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6"/>
  <workbookPr codeName="ThisWorkbook" hidePivotFieldList="1"/>
  <mc:AlternateContent xmlns:mc="http://schemas.openxmlformats.org/markup-compatibility/2006">
    <mc:Choice Requires="x15">
      <x15ac:absPath xmlns:x15ac="http://schemas.microsoft.com/office/spreadsheetml/2010/11/ac" url="\\Mintsrv-11x\oap\Backup_SIGI\2024\RIESGOS\6.1. Matrices de Riesgos Ajdo\3. Gestión de Talento Humano\I CUATRIMESTRE\3.1 Talento Humano\"/>
    </mc:Choice>
  </mc:AlternateContent>
  <xr:revisionPtr revIDLastSave="0" documentId="13_ncr:1_{0BD765F2-C9DD-4C0A-A019-94FE3A9803FD}" xr6:coauthVersionLast="36" xr6:coauthVersionMax="47" xr10:uidLastSave="{00000000-0000-0000-0000-000000000000}"/>
  <bookViews>
    <workbookView xWindow="-240" yWindow="465" windowWidth="23010" windowHeight="13650" tabRatio="693" firstSheet="4"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Riesgos de Corrupción" sheetId="54" r:id="rId15"/>
    <sheet name="Controles de Corrupción" sheetId="55" r:id="rId16"/>
    <sheet name="Mapa de calor Corrupción" sheetId="56" r:id="rId17"/>
    <sheet name="Mapa Riesgo CorrupcióN" sheetId="80" r:id="rId18"/>
    <sheet name="Mapa final SI" sheetId="72" r:id="rId19"/>
    <sheet name="Matriz Calor Inherente SI" sheetId="73" r:id="rId20"/>
    <sheet name="Matriz Calor Residual SI" sheetId="74" r:id="rId21"/>
    <sheet name="Mapa Riesgo Seguridad Informaci" sheetId="78" r:id="rId22"/>
  </sheets>
  <externalReferences>
    <externalReference r:id="rId23"/>
  </externalReferences>
  <definedNames>
    <definedName name="_xlnm._FilterDatabase" localSheetId="15" hidden="1">'Controles de Corrupción'!$C$9:$AZ$251</definedName>
    <definedName name="_xlnm._FilterDatabase" localSheetId="16" hidden="1">'Mapa de calor Corrupción'!$K$37:$Q$62</definedName>
    <definedName name="_xlnm._FilterDatabase" localSheetId="14" hidden="1">'Riesgos de Corrupción'!$B$10:$BN$100</definedName>
  </definedNames>
  <calcPr calcId="191029"/>
  <pivotCaches>
    <pivotCache cacheId="78" r:id="rId24"/>
  </pivotCaches>
</workbook>
</file>

<file path=xl/calcChain.xml><?xml version="1.0" encoding="utf-8"?>
<calcChain xmlns="http://schemas.openxmlformats.org/spreadsheetml/2006/main">
  <c r="T27" i="64" l="1"/>
  <c r="Q27" i="64"/>
  <c r="K27" i="64"/>
  <c r="T26" i="64"/>
  <c r="Q26" i="64"/>
  <c r="X27" i="64" s="1"/>
  <c r="AB27" i="64"/>
  <c r="AA27" i="64"/>
  <c r="K26" i="64"/>
  <c r="T25" i="64"/>
  <c r="Q25" i="64"/>
  <c r="K25" i="64"/>
  <c r="AB24" i="64"/>
  <c r="AA24" i="64" s="1"/>
  <c r="J21" i="77" s="1"/>
  <c r="T24" i="64"/>
  <c r="Q24" i="64"/>
  <c r="K24" i="64"/>
  <c r="T23" i="64"/>
  <c r="Q23" i="64"/>
  <c r="X24" i="64"/>
  <c r="K23" i="64"/>
  <c r="T22" i="64"/>
  <c r="Q22" i="64"/>
  <c r="H22" i="64"/>
  <c r="H16" i="64"/>
  <c r="I16" i="64"/>
  <c r="Q16" i="64"/>
  <c r="T16" i="64"/>
  <c r="Q17" i="64"/>
  <c r="T17" i="64"/>
  <c r="Y18" i="64"/>
  <c r="AC18" i="64" s="1"/>
  <c r="AA18" i="64"/>
  <c r="Q19" i="64"/>
  <c r="AB19" i="64"/>
  <c r="AA19" i="64"/>
  <c r="T19" i="64"/>
  <c r="X19" i="64"/>
  <c r="Z19" i="64"/>
  <c r="Y19" i="64"/>
  <c r="AC19" i="64"/>
  <c r="Q20" i="64"/>
  <c r="T20" i="64"/>
  <c r="Q21" i="64"/>
  <c r="X21" i="64" s="1"/>
  <c r="T21" i="64"/>
  <c r="M19" i="77"/>
  <c r="U10" i="72"/>
  <c r="O7" i="80"/>
  <c r="E7" i="80"/>
  <c r="C7" i="80"/>
  <c r="X20" i="64"/>
  <c r="Z20" i="64" s="1"/>
  <c r="K29" i="64"/>
  <c r="K30" i="64"/>
  <c r="K31" i="64"/>
  <c r="K32" i="64"/>
  <c r="K33" i="64"/>
  <c r="Q426" i="80"/>
  <c r="P426" i="80"/>
  <c r="O426" i="80"/>
  <c r="N426" i="80"/>
  <c r="M426" i="80"/>
  <c r="Q425" i="80"/>
  <c r="P425" i="80"/>
  <c r="O425" i="80"/>
  <c r="N425" i="80"/>
  <c r="M425" i="80"/>
  <c r="Q424" i="80"/>
  <c r="P424" i="80"/>
  <c r="O424" i="80"/>
  <c r="N424" i="80"/>
  <c r="M424" i="80"/>
  <c r="Q423" i="80"/>
  <c r="P423" i="80"/>
  <c r="O423" i="80"/>
  <c r="N423" i="80"/>
  <c r="M423" i="80"/>
  <c r="Q422" i="80"/>
  <c r="P422" i="80"/>
  <c r="O422" i="80"/>
  <c r="N422" i="80"/>
  <c r="M422" i="80"/>
  <c r="Q421" i="80"/>
  <c r="P421" i="80"/>
  <c r="O421" i="80"/>
  <c r="N421" i="80"/>
  <c r="M421" i="80"/>
  <c r="L421" i="80"/>
  <c r="K421" i="80"/>
  <c r="J421" i="80"/>
  <c r="I421" i="80"/>
  <c r="H421" i="80"/>
  <c r="G421" i="80"/>
  <c r="F421" i="80"/>
  <c r="E421" i="80"/>
  <c r="D421" i="80"/>
  <c r="C421" i="80"/>
  <c r="Q420" i="80"/>
  <c r="P420" i="80"/>
  <c r="O420" i="80"/>
  <c r="N420" i="80"/>
  <c r="M420" i="80"/>
  <c r="Q419" i="80"/>
  <c r="P419" i="80"/>
  <c r="O419" i="80"/>
  <c r="N419" i="80"/>
  <c r="M419" i="80"/>
  <c r="Q418" i="80"/>
  <c r="P418" i="80"/>
  <c r="O418" i="80"/>
  <c r="N418" i="80"/>
  <c r="M418" i="80"/>
  <c r="Q417" i="80"/>
  <c r="P417" i="80"/>
  <c r="O417" i="80"/>
  <c r="N417" i="80"/>
  <c r="M417" i="80"/>
  <c r="Q416" i="80"/>
  <c r="P416" i="80"/>
  <c r="O416" i="80"/>
  <c r="N416" i="80"/>
  <c r="M416" i="80"/>
  <c r="Q415" i="80"/>
  <c r="P415" i="80"/>
  <c r="O415" i="80"/>
  <c r="N415" i="80"/>
  <c r="M415" i="80"/>
  <c r="L415" i="80"/>
  <c r="K415" i="80"/>
  <c r="J415" i="80"/>
  <c r="I415" i="80"/>
  <c r="H415" i="80"/>
  <c r="G415" i="80"/>
  <c r="F415" i="80"/>
  <c r="E415" i="80"/>
  <c r="D415" i="80"/>
  <c r="C415" i="80"/>
  <c r="Q414" i="80"/>
  <c r="P414" i="80"/>
  <c r="O414" i="80"/>
  <c r="N414" i="80"/>
  <c r="M414" i="80"/>
  <c r="Q413" i="80"/>
  <c r="P413" i="80"/>
  <c r="O413" i="80"/>
  <c r="N413" i="80"/>
  <c r="M413" i="80"/>
  <c r="Q412" i="80"/>
  <c r="P412" i="80"/>
  <c r="O412" i="80"/>
  <c r="N412" i="80"/>
  <c r="M412" i="80"/>
  <c r="Q411" i="80"/>
  <c r="P411" i="80"/>
  <c r="O411" i="80"/>
  <c r="N411" i="80"/>
  <c r="M411" i="80"/>
  <c r="Q410" i="80"/>
  <c r="P410" i="80"/>
  <c r="O410" i="80"/>
  <c r="N410" i="80"/>
  <c r="M410" i="80"/>
  <c r="Q409" i="80"/>
  <c r="P409" i="80"/>
  <c r="O409" i="80"/>
  <c r="N409" i="80"/>
  <c r="M409" i="80"/>
  <c r="L409" i="80"/>
  <c r="K409" i="80"/>
  <c r="J409" i="80"/>
  <c r="I409" i="80"/>
  <c r="H409" i="80"/>
  <c r="G409" i="80"/>
  <c r="F409" i="80"/>
  <c r="E409" i="80"/>
  <c r="D409" i="80"/>
  <c r="C409" i="80"/>
  <c r="Q408" i="80"/>
  <c r="P408" i="80"/>
  <c r="O408" i="80"/>
  <c r="N408" i="80"/>
  <c r="M408" i="80"/>
  <c r="Q407" i="80"/>
  <c r="P407" i="80"/>
  <c r="O407" i="80"/>
  <c r="N407" i="80"/>
  <c r="M407" i="80"/>
  <c r="Q406" i="80"/>
  <c r="P406" i="80"/>
  <c r="O406" i="80"/>
  <c r="N406" i="80"/>
  <c r="M406" i="80"/>
  <c r="Q405" i="80"/>
  <c r="P405" i="80"/>
  <c r="O405" i="80"/>
  <c r="N405" i="80"/>
  <c r="M405" i="80"/>
  <c r="Q404" i="80"/>
  <c r="P404" i="80"/>
  <c r="O404" i="80"/>
  <c r="N404" i="80"/>
  <c r="M404" i="80"/>
  <c r="Q403" i="80"/>
  <c r="P403" i="80"/>
  <c r="O403" i="80"/>
  <c r="N403" i="80"/>
  <c r="M403" i="80"/>
  <c r="L403" i="80"/>
  <c r="K403" i="80"/>
  <c r="J403" i="80"/>
  <c r="I403" i="80"/>
  <c r="H403" i="80"/>
  <c r="G403" i="80"/>
  <c r="F403" i="80"/>
  <c r="E403" i="80"/>
  <c r="D403" i="80"/>
  <c r="C403" i="80"/>
  <c r="Q402" i="80"/>
  <c r="P402" i="80"/>
  <c r="O402" i="80"/>
  <c r="N402" i="80"/>
  <c r="M402" i="80"/>
  <c r="Q401" i="80"/>
  <c r="P401" i="80"/>
  <c r="O401" i="80"/>
  <c r="N401" i="80"/>
  <c r="M401" i="80"/>
  <c r="Q400" i="80"/>
  <c r="P400" i="80"/>
  <c r="O400" i="80"/>
  <c r="N400" i="80"/>
  <c r="M400" i="80"/>
  <c r="Q399" i="80"/>
  <c r="P399" i="80"/>
  <c r="O399" i="80"/>
  <c r="N399" i="80"/>
  <c r="M399" i="80"/>
  <c r="Q398" i="80"/>
  <c r="P398" i="80"/>
  <c r="O398" i="80"/>
  <c r="N398" i="80"/>
  <c r="M398" i="80"/>
  <c r="Q397" i="80"/>
  <c r="P397" i="80"/>
  <c r="O397" i="80"/>
  <c r="N397" i="80"/>
  <c r="M397" i="80"/>
  <c r="L397" i="80"/>
  <c r="K397" i="80"/>
  <c r="J397" i="80"/>
  <c r="I397" i="80"/>
  <c r="H397" i="80"/>
  <c r="G397" i="80"/>
  <c r="F397" i="80"/>
  <c r="E397" i="80"/>
  <c r="D397" i="80"/>
  <c r="C397" i="80"/>
  <c r="Q396" i="80"/>
  <c r="P396" i="80"/>
  <c r="O396" i="80"/>
  <c r="N396" i="80"/>
  <c r="M396" i="80"/>
  <c r="Q395" i="80"/>
  <c r="P395" i="80"/>
  <c r="O395" i="80"/>
  <c r="N395" i="80"/>
  <c r="M395" i="80"/>
  <c r="Q394" i="80"/>
  <c r="P394" i="80"/>
  <c r="O394" i="80"/>
  <c r="N394" i="80"/>
  <c r="M394" i="80"/>
  <c r="Q393" i="80"/>
  <c r="P393" i="80"/>
  <c r="O393" i="80"/>
  <c r="N393" i="80"/>
  <c r="M393" i="80"/>
  <c r="Q392" i="80"/>
  <c r="P392" i="80"/>
  <c r="O392" i="80"/>
  <c r="N392" i="80"/>
  <c r="M392" i="80"/>
  <c r="Q391" i="80"/>
  <c r="P391" i="80"/>
  <c r="O391" i="80"/>
  <c r="N391" i="80"/>
  <c r="M391" i="80"/>
  <c r="L391" i="80"/>
  <c r="K391" i="80"/>
  <c r="J391" i="80"/>
  <c r="I391" i="80"/>
  <c r="H391" i="80"/>
  <c r="G391" i="80"/>
  <c r="F391" i="80"/>
  <c r="E391" i="80"/>
  <c r="D391" i="80"/>
  <c r="C391" i="80"/>
  <c r="Q390" i="80"/>
  <c r="P390" i="80"/>
  <c r="O390" i="80"/>
  <c r="N390" i="80"/>
  <c r="M390" i="80"/>
  <c r="Q389" i="80"/>
  <c r="P389" i="80"/>
  <c r="O389" i="80"/>
  <c r="N389" i="80"/>
  <c r="M389" i="80"/>
  <c r="Q388" i="80"/>
  <c r="P388" i="80"/>
  <c r="O388" i="80"/>
  <c r="N388" i="80"/>
  <c r="M388" i="80"/>
  <c r="Q387" i="80"/>
  <c r="P387" i="80"/>
  <c r="O387" i="80"/>
  <c r="N387" i="80"/>
  <c r="M387" i="80"/>
  <c r="Q386" i="80"/>
  <c r="P386" i="80"/>
  <c r="O386" i="80"/>
  <c r="N386" i="80"/>
  <c r="M386" i="80"/>
  <c r="Q385" i="80"/>
  <c r="P385" i="80"/>
  <c r="O385" i="80"/>
  <c r="N385" i="80"/>
  <c r="M385" i="80"/>
  <c r="L385" i="80"/>
  <c r="K385" i="80"/>
  <c r="J385" i="80"/>
  <c r="I385" i="80"/>
  <c r="H385" i="80"/>
  <c r="G385" i="80"/>
  <c r="F385" i="80"/>
  <c r="E385" i="80"/>
  <c r="D385" i="80"/>
  <c r="C385" i="80"/>
  <c r="Q384" i="80"/>
  <c r="P384" i="80"/>
  <c r="O384" i="80"/>
  <c r="N384" i="80"/>
  <c r="M384" i="80"/>
  <c r="Q383" i="80"/>
  <c r="P383" i="80"/>
  <c r="O383" i="80"/>
  <c r="N383" i="80"/>
  <c r="M383" i="80"/>
  <c r="Q382" i="80"/>
  <c r="P382" i="80"/>
  <c r="O382" i="80"/>
  <c r="N382" i="80"/>
  <c r="M382" i="80"/>
  <c r="Q381" i="80"/>
  <c r="P381" i="80"/>
  <c r="O381" i="80"/>
  <c r="N381" i="80"/>
  <c r="M381" i="80"/>
  <c r="Q380" i="80"/>
  <c r="P380" i="80"/>
  <c r="O380" i="80"/>
  <c r="N380" i="80"/>
  <c r="M380" i="80"/>
  <c r="Q379" i="80"/>
  <c r="P379" i="80"/>
  <c r="O379" i="80"/>
  <c r="N379" i="80"/>
  <c r="M379" i="80"/>
  <c r="L379" i="80"/>
  <c r="K379" i="80"/>
  <c r="J379" i="80"/>
  <c r="I379" i="80"/>
  <c r="H379" i="80"/>
  <c r="G379" i="80"/>
  <c r="F379" i="80"/>
  <c r="E379" i="80"/>
  <c r="D379" i="80"/>
  <c r="C379" i="80"/>
  <c r="Q378" i="80"/>
  <c r="P378" i="80"/>
  <c r="O378" i="80"/>
  <c r="N378" i="80"/>
  <c r="M378" i="80"/>
  <c r="Q377" i="80"/>
  <c r="P377" i="80"/>
  <c r="O377" i="80"/>
  <c r="N377" i="80"/>
  <c r="M377" i="80"/>
  <c r="Q376" i="80"/>
  <c r="P376" i="80"/>
  <c r="O376" i="80"/>
  <c r="N376" i="80"/>
  <c r="M376" i="80"/>
  <c r="Q375" i="80"/>
  <c r="P375" i="80"/>
  <c r="O375" i="80"/>
  <c r="N375" i="80"/>
  <c r="M375" i="80"/>
  <c r="Q374" i="80"/>
  <c r="P374" i="80"/>
  <c r="O374" i="80"/>
  <c r="N374" i="80"/>
  <c r="M374" i="80"/>
  <c r="Q373" i="80"/>
  <c r="P373" i="80"/>
  <c r="O373" i="80"/>
  <c r="N373" i="80"/>
  <c r="M373" i="80"/>
  <c r="L373" i="80"/>
  <c r="K373" i="80"/>
  <c r="J373" i="80"/>
  <c r="I373" i="80"/>
  <c r="H373" i="80"/>
  <c r="G373" i="80"/>
  <c r="F373" i="80"/>
  <c r="E373" i="80"/>
  <c r="D373" i="80"/>
  <c r="C373" i="80"/>
  <c r="Q372" i="80"/>
  <c r="P372" i="80"/>
  <c r="O372" i="80"/>
  <c r="N372" i="80"/>
  <c r="M372" i="80"/>
  <c r="Q371" i="80"/>
  <c r="P371" i="80"/>
  <c r="O371" i="80"/>
  <c r="N371" i="80"/>
  <c r="M371" i="80"/>
  <c r="Q370" i="80"/>
  <c r="P370" i="80"/>
  <c r="O370" i="80"/>
  <c r="N370" i="80"/>
  <c r="M370" i="80"/>
  <c r="Q369" i="80"/>
  <c r="P369" i="80"/>
  <c r="O369" i="80"/>
  <c r="N369" i="80"/>
  <c r="M369" i="80"/>
  <c r="Q368" i="80"/>
  <c r="P368" i="80"/>
  <c r="O368" i="80"/>
  <c r="N368" i="80"/>
  <c r="M368" i="80"/>
  <c r="Q367" i="80"/>
  <c r="P367" i="80"/>
  <c r="O367" i="80"/>
  <c r="N367" i="80"/>
  <c r="M367" i="80"/>
  <c r="L367" i="80"/>
  <c r="K367" i="80"/>
  <c r="J367" i="80"/>
  <c r="I367" i="80"/>
  <c r="H367" i="80"/>
  <c r="G367" i="80"/>
  <c r="F367" i="80"/>
  <c r="E367" i="80"/>
  <c r="D367" i="80"/>
  <c r="C367" i="80"/>
  <c r="Q366" i="80"/>
  <c r="P366" i="80"/>
  <c r="O366" i="80"/>
  <c r="N366" i="80"/>
  <c r="M366" i="80"/>
  <c r="Q365" i="80"/>
  <c r="P365" i="80"/>
  <c r="O365" i="80"/>
  <c r="N365" i="80"/>
  <c r="M365" i="80"/>
  <c r="Q364" i="80"/>
  <c r="P364" i="80"/>
  <c r="O364" i="80"/>
  <c r="N364" i="80"/>
  <c r="M364" i="80"/>
  <c r="Q363" i="80"/>
  <c r="P363" i="80"/>
  <c r="O363" i="80"/>
  <c r="N363" i="80"/>
  <c r="M363" i="80"/>
  <c r="Q362" i="80"/>
  <c r="P362" i="80"/>
  <c r="O362" i="80"/>
  <c r="N362" i="80"/>
  <c r="M362" i="80"/>
  <c r="Q361" i="80"/>
  <c r="P361" i="80"/>
  <c r="O361" i="80"/>
  <c r="N361" i="80"/>
  <c r="M361" i="80"/>
  <c r="L361" i="80"/>
  <c r="K361" i="80"/>
  <c r="J361" i="80"/>
  <c r="I361" i="80"/>
  <c r="H361" i="80"/>
  <c r="G361" i="80"/>
  <c r="F361" i="80"/>
  <c r="E361" i="80"/>
  <c r="D361" i="80"/>
  <c r="C361" i="80"/>
  <c r="Q360" i="80"/>
  <c r="P360" i="80"/>
  <c r="O360" i="80"/>
  <c r="N360" i="80"/>
  <c r="M360" i="80"/>
  <c r="Q359" i="80"/>
  <c r="P359" i="80"/>
  <c r="O359" i="80"/>
  <c r="N359" i="80"/>
  <c r="M359" i="80"/>
  <c r="Q358" i="80"/>
  <c r="P358" i="80"/>
  <c r="O358" i="80"/>
  <c r="N358" i="80"/>
  <c r="M358" i="80"/>
  <c r="Q357" i="80"/>
  <c r="P357" i="80"/>
  <c r="O357" i="80"/>
  <c r="N357" i="80"/>
  <c r="M357" i="80"/>
  <c r="Q356" i="80"/>
  <c r="P356" i="80"/>
  <c r="O356" i="80"/>
  <c r="N356" i="80"/>
  <c r="M356" i="80"/>
  <c r="Q355" i="80"/>
  <c r="P355" i="80"/>
  <c r="O355" i="80"/>
  <c r="N355" i="80"/>
  <c r="M355" i="80"/>
  <c r="L355" i="80"/>
  <c r="K355" i="80"/>
  <c r="J355" i="80"/>
  <c r="I355" i="80"/>
  <c r="H355" i="80"/>
  <c r="G355" i="80"/>
  <c r="F355" i="80"/>
  <c r="E355" i="80"/>
  <c r="D355" i="80"/>
  <c r="C355" i="80"/>
  <c r="Q354" i="80"/>
  <c r="P354" i="80"/>
  <c r="O354" i="80"/>
  <c r="N354" i="80"/>
  <c r="M354" i="80"/>
  <c r="Q353" i="80"/>
  <c r="P353" i="80"/>
  <c r="O353" i="80"/>
  <c r="N353" i="80"/>
  <c r="M353" i="80"/>
  <c r="Q352" i="80"/>
  <c r="P352" i="80"/>
  <c r="O352" i="80"/>
  <c r="N352" i="80"/>
  <c r="M352" i="80"/>
  <c r="Q351" i="80"/>
  <c r="P351" i="80"/>
  <c r="O351" i="80"/>
  <c r="N351" i="80"/>
  <c r="M351" i="80"/>
  <c r="Q350" i="80"/>
  <c r="P350" i="80"/>
  <c r="O350" i="80"/>
  <c r="N350" i="80"/>
  <c r="M350" i="80"/>
  <c r="Q349" i="80"/>
  <c r="P349" i="80"/>
  <c r="O349" i="80"/>
  <c r="N349" i="80"/>
  <c r="M349" i="80"/>
  <c r="L349" i="80"/>
  <c r="K349" i="80"/>
  <c r="J349" i="80"/>
  <c r="I349" i="80"/>
  <c r="H349" i="80"/>
  <c r="G349" i="80"/>
  <c r="F349" i="80"/>
  <c r="E349" i="80"/>
  <c r="D349" i="80"/>
  <c r="C349" i="80"/>
  <c r="Q348" i="80"/>
  <c r="P348" i="80"/>
  <c r="O348" i="80"/>
  <c r="N348" i="80"/>
  <c r="M348" i="80"/>
  <c r="Q347" i="80"/>
  <c r="P347" i="80"/>
  <c r="O347" i="80"/>
  <c r="N347" i="80"/>
  <c r="M347" i="80"/>
  <c r="Q346" i="80"/>
  <c r="P346" i="80"/>
  <c r="O346" i="80"/>
  <c r="N346" i="80"/>
  <c r="M346" i="80"/>
  <c r="Q345" i="80"/>
  <c r="P345" i="80"/>
  <c r="O345" i="80"/>
  <c r="N345" i="80"/>
  <c r="M345" i="80"/>
  <c r="Q344" i="80"/>
  <c r="P344" i="80"/>
  <c r="O344" i="80"/>
  <c r="N344" i="80"/>
  <c r="M344" i="80"/>
  <c r="Q343" i="80"/>
  <c r="P343" i="80"/>
  <c r="O343" i="80"/>
  <c r="N343" i="80"/>
  <c r="M343" i="80"/>
  <c r="L343" i="80"/>
  <c r="K343" i="80"/>
  <c r="J343" i="80"/>
  <c r="I343" i="80"/>
  <c r="H343" i="80"/>
  <c r="G343" i="80"/>
  <c r="F343" i="80"/>
  <c r="E343" i="80"/>
  <c r="D343" i="80"/>
  <c r="C343" i="80"/>
  <c r="Q342" i="80"/>
  <c r="P342" i="80"/>
  <c r="O342" i="80"/>
  <c r="N342" i="80"/>
  <c r="M342" i="80"/>
  <c r="Q341" i="80"/>
  <c r="P341" i="80"/>
  <c r="O341" i="80"/>
  <c r="N341" i="80"/>
  <c r="M341" i="80"/>
  <c r="Q340" i="80"/>
  <c r="P340" i="80"/>
  <c r="O340" i="80"/>
  <c r="N340" i="80"/>
  <c r="M340" i="80"/>
  <c r="Q339" i="80"/>
  <c r="P339" i="80"/>
  <c r="O339" i="80"/>
  <c r="N339" i="80"/>
  <c r="M339" i="80"/>
  <c r="Q338" i="80"/>
  <c r="P338" i="80"/>
  <c r="O338" i="80"/>
  <c r="N338" i="80"/>
  <c r="M338" i="80"/>
  <c r="Q337" i="80"/>
  <c r="P337" i="80"/>
  <c r="O337" i="80"/>
  <c r="N337" i="80"/>
  <c r="M337" i="80"/>
  <c r="L337" i="80"/>
  <c r="K337" i="80"/>
  <c r="J337" i="80"/>
  <c r="I337" i="80"/>
  <c r="H337" i="80"/>
  <c r="G337" i="80"/>
  <c r="F337" i="80"/>
  <c r="E337" i="80"/>
  <c r="D337" i="80"/>
  <c r="C337" i="80"/>
  <c r="Q336" i="80"/>
  <c r="P336" i="80"/>
  <c r="O336" i="80"/>
  <c r="N336" i="80"/>
  <c r="M336" i="80"/>
  <c r="Q335" i="80"/>
  <c r="P335" i="80"/>
  <c r="O335" i="80"/>
  <c r="N335" i="80"/>
  <c r="M335" i="80"/>
  <c r="Q334" i="80"/>
  <c r="P334" i="80"/>
  <c r="O334" i="80"/>
  <c r="N334" i="80"/>
  <c r="M334" i="80"/>
  <c r="Q333" i="80"/>
  <c r="P333" i="80"/>
  <c r="O333" i="80"/>
  <c r="N333" i="80"/>
  <c r="M333" i="80"/>
  <c r="Q332" i="80"/>
  <c r="P332" i="80"/>
  <c r="O332" i="80"/>
  <c r="N332" i="80"/>
  <c r="M332" i="80"/>
  <c r="Q331" i="80"/>
  <c r="P331" i="80"/>
  <c r="O331" i="80"/>
  <c r="N331" i="80"/>
  <c r="M331" i="80"/>
  <c r="L331" i="80"/>
  <c r="K331" i="80"/>
  <c r="J331" i="80"/>
  <c r="I331" i="80"/>
  <c r="H331" i="80"/>
  <c r="G331" i="80"/>
  <c r="F331" i="80"/>
  <c r="E331" i="80"/>
  <c r="D331" i="80"/>
  <c r="C331" i="80"/>
  <c r="Q330" i="80"/>
  <c r="P330" i="80"/>
  <c r="O330" i="80"/>
  <c r="N330" i="80"/>
  <c r="M330" i="80"/>
  <c r="Q329" i="80"/>
  <c r="P329" i="80"/>
  <c r="O329" i="80"/>
  <c r="N329" i="80"/>
  <c r="M329" i="80"/>
  <c r="Q328" i="80"/>
  <c r="P328" i="80"/>
  <c r="O328" i="80"/>
  <c r="N328" i="80"/>
  <c r="M328" i="80"/>
  <c r="Q327" i="80"/>
  <c r="P327" i="80"/>
  <c r="O327" i="80"/>
  <c r="N327" i="80"/>
  <c r="M327" i="80"/>
  <c r="Q326" i="80"/>
  <c r="P326" i="80"/>
  <c r="O326" i="80"/>
  <c r="N326" i="80"/>
  <c r="M326" i="80"/>
  <c r="Q325" i="80"/>
  <c r="P325" i="80"/>
  <c r="O325" i="80"/>
  <c r="N325" i="80"/>
  <c r="M325" i="80"/>
  <c r="L325" i="80"/>
  <c r="K325" i="80"/>
  <c r="J325" i="80"/>
  <c r="I325" i="80"/>
  <c r="H325" i="80"/>
  <c r="G325" i="80"/>
  <c r="F325" i="80"/>
  <c r="E325" i="80"/>
  <c r="D325" i="80"/>
  <c r="C325" i="80"/>
  <c r="Q324" i="80"/>
  <c r="P324" i="80"/>
  <c r="O324" i="80"/>
  <c r="N324" i="80"/>
  <c r="M324" i="80"/>
  <c r="Q323" i="80"/>
  <c r="P323" i="80"/>
  <c r="O323" i="80"/>
  <c r="N323" i="80"/>
  <c r="M323" i="80"/>
  <c r="Q322" i="80"/>
  <c r="P322" i="80"/>
  <c r="O322" i="80"/>
  <c r="N322" i="80"/>
  <c r="M322" i="80"/>
  <c r="Q321" i="80"/>
  <c r="P321" i="80"/>
  <c r="O321" i="80"/>
  <c r="N321" i="80"/>
  <c r="M321" i="80"/>
  <c r="Q320" i="80"/>
  <c r="P320" i="80"/>
  <c r="O320" i="80"/>
  <c r="N320" i="80"/>
  <c r="M320" i="80"/>
  <c r="Q319" i="80"/>
  <c r="P319" i="80"/>
  <c r="O319" i="80"/>
  <c r="N319" i="80"/>
  <c r="M319" i="80"/>
  <c r="L319" i="80"/>
  <c r="K319" i="80"/>
  <c r="J319" i="80"/>
  <c r="I319" i="80"/>
  <c r="H319" i="80"/>
  <c r="G319" i="80"/>
  <c r="F319" i="80"/>
  <c r="E319" i="80"/>
  <c r="D319" i="80"/>
  <c r="C319" i="80"/>
  <c r="Q318" i="80"/>
  <c r="P318" i="80"/>
  <c r="O318" i="80"/>
  <c r="N318" i="80"/>
  <c r="M318" i="80"/>
  <c r="Q317" i="80"/>
  <c r="P317" i="80"/>
  <c r="O317" i="80"/>
  <c r="N317" i="80"/>
  <c r="M317" i="80"/>
  <c r="Q316" i="80"/>
  <c r="P316" i="80"/>
  <c r="O316" i="80"/>
  <c r="N316" i="80"/>
  <c r="M316" i="80"/>
  <c r="Q315" i="80"/>
  <c r="P315" i="80"/>
  <c r="O315" i="80"/>
  <c r="N315" i="80"/>
  <c r="M315" i="80"/>
  <c r="Q314" i="80"/>
  <c r="P314" i="80"/>
  <c r="O314" i="80"/>
  <c r="N314" i="80"/>
  <c r="M314" i="80"/>
  <c r="Q313" i="80"/>
  <c r="P313" i="80"/>
  <c r="O313" i="80"/>
  <c r="N313" i="80"/>
  <c r="M313" i="80"/>
  <c r="L313" i="80"/>
  <c r="K313" i="80"/>
  <c r="J313" i="80"/>
  <c r="I313" i="80"/>
  <c r="H313" i="80"/>
  <c r="G313" i="80"/>
  <c r="F313" i="80"/>
  <c r="E313" i="80"/>
  <c r="D313" i="80"/>
  <c r="C313" i="80"/>
  <c r="Q312" i="80"/>
  <c r="P312" i="80"/>
  <c r="O312" i="80"/>
  <c r="N312" i="80"/>
  <c r="M312" i="80"/>
  <c r="Q311" i="80"/>
  <c r="P311" i="80"/>
  <c r="O311" i="80"/>
  <c r="N311" i="80"/>
  <c r="M311" i="80"/>
  <c r="Q310" i="80"/>
  <c r="P310" i="80"/>
  <c r="O310" i="80"/>
  <c r="N310" i="80"/>
  <c r="M310" i="80"/>
  <c r="Q309" i="80"/>
  <c r="P309" i="80"/>
  <c r="O309" i="80"/>
  <c r="N309" i="80"/>
  <c r="M309" i="80"/>
  <c r="Q308" i="80"/>
  <c r="P308" i="80"/>
  <c r="O308" i="80"/>
  <c r="N308" i="80"/>
  <c r="M308" i="80"/>
  <c r="Q307" i="80"/>
  <c r="P307" i="80"/>
  <c r="O307" i="80"/>
  <c r="N307" i="80"/>
  <c r="M307" i="80"/>
  <c r="L307" i="80"/>
  <c r="K307" i="80"/>
  <c r="J307" i="80"/>
  <c r="I307" i="80"/>
  <c r="H307" i="80"/>
  <c r="G307" i="80"/>
  <c r="F307" i="80"/>
  <c r="E307" i="80"/>
  <c r="D307" i="80"/>
  <c r="C307" i="80"/>
  <c r="Q306" i="80"/>
  <c r="P306" i="80"/>
  <c r="O306" i="80"/>
  <c r="N306" i="80"/>
  <c r="M306" i="80"/>
  <c r="Q305" i="80"/>
  <c r="P305" i="80"/>
  <c r="O305" i="80"/>
  <c r="N305" i="80"/>
  <c r="M305" i="80"/>
  <c r="Q304" i="80"/>
  <c r="P304" i="80"/>
  <c r="O304" i="80"/>
  <c r="N304" i="80"/>
  <c r="M304" i="80"/>
  <c r="Q303" i="80"/>
  <c r="P303" i="80"/>
  <c r="O303" i="80"/>
  <c r="N303" i="80"/>
  <c r="M303" i="80"/>
  <c r="Q302" i="80"/>
  <c r="P302" i="80"/>
  <c r="O302" i="80"/>
  <c r="N302" i="80"/>
  <c r="M302" i="80"/>
  <c r="Q301" i="80"/>
  <c r="P301" i="80"/>
  <c r="O301" i="80"/>
  <c r="N301" i="80"/>
  <c r="M301" i="80"/>
  <c r="L301" i="80"/>
  <c r="K301" i="80"/>
  <c r="J301" i="80"/>
  <c r="I301" i="80"/>
  <c r="H301" i="80"/>
  <c r="G301" i="80"/>
  <c r="F301" i="80"/>
  <c r="E301" i="80"/>
  <c r="D301" i="80"/>
  <c r="C301" i="80"/>
  <c r="Q300" i="80"/>
  <c r="P300" i="80"/>
  <c r="O300" i="80"/>
  <c r="N300" i="80"/>
  <c r="M300" i="80"/>
  <c r="Q299" i="80"/>
  <c r="P299" i="80"/>
  <c r="O299" i="80"/>
  <c r="N299" i="80"/>
  <c r="M299" i="80"/>
  <c r="Q298" i="80"/>
  <c r="P298" i="80"/>
  <c r="O298" i="80"/>
  <c r="N298" i="80"/>
  <c r="M298" i="80"/>
  <c r="Q297" i="80"/>
  <c r="P297" i="80"/>
  <c r="O297" i="80"/>
  <c r="N297" i="80"/>
  <c r="M297" i="80"/>
  <c r="Q296" i="80"/>
  <c r="P296" i="80"/>
  <c r="O296" i="80"/>
  <c r="N296" i="80"/>
  <c r="M296" i="80"/>
  <c r="Q295" i="80"/>
  <c r="P295" i="80"/>
  <c r="O295" i="80"/>
  <c r="N295" i="80"/>
  <c r="M295" i="80"/>
  <c r="L295" i="80"/>
  <c r="K295" i="80"/>
  <c r="J295" i="80"/>
  <c r="I295" i="80"/>
  <c r="H295" i="80"/>
  <c r="G295" i="80"/>
  <c r="F295" i="80"/>
  <c r="E295" i="80"/>
  <c r="D295" i="80"/>
  <c r="C295" i="80"/>
  <c r="Q294" i="80"/>
  <c r="P294" i="80"/>
  <c r="O294" i="80"/>
  <c r="N294" i="80"/>
  <c r="M294" i="80"/>
  <c r="Q293" i="80"/>
  <c r="P293" i="80"/>
  <c r="O293" i="80"/>
  <c r="N293" i="80"/>
  <c r="M293" i="80"/>
  <c r="Q292" i="80"/>
  <c r="P292" i="80"/>
  <c r="O292" i="80"/>
  <c r="N292" i="80"/>
  <c r="M292" i="80"/>
  <c r="Q291" i="80"/>
  <c r="P291" i="80"/>
  <c r="O291" i="80"/>
  <c r="N291" i="80"/>
  <c r="M291" i="80"/>
  <c r="Q290" i="80"/>
  <c r="P290" i="80"/>
  <c r="O290" i="80"/>
  <c r="N290" i="80"/>
  <c r="M290" i="80"/>
  <c r="Q289" i="80"/>
  <c r="P289" i="80"/>
  <c r="O289" i="80"/>
  <c r="N289" i="80"/>
  <c r="M289" i="80"/>
  <c r="L289" i="80"/>
  <c r="K289" i="80"/>
  <c r="J289" i="80"/>
  <c r="I289" i="80"/>
  <c r="H289" i="80"/>
  <c r="G289" i="80"/>
  <c r="F289" i="80"/>
  <c r="E289" i="80"/>
  <c r="D289" i="80"/>
  <c r="C289" i="80"/>
  <c r="Q288" i="80"/>
  <c r="P288" i="80"/>
  <c r="O288" i="80"/>
  <c r="N288" i="80"/>
  <c r="M288" i="80"/>
  <c r="Q287" i="80"/>
  <c r="P287" i="80"/>
  <c r="O287" i="80"/>
  <c r="N287" i="80"/>
  <c r="M287" i="80"/>
  <c r="Q286" i="80"/>
  <c r="P286" i="80"/>
  <c r="O286" i="80"/>
  <c r="N286" i="80"/>
  <c r="M286" i="80"/>
  <c r="Q285" i="80"/>
  <c r="P285" i="80"/>
  <c r="O285" i="80"/>
  <c r="N285" i="80"/>
  <c r="M285" i="80"/>
  <c r="Q284" i="80"/>
  <c r="P284" i="80"/>
  <c r="O284" i="80"/>
  <c r="N284" i="80"/>
  <c r="M284" i="80"/>
  <c r="Q283" i="80"/>
  <c r="P283" i="80"/>
  <c r="O283" i="80"/>
  <c r="N283" i="80"/>
  <c r="M283" i="80"/>
  <c r="L283" i="80"/>
  <c r="K283" i="80"/>
  <c r="J283" i="80"/>
  <c r="I283" i="80"/>
  <c r="H283" i="80"/>
  <c r="G283" i="80"/>
  <c r="F283" i="80"/>
  <c r="E283" i="80"/>
  <c r="D283" i="80"/>
  <c r="C283" i="80"/>
  <c r="Q282" i="80"/>
  <c r="P282" i="80"/>
  <c r="O282" i="80"/>
  <c r="N282" i="80"/>
  <c r="M282" i="80"/>
  <c r="Q281" i="80"/>
  <c r="P281" i="80"/>
  <c r="O281" i="80"/>
  <c r="N281" i="80"/>
  <c r="M281" i="80"/>
  <c r="Q280" i="80"/>
  <c r="P280" i="80"/>
  <c r="O280" i="80"/>
  <c r="N280" i="80"/>
  <c r="M280" i="80"/>
  <c r="Q279" i="80"/>
  <c r="P279" i="80"/>
  <c r="O279" i="80"/>
  <c r="N279" i="80"/>
  <c r="M279" i="80"/>
  <c r="Q278" i="80"/>
  <c r="P278" i="80"/>
  <c r="O278" i="80"/>
  <c r="N278" i="80"/>
  <c r="M278" i="80"/>
  <c r="Q277" i="80"/>
  <c r="P277" i="80"/>
  <c r="O277" i="80"/>
  <c r="N277" i="80"/>
  <c r="M277" i="80"/>
  <c r="L277" i="80"/>
  <c r="K277" i="80"/>
  <c r="J277" i="80"/>
  <c r="I277" i="80"/>
  <c r="H277" i="80"/>
  <c r="G277" i="80"/>
  <c r="F277" i="80"/>
  <c r="E277" i="80"/>
  <c r="D277" i="80"/>
  <c r="C277" i="80"/>
  <c r="Q276" i="80"/>
  <c r="P276" i="80"/>
  <c r="O276" i="80"/>
  <c r="N276" i="80"/>
  <c r="M276" i="80"/>
  <c r="Q275" i="80"/>
  <c r="P275" i="80"/>
  <c r="O275" i="80"/>
  <c r="N275" i="80"/>
  <c r="M275" i="80"/>
  <c r="Q274" i="80"/>
  <c r="P274" i="80"/>
  <c r="O274" i="80"/>
  <c r="N274" i="80"/>
  <c r="M274" i="80"/>
  <c r="Q273" i="80"/>
  <c r="P273" i="80"/>
  <c r="O273" i="80"/>
  <c r="N273" i="80"/>
  <c r="M273" i="80"/>
  <c r="Q272" i="80"/>
  <c r="P272" i="80"/>
  <c r="O272" i="80"/>
  <c r="N272" i="80"/>
  <c r="M272" i="80"/>
  <c r="Q271" i="80"/>
  <c r="P271" i="80"/>
  <c r="O271" i="80"/>
  <c r="N271" i="80"/>
  <c r="M271" i="80"/>
  <c r="L271" i="80"/>
  <c r="K271" i="80"/>
  <c r="J271" i="80"/>
  <c r="I271" i="80"/>
  <c r="H271" i="80"/>
  <c r="G271" i="80"/>
  <c r="F271" i="80"/>
  <c r="E271" i="80"/>
  <c r="D271" i="80"/>
  <c r="C271" i="80"/>
  <c r="Q270" i="80"/>
  <c r="P270" i="80"/>
  <c r="O270" i="80"/>
  <c r="N270" i="80"/>
  <c r="M270" i="80"/>
  <c r="Q269" i="80"/>
  <c r="P269" i="80"/>
  <c r="O269" i="80"/>
  <c r="N269" i="80"/>
  <c r="M269" i="80"/>
  <c r="Q268" i="80"/>
  <c r="P268" i="80"/>
  <c r="O268" i="80"/>
  <c r="N268" i="80"/>
  <c r="M268" i="80"/>
  <c r="Q267" i="80"/>
  <c r="P267" i="80"/>
  <c r="O267" i="80"/>
  <c r="N267" i="80"/>
  <c r="M267" i="80"/>
  <c r="Q266" i="80"/>
  <c r="P266" i="80"/>
  <c r="O266" i="80"/>
  <c r="N266" i="80"/>
  <c r="M266" i="80"/>
  <c r="Q265" i="80"/>
  <c r="P265" i="80"/>
  <c r="O265" i="80"/>
  <c r="N265" i="80"/>
  <c r="M265" i="80"/>
  <c r="L265" i="80"/>
  <c r="K265" i="80"/>
  <c r="J265" i="80"/>
  <c r="I265" i="80"/>
  <c r="H265" i="80"/>
  <c r="G265" i="80"/>
  <c r="F265" i="80"/>
  <c r="E265" i="80"/>
  <c r="D265" i="80"/>
  <c r="C265" i="80"/>
  <c r="Q264" i="80"/>
  <c r="P264" i="80"/>
  <c r="O264" i="80"/>
  <c r="N264" i="80"/>
  <c r="M264" i="80"/>
  <c r="Q263" i="80"/>
  <c r="P263" i="80"/>
  <c r="O263" i="80"/>
  <c r="N263" i="80"/>
  <c r="M263" i="80"/>
  <c r="Q262" i="80"/>
  <c r="P262" i="80"/>
  <c r="O262" i="80"/>
  <c r="N262" i="80"/>
  <c r="M262" i="80"/>
  <c r="Q261" i="80"/>
  <c r="P261" i="80"/>
  <c r="O261" i="80"/>
  <c r="N261" i="80"/>
  <c r="M261" i="80"/>
  <c r="Q260" i="80"/>
  <c r="P260" i="80"/>
  <c r="O260" i="80"/>
  <c r="N260" i="80"/>
  <c r="M260" i="80"/>
  <c r="Q259" i="80"/>
  <c r="P259" i="80"/>
  <c r="O259" i="80"/>
  <c r="N259" i="80"/>
  <c r="M259" i="80"/>
  <c r="L259" i="80"/>
  <c r="K259" i="80"/>
  <c r="J259" i="80"/>
  <c r="I259" i="80"/>
  <c r="H259" i="80"/>
  <c r="G259" i="80"/>
  <c r="F259" i="80"/>
  <c r="E259" i="80"/>
  <c r="D259" i="80"/>
  <c r="C259" i="80"/>
  <c r="Q258" i="80"/>
  <c r="P258" i="80"/>
  <c r="O258" i="80"/>
  <c r="N258" i="80"/>
  <c r="M258" i="80"/>
  <c r="Q257" i="80"/>
  <c r="P257" i="80"/>
  <c r="O257" i="80"/>
  <c r="N257" i="80"/>
  <c r="M257" i="80"/>
  <c r="Q256" i="80"/>
  <c r="P256" i="80"/>
  <c r="O256" i="80"/>
  <c r="N256" i="80"/>
  <c r="M256" i="80"/>
  <c r="Q255" i="80"/>
  <c r="P255" i="80"/>
  <c r="O255" i="80"/>
  <c r="N255" i="80"/>
  <c r="M255" i="80"/>
  <c r="Q254" i="80"/>
  <c r="P254" i="80"/>
  <c r="O254" i="80"/>
  <c r="N254" i="80"/>
  <c r="M254" i="80"/>
  <c r="Q253" i="80"/>
  <c r="P253" i="80"/>
  <c r="O253" i="80"/>
  <c r="N253" i="80"/>
  <c r="M253" i="80"/>
  <c r="L253" i="80"/>
  <c r="K253" i="80"/>
  <c r="J253" i="80"/>
  <c r="I253" i="80"/>
  <c r="H253" i="80"/>
  <c r="G253" i="80"/>
  <c r="F253" i="80"/>
  <c r="E253" i="80"/>
  <c r="D253" i="80"/>
  <c r="C253" i="80"/>
  <c r="Q252" i="80"/>
  <c r="P252" i="80"/>
  <c r="O252" i="80"/>
  <c r="N252" i="80"/>
  <c r="M252" i="80"/>
  <c r="Q251" i="80"/>
  <c r="P251" i="80"/>
  <c r="O251" i="80"/>
  <c r="N251" i="80"/>
  <c r="M251" i="80"/>
  <c r="Q250" i="80"/>
  <c r="P250" i="80"/>
  <c r="O250" i="80"/>
  <c r="N250" i="80"/>
  <c r="M250" i="80"/>
  <c r="Q249" i="80"/>
  <c r="P249" i="80"/>
  <c r="O249" i="80"/>
  <c r="N249" i="80"/>
  <c r="M249" i="80"/>
  <c r="Q248" i="80"/>
  <c r="P248" i="80"/>
  <c r="O248" i="80"/>
  <c r="N248" i="80"/>
  <c r="M248" i="80"/>
  <c r="Q247" i="80"/>
  <c r="P247" i="80"/>
  <c r="O247" i="80"/>
  <c r="N247" i="80"/>
  <c r="M247" i="80"/>
  <c r="L247" i="80"/>
  <c r="K247" i="80"/>
  <c r="J247" i="80"/>
  <c r="I247" i="80"/>
  <c r="H247" i="80"/>
  <c r="G247" i="80"/>
  <c r="F247" i="80"/>
  <c r="E247" i="80"/>
  <c r="D247" i="80"/>
  <c r="C247" i="80"/>
  <c r="Q246" i="80"/>
  <c r="P246" i="80"/>
  <c r="O246" i="80"/>
  <c r="N246" i="80"/>
  <c r="M246" i="80"/>
  <c r="Q245" i="80"/>
  <c r="P245" i="80"/>
  <c r="O245" i="80"/>
  <c r="N245" i="80"/>
  <c r="M245" i="80"/>
  <c r="Q244" i="80"/>
  <c r="P244" i="80"/>
  <c r="O244" i="80"/>
  <c r="N244" i="80"/>
  <c r="M244" i="80"/>
  <c r="Q243" i="80"/>
  <c r="P243" i="80"/>
  <c r="O243" i="80"/>
  <c r="N243" i="80"/>
  <c r="M243" i="80"/>
  <c r="Q242" i="80"/>
  <c r="P242" i="80"/>
  <c r="O242" i="80"/>
  <c r="N242" i="80"/>
  <c r="M242" i="80"/>
  <c r="Q241" i="80"/>
  <c r="P241" i="80"/>
  <c r="O241" i="80"/>
  <c r="N241" i="80"/>
  <c r="M241" i="80"/>
  <c r="L241" i="80"/>
  <c r="K241" i="80"/>
  <c r="J241" i="80"/>
  <c r="I241" i="80"/>
  <c r="H241" i="80"/>
  <c r="G241" i="80"/>
  <c r="F241" i="80"/>
  <c r="E241" i="80"/>
  <c r="D241" i="80"/>
  <c r="C241" i="80"/>
  <c r="Q240" i="80"/>
  <c r="P240" i="80"/>
  <c r="O240" i="80"/>
  <c r="N240" i="80"/>
  <c r="M240" i="80"/>
  <c r="Q239" i="80"/>
  <c r="P239" i="80"/>
  <c r="O239" i="80"/>
  <c r="N239" i="80"/>
  <c r="M239" i="80"/>
  <c r="Q238" i="80"/>
  <c r="P238" i="80"/>
  <c r="O238" i="80"/>
  <c r="N238" i="80"/>
  <c r="M238" i="80"/>
  <c r="Q237" i="80"/>
  <c r="P237" i="80"/>
  <c r="O237" i="80"/>
  <c r="N237" i="80"/>
  <c r="M237" i="80"/>
  <c r="Q236" i="80"/>
  <c r="P236" i="80"/>
  <c r="O236" i="80"/>
  <c r="N236" i="80"/>
  <c r="M236" i="80"/>
  <c r="Q235" i="80"/>
  <c r="P235" i="80"/>
  <c r="O235" i="80"/>
  <c r="N235" i="80"/>
  <c r="M235" i="80"/>
  <c r="L235" i="80"/>
  <c r="K235" i="80"/>
  <c r="J235" i="80"/>
  <c r="I235" i="80"/>
  <c r="H235" i="80"/>
  <c r="G235" i="80"/>
  <c r="F235" i="80"/>
  <c r="E235" i="80"/>
  <c r="D235" i="80"/>
  <c r="C235" i="80"/>
  <c r="Q234" i="80"/>
  <c r="P234" i="80"/>
  <c r="O234" i="80"/>
  <c r="N234" i="80"/>
  <c r="M234" i="80"/>
  <c r="Q233" i="80"/>
  <c r="P233" i="80"/>
  <c r="O233" i="80"/>
  <c r="N233" i="80"/>
  <c r="M233" i="80"/>
  <c r="Q232" i="80"/>
  <c r="P232" i="80"/>
  <c r="O232" i="80"/>
  <c r="N232" i="80"/>
  <c r="M232" i="80"/>
  <c r="Q231" i="80"/>
  <c r="P231" i="80"/>
  <c r="O231" i="80"/>
  <c r="N231" i="80"/>
  <c r="M231" i="80"/>
  <c r="Q230" i="80"/>
  <c r="P230" i="80"/>
  <c r="O230" i="80"/>
  <c r="N230" i="80"/>
  <c r="M230" i="80"/>
  <c r="Q229" i="80"/>
  <c r="P229" i="80"/>
  <c r="O229" i="80"/>
  <c r="N229" i="80"/>
  <c r="M229" i="80"/>
  <c r="L229" i="80"/>
  <c r="K229" i="80"/>
  <c r="J229" i="80"/>
  <c r="I229" i="80"/>
  <c r="H229" i="80"/>
  <c r="G229" i="80"/>
  <c r="F229" i="80"/>
  <c r="E229" i="80"/>
  <c r="D229" i="80"/>
  <c r="C229" i="80"/>
  <c r="Q228" i="80"/>
  <c r="P228" i="80"/>
  <c r="O228" i="80"/>
  <c r="N228" i="80"/>
  <c r="M228" i="80"/>
  <c r="Q227" i="80"/>
  <c r="P227" i="80"/>
  <c r="O227" i="80"/>
  <c r="N227" i="80"/>
  <c r="M227" i="80"/>
  <c r="Q226" i="80"/>
  <c r="P226" i="80"/>
  <c r="O226" i="80"/>
  <c r="N226" i="80"/>
  <c r="M226" i="80"/>
  <c r="Q225" i="80"/>
  <c r="P225" i="80"/>
  <c r="O225" i="80"/>
  <c r="N225" i="80"/>
  <c r="M225" i="80"/>
  <c r="Q224" i="80"/>
  <c r="P224" i="80"/>
  <c r="O224" i="80"/>
  <c r="N224" i="80"/>
  <c r="M224" i="80"/>
  <c r="Q223" i="80"/>
  <c r="P223" i="80"/>
  <c r="O223" i="80"/>
  <c r="N223" i="80"/>
  <c r="M223" i="80"/>
  <c r="L223" i="80"/>
  <c r="K223" i="80"/>
  <c r="J223" i="80"/>
  <c r="I223" i="80"/>
  <c r="H223" i="80"/>
  <c r="G223" i="80"/>
  <c r="F223" i="80"/>
  <c r="E223" i="80"/>
  <c r="D223" i="80"/>
  <c r="C223" i="80"/>
  <c r="Q222" i="80"/>
  <c r="P222" i="80"/>
  <c r="O222" i="80"/>
  <c r="N222" i="80"/>
  <c r="M222" i="80"/>
  <c r="Q221" i="80"/>
  <c r="P221" i="80"/>
  <c r="O221" i="80"/>
  <c r="N221" i="80"/>
  <c r="M221" i="80"/>
  <c r="Q220" i="80"/>
  <c r="P220" i="80"/>
  <c r="O220" i="80"/>
  <c r="N220" i="80"/>
  <c r="M220" i="80"/>
  <c r="Q219" i="80"/>
  <c r="P219" i="80"/>
  <c r="O219" i="80"/>
  <c r="N219" i="80"/>
  <c r="M219" i="80"/>
  <c r="Q218" i="80"/>
  <c r="P218" i="80"/>
  <c r="O218" i="80"/>
  <c r="N218" i="80"/>
  <c r="M218" i="80"/>
  <c r="Q217" i="80"/>
  <c r="P217" i="80"/>
  <c r="O217" i="80"/>
  <c r="N217" i="80"/>
  <c r="M217" i="80"/>
  <c r="L217" i="80"/>
  <c r="K217" i="80"/>
  <c r="J217" i="80"/>
  <c r="I217" i="80"/>
  <c r="H217" i="80"/>
  <c r="G217" i="80"/>
  <c r="F217" i="80"/>
  <c r="E217" i="80"/>
  <c r="D217" i="80"/>
  <c r="C217" i="80"/>
  <c r="Q216" i="80"/>
  <c r="P216" i="80"/>
  <c r="O216" i="80"/>
  <c r="N216" i="80"/>
  <c r="M216" i="80"/>
  <c r="Q215" i="80"/>
  <c r="P215" i="80"/>
  <c r="O215" i="80"/>
  <c r="N215" i="80"/>
  <c r="M215" i="80"/>
  <c r="Q214" i="80"/>
  <c r="P214" i="80"/>
  <c r="O214" i="80"/>
  <c r="N214" i="80"/>
  <c r="M214" i="80"/>
  <c r="Q213" i="80"/>
  <c r="P213" i="80"/>
  <c r="O213" i="80"/>
  <c r="N213" i="80"/>
  <c r="M213" i="80"/>
  <c r="Q212" i="80"/>
  <c r="P212" i="80"/>
  <c r="O212" i="80"/>
  <c r="N212" i="80"/>
  <c r="M212" i="80"/>
  <c r="Q211" i="80"/>
  <c r="P211" i="80"/>
  <c r="O211" i="80"/>
  <c r="N211" i="80"/>
  <c r="M211" i="80"/>
  <c r="L211" i="80"/>
  <c r="K211" i="80"/>
  <c r="J211" i="80"/>
  <c r="I211" i="80"/>
  <c r="H211" i="80"/>
  <c r="G211" i="80"/>
  <c r="F211" i="80"/>
  <c r="E211" i="80"/>
  <c r="D211" i="80"/>
  <c r="C211" i="80"/>
  <c r="Q210" i="80"/>
  <c r="P210" i="80"/>
  <c r="O210" i="80"/>
  <c r="N210" i="80"/>
  <c r="M210" i="80"/>
  <c r="Q209" i="80"/>
  <c r="P209" i="80"/>
  <c r="O209" i="80"/>
  <c r="N209" i="80"/>
  <c r="M209" i="80"/>
  <c r="Q208" i="80"/>
  <c r="P208" i="80"/>
  <c r="O208" i="80"/>
  <c r="N208" i="80"/>
  <c r="M208" i="80"/>
  <c r="Q207" i="80"/>
  <c r="P207" i="80"/>
  <c r="O207" i="80"/>
  <c r="N207" i="80"/>
  <c r="M207" i="80"/>
  <c r="Q206" i="80"/>
  <c r="P206" i="80"/>
  <c r="O206" i="80"/>
  <c r="N206" i="80"/>
  <c r="M206" i="80"/>
  <c r="Q205" i="80"/>
  <c r="P205" i="80"/>
  <c r="O205" i="80"/>
  <c r="N205" i="80"/>
  <c r="M205" i="80"/>
  <c r="L205" i="80"/>
  <c r="K205" i="80"/>
  <c r="J205" i="80"/>
  <c r="I205" i="80"/>
  <c r="H205" i="80"/>
  <c r="G205" i="80"/>
  <c r="F205" i="80"/>
  <c r="E205" i="80"/>
  <c r="D205" i="80"/>
  <c r="C205" i="80"/>
  <c r="Q204" i="80"/>
  <c r="P204" i="80"/>
  <c r="O204" i="80"/>
  <c r="N204" i="80"/>
  <c r="M204" i="80"/>
  <c r="Q203" i="80"/>
  <c r="P203" i="80"/>
  <c r="O203" i="80"/>
  <c r="N203" i="80"/>
  <c r="M203" i="80"/>
  <c r="Q202" i="80"/>
  <c r="P202" i="80"/>
  <c r="O202" i="80"/>
  <c r="N202" i="80"/>
  <c r="M202" i="80"/>
  <c r="Q201" i="80"/>
  <c r="P201" i="80"/>
  <c r="O201" i="80"/>
  <c r="N201" i="80"/>
  <c r="M201" i="80"/>
  <c r="Q200" i="80"/>
  <c r="P200" i="80"/>
  <c r="O200" i="80"/>
  <c r="N200" i="80"/>
  <c r="M200" i="80"/>
  <c r="Q199" i="80"/>
  <c r="P199" i="80"/>
  <c r="O199" i="80"/>
  <c r="N199" i="80"/>
  <c r="M199" i="80"/>
  <c r="L199" i="80"/>
  <c r="K199" i="80"/>
  <c r="J199" i="80"/>
  <c r="I199" i="80"/>
  <c r="H199" i="80"/>
  <c r="G199" i="80"/>
  <c r="F199" i="80"/>
  <c r="E199" i="80"/>
  <c r="D199" i="80"/>
  <c r="C199" i="80"/>
  <c r="Q198" i="80"/>
  <c r="P198" i="80"/>
  <c r="O198" i="80"/>
  <c r="N198" i="80"/>
  <c r="M198" i="80"/>
  <c r="Q197" i="80"/>
  <c r="P197" i="80"/>
  <c r="O197" i="80"/>
  <c r="N197" i="80"/>
  <c r="M197" i="80"/>
  <c r="Q196" i="80"/>
  <c r="P196" i="80"/>
  <c r="O196" i="80"/>
  <c r="N196" i="80"/>
  <c r="M196" i="80"/>
  <c r="Q195" i="80"/>
  <c r="P195" i="80"/>
  <c r="O195" i="80"/>
  <c r="N195" i="80"/>
  <c r="M195" i="80"/>
  <c r="Q194" i="80"/>
  <c r="P194" i="80"/>
  <c r="O194" i="80"/>
  <c r="N194" i="80"/>
  <c r="M194" i="80"/>
  <c r="Q193" i="80"/>
  <c r="P193" i="80"/>
  <c r="O193" i="80"/>
  <c r="N193" i="80"/>
  <c r="M193" i="80"/>
  <c r="L193" i="80"/>
  <c r="K193" i="80"/>
  <c r="J193" i="80"/>
  <c r="I193" i="80"/>
  <c r="H193" i="80"/>
  <c r="G193" i="80"/>
  <c r="F193" i="80"/>
  <c r="E193" i="80"/>
  <c r="D193" i="80"/>
  <c r="C193" i="80"/>
  <c r="Q192" i="80"/>
  <c r="P192" i="80"/>
  <c r="O192" i="80"/>
  <c r="N192" i="80"/>
  <c r="M192" i="80"/>
  <c r="Q191" i="80"/>
  <c r="P191" i="80"/>
  <c r="O191" i="80"/>
  <c r="N191" i="80"/>
  <c r="M191" i="80"/>
  <c r="Q190" i="80"/>
  <c r="P190" i="80"/>
  <c r="O190" i="80"/>
  <c r="N190" i="80"/>
  <c r="M190" i="80"/>
  <c r="Q189" i="80"/>
  <c r="P189" i="80"/>
  <c r="O189" i="80"/>
  <c r="N189" i="80"/>
  <c r="M189" i="80"/>
  <c r="Q188" i="80"/>
  <c r="P188" i="80"/>
  <c r="O188" i="80"/>
  <c r="N188" i="80"/>
  <c r="M188" i="80"/>
  <c r="Q187" i="80"/>
  <c r="P187" i="80"/>
  <c r="O187" i="80"/>
  <c r="N187" i="80"/>
  <c r="M187" i="80"/>
  <c r="L187" i="80"/>
  <c r="K187" i="80"/>
  <c r="J187" i="80"/>
  <c r="I187" i="80"/>
  <c r="H187" i="80"/>
  <c r="G187" i="80"/>
  <c r="F187" i="80"/>
  <c r="E187" i="80"/>
  <c r="D187" i="80"/>
  <c r="C187" i="80"/>
  <c r="Q186" i="80"/>
  <c r="P186" i="80"/>
  <c r="O186" i="80"/>
  <c r="N186" i="80"/>
  <c r="M186" i="80"/>
  <c r="Q185" i="80"/>
  <c r="P185" i="80"/>
  <c r="O185" i="80"/>
  <c r="N185" i="80"/>
  <c r="M185" i="80"/>
  <c r="Q184" i="80"/>
  <c r="P184" i="80"/>
  <c r="O184" i="80"/>
  <c r="N184" i="80"/>
  <c r="M184" i="80"/>
  <c r="Q183" i="80"/>
  <c r="P183" i="80"/>
  <c r="O183" i="80"/>
  <c r="N183" i="80"/>
  <c r="M183" i="80"/>
  <c r="Q182" i="80"/>
  <c r="P182" i="80"/>
  <c r="O182" i="80"/>
  <c r="N182" i="80"/>
  <c r="M182" i="80"/>
  <c r="Q181" i="80"/>
  <c r="P181" i="80"/>
  <c r="O181" i="80"/>
  <c r="N181" i="80"/>
  <c r="M181" i="80"/>
  <c r="L181" i="80"/>
  <c r="K181" i="80"/>
  <c r="J181" i="80"/>
  <c r="I181" i="80"/>
  <c r="H181" i="80"/>
  <c r="G181" i="80"/>
  <c r="F181" i="80"/>
  <c r="E181" i="80"/>
  <c r="D181" i="80"/>
  <c r="C181" i="80"/>
  <c r="Q180" i="80"/>
  <c r="P180" i="80"/>
  <c r="O180" i="80"/>
  <c r="N180" i="80"/>
  <c r="M180" i="80"/>
  <c r="Q179" i="80"/>
  <c r="P179" i="80"/>
  <c r="O179" i="80"/>
  <c r="N179" i="80"/>
  <c r="M179" i="80"/>
  <c r="Q178" i="80"/>
  <c r="P178" i="80"/>
  <c r="O178" i="80"/>
  <c r="N178" i="80"/>
  <c r="M178" i="80"/>
  <c r="Q177" i="80"/>
  <c r="P177" i="80"/>
  <c r="O177" i="80"/>
  <c r="N177" i="80"/>
  <c r="M177" i="80"/>
  <c r="Q176" i="80"/>
  <c r="P176" i="80"/>
  <c r="O176" i="80"/>
  <c r="N176" i="80"/>
  <c r="M176" i="80"/>
  <c r="Q175" i="80"/>
  <c r="P175" i="80"/>
  <c r="O175" i="80"/>
  <c r="N175" i="80"/>
  <c r="M175" i="80"/>
  <c r="L175" i="80"/>
  <c r="K175" i="80"/>
  <c r="J175" i="80"/>
  <c r="I175" i="80"/>
  <c r="H175" i="80"/>
  <c r="G175" i="80"/>
  <c r="F175" i="80"/>
  <c r="E175" i="80"/>
  <c r="D175" i="80"/>
  <c r="C175" i="80"/>
  <c r="Q174" i="80"/>
  <c r="P174" i="80"/>
  <c r="O174" i="80"/>
  <c r="N174" i="80"/>
  <c r="M174" i="80"/>
  <c r="Q173" i="80"/>
  <c r="P173" i="80"/>
  <c r="O173" i="80"/>
  <c r="N173" i="80"/>
  <c r="M173" i="80"/>
  <c r="Q172" i="80"/>
  <c r="P172" i="80"/>
  <c r="O172" i="80"/>
  <c r="N172" i="80"/>
  <c r="M172" i="80"/>
  <c r="Q171" i="80"/>
  <c r="P171" i="80"/>
  <c r="O171" i="80"/>
  <c r="N171" i="80"/>
  <c r="M171" i="80"/>
  <c r="Q170" i="80"/>
  <c r="P170" i="80"/>
  <c r="O170" i="80"/>
  <c r="N170" i="80"/>
  <c r="M170" i="80"/>
  <c r="Q169" i="80"/>
  <c r="P169" i="80"/>
  <c r="O169" i="80"/>
  <c r="N169" i="80"/>
  <c r="M169" i="80"/>
  <c r="L169" i="80"/>
  <c r="K169" i="80"/>
  <c r="J169" i="80"/>
  <c r="I169" i="80"/>
  <c r="H169" i="80"/>
  <c r="G169" i="80"/>
  <c r="F169" i="80"/>
  <c r="E169" i="80"/>
  <c r="D169" i="80"/>
  <c r="C169" i="80"/>
  <c r="Q168" i="80"/>
  <c r="P168" i="80"/>
  <c r="O168" i="80"/>
  <c r="N168" i="80"/>
  <c r="M168" i="80"/>
  <c r="Q167" i="80"/>
  <c r="P167" i="80"/>
  <c r="O167" i="80"/>
  <c r="N167" i="80"/>
  <c r="M167" i="80"/>
  <c r="Q166" i="80"/>
  <c r="P166" i="80"/>
  <c r="O166" i="80"/>
  <c r="N166" i="80"/>
  <c r="M166" i="80"/>
  <c r="Q165" i="80"/>
  <c r="P165" i="80"/>
  <c r="O165" i="80"/>
  <c r="N165" i="80"/>
  <c r="M165" i="80"/>
  <c r="Q164" i="80"/>
  <c r="P164" i="80"/>
  <c r="O164" i="80"/>
  <c r="N164" i="80"/>
  <c r="M164" i="80"/>
  <c r="Q163" i="80"/>
  <c r="P163" i="80"/>
  <c r="O163" i="80"/>
  <c r="N163" i="80"/>
  <c r="M163" i="80"/>
  <c r="L163" i="80"/>
  <c r="K163" i="80"/>
  <c r="J163" i="80"/>
  <c r="I163" i="80"/>
  <c r="H163" i="80"/>
  <c r="G163" i="80"/>
  <c r="F163" i="80"/>
  <c r="E163" i="80"/>
  <c r="D163" i="80"/>
  <c r="C163" i="80"/>
  <c r="Q162" i="80"/>
  <c r="P162" i="80"/>
  <c r="O162" i="80"/>
  <c r="N162" i="80"/>
  <c r="M162" i="80"/>
  <c r="Q161" i="80"/>
  <c r="P161" i="80"/>
  <c r="O161" i="80"/>
  <c r="N161" i="80"/>
  <c r="M161" i="80"/>
  <c r="Q160" i="80"/>
  <c r="P160" i="80"/>
  <c r="O160" i="80"/>
  <c r="N160" i="80"/>
  <c r="M160" i="80"/>
  <c r="Q159" i="80"/>
  <c r="P159" i="80"/>
  <c r="O159" i="80"/>
  <c r="N159" i="80"/>
  <c r="M159" i="80"/>
  <c r="Q158" i="80"/>
  <c r="P158" i="80"/>
  <c r="O158" i="80"/>
  <c r="N158" i="80"/>
  <c r="M158" i="80"/>
  <c r="Q157" i="80"/>
  <c r="P157" i="80"/>
  <c r="O157" i="80"/>
  <c r="N157" i="80"/>
  <c r="M157" i="80"/>
  <c r="L157" i="80"/>
  <c r="K157" i="80"/>
  <c r="J157" i="80"/>
  <c r="I157" i="80"/>
  <c r="H157" i="80"/>
  <c r="G157" i="80"/>
  <c r="F157" i="80"/>
  <c r="E157" i="80"/>
  <c r="D157" i="80"/>
  <c r="C157" i="80"/>
  <c r="Q156" i="80"/>
  <c r="P156" i="80"/>
  <c r="O156" i="80"/>
  <c r="N156" i="80"/>
  <c r="M156" i="80"/>
  <c r="Q155" i="80"/>
  <c r="P155" i="80"/>
  <c r="O155" i="80"/>
  <c r="N155" i="80"/>
  <c r="M155" i="80"/>
  <c r="Q154" i="80"/>
  <c r="P154" i="80"/>
  <c r="O154" i="80"/>
  <c r="N154" i="80"/>
  <c r="M154" i="80"/>
  <c r="Q153" i="80"/>
  <c r="P153" i="80"/>
  <c r="O153" i="80"/>
  <c r="N153" i="80"/>
  <c r="M153" i="80"/>
  <c r="Q152" i="80"/>
  <c r="P152" i="80"/>
  <c r="O152" i="80"/>
  <c r="N152" i="80"/>
  <c r="M152" i="80"/>
  <c r="Q151" i="80"/>
  <c r="P151" i="80"/>
  <c r="O151" i="80"/>
  <c r="N151" i="80"/>
  <c r="M151" i="80"/>
  <c r="L151" i="80"/>
  <c r="K151" i="80"/>
  <c r="J151" i="80"/>
  <c r="I151" i="80"/>
  <c r="H151" i="80"/>
  <c r="G151" i="80"/>
  <c r="F151" i="80"/>
  <c r="E151" i="80"/>
  <c r="D151" i="80"/>
  <c r="C151" i="80"/>
  <c r="Q150" i="80"/>
  <c r="P150" i="80"/>
  <c r="O150" i="80"/>
  <c r="N150" i="80"/>
  <c r="M150" i="80"/>
  <c r="Q149" i="80"/>
  <c r="P149" i="80"/>
  <c r="O149" i="80"/>
  <c r="N149" i="80"/>
  <c r="M149" i="80"/>
  <c r="Q148" i="80"/>
  <c r="P148" i="80"/>
  <c r="O148" i="80"/>
  <c r="N148" i="80"/>
  <c r="M148" i="80"/>
  <c r="Q147" i="80"/>
  <c r="P147" i="80"/>
  <c r="O147" i="80"/>
  <c r="N147" i="80"/>
  <c r="M147" i="80"/>
  <c r="Q146" i="80"/>
  <c r="P146" i="80"/>
  <c r="O146" i="80"/>
  <c r="N146" i="80"/>
  <c r="M146" i="80"/>
  <c r="Q145" i="80"/>
  <c r="P145" i="80"/>
  <c r="O145" i="80"/>
  <c r="N145" i="80"/>
  <c r="M145" i="80"/>
  <c r="L145" i="80"/>
  <c r="K145" i="80"/>
  <c r="J145" i="80"/>
  <c r="I145" i="80"/>
  <c r="H145" i="80"/>
  <c r="G145" i="80"/>
  <c r="F145" i="80"/>
  <c r="E145" i="80"/>
  <c r="D145" i="80"/>
  <c r="C145" i="80"/>
  <c r="Q144" i="80"/>
  <c r="P144" i="80"/>
  <c r="O144" i="80"/>
  <c r="N144" i="80"/>
  <c r="M144" i="80"/>
  <c r="Q143" i="80"/>
  <c r="P143" i="80"/>
  <c r="O143" i="80"/>
  <c r="N143" i="80"/>
  <c r="M143" i="80"/>
  <c r="Q142" i="80"/>
  <c r="P142" i="80"/>
  <c r="O142" i="80"/>
  <c r="N142" i="80"/>
  <c r="M142" i="80"/>
  <c r="Q141" i="80"/>
  <c r="P141" i="80"/>
  <c r="O141" i="80"/>
  <c r="N141" i="80"/>
  <c r="M141" i="80"/>
  <c r="Q140" i="80"/>
  <c r="P140" i="80"/>
  <c r="O140" i="80"/>
  <c r="N140" i="80"/>
  <c r="M140" i="80"/>
  <c r="Q139" i="80"/>
  <c r="P139" i="80"/>
  <c r="O139" i="80"/>
  <c r="N139" i="80"/>
  <c r="M139" i="80"/>
  <c r="L139" i="80"/>
  <c r="K139" i="80"/>
  <c r="J139" i="80"/>
  <c r="I139" i="80"/>
  <c r="H139" i="80"/>
  <c r="G139" i="80"/>
  <c r="F139" i="80"/>
  <c r="E139" i="80"/>
  <c r="D139" i="80"/>
  <c r="C139" i="80"/>
  <c r="Q138" i="80"/>
  <c r="P138" i="80"/>
  <c r="O138" i="80"/>
  <c r="N138" i="80"/>
  <c r="M138" i="80"/>
  <c r="Q137" i="80"/>
  <c r="P137" i="80"/>
  <c r="O137" i="80"/>
  <c r="N137" i="80"/>
  <c r="M137" i="80"/>
  <c r="Q136" i="80"/>
  <c r="P136" i="80"/>
  <c r="O136" i="80"/>
  <c r="N136" i="80"/>
  <c r="M136" i="80"/>
  <c r="Q135" i="80"/>
  <c r="P135" i="80"/>
  <c r="O135" i="80"/>
  <c r="N135" i="80"/>
  <c r="M135" i="80"/>
  <c r="Q134" i="80"/>
  <c r="P134" i="80"/>
  <c r="O134" i="80"/>
  <c r="N134" i="80"/>
  <c r="M134" i="80"/>
  <c r="Q133" i="80"/>
  <c r="P133" i="80"/>
  <c r="O133" i="80"/>
  <c r="N133" i="80"/>
  <c r="M133" i="80"/>
  <c r="L133" i="80"/>
  <c r="K133" i="80"/>
  <c r="J133" i="80"/>
  <c r="I133" i="80"/>
  <c r="H133" i="80"/>
  <c r="G133" i="80"/>
  <c r="F133" i="80"/>
  <c r="E133" i="80"/>
  <c r="D133" i="80"/>
  <c r="C133" i="80"/>
  <c r="Q132" i="80"/>
  <c r="P132" i="80"/>
  <c r="O132" i="80"/>
  <c r="N132" i="80"/>
  <c r="M132" i="80"/>
  <c r="Q131" i="80"/>
  <c r="P131" i="80"/>
  <c r="O131" i="80"/>
  <c r="N131" i="80"/>
  <c r="M131" i="80"/>
  <c r="Q130" i="80"/>
  <c r="P130" i="80"/>
  <c r="O130" i="80"/>
  <c r="N130" i="80"/>
  <c r="M130" i="80"/>
  <c r="Q129" i="80"/>
  <c r="P129" i="80"/>
  <c r="O129" i="80"/>
  <c r="N129" i="80"/>
  <c r="M129" i="80"/>
  <c r="Q128" i="80"/>
  <c r="P128" i="80"/>
  <c r="O128" i="80"/>
  <c r="N128" i="80"/>
  <c r="M128" i="80"/>
  <c r="Q127" i="80"/>
  <c r="P127" i="80"/>
  <c r="O127" i="80"/>
  <c r="N127" i="80"/>
  <c r="M127" i="80"/>
  <c r="L127" i="80"/>
  <c r="K127" i="80"/>
  <c r="J127" i="80"/>
  <c r="I127" i="80"/>
  <c r="H127" i="80"/>
  <c r="G127" i="80"/>
  <c r="F127" i="80"/>
  <c r="E127" i="80"/>
  <c r="D127" i="80"/>
  <c r="C127" i="80"/>
  <c r="Q126" i="80"/>
  <c r="P126" i="80"/>
  <c r="O126" i="80"/>
  <c r="N126" i="80"/>
  <c r="M126" i="80"/>
  <c r="Q125" i="80"/>
  <c r="P125" i="80"/>
  <c r="O125" i="80"/>
  <c r="N125" i="80"/>
  <c r="M125" i="80"/>
  <c r="Q124" i="80"/>
  <c r="P124" i="80"/>
  <c r="O124" i="80"/>
  <c r="N124" i="80"/>
  <c r="M124" i="80"/>
  <c r="Q123" i="80"/>
  <c r="P123" i="80"/>
  <c r="O123" i="80"/>
  <c r="N123" i="80"/>
  <c r="M123" i="80"/>
  <c r="Q122" i="80"/>
  <c r="P122" i="80"/>
  <c r="O122" i="80"/>
  <c r="N122" i="80"/>
  <c r="M122" i="80"/>
  <c r="Q121" i="80"/>
  <c r="P121" i="80"/>
  <c r="O121" i="80"/>
  <c r="N121" i="80"/>
  <c r="M121" i="80"/>
  <c r="L121" i="80"/>
  <c r="K121" i="80"/>
  <c r="J121" i="80"/>
  <c r="I121" i="80"/>
  <c r="H121" i="80"/>
  <c r="G121" i="80"/>
  <c r="F121" i="80"/>
  <c r="E121" i="80"/>
  <c r="D121" i="80"/>
  <c r="C121" i="80"/>
  <c r="Q120" i="80"/>
  <c r="P120" i="80"/>
  <c r="O120" i="80"/>
  <c r="N120" i="80"/>
  <c r="M120" i="80"/>
  <c r="Q119" i="80"/>
  <c r="P119" i="80"/>
  <c r="O119" i="80"/>
  <c r="N119" i="80"/>
  <c r="M119" i="80"/>
  <c r="Q118" i="80"/>
  <c r="P118" i="80"/>
  <c r="O118" i="80"/>
  <c r="N118" i="80"/>
  <c r="M118" i="80"/>
  <c r="Q117" i="80"/>
  <c r="P117" i="80"/>
  <c r="O117" i="80"/>
  <c r="N117" i="80"/>
  <c r="M117" i="80"/>
  <c r="Q116" i="80"/>
  <c r="P116" i="80"/>
  <c r="O116" i="80"/>
  <c r="N116" i="80"/>
  <c r="M116" i="80"/>
  <c r="Q115" i="80"/>
  <c r="P115" i="80"/>
  <c r="O115" i="80"/>
  <c r="N115" i="80"/>
  <c r="M115" i="80"/>
  <c r="L115" i="80"/>
  <c r="K115" i="80"/>
  <c r="J115" i="80"/>
  <c r="I115" i="80"/>
  <c r="H115" i="80"/>
  <c r="G115" i="80"/>
  <c r="F115" i="80"/>
  <c r="E115" i="80"/>
  <c r="D115" i="80"/>
  <c r="C115" i="80"/>
  <c r="Q114" i="80"/>
  <c r="P114" i="80"/>
  <c r="O114" i="80"/>
  <c r="N114" i="80"/>
  <c r="M114" i="80"/>
  <c r="Q113" i="80"/>
  <c r="P113" i="80"/>
  <c r="O113" i="80"/>
  <c r="N113" i="80"/>
  <c r="M113" i="80"/>
  <c r="Q112" i="80"/>
  <c r="P112" i="80"/>
  <c r="O112" i="80"/>
  <c r="N112" i="80"/>
  <c r="M112" i="80"/>
  <c r="Q111" i="80"/>
  <c r="P111" i="80"/>
  <c r="O111" i="80"/>
  <c r="N111" i="80"/>
  <c r="M111" i="80"/>
  <c r="Q110" i="80"/>
  <c r="P110" i="80"/>
  <c r="O110" i="80"/>
  <c r="N110" i="80"/>
  <c r="M110" i="80"/>
  <c r="Q109" i="80"/>
  <c r="P109" i="80"/>
  <c r="O109" i="80"/>
  <c r="N109" i="80"/>
  <c r="M109" i="80"/>
  <c r="L109" i="80"/>
  <c r="K109" i="80"/>
  <c r="J109" i="80"/>
  <c r="I109" i="80"/>
  <c r="H109" i="80"/>
  <c r="G109" i="80"/>
  <c r="F109" i="80"/>
  <c r="E109" i="80"/>
  <c r="D109" i="80"/>
  <c r="C109" i="80"/>
  <c r="Q108" i="80"/>
  <c r="P108" i="80"/>
  <c r="O108" i="80"/>
  <c r="N108" i="80"/>
  <c r="M108" i="80"/>
  <c r="Q107" i="80"/>
  <c r="P107" i="80"/>
  <c r="O107" i="80"/>
  <c r="N107" i="80"/>
  <c r="M107" i="80"/>
  <c r="Q106" i="80"/>
  <c r="P106" i="80"/>
  <c r="O106" i="80"/>
  <c r="N106" i="80"/>
  <c r="M106" i="80"/>
  <c r="Q105" i="80"/>
  <c r="P105" i="80"/>
  <c r="O105" i="80"/>
  <c r="N105" i="80"/>
  <c r="M105" i="80"/>
  <c r="Q104" i="80"/>
  <c r="P104" i="80"/>
  <c r="O104" i="80"/>
  <c r="N104" i="80"/>
  <c r="M104" i="80"/>
  <c r="Q103" i="80"/>
  <c r="P103" i="80"/>
  <c r="O103" i="80"/>
  <c r="N103" i="80"/>
  <c r="M103" i="80"/>
  <c r="L103" i="80"/>
  <c r="K103" i="80"/>
  <c r="J103" i="80"/>
  <c r="I103" i="80"/>
  <c r="H103" i="80"/>
  <c r="G103" i="80"/>
  <c r="F103" i="80"/>
  <c r="E103" i="80"/>
  <c r="D103" i="80"/>
  <c r="C103" i="80"/>
  <c r="Q102" i="80"/>
  <c r="P102" i="80"/>
  <c r="O102" i="80"/>
  <c r="N102" i="80"/>
  <c r="M102" i="80"/>
  <c r="Q101" i="80"/>
  <c r="P101" i="80"/>
  <c r="O101" i="80"/>
  <c r="N101" i="80"/>
  <c r="M101" i="80"/>
  <c r="Q100" i="80"/>
  <c r="P100" i="80"/>
  <c r="O100" i="80"/>
  <c r="N100" i="80"/>
  <c r="M100" i="80"/>
  <c r="Q99" i="80"/>
  <c r="P99" i="80"/>
  <c r="O99" i="80"/>
  <c r="N99" i="80"/>
  <c r="M99" i="80"/>
  <c r="Q98" i="80"/>
  <c r="P98" i="80"/>
  <c r="O98" i="80"/>
  <c r="N98" i="80"/>
  <c r="M98" i="80"/>
  <c r="Q97" i="80"/>
  <c r="P97" i="80"/>
  <c r="O97" i="80"/>
  <c r="N97" i="80"/>
  <c r="M97" i="80"/>
  <c r="L97" i="80"/>
  <c r="K97" i="80"/>
  <c r="J97" i="80"/>
  <c r="I97" i="80"/>
  <c r="H97" i="80"/>
  <c r="G97" i="80"/>
  <c r="F97" i="80"/>
  <c r="E97" i="80"/>
  <c r="D97" i="80"/>
  <c r="C97" i="80"/>
  <c r="Q96" i="80"/>
  <c r="P96" i="80"/>
  <c r="O96" i="80"/>
  <c r="N96" i="80"/>
  <c r="M96" i="80"/>
  <c r="Q95" i="80"/>
  <c r="P95" i="80"/>
  <c r="O95" i="80"/>
  <c r="N95" i="80"/>
  <c r="M95" i="80"/>
  <c r="Q94" i="80"/>
  <c r="P94" i="80"/>
  <c r="O94" i="80"/>
  <c r="N94" i="80"/>
  <c r="M94" i="80"/>
  <c r="Q93" i="80"/>
  <c r="P93" i="80"/>
  <c r="O93" i="80"/>
  <c r="N93" i="80"/>
  <c r="M93" i="80"/>
  <c r="Q92" i="80"/>
  <c r="P92" i="80"/>
  <c r="O92" i="80"/>
  <c r="N92" i="80"/>
  <c r="M92" i="80"/>
  <c r="Q91" i="80"/>
  <c r="P91" i="80"/>
  <c r="O91" i="80"/>
  <c r="N91" i="80"/>
  <c r="M91" i="80"/>
  <c r="L91" i="80"/>
  <c r="K91" i="80"/>
  <c r="J91" i="80"/>
  <c r="I91" i="80"/>
  <c r="H91" i="80"/>
  <c r="G91" i="80"/>
  <c r="F91" i="80"/>
  <c r="E91" i="80"/>
  <c r="D91" i="80"/>
  <c r="C91" i="80"/>
  <c r="Q90" i="80"/>
  <c r="P90" i="80"/>
  <c r="O90" i="80"/>
  <c r="N90" i="80"/>
  <c r="M90" i="80"/>
  <c r="Q89" i="80"/>
  <c r="P89" i="80"/>
  <c r="O89" i="80"/>
  <c r="N89" i="80"/>
  <c r="M89" i="80"/>
  <c r="Q88" i="80"/>
  <c r="P88" i="80"/>
  <c r="O88" i="80"/>
  <c r="N88" i="80"/>
  <c r="M88" i="80"/>
  <c r="Q87" i="80"/>
  <c r="P87" i="80"/>
  <c r="O87" i="80"/>
  <c r="N87" i="80"/>
  <c r="M87" i="80"/>
  <c r="Q86" i="80"/>
  <c r="P86" i="80"/>
  <c r="O86" i="80"/>
  <c r="N86" i="80"/>
  <c r="M86" i="80"/>
  <c r="Q85" i="80"/>
  <c r="P85" i="80"/>
  <c r="O85" i="80"/>
  <c r="N85" i="80"/>
  <c r="M85" i="80"/>
  <c r="L85" i="80"/>
  <c r="K85" i="80"/>
  <c r="J85" i="80"/>
  <c r="I85" i="80"/>
  <c r="H85" i="80"/>
  <c r="G85" i="80"/>
  <c r="F85" i="80"/>
  <c r="E85" i="80"/>
  <c r="D85" i="80"/>
  <c r="C85" i="80"/>
  <c r="Q84" i="80"/>
  <c r="P84" i="80"/>
  <c r="O84" i="80"/>
  <c r="N84" i="80"/>
  <c r="M84" i="80"/>
  <c r="Q83" i="80"/>
  <c r="P83" i="80"/>
  <c r="O83" i="80"/>
  <c r="N83" i="80"/>
  <c r="M83" i="80"/>
  <c r="Q82" i="80"/>
  <c r="P82" i="80"/>
  <c r="O82" i="80"/>
  <c r="N82" i="80"/>
  <c r="M82" i="80"/>
  <c r="Q81" i="80"/>
  <c r="P81" i="80"/>
  <c r="O81" i="80"/>
  <c r="N81" i="80"/>
  <c r="M81" i="80"/>
  <c r="Q80" i="80"/>
  <c r="P80" i="80"/>
  <c r="O80" i="80"/>
  <c r="N80" i="80"/>
  <c r="M80" i="80"/>
  <c r="Q79" i="80"/>
  <c r="P79" i="80"/>
  <c r="O79" i="80"/>
  <c r="N79" i="80"/>
  <c r="M79" i="80"/>
  <c r="L79" i="80"/>
  <c r="K79" i="80"/>
  <c r="J79" i="80"/>
  <c r="I79" i="80"/>
  <c r="H79" i="80"/>
  <c r="G79" i="80"/>
  <c r="F79" i="80"/>
  <c r="E79" i="80"/>
  <c r="D79" i="80"/>
  <c r="C79" i="80"/>
  <c r="Q78" i="80"/>
  <c r="P78" i="80"/>
  <c r="O78" i="80"/>
  <c r="N78" i="80"/>
  <c r="M78" i="80"/>
  <c r="Q77" i="80"/>
  <c r="P77" i="80"/>
  <c r="O77" i="80"/>
  <c r="N77" i="80"/>
  <c r="M77" i="80"/>
  <c r="Q76" i="80"/>
  <c r="P76" i="80"/>
  <c r="O76" i="80"/>
  <c r="N76" i="80"/>
  <c r="M76" i="80"/>
  <c r="Q75" i="80"/>
  <c r="P75" i="80"/>
  <c r="O75" i="80"/>
  <c r="N75" i="80"/>
  <c r="M75" i="80"/>
  <c r="Q74" i="80"/>
  <c r="P74" i="80"/>
  <c r="O74" i="80"/>
  <c r="N74" i="80"/>
  <c r="M74" i="80"/>
  <c r="Q73" i="80"/>
  <c r="P73" i="80"/>
  <c r="O73" i="80"/>
  <c r="N73" i="80"/>
  <c r="M73" i="80"/>
  <c r="L73" i="80"/>
  <c r="K73" i="80"/>
  <c r="J73" i="80"/>
  <c r="I73" i="80"/>
  <c r="H73" i="80"/>
  <c r="G73" i="80"/>
  <c r="F73" i="80"/>
  <c r="E73" i="80"/>
  <c r="D73" i="80"/>
  <c r="C73" i="80"/>
  <c r="Q72" i="80"/>
  <c r="P72" i="80"/>
  <c r="O72" i="80"/>
  <c r="N72" i="80"/>
  <c r="M72" i="80"/>
  <c r="Q71" i="80"/>
  <c r="P71" i="80"/>
  <c r="O71" i="80"/>
  <c r="N71" i="80"/>
  <c r="M71" i="80"/>
  <c r="Q70" i="80"/>
  <c r="P70" i="80"/>
  <c r="O70" i="80"/>
  <c r="N70" i="80"/>
  <c r="M70" i="80"/>
  <c r="Q69" i="80"/>
  <c r="P69" i="80"/>
  <c r="O69" i="80"/>
  <c r="N69" i="80"/>
  <c r="M69" i="80"/>
  <c r="Q68" i="80"/>
  <c r="P68" i="80"/>
  <c r="O68" i="80"/>
  <c r="N68" i="80"/>
  <c r="M68" i="80"/>
  <c r="Q67" i="80"/>
  <c r="P67" i="80"/>
  <c r="O67" i="80"/>
  <c r="N67" i="80"/>
  <c r="M67" i="80"/>
  <c r="L67" i="80"/>
  <c r="K67" i="80"/>
  <c r="J67" i="80"/>
  <c r="I67" i="80"/>
  <c r="H67" i="80"/>
  <c r="G67" i="80"/>
  <c r="F67" i="80"/>
  <c r="E67" i="80"/>
  <c r="D67" i="80"/>
  <c r="C67" i="80"/>
  <c r="Q66" i="80"/>
  <c r="P66" i="80"/>
  <c r="O66" i="80"/>
  <c r="N66" i="80"/>
  <c r="M66" i="80"/>
  <c r="Q65" i="80"/>
  <c r="P65" i="80"/>
  <c r="O65" i="80"/>
  <c r="N65" i="80"/>
  <c r="M65" i="80"/>
  <c r="Q64" i="80"/>
  <c r="P64" i="80"/>
  <c r="O64" i="80"/>
  <c r="N64" i="80"/>
  <c r="M64" i="80"/>
  <c r="Q63" i="80"/>
  <c r="P63" i="80"/>
  <c r="O63" i="80"/>
  <c r="N63" i="80"/>
  <c r="M63" i="80"/>
  <c r="Q62" i="80"/>
  <c r="P62" i="80"/>
  <c r="O62" i="80"/>
  <c r="N62" i="80"/>
  <c r="M62" i="80"/>
  <c r="Q61" i="80"/>
  <c r="P61" i="80"/>
  <c r="O61" i="80"/>
  <c r="N61" i="80"/>
  <c r="M61" i="80"/>
  <c r="L61" i="80"/>
  <c r="K61" i="80"/>
  <c r="J61" i="80"/>
  <c r="I61" i="80"/>
  <c r="H61" i="80"/>
  <c r="G61" i="80"/>
  <c r="F61" i="80"/>
  <c r="E61" i="80"/>
  <c r="D61" i="80"/>
  <c r="C61" i="80"/>
  <c r="Q60" i="80"/>
  <c r="P60" i="80"/>
  <c r="O60" i="80"/>
  <c r="N60" i="80"/>
  <c r="M60" i="80"/>
  <c r="Q59" i="80"/>
  <c r="P59" i="80"/>
  <c r="O59" i="80"/>
  <c r="N59" i="80"/>
  <c r="M59" i="80"/>
  <c r="Q58" i="80"/>
  <c r="P58" i="80"/>
  <c r="O58" i="80"/>
  <c r="N58" i="80"/>
  <c r="M58" i="80"/>
  <c r="Q57" i="80"/>
  <c r="P57" i="80"/>
  <c r="O57" i="80"/>
  <c r="N57" i="80"/>
  <c r="M57" i="80"/>
  <c r="Q56" i="80"/>
  <c r="P56" i="80"/>
  <c r="O56" i="80"/>
  <c r="N56" i="80"/>
  <c r="M56" i="80"/>
  <c r="Q55" i="80"/>
  <c r="P55" i="80"/>
  <c r="O55" i="80"/>
  <c r="N55" i="80"/>
  <c r="M55" i="80"/>
  <c r="L55" i="80"/>
  <c r="K55" i="80"/>
  <c r="J55" i="80"/>
  <c r="I55" i="80"/>
  <c r="H55" i="80"/>
  <c r="G55" i="80"/>
  <c r="F55" i="80"/>
  <c r="E55" i="80"/>
  <c r="D55" i="80"/>
  <c r="C55" i="80"/>
  <c r="Q54" i="80"/>
  <c r="P54" i="80"/>
  <c r="O54" i="80"/>
  <c r="N54" i="80"/>
  <c r="M54" i="80"/>
  <c r="Q53" i="80"/>
  <c r="P53" i="80"/>
  <c r="O53" i="80"/>
  <c r="N53" i="80"/>
  <c r="M53" i="80"/>
  <c r="Q52" i="80"/>
  <c r="P52" i="80"/>
  <c r="O52" i="80"/>
  <c r="N52" i="80"/>
  <c r="M52" i="80"/>
  <c r="Q51" i="80"/>
  <c r="P51" i="80"/>
  <c r="O51" i="80"/>
  <c r="N51" i="80"/>
  <c r="M51" i="80"/>
  <c r="Q50" i="80"/>
  <c r="P50" i="80"/>
  <c r="O50" i="80"/>
  <c r="N50" i="80"/>
  <c r="M50" i="80"/>
  <c r="Q49" i="80"/>
  <c r="P49" i="80"/>
  <c r="O49" i="80"/>
  <c r="N49" i="80"/>
  <c r="M49" i="80"/>
  <c r="L49" i="80"/>
  <c r="K49" i="80"/>
  <c r="J49" i="80"/>
  <c r="I49" i="80"/>
  <c r="H49" i="80"/>
  <c r="G49" i="80"/>
  <c r="F49" i="80"/>
  <c r="E49" i="80"/>
  <c r="D49" i="80"/>
  <c r="C49" i="80"/>
  <c r="Q48" i="80"/>
  <c r="P48" i="80"/>
  <c r="O48" i="80"/>
  <c r="N48" i="80"/>
  <c r="M48" i="80"/>
  <c r="Q47" i="80"/>
  <c r="P47" i="80"/>
  <c r="O47" i="80"/>
  <c r="N47" i="80"/>
  <c r="M47" i="80"/>
  <c r="Q46" i="80"/>
  <c r="P46" i="80"/>
  <c r="O46" i="80"/>
  <c r="N46" i="80"/>
  <c r="M46" i="80"/>
  <c r="Q45" i="80"/>
  <c r="P45" i="80"/>
  <c r="O45" i="80"/>
  <c r="N45" i="80"/>
  <c r="M45" i="80"/>
  <c r="Q44" i="80"/>
  <c r="P44" i="80"/>
  <c r="O44" i="80"/>
  <c r="N44" i="80"/>
  <c r="M44" i="80"/>
  <c r="Q43" i="80"/>
  <c r="P43" i="80"/>
  <c r="O43" i="80"/>
  <c r="N43" i="80"/>
  <c r="M43" i="80"/>
  <c r="L43" i="80"/>
  <c r="K43" i="80"/>
  <c r="J43" i="80"/>
  <c r="I43" i="80"/>
  <c r="H43" i="80"/>
  <c r="G43" i="80"/>
  <c r="F43" i="80"/>
  <c r="E43" i="80"/>
  <c r="D43" i="80"/>
  <c r="C43" i="80"/>
  <c r="Q42" i="80"/>
  <c r="P42" i="80"/>
  <c r="O42" i="80"/>
  <c r="N42" i="80"/>
  <c r="M42" i="80"/>
  <c r="Q41" i="80"/>
  <c r="P41" i="80"/>
  <c r="O41" i="80"/>
  <c r="N41" i="80"/>
  <c r="M41" i="80"/>
  <c r="Q40" i="80"/>
  <c r="P40" i="80"/>
  <c r="O40" i="80"/>
  <c r="N40" i="80"/>
  <c r="M40" i="80"/>
  <c r="Q39" i="80"/>
  <c r="P39" i="80"/>
  <c r="O39" i="80"/>
  <c r="N39" i="80"/>
  <c r="M39" i="80"/>
  <c r="Q38" i="80"/>
  <c r="P38" i="80"/>
  <c r="O38" i="80"/>
  <c r="N38" i="80"/>
  <c r="M38" i="80"/>
  <c r="Q37" i="80"/>
  <c r="P37" i="80"/>
  <c r="O37" i="80"/>
  <c r="N37" i="80"/>
  <c r="M37" i="80"/>
  <c r="L37" i="80"/>
  <c r="K37" i="80"/>
  <c r="J37" i="80"/>
  <c r="I37" i="80"/>
  <c r="H37" i="80"/>
  <c r="G37" i="80"/>
  <c r="F37" i="80"/>
  <c r="E37" i="80"/>
  <c r="D37" i="80"/>
  <c r="C37" i="80"/>
  <c r="Q36" i="80"/>
  <c r="P36" i="80"/>
  <c r="O36" i="80"/>
  <c r="N36" i="80"/>
  <c r="M36" i="80"/>
  <c r="Q35" i="80"/>
  <c r="P35" i="80"/>
  <c r="O35" i="80"/>
  <c r="N35" i="80"/>
  <c r="M35" i="80"/>
  <c r="Q34" i="80"/>
  <c r="P34" i="80"/>
  <c r="O34" i="80"/>
  <c r="N34" i="80"/>
  <c r="M34" i="80"/>
  <c r="Q33" i="80"/>
  <c r="P33" i="80"/>
  <c r="O33" i="80"/>
  <c r="N33" i="80"/>
  <c r="M33" i="80"/>
  <c r="Q32" i="80"/>
  <c r="P32" i="80"/>
  <c r="O32" i="80"/>
  <c r="N32" i="80"/>
  <c r="M32" i="80"/>
  <c r="Q31" i="80"/>
  <c r="P31" i="80"/>
  <c r="O31" i="80"/>
  <c r="N31" i="80"/>
  <c r="M31" i="80"/>
  <c r="L31" i="80"/>
  <c r="K31" i="80"/>
  <c r="J31" i="80"/>
  <c r="I31" i="80"/>
  <c r="H31" i="80"/>
  <c r="G31" i="80"/>
  <c r="F31" i="80"/>
  <c r="E31" i="80"/>
  <c r="D31" i="80"/>
  <c r="C31" i="80"/>
  <c r="Q30" i="80"/>
  <c r="P30" i="80"/>
  <c r="O30" i="80"/>
  <c r="N30" i="80"/>
  <c r="M30" i="80"/>
  <c r="Q29" i="80"/>
  <c r="P29" i="80"/>
  <c r="O29" i="80"/>
  <c r="N29" i="80"/>
  <c r="M29" i="80"/>
  <c r="Q28" i="80"/>
  <c r="P28" i="80"/>
  <c r="O28" i="80"/>
  <c r="N28" i="80"/>
  <c r="M28" i="80"/>
  <c r="Q27" i="80"/>
  <c r="P27" i="80"/>
  <c r="O27" i="80"/>
  <c r="N27" i="80"/>
  <c r="M27" i="80"/>
  <c r="Q26" i="80"/>
  <c r="P26" i="80"/>
  <c r="O26" i="80"/>
  <c r="N26" i="80"/>
  <c r="M26" i="80"/>
  <c r="Q25" i="80"/>
  <c r="P25" i="80"/>
  <c r="O25" i="80"/>
  <c r="N25" i="80"/>
  <c r="M25" i="80"/>
  <c r="L25" i="80"/>
  <c r="K25" i="80"/>
  <c r="J25" i="80"/>
  <c r="I25" i="80"/>
  <c r="H25" i="80"/>
  <c r="G25" i="80"/>
  <c r="F25" i="80"/>
  <c r="E25" i="80"/>
  <c r="D25" i="80"/>
  <c r="C25" i="80"/>
  <c r="Q24" i="80"/>
  <c r="P24" i="80"/>
  <c r="O24" i="80"/>
  <c r="N24" i="80"/>
  <c r="M24" i="80"/>
  <c r="Q23" i="80"/>
  <c r="P23" i="80"/>
  <c r="O23" i="80"/>
  <c r="N23" i="80"/>
  <c r="M23" i="80"/>
  <c r="Q22" i="80"/>
  <c r="P22" i="80"/>
  <c r="O22" i="80"/>
  <c r="N22" i="80"/>
  <c r="M22" i="80"/>
  <c r="Q21" i="80"/>
  <c r="P21" i="80"/>
  <c r="O21" i="80"/>
  <c r="N21" i="80"/>
  <c r="M21" i="80"/>
  <c r="Q20" i="80"/>
  <c r="P20" i="80"/>
  <c r="O20" i="80"/>
  <c r="N20" i="80"/>
  <c r="M20" i="80"/>
  <c r="Q19" i="80"/>
  <c r="P19" i="80"/>
  <c r="O19" i="80"/>
  <c r="N19" i="80"/>
  <c r="M19" i="80"/>
  <c r="L19" i="80"/>
  <c r="K19" i="80"/>
  <c r="J19" i="80"/>
  <c r="I19" i="80"/>
  <c r="H19" i="80"/>
  <c r="G19" i="80"/>
  <c r="F19" i="80"/>
  <c r="E19" i="80"/>
  <c r="D19" i="80"/>
  <c r="C19" i="80"/>
  <c r="Q18" i="80"/>
  <c r="P18" i="80"/>
  <c r="O18" i="80"/>
  <c r="N18" i="80"/>
  <c r="M18" i="80"/>
  <c r="Q17" i="80"/>
  <c r="P17" i="80"/>
  <c r="O17" i="80"/>
  <c r="N17" i="80"/>
  <c r="M17" i="80"/>
  <c r="Q16" i="80"/>
  <c r="P16" i="80"/>
  <c r="O16" i="80"/>
  <c r="N16" i="80"/>
  <c r="M16" i="80"/>
  <c r="Q15" i="80"/>
  <c r="P15" i="80"/>
  <c r="O15" i="80"/>
  <c r="N15" i="80"/>
  <c r="M15" i="80"/>
  <c r="Q14" i="80"/>
  <c r="P14" i="80"/>
  <c r="O14" i="80"/>
  <c r="N14" i="80"/>
  <c r="M14" i="80"/>
  <c r="Q13" i="80"/>
  <c r="P13" i="80"/>
  <c r="O13" i="80"/>
  <c r="N13" i="80"/>
  <c r="M13" i="80"/>
  <c r="L13" i="80"/>
  <c r="K13" i="80"/>
  <c r="J13" i="80"/>
  <c r="I13" i="80"/>
  <c r="H13" i="80"/>
  <c r="G13" i="80"/>
  <c r="F13" i="80"/>
  <c r="E13" i="80"/>
  <c r="D13" i="80"/>
  <c r="C13" i="80"/>
  <c r="Q11" i="80"/>
  <c r="P11" i="80"/>
  <c r="O11" i="80"/>
  <c r="N11" i="80"/>
  <c r="M11" i="80"/>
  <c r="Q10" i="80"/>
  <c r="P10" i="80"/>
  <c r="O10" i="80"/>
  <c r="N10" i="80"/>
  <c r="M10" i="80"/>
  <c r="Q9" i="80"/>
  <c r="P9" i="80"/>
  <c r="O9" i="80"/>
  <c r="N9" i="80"/>
  <c r="M9" i="80"/>
  <c r="Q8" i="80"/>
  <c r="P8" i="80"/>
  <c r="O8" i="80"/>
  <c r="N8" i="80"/>
  <c r="M8" i="80"/>
  <c r="Q7" i="80"/>
  <c r="P7" i="80"/>
  <c r="N7" i="80"/>
  <c r="M7" i="80"/>
  <c r="L7" i="80"/>
  <c r="K7" i="80"/>
  <c r="J7" i="80"/>
  <c r="I7" i="80"/>
  <c r="H7" i="80"/>
  <c r="G7" i="80"/>
  <c r="F7" i="80"/>
  <c r="D7" i="80"/>
  <c r="C5" i="80"/>
  <c r="Z27" i="64"/>
  <c r="Y27" i="64"/>
  <c r="Y20" i="64"/>
  <c r="AD14" i="55"/>
  <c r="AA14" i="55"/>
  <c r="AA15" i="55"/>
  <c r="X14" i="55"/>
  <c r="AB14" i="55"/>
  <c r="AC14" i="55"/>
  <c r="C7" i="77"/>
  <c r="M8" i="77"/>
  <c r="E6" i="72"/>
  <c r="E5" i="72"/>
  <c r="C6" i="64"/>
  <c r="C5" i="64"/>
  <c r="F6" i="54"/>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H85" i="78" s="1"/>
  <c r="G85" i="78"/>
  <c r="C91" i="78"/>
  <c r="E91" i="78"/>
  <c r="F91" i="78"/>
  <c r="G91" i="78"/>
  <c r="C97" i="78"/>
  <c r="E97" i="78"/>
  <c r="F97" i="78"/>
  <c r="G97" i="78"/>
  <c r="C103" i="78"/>
  <c r="E103" i="78"/>
  <c r="F103" i="78"/>
  <c r="G103" i="78"/>
  <c r="H103" i="78" s="1"/>
  <c r="C109" i="78"/>
  <c r="E109" i="78"/>
  <c r="F109" i="78"/>
  <c r="H109" i="78" s="1"/>
  <c r="G109" i="78"/>
  <c r="C115" i="78"/>
  <c r="E115" i="78"/>
  <c r="F115" i="78"/>
  <c r="G115" i="78"/>
  <c r="C121" i="78"/>
  <c r="E121" i="78"/>
  <c r="F121" i="78"/>
  <c r="G121" i="78"/>
  <c r="C127" i="78"/>
  <c r="E127" i="78"/>
  <c r="F127" i="78"/>
  <c r="G127" i="78"/>
  <c r="H127" i="78" s="1"/>
  <c r="C133" i="78"/>
  <c r="E133" i="78"/>
  <c r="F133" i="78"/>
  <c r="H133" i="78" s="1"/>
  <c r="G133" i="78"/>
  <c r="C139" i="78"/>
  <c r="E139" i="78"/>
  <c r="F139" i="78"/>
  <c r="H139" i="78" s="1"/>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H175" i="78" s="1"/>
  <c r="C181" i="78"/>
  <c r="E181" i="78"/>
  <c r="F181" i="78"/>
  <c r="H181" i="78" s="1"/>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H229" i="78" s="1"/>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H271" i="78" s="1"/>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H325" i="78" s="1"/>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H421" i="78" s="1"/>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K67" i="78" s="1"/>
  <c r="J67" i="78"/>
  <c r="L67" i="78"/>
  <c r="I68" i="78"/>
  <c r="J68" i="78"/>
  <c r="L68" i="78"/>
  <c r="I69" i="78"/>
  <c r="J69" i="78"/>
  <c r="L69" i="78"/>
  <c r="I70" i="78"/>
  <c r="J70" i="78"/>
  <c r="L70" i="78"/>
  <c r="I71" i="78"/>
  <c r="J71" i="78"/>
  <c r="K71" i="78" s="1"/>
  <c r="L71" i="78"/>
  <c r="I72" i="78"/>
  <c r="K72" i="78" s="1"/>
  <c r="J72" i="78"/>
  <c r="L72" i="78"/>
  <c r="I73" i="78"/>
  <c r="J73" i="78"/>
  <c r="L73" i="78"/>
  <c r="I74" i="78"/>
  <c r="K74" i="78" s="1"/>
  <c r="J74" i="78"/>
  <c r="L74" i="78"/>
  <c r="I75" i="78"/>
  <c r="J75" i="78"/>
  <c r="L75" i="78"/>
  <c r="I76" i="78"/>
  <c r="J76" i="78"/>
  <c r="L76" i="78"/>
  <c r="I77" i="78"/>
  <c r="J77" i="78"/>
  <c r="L77" i="78"/>
  <c r="I78" i="78"/>
  <c r="J78" i="78"/>
  <c r="K78" i="78" s="1"/>
  <c r="L78" i="78"/>
  <c r="I79" i="78"/>
  <c r="K79" i="78" s="1"/>
  <c r="J79" i="78"/>
  <c r="L79" i="78"/>
  <c r="I80" i="78"/>
  <c r="J80" i="78"/>
  <c r="L80" i="78"/>
  <c r="I81" i="78"/>
  <c r="J81" i="78"/>
  <c r="L81" i="78"/>
  <c r="I82" i="78"/>
  <c r="J82" i="78"/>
  <c r="L82" i="78"/>
  <c r="I83" i="78"/>
  <c r="K83" i="78" s="1"/>
  <c r="J83" i="78"/>
  <c r="L83" i="78"/>
  <c r="I84" i="78"/>
  <c r="J84" i="78"/>
  <c r="L84" i="78"/>
  <c r="I85" i="78"/>
  <c r="J85" i="78"/>
  <c r="L85" i="78"/>
  <c r="I86" i="78"/>
  <c r="J86" i="78"/>
  <c r="L86" i="78"/>
  <c r="I87" i="78"/>
  <c r="J87" i="78"/>
  <c r="L87" i="78"/>
  <c r="I88" i="78"/>
  <c r="K88" i="78" s="1"/>
  <c r="J88" i="78"/>
  <c r="L88" i="78"/>
  <c r="I89" i="78"/>
  <c r="J89" i="78"/>
  <c r="L89" i="78"/>
  <c r="I90" i="78"/>
  <c r="J90" i="78"/>
  <c r="L90" i="78"/>
  <c r="I91" i="78"/>
  <c r="K91" i="78" s="1"/>
  <c r="J91" i="78"/>
  <c r="L91" i="78"/>
  <c r="I92" i="78"/>
  <c r="J92" i="78"/>
  <c r="L92" i="78"/>
  <c r="I93" i="78"/>
  <c r="J93" i="78"/>
  <c r="L93" i="78"/>
  <c r="I94" i="78"/>
  <c r="J94" i="78"/>
  <c r="K94" i="78" s="1"/>
  <c r="L94" i="78"/>
  <c r="I95" i="78"/>
  <c r="K95" i="78" s="1"/>
  <c r="J95" i="78"/>
  <c r="L95" i="78"/>
  <c r="I96" i="78"/>
  <c r="J96" i="78"/>
  <c r="L96" i="78"/>
  <c r="I97" i="78"/>
  <c r="J97" i="78"/>
  <c r="L97" i="78"/>
  <c r="I98" i="78"/>
  <c r="J98" i="78"/>
  <c r="L98" i="78"/>
  <c r="I99" i="78"/>
  <c r="K99" i="78" s="1"/>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K107" i="78" s="1"/>
  <c r="J107" i="78"/>
  <c r="L107" i="78"/>
  <c r="I108" i="78"/>
  <c r="J108" i="78"/>
  <c r="L108" i="78"/>
  <c r="I109" i="78"/>
  <c r="K109" i="78" s="1"/>
  <c r="J109" i="78"/>
  <c r="L109" i="78"/>
  <c r="I110" i="78"/>
  <c r="J110" i="78"/>
  <c r="L110" i="78"/>
  <c r="I111" i="78"/>
  <c r="K111" i="78" s="1"/>
  <c r="J111" i="78"/>
  <c r="L111" i="78"/>
  <c r="I112" i="78"/>
  <c r="J112" i="78"/>
  <c r="K112" i="78" s="1"/>
  <c r="L112" i="78"/>
  <c r="I113" i="78"/>
  <c r="J113" i="78"/>
  <c r="L113" i="78"/>
  <c r="I114" i="78"/>
  <c r="J114" i="78"/>
  <c r="K114" i="78" s="1"/>
  <c r="L114" i="78"/>
  <c r="I115" i="78"/>
  <c r="K115" i="78" s="1"/>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K123" i="78" s="1"/>
  <c r="J123" i="78"/>
  <c r="L123" i="78"/>
  <c r="I124" i="78"/>
  <c r="K124" i="78" s="1"/>
  <c r="J124" i="78"/>
  <c r="L124" i="78"/>
  <c r="I125" i="78"/>
  <c r="J125" i="78"/>
  <c r="L125" i="78"/>
  <c r="I126" i="78"/>
  <c r="J126" i="78"/>
  <c r="K126" i="78" s="1"/>
  <c r="L126" i="78"/>
  <c r="I127" i="78"/>
  <c r="K127" i="78" s="1"/>
  <c r="J127" i="78"/>
  <c r="L127" i="78"/>
  <c r="I128" i="78"/>
  <c r="J128" i="78"/>
  <c r="K128" i="78" s="1"/>
  <c r="L128" i="78"/>
  <c r="I129" i="78"/>
  <c r="J129" i="78"/>
  <c r="K129" i="78" s="1"/>
  <c r="L129" i="78"/>
  <c r="I130" i="78"/>
  <c r="J130" i="78"/>
  <c r="L130" i="78"/>
  <c r="I131" i="78"/>
  <c r="J131" i="78"/>
  <c r="L131" i="78"/>
  <c r="I132" i="78"/>
  <c r="J132" i="78"/>
  <c r="L132" i="78"/>
  <c r="I133" i="78"/>
  <c r="J133" i="78"/>
  <c r="L133" i="78"/>
  <c r="I134" i="78"/>
  <c r="J134" i="78"/>
  <c r="L134" i="78"/>
  <c r="I135" i="78"/>
  <c r="J135" i="78"/>
  <c r="L135" i="78"/>
  <c r="I136" i="78"/>
  <c r="K136" i="78" s="1"/>
  <c r="J136" i="78"/>
  <c r="L136" i="78"/>
  <c r="I137" i="78"/>
  <c r="J137" i="78"/>
  <c r="L137" i="78"/>
  <c r="I138" i="78"/>
  <c r="J138" i="78"/>
  <c r="L138" i="78"/>
  <c r="I139" i="78"/>
  <c r="J139" i="78"/>
  <c r="L139" i="78"/>
  <c r="I140" i="78"/>
  <c r="J140" i="78"/>
  <c r="L140" i="78"/>
  <c r="I141" i="78"/>
  <c r="K141" i="78" s="1"/>
  <c r="J141" i="78"/>
  <c r="L141" i="78"/>
  <c r="I142" i="78"/>
  <c r="J142" i="78"/>
  <c r="L142" i="78"/>
  <c r="I143" i="78"/>
  <c r="K143" i="78" s="1"/>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K152" i="78" s="1"/>
  <c r="J152" i="78"/>
  <c r="L152" i="78"/>
  <c r="I153" i="78"/>
  <c r="J153" i="78"/>
  <c r="L153" i="78"/>
  <c r="I154" i="78"/>
  <c r="J154" i="78"/>
  <c r="L154" i="78"/>
  <c r="I155" i="78"/>
  <c r="K155" i="78" s="1"/>
  <c r="J155" i="78"/>
  <c r="L155" i="78"/>
  <c r="I156" i="78"/>
  <c r="K156" i="78" s="1"/>
  <c r="J156" i="78"/>
  <c r="L156" i="78"/>
  <c r="I157" i="78"/>
  <c r="K157" i="78" s="1"/>
  <c r="J157" i="78"/>
  <c r="L157" i="78"/>
  <c r="I158" i="78"/>
  <c r="J158" i="78"/>
  <c r="L158" i="78"/>
  <c r="I159" i="78"/>
  <c r="J159" i="78"/>
  <c r="L159" i="78"/>
  <c r="I160" i="78"/>
  <c r="J160" i="78"/>
  <c r="K160" i="78" s="1"/>
  <c r="L160" i="78"/>
  <c r="I161" i="78"/>
  <c r="J161" i="78"/>
  <c r="L161" i="78"/>
  <c r="I162" i="78"/>
  <c r="K162" i="78" s="1"/>
  <c r="J162" i="78"/>
  <c r="L162" i="78"/>
  <c r="I163" i="78"/>
  <c r="K163" i="78" s="1"/>
  <c r="J163" i="78"/>
  <c r="L163" i="78"/>
  <c r="I164" i="78"/>
  <c r="J164" i="78"/>
  <c r="L164" i="78"/>
  <c r="I165" i="78"/>
  <c r="J165" i="78"/>
  <c r="L165" i="78"/>
  <c r="I166" i="78"/>
  <c r="J166" i="78"/>
  <c r="L166" i="78"/>
  <c r="I167" i="78"/>
  <c r="J167" i="78"/>
  <c r="L167" i="78"/>
  <c r="I168" i="78"/>
  <c r="K168" i="78" s="1"/>
  <c r="J168" i="78"/>
  <c r="L168" i="78"/>
  <c r="I169" i="78"/>
  <c r="J169" i="78"/>
  <c r="L169" i="78"/>
  <c r="I170" i="78"/>
  <c r="J170" i="78"/>
  <c r="L170" i="78"/>
  <c r="I171" i="78"/>
  <c r="J171" i="78"/>
  <c r="L171" i="78"/>
  <c r="I172" i="78"/>
  <c r="K172" i="78" s="1"/>
  <c r="J172" i="78"/>
  <c r="L172" i="78"/>
  <c r="I173" i="78"/>
  <c r="K173" i="78" s="1"/>
  <c r="J173" i="78"/>
  <c r="L173" i="78"/>
  <c r="I174" i="78"/>
  <c r="J174" i="78"/>
  <c r="K174" i="78" s="1"/>
  <c r="L174" i="78"/>
  <c r="I175" i="78"/>
  <c r="K175" i="78" s="1"/>
  <c r="J175" i="78"/>
  <c r="L175" i="78"/>
  <c r="I176" i="78"/>
  <c r="J176" i="78"/>
  <c r="L176" i="78"/>
  <c r="I177" i="78"/>
  <c r="J177" i="78"/>
  <c r="K177" i="78" s="1"/>
  <c r="L177" i="78"/>
  <c r="I178" i="78"/>
  <c r="J178" i="78"/>
  <c r="L178" i="78"/>
  <c r="I179" i="78"/>
  <c r="J179" i="78"/>
  <c r="L179" i="78"/>
  <c r="I180" i="78"/>
  <c r="J180" i="78"/>
  <c r="L180" i="78"/>
  <c r="I181" i="78"/>
  <c r="K181" i="78" s="1"/>
  <c r="J181" i="78"/>
  <c r="L181" i="78"/>
  <c r="I182" i="78"/>
  <c r="J182" i="78"/>
  <c r="L182" i="78"/>
  <c r="I183" i="78"/>
  <c r="J183" i="78"/>
  <c r="L183" i="78"/>
  <c r="I184" i="78"/>
  <c r="J184" i="78"/>
  <c r="L184" i="78"/>
  <c r="I185" i="78"/>
  <c r="J185" i="78"/>
  <c r="L185" i="78"/>
  <c r="I186" i="78"/>
  <c r="J186" i="78"/>
  <c r="L186" i="78"/>
  <c r="I187" i="78"/>
  <c r="J187" i="78"/>
  <c r="L187" i="78"/>
  <c r="I188" i="78"/>
  <c r="K188" i="78" s="1"/>
  <c r="J188" i="78"/>
  <c r="L188" i="78"/>
  <c r="I189" i="78"/>
  <c r="K189" i="78" s="1"/>
  <c r="J189" i="78"/>
  <c r="L189" i="78"/>
  <c r="I190" i="78"/>
  <c r="J190" i="78"/>
  <c r="K190" i="78" s="1"/>
  <c r="L190" i="78"/>
  <c r="I191" i="78"/>
  <c r="K191" i="78" s="1"/>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K199" i="78" s="1"/>
  <c r="L199" i="78"/>
  <c r="I200" i="78"/>
  <c r="K200" i="78" s="1"/>
  <c r="J200" i="78"/>
  <c r="L200" i="78"/>
  <c r="I201" i="78"/>
  <c r="J201" i="78"/>
  <c r="K201" i="78" s="1"/>
  <c r="L201" i="78"/>
  <c r="I202" i="78"/>
  <c r="J202" i="78"/>
  <c r="L202" i="78"/>
  <c r="I203" i="78"/>
  <c r="K203" i="78" s="1"/>
  <c r="J203" i="78"/>
  <c r="L203" i="78"/>
  <c r="I204" i="78"/>
  <c r="K204" i="78" s="1"/>
  <c r="J204" i="78"/>
  <c r="L204" i="78"/>
  <c r="I205" i="78"/>
  <c r="J205" i="78"/>
  <c r="L205" i="78"/>
  <c r="I206" i="78"/>
  <c r="J206" i="78"/>
  <c r="K206" i="78" s="1"/>
  <c r="L206" i="78"/>
  <c r="I207" i="78"/>
  <c r="K207" i="78" s="1"/>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K215" i="78" s="1"/>
  <c r="L215" i="78"/>
  <c r="I216" i="78"/>
  <c r="K216" i="78" s="1"/>
  <c r="J216" i="78"/>
  <c r="L216" i="78"/>
  <c r="I217" i="78"/>
  <c r="J217" i="78"/>
  <c r="L217" i="78"/>
  <c r="I218" i="78"/>
  <c r="K218" i="78" s="1"/>
  <c r="J218" i="78"/>
  <c r="L218" i="78"/>
  <c r="I219" i="78"/>
  <c r="K219" i="78" s="1"/>
  <c r="J219" i="78"/>
  <c r="L219" i="78"/>
  <c r="I220" i="78"/>
  <c r="K220" i="78" s="1"/>
  <c r="J220" i="78"/>
  <c r="L220" i="78"/>
  <c r="I221" i="78"/>
  <c r="J221" i="78"/>
  <c r="L221" i="78"/>
  <c r="I222" i="78"/>
  <c r="J222" i="78"/>
  <c r="L222" i="78"/>
  <c r="I223" i="78"/>
  <c r="K223" i="78" s="1"/>
  <c r="J223" i="78"/>
  <c r="L223" i="78"/>
  <c r="I224" i="78"/>
  <c r="J224" i="78"/>
  <c r="L224" i="78"/>
  <c r="I225" i="78"/>
  <c r="J225" i="78"/>
  <c r="K225" i="78" s="1"/>
  <c r="L225" i="78"/>
  <c r="I226" i="78"/>
  <c r="J226" i="78"/>
  <c r="L226" i="78"/>
  <c r="I227" i="78"/>
  <c r="K227" i="78" s="1"/>
  <c r="J227" i="78"/>
  <c r="L227" i="78"/>
  <c r="I228" i="78"/>
  <c r="J228" i="78"/>
  <c r="L228" i="78"/>
  <c r="I229" i="78"/>
  <c r="J229" i="78"/>
  <c r="L229" i="78"/>
  <c r="I230" i="78"/>
  <c r="J230" i="78"/>
  <c r="L230" i="78"/>
  <c r="I231" i="78"/>
  <c r="J231" i="78"/>
  <c r="L231" i="78"/>
  <c r="I232" i="78"/>
  <c r="K232" i="78" s="1"/>
  <c r="J232" i="78"/>
  <c r="L232" i="78"/>
  <c r="I233" i="78"/>
  <c r="J233" i="78"/>
  <c r="L233" i="78"/>
  <c r="I234" i="78"/>
  <c r="K234" i="78" s="1"/>
  <c r="J234" i="78"/>
  <c r="L234" i="78"/>
  <c r="I235" i="78"/>
  <c r="K235" i="78" s="1"/>
  <c r="J235" i="78"/>
  <c r="L235" i="78"/>
  <c r="I236" i="78"/>
  <c r="K236" i="78" s="1"/>
  <c r="J236" i="78"/>
  <c r="L236" i="78"/>
  <c r="I237" i="78"/>
  <c r="K237" i="78" s="1"/>
  <c r="J237" i="78"/>
  <c r="L237" i="78"/>
  <c r="I238" i="78"/>
  <c r="J238" i="78"/>
  <c r="K238" i="78" s="1"/>
  <c r="L238" i="78"/>
  <c r="I239" i="78"/>
  <c r="K239" i="78" s="1"/>
  <c r="J239" i="78"/>
  <c r="L239" i="78"/>
  <c r="I240" i="78"/>
  <c r="J240" i="78"/>
  <c r="L240" i="78"/>
  <c r="I241" i="78"/>
  <c r="J241" i="78"/>
  <c r="K241" i="78" s="1"/>
  <c r="L241" i="78"/>
  <c r="I242" i="78"/>
  <c r="J242" i="78"/>
  <c r="L242" i="78"/>
  <c r="I243" i="78"/>
  <c r="J243" i="78"/>
  <c r="L243" i="78"/>
  <c r="I244" i="78"/>
  <c r="J244" i="78"/>
  <c r="L244" i="78"/>
  <c r="I245" i="78"/>
  <c r="J245" i="78"/>
  <c r="L245" i="78"/>
  <c r="I246" i="78"/>
  <c r="J246" i="78"/>
  <c r="L246" i="78"/>
  <c r="I247" i="78"/>
  <c r="J247" i="78"/>
  <c r="L247" i="78"/>
  <c r="I248" i="78"/>
  <c r="K248" i="78" s="1"/>
  <c r="J248" i="78"/>
  <c r="L248" i="78"/>
  <c r="I249" i="78"/>
  <c r="J249" i="78"/>
  <c r="L249" i="78"/>
  <c r="I250" i="78"/>
  <c r="K250" i="78" s="1"/>
  <c r="J250" i="78"/>
  <c r="L250" i="78"/>
  <c r="I251" i="78"/>
  <c r="K251" i="78" s="1"/>
  <c r="J251" i="78"/>
  <c r="L251" i="78"/>
  <c r="I252" i="78"/>
  <c r="K252" i="78" s="1"/>
  <c r="J252" i="78"/>
  <c r="L252" i="78"/>
  <c r="I253" i="78"/>
  <c r="K253" i="78" s="1"/>
  <c r="J253" i="78"/>
  <c r="L253" i="78"/>
  <c r="I254" i="78"/>
  <c r="J254" i="78"/>
  <c r="K254" i="78" s="1"/>
  <c r="L254" i="78"/>
  <c r="I255" i="78"/>
  <c r="K255" i="78" s="1"/>
  <c r="J255" i="78"/>
  <c r="L255" i="78"/>
  <c r="I256" i="78"/>
  <c r="J256" i="78"/>
  <c r="K256" i="78" s="1"/>
  <c r="L256" i="78"/>
  <c r="I257" i="78"/>
  <c r="J257" i="78"/>
  <c r="L257" i="78"/>
  <c r="I258" i="78"/>
  <c r="J258" i="78"/>
  <c r="L258" i="78"/>
  <c r="I259" i="78"/>
  <c r="K259" i="78" s="1"/>
  <c r="J259" i="78"/>
  <c r="L259" i="78"/>
  <c r="I260" i="78"/>
  <c r="J260" i="78"/>
  <c r="L260" i="78"/>
  <c r="I261" i="78"/>
  <c r="J261" i="78"/>
  <c r="L261" i="78"/>
  <c r="I262" i="78"/>
  <c r="J262" i="78"/>
  <c r="L262" i="78"/>
  <c r="I263" i="78"/>
  <c r="J263" i="78"/>
  <c r="K263" i="78" s="1"/>
  <c r="L263" i="78"/>
  <c r="I264" i="78"/>
  <c r="K264" i="78" s="1"/>
  <c r="J264" i="78"/>
  <c r="L264" i="78"/>
  <c r="I265" i="78"/>
  <c r="J265" i="78"/>
  <c r="L265" i="78"/>
  <c r="I266" i="78"/>
  <c r="J266" i="78"/>
  <c r="L266" i="78"/>
  <c r="I267" i="78"/>
  <c r="K267" i="78" s="1"/>
  <c r="J267" i="78"/>
  <c r="L267" i="78"/>
  <c r="I268" i="78"/>
  <c r="K268" i="78" s="1"/>
  <c r="J268" i="78"/>
  <c r="L268" i="78"/>
  <c r="I269" i="78"/>
  <c r="K269" i="78" s="1"/>
  <c r="J269" i="78"/>
  <c r="L269" i="78"/>
  <c r="I270" i="78"/>
  <c r="J270" i="78"/>
  <c r="K270" i="78" s="1"/>
  <c r="L270" i="78"/>
  <c r="I271" i="78"/>
  <c r="K271" i="78" s="1"/>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K283" i="78" s="1"/>
  <c r="J283" i="78"/>
  <c r="L283" i="78"/>
  <c r="I284" i="78"/>
  <c r="K284" i="78" s="1"/>
  <c r="J284" i="78"/>
  <c r="L284" i="78"/>
  <c r="I285" i="78"/>
  <c r="K285" i="78" s="1"/>
  <c r="J285" i="78"/>
  <c r="L285" i="78"/>
  <c r="I286" i="78"/>
  <c r="J286" i="78"/>
  <c r="K286" i="78" s="1"/>
  <c r="L286" i="78"/>
  <c r="I287" i="78"/>
  <c r="K287" i="78" s="1"/>
  <c r="J287" i="78"/>
  <c r="L287" i="78"/>
  <c r="I288" i="78"/>
  <c r="J288" i="78"/>
  <c r="L288" i="78"/>
  <c r="I289" i="78"/>
  <c r="J289" i="78"/>
  <c r="L289" i="78"/>
  <c r="I290" i="78"/>
  <c r="J290" i="78"/>
  <c r="K290" i="78" s="1"/>
  <c r="L290" i="78"/>
  <c r="I291" i="78"/>
  <c r="J291" i="78"/>
  <c r="L291" i="78"/>
  <c r="I292" i="78"/>
  <c r="J292" i="78"/>
  <c r="L292" i="78"/>
  <c r="I293" i="78"/>
  <c r="J293" i="78"/>
  <c r="L293" i="78"/>
  <c r="I294" i="78"/>
  <c r="J294" i="78"/>
  <c r="L294" i="78"/>
  <c r="I295" i="78"/>
  <c r="J295" i="78"/>
  <c r="L295" i="78"/>
  <c r="I296" i="78"/>
  <c r="K296" i="78" s="1"/>
  <c r="J296" i="78"/>
  <c r="L296" i="78"/>
  <c r="I297" i="78"/>
  <c r="J297" i="78"/>
  <c r="L297" i="78"/>
  <c r="I298" i="78"/>
  <c r="J298" i="78"/>
  <c r="L298" i="78"/>
  <c r="I299" i="78"/>
  <c r="J299" i="78"/>
  <c r="L299" i="78"/>
  <c r="I300" i="78"/>
  <c r="K300" i="78" s="1"/>
  <c r="J300" i="78"/>
  <c r="L300" i="78"/>
  <c r="I301" i="78"/>
  <c r="K301" i="78" s="1"/>
  <c r="J301" i="78"/>
  <c r="L301" i="78"/>
  <c r="I302" i="78"/>
  <c r="J302" i="78"/>
  <c r="K302" i="78" s="1"/>
  <c r="L302" i="78"/>
  <c r="I303" i="78"/>
  <c r="K303" i="78" s="1"/>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K316" i="78" s="1"/>
  <c r="J316" i="78"/>
  <c r="L316" i="78"/>
  <c r="I317" i="78"/>
  <c r="J317" i="78"/>
  <c r="L317" i="78"/>
  <c r="I318" i="78"/>
  <c r="J318" i="78"/>
  <c r="L318" i="78"/>
  <c r="I319" i="78"/>
  <c r="K319" i="78" s="1"/>
  <c r="J319" i="78"/>
  <c r="L319" i="78"/>
  <c r="I320" i="78"/>
  <c r="J320" i="78"/>
  <c r="L320" i="78"/>
  <c r="I321" i="78"/>
  <c r="J321" i="78"/>
  <c r="L321" i="78"/>
  <c r="I322" i="78"/>
  <c r="J322" i="78"/>
  <c r="K322" i="78" s="1"/>
  <c r="L322" i="78"/>
  <c r="I323" i="78"/>
  <c r="K323" i="78" s="1"/>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K332" i="78" s="1"/>
  <c r="J332" i="78"/>
  <c r="L332" i="78"/>
  <c r="I333" i="78"/>
  <c r="K333" i="78" s="1"/>
  <c r="J333" i="78"/>
  <c r="L333" i="78"/>
  <c r="I334" i="78"/>
  <c r="J334" i="78"/>
  <c r="K334" i="78" s="1"/>
  <c r="L334" i="78"/>
  <c r="I335" i="78"/>
  <c r="K335" i="78" s="1"/>
  <c r="J335" i="78"/>
  <c r="L335" i="78"/>
  <c r="I336" i="78"/>
  <c r="J336" i="78"/>
  <c r="L336" i="78"/>
  <c r="I337" i="78"/>
  <c r="J337" i="78"/>
  <c r="K337" i="78" s="1"/>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K350" i="78" s="1"/>
  <c r="L350" i="78"/>
  <c r="I351" i="78"/>
  <c r="K351" i="78" s="1"/>
  <c r="J351" i="78"/>
  <c r="L351" i="78"/>
  <c r="I352" i="78"/>
  <c r="J352" i="78"/>
  <c r="K352" i="78" s="1"/>
  <c r="L352" i="78"/>
  <c r="I353" i="78"/>
  <c r="J353" i="78"/>
  <c r="L353" i="78"/>
  <c r="I354" i="78"/>
  <c r="J354" i="78"/>
  <c r="L354" i="78"/>
  <c r="I355" i="78"/>
  <c r="K355" i="78" s="1"/>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K363" i="78" s="1"/>
  <c r="J363" i="78"/>
  <c r="L363" i="78"/>
  <c r="I364" i="78"/>
  <c r="J364" i="78"/>
  <c r="L364" i="78"/>
  <c r="I365" i="78"/>
  <c r="K365" i="78" s="1"/>
  <c r="J365" i="78"/>
  <c r="L365" i="78"/>
  <c r="I366" i="78"/>
  <c r="J366" i="78"/>
  <c r="K366" i="78" s="1"/>
  <c r="L366" i="78"/>
  <c r="I367" i="78"/>
  <c r="K367" i="78" s="1"/>
  <c r="J367" i="78"/>
  <c r="L367" i="78"/>
  <c r="I368" i="78"/>
  <c r="J368" i="78"/>
  <c r="L368" i="78"/>
  <c r="I369" i="78"/>
  <c r="J369" i="78"/>
  <c r="L369" i="78"/>
  <c r="I370" i="78"/>
  <c r="J370" i="78"/>
  <c r="L370" i="78"/>
  <c r="I371" i="78"/>
  <c r="K371" i="78" s="1"/>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K380" i="78" s="1"/>
  <c r="J380" i="78"/>
  <c r="L380" i="78"/>
  <c r="I381" i="78"/>
  <c r="K381" i="78" s="1"/>
  <c r="J381" i="78"/>
  <c r="L381" i="78"/>
  <c r="I382" i="78"/>
  <c r="J382" i="78"/>
  <c r="K382" i="78" s="1"/>
  <c r="L382" i="78"/>
  <c r="I383" i="78"/>
  <c r="K383" i="78" s="1"/>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K395" i="78" s="1"/>
  <c r="J395" i="78"/>
  <c r="L395" i="78"/>
  <c r="I396" i="78"/>
  <c r="K396" i="78" s="1"/>
  <c r="J396" i="78"/>
  <c r="L396" i="78"/>
  <c r="I397" i="78"/>
  <c r="J397" i="78"/>
  <c r="L397" i="78"/>
  <c r="I398" i="78"/>
  <c r="J398" i="78"/>
  <c r="K398" i="78" s="1"/>
  <c r="L398" i="78"/>
  <c r="I399" i="78"/>
  <c r="K399" i="78" s="1"/>
  <c r="J399" i="78"/>
  <c r="L399" i="78"/>
  <c r="I400" i="78"/>
  <c r="J400" i="78"/>
  <c r="K400" i="78" s="1"/>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K408" i="78" s="1"/>
  <c r="J408" i="78"/>
  <c r="L408" i="78"/>
  <c r="I409" i="78"/>
  <c r="J409" i="78"/>
  <c r="L409" i="78"/>
  <c r="I410" i="78"/>
  <c r="K410" i="78" s="1"/>
  <c r="J410" i="78"/>
  <c r="L410" i="78"/>
  <c r="I411" i="78"/>
  <c r="J411" i="78"/>
  <c r="L411" i="78"/>
  <c r="I412" i="78"/>
  <c r="J412" i="78"/>
  <c r="L412" i="78"/>
  <c r="I413" i="78"/>
  <c r="J413" i="78"/>
  <c r="L413" i="78"/>
  <c r="I414" i="78"/>
  <c r="J414" i="78"/>
  <c r="K414" i="78" s="1"/>
  <c r="L414" i="78"/>
  <c r="I415" i="78"/>
  <c r="K415" i="78" s="1"/>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K424" i="78" s="1"/>
  <c r="J424" i="78"/>
  <c r="L424" i="78"/>
  <c r="I425" i="78"/>
  <c r="J425" i="78"/>
  <c r="L425" i="78"/>
  <c r="I426" i="78"/>
  <c r="J426" i="78"/>
  <c r="L426" i="78"/>
  <c r="L7" i="78"/>
  <c r="E7" i="78"/>
  <c r="M9" i="77"/>
  <c r="M10" i="77"/>
  <c r="M11" i="77"/>
  <c r="M12" i="77"/>
  <c r="M13" i="77"/>
  <c r="M14" i="77"/>
  <c r="M15" i="77"/>
  <c r="M16" i="77"/>
  <c r="M17" i="77"/>
  <c r="M18"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K67" i="77" s="1"/>
  <c r="L67" i="77"/>
  <c r="I68" i="77"/>
  <c r="J68" i="77"/>
  <c r="L68" i="77"/>
  <c r="I69" i="77"/>
  <c r="J69" i="77"/>
  <c r="L69" i="77"/>
  <c r="I70" i="77"/>
  <c r="J70" i="77"/>
  <c r="L70" i="77"/>
  <c r="I71" i="77"/>
  <c r="J71" i="77"/>
  <c r="L71" i="77"/>
  <c r="I72" i="77"/>
  <c r="J72" i="77"/>
  <c r="L72" i="77"/>
  <c r="I73" i="77"/>
  <c r="J73" i="77"/>
  <c r="L73" i="77"/>
  <c r="I74" i="77"/>
  <c r="J74" i="77"/>
  <c r="L74" i="77"/>
  <c r="I75" i="77"/>
  <c r="K75" i="77" s="1"/>
  <c r="J75" i="77"/>
  <c r="L75" i="77"/>
  <c r="I76" i="77"/>
  <c r="J76" i="77"/>
  <c r="L76" i="77"/>
  <c r="I77" i="77"/>
  <c r="J77" i="77"/>
  <c r="L77" i="77"/>
  <c r="I78" i="77"/>
  <c r="J78" i="77"/>
  <c r="L78" i="77"/>
  <c r="I79" i="77"/>
  <c r="K79" i="77" s="1"/>
  <c r="J79" i="77"/>
  <c r="L79" i="77"/>
  <c r="I80" i="77"/>
  <c r="K80" i="77" s="1"/>
  <c r="J80" i="77"/>
  <c r="L80" i="77"/>
  <c r="I81" i="77"/>
  <c r="J81" i="77"/>
  <c r="K81" i="77" s="1"/>
  <c r="L81" i="77"/>
  <c r="I82" i="77"/>
  <c r="K82" i="77" s="1"/>
  <c r="J82" i="77"/>
  <c r="L82" i="77"/>
  <c r="I83" i="77"/>
  <c r="J83" i="77"/>
  <c r="L83" i="77"/>
  <c r="I84" i="77"/>
  <c r="J84" i="77"/>
  <c r="L84" i="77"/>
  <c r="I85" i="77"/>
  <c r="J85" i="77"/>
  <c r="K85" i="77" s="1"/>
  <c r="L85" i="77"/>
  <c r="I86" i="77"/>
  <c r="J86" i="77"/>
  <c r="L86" i="77"/>
  <c r="I87" i="77"/>
  <c r="J87" i="77"/>
  <c r="L87" i="77"/>
  <c r="I88" i="77"/>
  <c r="J88" i="77"/>
  <c r="L88" i="77"/>
  <c r="I89" i="77"/>
  <c r="J89" i="77"/>
  <c r="L89" i="77"/>
  <c r="I90" i="77"/>
  <c r="J90" i="77"/>
  <c r="L90" i="77"/>
  <c r="I91" i="77"/>
  <c r="K91" i="77" s="1"/>
  <c r="J91" i="77"/>
  <c r="L91" i="77"/>
  <c r="I92" i="77"/>
  <c r="J92" i="77"/>
  <c r="L92" i="77"/>
  <c r="I93" i="77"/>
  <c r="J93" i="77"/>
  <c r="L93" i="77"/>
  <c r="I94" i="77"/>
  <c r="K94" i="77" s="1"/>
  <c r="J94" i="77"/>
  <c r="L94" i="77"/>
  <c r="I95" i="77"/>
  <c r="K95" i="77" s="1"/>
  <c r="J95" i="77"/>
  <c r="L95" i="77"/>
  <c r="I96" i="77"/>
  <c r="K96" i="77" s="1"/>
  <c r="J96" i="77"/>
  <c r="L96" i="77"/>
  <c r="I97" i="77"/>
  <c r="J97" i="77"/>
  <c r="K97" i="77" s="1"/>
  <c r="L97" i="77"/>
  <c r="I98" i="77"/>
  <c r="K98" i="77" s="1"/>
  <c r="J98" i="77"/>
  <c r="L98" i="77"/>
  <c r="I99" i="77"/>
  <c r="J99" i="77"/>
  <c r="K99" i="77" s="1"/>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K109" i="77" s="1"/>
  <c r="J109" i="77"/>
  <c r="L109" i="77"/>
  <c r="I110" i="77"/>
  <c r="K110" i="77" s="1"/>
  <c r="J110" i="77"/>
  <c r="L110" i="77"/>
  <c r="I111" i="77"/>
  <c r="J111" i="77"/>
  <c r="L111" i="77"/>
  <c r="I112" i="77"/>
  <c r="K112" i="77" s="1"/>
  <c r="J112" i="77"/>
  <c r="L112" i="77"/>
  <c r="I113" i="77"/>
  <c r="J113" i="77"/>
  <c r="K113" i="77" s="1"/>
  <c r="L113" i="77"/>
  <c r="I114" i="77"/>
  <c r="K114" i="77" s="1"/>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K123" i="77" s="1"/>
  <c r="J123" i="77"/>
  <c r="L123" i="77"/>
  <c r="I124" i="77"/>
  <c r="J124" i="77"/>
  <c r="L124" i="77"/>
  <c r="I125" i="77"/>
  <c r="J125" i="77"/>
  <c r="L125" i="77"/>
  <c r="I126" i="77"/>
  <c r="J126" i="77"/>
  <c r="L126" i="77"/>
  <c r="I127" i="77"/>
  <c r="K127" i="77" s="1"/>
  <c r="J127" i="77"/>
  <c r="L127" i="77"/>
  <c r="I128" i="77"/>
  <c r="K128" i="77" s="1"/>
  <c r="J128" i="77"/>
  <c r="L128" i="77"/>
  <c r="I129" i="77"/>
  <c r="J129" i="77"/>
  <c r="K129" i="77" s="1"/>
  <c r="L129" i="77"/>
  <c r="I130" i="77"/>
  <c r="K130" i="77" s="1"/>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K139" i="77" s="1"/>
  <c r="J139" i="77"/>
  <c r="L139" i="77"/>
  <c r="I140" i="77"/>
  <c r="J140" i="77"/>
  <c r="L140" i="77"/>
  <c r="I141" i="77"/>
  <c r="J141" i="77"/>
  <c r="L141" i="77"/>
  <c r="I142" i="77"/>
  <c r="K142" i="77" s="1"/>
  <c r="J142" i="77"/>
  <c r="L142" i="77"/>
  <c r="I143" i="77"/>
  <c r="K143" i="77" s="1"/>
  <c r="J143" i="77"/>
  <c r="L143" i="77"/>
  <c r="I144" i="77"/>
  <c r="J144" i="77"/>
  <c r="L144" i="77"/>
  <c r="I145" i="77"/>
  <c r="J145" i="77"/>
  <c r="K145" i="77" s="1"/>
  <c r="L145" i="77"/>
  <c r="I146" i="77"/>
  <c r="K146" i="77" s="1"/>
  <c r="J146" i="77"/>
  <c r="L146" i="77"/>
  <c r="I147" i="77"/>
  <c r="J147" i="77"/>
  <c r="L147" i="77"/>
  <c r="I148" i="77"/>
  <c r="J148" i="77"/>
  <c r="K148" i="77" s="1"/>
  <c r="L148" i="77"/>
  <c r="I149" i="77"/>
  <c r="J149" i="77"/>
  <c r="L149" i="77"/>
  <c r="I150" i="77"/>
  <c r="K150" i="77" s="1"/>
  <c r="J150" i="77"/>
  <c r="L150" i="77"/>
  <c r="I151" i="77"/>
  <c r="J151" i="77"/>
  <c r="L151" i="77"/>
  <c r="I152" i="77"/>
  <c r="J152" i="77"/>
  <c r="L152" i="77"/>
  <c r="I153" i="77"/>
  <c r="J153" i="77"/>
  <c r="L153" i="77"/>
  <c r="I154" i="77"/>
  <c r="J154" i="77"/>
  <c r="L154" i="77"/>
  <c r="I155" i="77"/>
  <c r="K155" i="77" s="1"/>
  <c r="J155" i="77"/>
  <c r="L155" i="77"/>
  <c r="I156" i="77"/>
  <c r="J156" i="77"/>
  <c r="L156" i="77"/>
  <c r="I157" i="77"/>
  <c r="J157" i="77"/>
  <c r="L157" i="77"/>
  <c r="I158" i="77"/>
  <c r="J158" i="77"/>
  <c r="L158" i="77"/>
  <c r="I159" i="77"/>
  <c r="J159" i="77"/>
  <c r="L159" i="77"/>
  <c r="I160" i="77"/>
  <c r="K160" i="77" s="1"/>
  <c r="J160" i="77"/>
  <c r="L160" i="77"/>
  <c r="I161" i="77"/>
  <c r="J161" i="77"/>
  <c r="K161" i="77" s="1"/>
  <c r="L161" i="77"/>
  <c r="I162" i="77"/>
  <c r="K162" i="77" s="1"/>
  <c r="J162" i="77"/>
  <c r="L162" i="77"/>
  <c r="I163" i="77"/>
  <c r="J163" i="77"/>
  <c r="L163" i="77"/>
  <c r="I164" i="77"/>
  <c r="J164" i="77"/>
  <c r="K164" i="77" s="1"/>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K173" i="77" s="1"/>
  <c r="J173" i="77"/>
  <c r="L173" i="77"/>
  <c r="I174" i="77"/>
  <c r="J174" i="77"/>
  <c r="L174" i="77"/>
  <c r="I175" i="77"/>
  <c r="K175" i="77" s="1"/>
  <c r="J175" i="77"/>
  <c r="L175" i="77"/>
  <c r="I176" i="77"/>
  <c r="K176" i="77" s="1"/>
  <c r="J176" i="77"/>
  <c r="L176" i="77"/>
  <c r="I177" i="77"/>
  <c r="J177" i="77"/>
  <c r="K177" i="77" s="1"/>
  <c r="L177" i="77"/>
  <c r="I178" i="77"/>
  <c r="K178" i="77" s="1"/>
  <c r="J178" i="77"/>
  <c r="L178" i="77"/>
  <c r="I179" i="77"/>
  <c r="J179" i="77"/>
  <c r="K179" i="77" s="1"/>
  <c r="L179" i="77"/>
  <c r="I180" i="77"/>
  <c r="J180" i="77"/>
  <c r="K180" i="77" s="1"/>
  <c r="L180" i="77"/>
  <c r="I181" i="77"/>
  <c r="K181" i="77" s="1"/>
  <c r="J181" i="77"/>
  <c r="L181" i="77"/>
  <c r="I182" i="77"/>
  <c r="J182" i="77"/>
  <c r="L182" i="77"/>
  <c r="I183" i="77"/>
  <c r="J183" i="77"/>
  <c r="L183" i="77"/>
  <c r="I184" i="77"/>
  <c r="K184" i="77" s="1"/>
  <c r="J184" i="77"/>
  <c r="L184" i="77"/>
  <c r="I185" i="77"/>
  <c r="J185" i="77"/>
  <c r="L185" i="77"/>
  <c r="I186" i="77"/>
  <c r="J186" i="77"/>
  <c r="L186" i="77"/>
  <c r="I187" i="77"/>
  <c r="J187" i="77"/>
  <c r="L187" i="77"/>
  <c r="I188" i="77"/>
  <c r="J188" i="77"/>
  <c r="K188" i="77" s="1"/>
  <c r="L188" i="77"/>
  <c r="I189" i="77"/>
  <c r="J189" i="77"/>
  <c r="L189" i="77"/>
  <c r="I190" i="77"/>
  <c r="J190" i="77"/>
  <c r="L190" i="77"/>
  <c r="I191" i="77"/>
  <c r="K191" i="77" s="1"/>
  <c r="J191" i="77"/>
  <c r="L191" i="77"/>
  <c r="I192" i="77"/>
  <c r="K192" i="77" s="1"/>
  <c r="J192" i="77"/>
  <c r="L192" i="77"/>
  <c r="I193" i="77"/>
  <c r="J193" i="77"/>
  <c r="K193" i="77" s="1"/>
  <c r="L193" i="77"/>
  <c r="I194" i="77"/>
  <c r="K194" i="77" s="1"/>
  <c r="J194" i="77"/>
  <c r="L194" i="77"/>
  <c r="I195" i="77"/>
  <c r="J195" i="77"/>
  <c r="L195" i="77"/>
  <c r="I196" i="77"/>
  <c r="J196" i="77"/>
  <c r="L196" i="77"/>
  <c r="I197" i="77"/>
  <c r="J197" i="77"/>
  <c r="L197" i="77"/>
  <c r="I198" i="77"/>
  <c r="K198" i="77" s="1"/>
  <c r="J198" i="77"/>
  <c r="L198" i="77"/>
  <c r="I199" i="77"/>
  <c r="J199" i="77"/>
  <c r="L199" i="77"/>
  <c r="I200" i="77"/>
  <c r="J200" i="77"/>
  <c r="L200" i="77"/>
  <c r="I201" i="77"/>
  <c r="J201" i="77"/>
  <c r="L201" i="77"/>
  <c r="I202" i="77"/>
  <c r="J202" i="77"/>
  <c r="K202" i="77" s="1"/>
  <c r="L202" i="77"/>
  <c r="I203" i="77"/>
  <c r="J203" i="77"/>
  <c r="L203" i="77"/>
  <c r="I204" i="77"/>
  <c r="J204" i="77"/>
  <c r="L204" i="77"/>
  <c r="I205" i="77"/>
  <c r="J205" i="77"/>
  <c r="L205" i="77"/>
  <c r="I206" i="77"/>
  <c r="J206" i="77"/>
  <c r="L206" i="77"/>
  <c r="I207" i="77"/>
  <c r="J207" i="77"/>
  <c r="L207" i="77"/>
  <c r="I208" i="77"/>
  <c r="J208" i="77"/>
  <c r="L208" i="77"/>
  <c r="I209" i="77"/>
  <c r="J209" i="77"/>
  <c r="K209" i="77" s="1"/>
  <c r="L209" i="77"/>
  <c r="I210" i="77"/>
  <c r="K210" i="77" s="1"/>
  <c r="J210" i="77"/>
  <c r="L210" i="77"/>
  <c r="I211" i="77"/>
  <c r="J211" i="77"/>
  <c r="L211" i="77"/>
  <c r="I212" i="77"/>
  <c r="J212" i="77"/>
  <c r="L212" i="77"/>
  <c r="I213" i="77"/>
  <c r="J213" i="77"/>
  <c r="L213" i="77"/>
  <c r="I214" i="77"/>
  <c r="J214" i="77"/>
  <c r="L214" i="77"/>
  <c r="I215" i="77"/>
  <c r="K215" i="77" s="1"/>
  <c r="J215" i="77"/>
  <c r="L215" i="77"/>
  <c r="I216" i="77"/>
  <c r="J216" i="77"/>
  <c r="L216" i="77"/>
  <c r="I217" i="77"/>
  <c r="J217" i="77"/>
  <c r="L217" i="77"/>
  <c r="I218" i="77"/>
  <c r="J218" i="77"/>
  <c r="L218" i="77"/>
  <c r="I219" i="77"/>
  <c r="J219" i="77"/>
  <c r="L219" i="77"/>
  <c r="I220" i="77"/>
  <c r="J220" i="77"/>
  <c r="L220" i="77"/>
  <c r="I221" i="77"/>
  <c r="K221" i="77" s="1"/>
  <c r="J221" i="77"/>
  <c r="L221" i="77"/>
  <c r="I222" i="77"/>
  <c r="J222" i="77"/>
  <c r="L222" i="77"/>
  <c r="I223" i="77"/>
  <c r="K223" i="77" s="1"/>
  <c r="J223" i="77"/>
  <c r="L223" i="77"/>
  <c r="I224" i="77"/>
  <c r="K224" i="77" s="1"/>
  <c r="J224" i="77"/>
  <c r="L224" i="77"/>
  <c r="I225" i="77"/>
  <c r="J225" i="77"/>
  <c r="K225" i="77" s="1"/>
  <c r="L225" i="77"/>
  <c r="I226" i="77"/>
  <c r="K226" i="77" s="1"/>
  <c r="J226" i="77"/>
  <c r="L226" i="77"/>
  <c r="I227" i="77"/>
  <c r="J227" i="77"/>
  <c r="L227" i="77"/>
  <c r="I228" i="77"/>
  <c r="J228" i="77"/>
  <c r="L228" i="77"/>
  <c r="I229" i="77"/>
  <c r="J229" i="77"/>
  <c r="K229" i="77" s="1"/>
  <c r="L229" i="77"/>
  <c r="I230" i="77"/>
  <c r="K230" i="77" s="1"/>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K239" i="77" s="1"/>
  <c r="J239" i="77"/>
  <c r="L239" i="77"/>
  <c r="I240" i="77"/>
  <c r="J240" i="77"/>
  <c r="L240" i="77"/>
  <c r="I241" i="77"/>
  <c r="J241" i="77"/>
  <c r="K241" i="77" s="1"/>
  <c r="L241" i="77"/>
  <c r="I242" i="77"/>
  <c r="K242" i="77" s="1"/>
  <c r="J242" i="77"/>
  <c r="L242" i="77"/>
  <c r="I243" i="77"/>
  <c r="J243" i="77"/>
  <c r="L243" i="77"/>
  <c r="I244" i="77"/>
  <c r="J244" i="77"/>
  <c r="L244" i="77"/>
  <c r="I245" i="77"/>
  <c r="J245" i="77"/>
  <c r="K245" i="77" s="1"/>
  <c r="L245" i="77"/>
  <c r="I246" i="77"/>
  <c r="J246" i="77"/>
  <c r="L246" i="77"/>
  <c r="I247" i="77"/>
  <c r="J247" i="77"/>
  <c r="L247" i="77"/>
  <c r="I248" i="77"/>
  <c r="J248" i="77"/>
  <c r="L248" i="77"/>
  <c r="I249" i="77"/>
  <c r="J249" i="77"/>
  <c r="K249" i="77" s="1"/>
  <c r="L249" i="77"/>
  <c r="I250" i="77"/>
  <c r="J250" i="77"/>
  <c r="L250" i="77"/>
  <c r="I251" i="77"/>
  <c r="K251" i="77" s="1"/>
  <c r="J251" i="77"/>
  <c r="L251" i="77"/>
  <c r="I252" i="77"/>
  <c r="J252" i="77"/>
  <c r="L252" i="77"/>
  <c r="I253" i="77"/>
  <c r="J253" i="77"/>
  <c r="L253" i="77"/>
  <c r="I254" i="77"/>
  <c r="K254" i="77" s="1"/>
  <c r="J254" i="77"/>
  <c r="L254" i="77"/>
  <c r="I255" i="77"/>
  <c r="K255" i="77" s="1"/>
  <c r="J255" i="77"/>
  <c r="L255" i="77"/>
  <c r="I256" i="77"/>
  <c r="K256" i="77" s="1"/>
  <c r="J256" i="77"/>
  <c r="L256" i="77"/>
  <c r="I257" i="77"/>
  <c r="J257" i="77"/>
  <c r="K257" i="77" s="1"/>
  <c r="L257" i="77"/>
  <c r="I258" i="77"/>
  <c r="K258" i="77" s="1"/>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K266" i="77" s="1"/>
  <c r="L266" i="77"/>
  <c r="I267" i="77"/>
  <c r="K267" i="77" s="1"/>
  <c r="J267" i="77"/>
  <c r="L267" i="77"/>
  <c r="I268" i="77"/>
  <c r="J268" i="77"/>
  <c r="L268" i="77"/>
  <c r="I269" i="77"/>
  <c r="J269" i="77"/>
  <c r="L269" i="77"/>
  <c r="I270" i="77"/>
  <c r="J270" i="77"/>
  <c r="L270" i="77"/>
  <c r="I271" i="77"/>
  <c r="J271" i="77"/>
  <c r="L271" i="77"/>
  <c r="I272" i="77"/>
  <c r="K272" i="77" s="1"/>
  <c r="J272" i="77"/>
  <c r="L272" i="77"/>
  <c r="I273" i="77"/>
  <c r="J273" i="77"/>
  <c r="K273" i="77" s="1"/>
  <c r="L273" i="77"/>
  <c r="I274" i="77"/>
  <c r="K274" i="77" s="1"/>
  <c r="J274" i="77"/>
  <c r="L274" i="77"/>
  <c r="I275" i="77"/>
  <c r="J275" i="77"/>
  <c r="L275" i="77"/>
  <c r="I276" i="77"/>
  <c r="J276" i="77"/>
  <c r="K276" i="77" s="1"/>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K285" i="77" s="1"/>
  <c r="J285" i="77"/>
  <c r="L285" i="77"/>
  <c r="I286" i="77"/>
  <c r="J286" i="77"/>
  <c r="L286" i="77"/>
  <c r="I287" i="77"/>
  <c r="J287" i="77"/>
  <c r="L287" i="77"/>
  <c r="I288" i="77"/>
  <c r="K288" i="77" s="1"/>
  <c r="J288" i="77"/>
  <c r="L288" i="77"/>
  <c r="I289" i="77"/>
  <c r="J289" i="77"/>
  <c r="K289" i="77" s="1"/>
  <c r="L289" i="77"/>
  <c r="I290" i="77"/>
  <c r="J290" i="77"/>
  <c r="L290" i="77"/>
  <c r="I291" i="77"/>
  <c r="J291" i="77"/>
  <c r="K291" i="77" s="1"/>
  <c r="L291" i="77"/>
  <c r="I292" i="77"/>
  <c r="J292" i="77"/>
  <c r="L292" i="77"/>
  <c r="I293" i="77"/>
  <c r="K293" i="77" s="1"/>
  <c r="J293" i="77"/>
  <c r="L293" i="77"/>
  <c r="I294" i="77"/>
  <c r="J294" i="77"/>
  <c r="L294" i="77"/>
  <c r="I295" i="77"/>
  <c r="J295" i="77"/>
  <c r="L295" i="77"/>
  <c r="I296" i="77"/>
  <c r="J296" i="77"/>
  <c r="L296" i="77"/>
  <c r="I297" i="77"/>
  <c r="J297" i="77"/>
  <c r="L297" i="77"/>
  <c r="I298" i="77"/>
  <c r="J298" i="77"/>
  <c r="L298" i="77"/>
  <c r="I299" i="77"/>
  <c r="K299" i="77" s="1"/>
  <c r="J299" i="77"/>
  <c r="L299" i="77"/>
  <c r="I300" i="77"/>
  <c r="J300" i="77"/>
  <c r="L300" i="77"/>
  <c r="I301" i="77"/>
  <c r="J301" i="77"/>
  <c r="L301" i="77"/>
  <c r="I302" i="77"/>
  <c r="J302" i="77"/>
  <c r="L302" i="77"/>
  <c r="I303" i="77"/>
  <c r="J303" i="77"/>
  <c r="L303" i="77"/>
  <c r="I304" i="77"/>
  <c r="K304" i="77" s="1"/>
  <c r="J304" i="77"/>
  <c r="L304" i="77"/>
  <c r="I305" i="77"/>
  <c r="J305" i="77"/>
  <c r="K305" i="77" s="1"/>
  <c r="L305" i="77"/>
  <c r="I306" i="77"/>
  <c r="K306" i="77" s="1"/>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K315" i="77" s="1"/>
  <c r="J315" i="77"/>
  <c r="L315" i="77"/>
  <c r="I316" i="77"/>
  <c r="J316" i="77"/>
  <c r="L316" i="77"/>
  <c r="I317" i="77"/>
  <c r="J317" i="77"/>
  <c r="L317" i="77"/>
  <c r="I318" i="77"/>
  <c r="J318" i="77"/>
  <c r="L318" i="77"/>
  <c r="I319" i="77"/>
  <c r="K319" i="77" s="1"/>
  <c r="J319" i="77"/>
  <c r="L319" i="77"/>
  <c r="I320" i="77"/>
  <c r="K320" i="77" s="1"/>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K334" i="77" s="1"/>
  <c r="J334" i="77"/>
  <c r="L334" i="77"/>
  <c r="I335" i="77"/>
  <c r="J335" i="77"/>
  <c r="L335" i="77"/>
  <c r="I336" i="77"/>
  <c r="K336" i="77" s="1"/>
  <c r="J336" i="77"/>
  <c r="L336" i="77"/>
  <c r="I337" i="77"/>
  <c r="J337" i="77"/>
  <c r="L337" i="77"/>
  <c r="I338" i="77"/>
  <c r="K338" i="77" s="1"/>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K347" i="77" s="1"/>
  <c r="J347" i="77"/>
  <c r="L347" i="77"/>
  <c r="I348" i="77"/>
  <c r="J348" i="77"/>
  <c r="L348" i="77"/>
  <c r="I349" i="77"/>
  <c r="K349" i="77" s="1"/>
  <c r="J349" i="77"/>
  <c r="L349" i="77"/>
  <c r="I350" i="77"/>
  <c r="J350" i="77"/>
  <c r="L350" i="77"/>
  <c r="I351" i="77"/>
  <c r="K351" i="77" s="1"/>
  <c r="J351" i="77"/>
  <c r="L351" i="77"/>
  <c r="I352" i="77"/>
  <c r="J352" i="77"/>
  <c r="L352" i="77"/>
  <c r="I353" i="77"/>
  <c r="J353" i="77"/>
  <c r="L353" i="77"/>
  <c r="I354" i="77"/>
  <c r="K354" i="77" s="1"/>
  <c r="J354" i="77"/>
  <c r="L354" i="77"/>
  <c r="I355" i="77"/>
  <c r="J355" i="77"/>
  <c r="L355" i="77"/>
  <c r="I356" i="77"/>
  <c r="J356" i="77"/>
  <c r="K356" i="77" s="1"/>
  <c r="L356" i="77"/>
  <c r="I357" i="77"/>
  <c r="J357" i="77"/>
  <c r="K357" i="77" s="1"/>
  <c r="L357" i="77"/>
  <c r="I358" i="77"/>
  <c r="K358" i="77" s="1"/>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K369" i="77" s="1"/>
  <c r="L369" i="77"/>
  <c r="I370" i="77"/>
  <c r="K370" i="77" s="1"/>
  <c r="J370" i="77"/>
  <c r="L370" i="77"/>
  <c r="I371" i="77"/>
  <c r="J371" i="77"/>
  <c r="K371" i="77" s="1"/>
  <c r="L371" i="77"/>
  <c r="I372" i="77"/>
  <c r="J372" i="77"/>
  <c r="L372" i="77"/>
  <c r="I373" i="77"/>
  <c r="J373" i="77"/>
  <c r="K373" i="77" s="1"/>
  <c r="L373" i="77"/>
  <c r="I374" i="77"/>
  <c r="K374" i="77" s="1"/>
  <c r="J374" i="77"/>
  <c r="L374" i="77"/>
  <c r="I375" i="77"/>
  <c r="J375" i="77"/>
  <c r="L375" i="77"/>
  <c r="I376" i="77"/>
  <c r="J376" i="77"/>
  <c r="L376" i="77"/>
  <c r="I377" i="77"/>
  <c r="J377" i="77"/>
  <c r="L377" i="77"/>
  <c r="I378" i="77"/>
  <c r="J378" i="77"/>
  <c r="L378" i="77"/>
  <c r="I379" i="77"/>
  <c r="K379" i="77" s="1"/>
  <c r="J379" i="77"/>
  <c r="L379" i="77"/>
  <c r="I380" i="77"/>
  <c r="J380" i="77"/>
  <c r="L380" i="77"/>
  <c r="I381" i="77"/>
  <c r="K381" i="77" s="1"/>
  <c r="J381" i="77"/>
  <c r="L381" i="77"/>
  <c r="I382" i="77"/>
  <c r="J382" i="77"/>
  <c r="L382" i="77"/>
  <c r="I383" i="77"/>
  <c r="K383" i="77" s="1"/>
  <c r="J383" i="77"/>
  <c r="L383" i="77"/>
  <c r="I384" i="77"/>
  <c r="J384" i="77"/>
  <c r="L384" i="77"/>
  <c r="I385" i="77"/>
  <c r="J385" i="77"/>
  <c r="K385" i="77" s="1"/>
  <c r="L385" i="77"/>
  <c r="I386" i="77"/>
  <c r="K386" i="77" s="1"/>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K397" i="77" s="1"/>
  <c r="J397" i="77"/>
  <c r="L397" i="77"/>
  <c r="I398" i="77"/>
  <c r="K398" i="77" s="1"/>
  <c r="J398" i="77"/>
  <c r="L398" i="77"/>
  <c r="I399" i="77"/>
  <c r="J399" i="77"/>
  <c r="L399" i="77"/>
  <c r="I400" i="77"/>
  <c r="K400" i="77" s="1"/>
  <c r="J400" i="77"/>
  <c r="L400" i="77"/>
  <c r="I401" i="77"/>
  <c r="J401" i="77"/>
  <c r="K401" i="77" s="1"/>
  <c r="L401" i="77"/>
  <c r="I402" i="77"/>
  <c r="K402" i="77" s="1"/>
  <c r="J402" i="77"/>
  <c r="L402" i="77"/>
  <c r="I403" i="77"/>
  <c r="J403" i="77"/>
  <c r="K403" i="77" s="1"/>
  <c r="L403" i="77"/>
  <c r="I404" i="77"/>
  <c r="J404" i="77"/>
  <c r="L404" i="77"/>
  <c r="I405" i="77"/>
  <c r="J405" i="77"/>
  <c r="L405" i="77"/>
  <c r="I406" i="77"/>
  <c r="J406" i="77"/>
  <c r="L406" i="77"/>
  <c r="I407" i="77"/>
  <c r="K407" i="77" s="1"/>
  <c r="J407" i="77"/>
  <c r="L407" i="77"/>
  <c r="I408" i="77"/>
  <c r="J408" i="77"/>
  <c r="L408" i="77"/>
  <c r="I409" i="77"/>
  <c r="J409" i="77"/>
  <c r="L409" i="77"/>
  <c r="I410" i="77"/>
  <c r="J410" i="77"/>
  <c r="L410" i="77"/>
  <c r="I411" i="77"/>
  <c r="K411" i="77" s="1"/>
  <c r="J411" i="77"/>
  <c r="L411" i="77"/>
  <c r="I412" i="77"/>
  <c r="J412" i="77"/>
  <c r="L412" i="77"/>
  <c r="I413" i="77"/>
  <c r="J413" i="77"/>
  <c r="L413" i="77"/>
  <c r="I414" i="77"/>
  <c r="J414" i="77"/>
  <c r="L414" i="77"/>
  <c r="I415" i="77"/>
  <c r="J415" i="77"/>
  <c r="L415" i="77"/>
  <c r="I416" i="77"/>
  <c r="J416" i="77"/>
  <c r="L416" i="77"/>
  <c r="I417" i="77"/>
  <c r="J417" i="77"/>
  <c r="K417" i="77" s="1"/>
  <c r="L417" i="77"/>
  <c r="I418" i="77"/>
  <c r="K418" i="77" s="1"/>
  <c r="J418" i="77"/>
  <c r="L418" i="77"/>
  <c r="I419" i="77"/>
  <c r="J419" i="77"/>
  <c r="L419" i="77"/>
  <c r="I420" i="77"/>
  <c r="J420" i="77"/>
  <c r="L420" i="77"/>
  <c r="I421" i="77"/>
  <c r="J421" i="77"/>
  <c r="L421" i="77"/>
  <c r="I422" i="77"/>
  <c r="K422" i="77" s="1"/>
  <c r="J422" i="77"/>
  <c r="L422" i="77"/>
  <c r="I423" i="77"/>
  <c r="J423" i="77"/>
  <c r="K423" i="77" s="1"/>
  <c r="L423" i="77"/>
  <c r="I424" i="77"/>
  <c r="J424" i="77"/>
  <c r="L424" i="77"/>
  <c r="I425" i="77"/>
  <c r="J425" i="77"/>
  <c r="K425" i="77" s="1"/>
  <c r="L425" i="77"/>
  <c r="I426" i="77"/>
  <c r="J426" i="77"/>
  <c r="L426" i="77"/>
  <c r="L7" i="77"/>
  <c r="F67" i="77"/>
  <c r="G67" i="77"/>
  <c r="F73" i="77"/>
  <c r="G73" i="77"/>
  <c r="F79" i="77"/>
  <c r="H79" i="77" s="1"/>
  <c r="G79" i="77"/>
  <c r="F85" i="77"/>
  <c r="G85" i="77"/>
  <c r="F91" i="77"/>
  <c r="H91" i="77" s="1"/>
  <c r="G91" i="77"/>
  <c r="F97" i="77"/>
  <c r="G97" i="77"/>
  <c r="H97" i="77" s="1"/>
  <c r="F103" i="77"/>
  <c r="G103" i="77"/>
  <c r="F109" i="77"/>
  <c r="H109" i="77" s="1"/>
  <c r="G109" i="77"/>
  <c r="F115" i="77"/>
  <c r="G115" i="77"/>
  <c r="F121" i="77"/>
  <c r="G121" i="77"/>
  <c r="F127" i="77"/>
  <c r="H127" i="77" s="1"/>
  <c r="G127" i="77"/>
  <c r="F133" i="77"/>
  <c r="G133" i="77"/>
  <c r="F139" i="77"/>
  <c r="G139" i="77"/>
  <c r="F145" i="77"/>
  <c r="G145" i="77"/>
  <c r="H145" i="77" s="1"/>
  <c r="F151" i="77"/>
  <c r="G151" i="77"/>
  <c r="F157" i="77"/>
  <c r="H157" i="77" s="1"/>
  <c r="G157" i="77"/>
  <c r="F163" i="77"/>
  <c r="G163" i="77"/>
  <c r="F169" i="77"/>
  <c r="G169" i="77"/>
  <c r="F175" i="77"/>
  <c r="H175" i="77" s="1"/>
  <c r="G175" i="77"/>
  <c r="F181" i="77"/>
  <c r="G181" i="77"/>
  <c r="F187" i="77"/>
  <c r="G187" i="77"/>
  <c r="F193" i="77"/>
  <c r="G193" i="77"/>
  <c r="H193" i="77" s="1"/>
  <c r="F199" i="77"/>
  <c r="G199" i="77"/>
  <c r="F205" i="77"/>
  <c r="H205" i="77" s="1"/>
  <c r="G205" i="77"/>
  <c r="F211" i="77"/>
  <c r="G211" i="77"/>
  <c r="F217" i="77"/>
  <c r="G217" i="77"/>
  <c r="F223" i="77"/>
  <c r="H223" i="77" s="1"/>
  <c r="G223" i="77"/>
  <c r="F229" i="77"/>
  <c r="G229" i="77"/>
  <c r="F235" i="77"/>
  <c r="G235" i="77"/>
  <c r="F241" i="77"/>
  <c r="G241" i="77"/>
  <c r="F247" i="77"/>
  <c r="G247" i="77"/>
  <c r="F253" i="77"/>
  <c r="H253" i="77" s="1"/>
  <c r="G253" i="77"/>
  <c r="F259" i="77"/>
  <c r="G259" i="77"/>
  <c r="F265" i="77"/>
  <c r="G265" i="77"/>
  <c r="F271" i="77"/>
  <c r="H271" i="77" s="1"/>
  <c r="G271" i="77"/>
  <c r="F277" i="77"/>
  <c r="G277" i="77"/>
  <c r="F283" i="77"/>
  <c r="G283" i="77"/>
  <c r="F289" i="77"/>
  <c r="G289" i="77"/>
  <c r="H289" i="77" s="1"/>
  <c r="F295" i="77"/>
  <c r="G295" i="77"/>
  <c r="F301" i="77"/>
  <c r="G301" i="77"/>
  <c r="F307" i="77"/>
  <c r="G307" i="77"/>
  <c r="F313" i="77"/>
  <c r="G313" i="77"/>
  <c r="F319" i="77"/>
  <c r="H319" i="77" s="1"/>
  <c r="G319" i="77"/>
  <c r="F325" i="77"/>
  <c r="G325" i="77"/>
  <c r="F331" i="77"/>
  <c r="G331" i="77"/>
  <c r="F337" i="77"/>
  <c r="G337" i="77"/>
  <c r="F343" i="77"/>
  <c r="G343" i="77"/>
  <c r="F349" i="77"/>
  <c r="H349" i="77" s="1"/>
  <c r="G349" i="77"/>
  <c r="F355" i="77"/>
  <c r="G355" i="77"/>
  <c r="F361" i="77"/>
  <c r="G361" i="77"/>
  <c r="F367" i="77"/>
  <c r="G367" i="77"/>
  <c r="F373" i="77"/>
  <c r="G373" i="77"/>
  <c r="F379" i="77"/>
  <c r="G379" i="77"/>
  <c r="F385" i="77"/>
  <c r="G385" i="77"/>
  <c r="H385" i="77" s="1"/>
  <c r="F391" i="77"/>
  <c r="G391" i="77"/>
  <c r="F397" i="77"/>
  <c r="H397" i="77" s="1"/>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E7" i="77"/>
  <c r="K367" i="77"/>
  <c r="K135" i="78"/>
  <c r="K283" i="77"/>
  <c r="K138" i="78"/>
  <c r="K90" i="78"/>
  <c r="K80" i="78"/>
  <c r="K86" i="78"/>
  <c r="K408" i="77"/>
  <c r="K412" i="78"/>
  <c r="K87" i="78"/>
  <c r="K405" i="78"/>
  <c r="K403" i="78"/>
  <c r="K248" i="77"/>
  <c r="K216" i="77"/>
  <c r="K213" i="77"/>
  <c r="K373" i="78"/>
  <c r="K368" i="78"/>
  <c r="K364" i="78"/>
  <c r="K293" i="78"/>
  <c r="K195" i="78"/>
  <c r="K183" i="78"/>
  <c r="K167" i="78"/>
  <c r="K151" i="78"/>
  <c r="K147" i="78"/>
  <c r="K270" i="77"/>
  <c r="K259" i="77"/>
  <c r="K246" i="77"/>
  <c r="K243" i="77"/>
  <c r="K207" i="77"/>
  <c r="K358" i="78"/>
  <c r="K299" i="78"/>
  <c r="K182" i="78"/>
  <c r="K150" i="78"/>
  <c r="K77" i="78"/>
  <c r="H199" i="78"/>
  <c r="H73" i="78"/>
  <c r="K394" i="77"/>
  <c r="K302" i="77"/>
  <c r="K294" i="77"/>
  <c r="K286" i="77"/>
  <c r="K339" i="78"/>
  <c r="K331" i="78"/>
  <c r="K120" i="78"/>
  <c r="K96" i="78"/>
  <c r="K297" i="77"/>
  <c r="K338" i="78"/>
  <c r="K326" i="78"/>
  <c r="K421" i="78"/>
  <c r="K389" i="78"/>
  <c r="K282" i="78"/>
  <c r="K274" i="78"/>
  <c r="K266" i="78"/>
  <c r="K262" i="78"/>
  <c r="K246" i="78"/>
  <c r="K392" i="77"/>
  <c r="K324" i="77"/>
  <c r="K144" i="77"/>
  <c r="K349" i="78"/>
  <c r="K325" i="78"/>
  <c r="K321" i="78"/>
  <c r="K317" i="78"/>
  <c r="K245" i="78"/>
  <c r="K98" i="78"/>
  <c r="K376" i="78"/>
  <c r="K344" i="78"/>
  <c r="K320" i="78"/>
  <c r="K161" i="78"/>
  <c r="K149" i="78"/>
  <c r="K145" i="78"/>
  <c r="K423" i="78"/>
  <c r="K280" i="78"/>
  <c r="H397" i="78"/>
  <c r="H253" i="78"/>
  <c r="K305" i="78"/>
  <c r="K133" i="78"/>
  <c r="K113" i="78"/>
  <c r="K93" i="78"/>
  <c r="H409" i="78"/>
  <c r="H79" i="78"/>
  <c r="K422" i="78"/>
  <c r="K385" i="78"/>
  <c r="K379" i="78"/>
  <c r="K346" i="78"/>
  <c r="K336" i="78"/>
  <c r="K277" i="78"/>
  <c r="K275" i="78"/>
  <c r="K208" i="78"/>
  <c r="K194" i="78"/>
  <c r="K192" i="78"/>
  <c r="K186" i="78"/>
  <c r="H337" i="78"/>
  <c r="H319" i="78"/>
  <c r="K397" i="78"/>
  <c r="K387" i="78"/>
  <c r="K230" i="78"/>
  <c r="K345" i="77"/>
  <c r="K219" i="77"/>
  <c r="K217" i="77"/>
  <c r="K406" i="78"/>
  <c r="K328" i="78"/>
  <c r="K318" i="78"/>
  <c r="K257" i="78"/>
  <c r="K176" i="78"/>
  <c r="K75" i="78"/>
  <c r="K222" i="78"/>
  <c r="H163" i="77"/>
  <c r="K426" i="77"/>
  <c r="K328" i="77"/>
  <c r="K205" i="77"/>
  <c r="K187" i="77"/>
  <c r="K157" i="77"/>
  <c r="K133" i="77"/>
  <c r="K121" i="77"/>
  <c r="K115" i="77"/>
  <c r="K111" i="77"/>
  <c r="K419" i="78"/>
  <c r="K394" i="78"/>
  <c r="K310" i="78"/>
  <c r="K306" i="78"/>
  <c r="K298" i="78"/>
  <c r="K288" i="78"/>
  <c r="K278" i="78"/>
  <c r="K221" i="78"/>
  <c r="K213" i="78"/>
  <c r="K134" i="78"/>
  <c r="K122" i="78"/>
  <c r="K110" i="78"/>
  <c r="K108" i="78"/>
  <c r="K102" i="78"/>
  <c r="H361" i="78"/>
  <c r="K228" i="77"/>
  <c r="K165" i="78"/>
  <c r="K414" i="77"/>
  <c r="K416" i="78"/>
  <c r="K362" i="78"/>
  <c r="H391" i="77"/>
  <c r="H355" i="77"/>
  <c r="H283" i="77"/>
  <c r="H211" i="77"/>
  <c r="K347" i="78"/>
  <c r="K399" i="77"/>
  <c r="K337" i="77"/>
  <c r="K189" i="77"/>
  <c r="K156" i="77"/>
  <c r="K152" i="77"/>
  <c r="K126" i="77"/>
  <c r="K122" i="77"/>
  <c r="K411" i="78"/>
  <c r="K390" i="78"/>
  <c r="K378" i="78"/>
  <c r="K374" i="78"/>
  <c r="K357" i="78"/>
  <c r="K341" i="78"/>
  <c r="K314" i="78"/>
  <c r="K309" i="78"/>
  <c r="K307" i="78"/>
  <c r="K294" i="78"/>
  <c r="K279" i="78"/>
  <c r="K247" i="78"/>
  <c r="K243" i="78"/>
  <c r="K193" i="78"/>
  <c r="K187" i="78"/>
  <c r="K179" i="78"/>
  <c r="K142" i="78"/>
  <c r="K140" i="78"/>
  <c r="K125" i="78"/>
  <c r="K117" i="78"/>
  <c r="K101" i="78"/>
  <c r="K92" i="78"/>
  <c r="K70" i="78"/>
  <c r="H193" i="78"/>
  <c r="H373" i="78"/>
  <c r="H121" i="78"/>
  <c r="H139" i="77"/>
  <c r="H103" i="77"/>
  <c r="K378" i="77"/>
  <c r="K352" i="77"/>
  <c r="K169" i="77"/>
  <c r="K165" i="77"/>
  <c r="K159" i="77"/>
  <c r="K90" i="77"/>
  <c r="K88" i="77"/>
  <c r="K86" i="77"/>
  <c r="K84" i="77"/>
  <c r="K78" i="77"/>
  <c r="K72" i="77"/>
  <c r="K70" i="77"/>
  <c r="K68" i="77"/>
  <c r="K426" i="78"/>
  <c r="K360" i="78"/>
  <c r="K348" i="78"/>
  <c r="K330" i="78"/>
  <c r="K312" i="78"/>
  <c r="K273" i="78"/>
  <c r="K229" i="78"/>
  <c r="K202" i="78"/>
  <c r="K198" i="78"/>
  <c r="K171" i="78"/>
  <c r="K169" i="78"/>
  <c r="K158" i="78"/>
  <c r="K106" i="78"/>
  <c r="K104" i="78"/>
  <c r="K69" i="78"/>
  <c r="K421" i="77"/>
  <c r="K342" i="77"/>
  <c r="K340" i="77"/>
  <c r="K310" i="77"/>
  <c r="K265" i="77"/>
  <c r="K196" i="77"/>
  <c r="K174" i="77"/>
  <c r="K166" i="77"/>
  <c r="K417" i="78"/>
  <c r="K413" i="78"/>
  <c r="K392" i="78"/>
  <c r="K384" i="78"/>
  <c r="K375" i="78"/>
  <c r="K359" i="78"/>
  <c r="K315" i="78"/>
  <c r="K304" i="78"/>
  <c r="K291" i="78"/>
  <c r="K272" i="78"/>
  <c r="K265" i="78"/>
  <c r="K261" i="78"/>
  <c r="K224" i="78"/>
  <c r="K211" i="78"/>
  <c r="K205" i="78"/>
  <c r="K197" i="78"/>
  <c r="K184" i="78"/>
  <c r="K178" i="78"/>
  <c r="K170" i="78"/>
  <c r="K159" i="78"/>
  <c r="K131" i="78"/>
  <c r="K81" i="78"/>
  <c r="H343" i="78"/>
  <c r="H265" i="78"/>
  <c r="H247" i="78"/>
  <c r="H151" i="78"/>
  <c r="K390" i="77"/>
  <c r="K384" i="77"/>
  <c r="K405" i="77"/>
  <c r="K360" i="77"/>
  <c r="K321" i="77"/>
  <c r="K271" i="77"/>
  <c r="K237" i="77"/>
  <c r="K235" i="77"/>
  <c r="K206" i="77"/>
  <c r="K135" i="77"/>
  <c r="K102" i="77"/>
  <c r="K298" i="77"/>
  <c r="K261" i="77"/>
  <c r="K244" i="77"/>
  <c r="K190" i="77"/>
  <c r="K406" i="77"/>
  <c r="K339" i="77"/>
  <c r="K332" i="77"/>
  <c r="K278" i="77"/>
  <c r="K240" i="77"/>
  <c r="K232" i="77"/>
  <c r="K211" i="77"/>
  <c r="K186" i="77"/>
  <c r="K153" i="77"/>
  <c r="K136" i="77"/>
  <c r="K318" i="77"/>
  <c r="K314" i="77"/>
  <c r="K264" i="77"/>
  <c r="K260" i="77"/>
  <c r="K170" i="77"/>
  <c r="K120" i="77"/>
  <c r="K116" i="77"/>
  <c r="K73" i="77"/>
  <c r="H367" i="77"/>
  <c r="H187" i="77"/>
  <c r="K301" i="77"/>
  <c r="K424" i="77"/>
  <c r="K382" i="77"/>
  <c r="K331" i="77"/>
  <c r="K325" i="77"/>
  <c r="K355" i="77"/>
  <c r="K372" i="77"/>
  <c r="K368" i="77"/>
  <c r="K415" i="77"/>
  <c r="K404" i="77"/>
  <c r="K387" i="77"/>
  <c r="K376" i="77"/>
  <c r="K363" i="77"/>
  <c r="K361" i="77"/>
  <c r="K350" i="77"/>
  <c r="K346" i="77"/>
  <c r="K333" i="77"/>
  <c r="K322" i="77"/>
  <c r="K307" i="77"/>
  <c r="K303" i="77"/>
  <c r="K296" i="77"/>
  <c r="K253" i="77"/>
  <c r="K238" i="77"/>
  <c r="K214" i="77"/>
  <c r="K212" i="77"/>
  <c r="K195" i="77"/>
  <c r="K171" i="77"/>
  <c r="K158" i="77"/>
  <c r="K147" i="77"/>
  <c r="K141" i="77"/>
  <c r="K134" i="77"/>
  <c r="K104" i="77"/>
  <c r="K93" i="77"/>
  <c r="K262" i="77"/>
  <c r="K208" i="77"/>
  <c r="K154" i="77"/>
  <c r="K100" i="77"/>
  <c r="K420" i="77"/>
  <c r="K388" i="77"/>
  <c r="K366" i="77"/>
  <c r="K312" i="77"/>
  <c r="K280" i="77"/>
  <c r="K118" i="77"/>
  <c r="K330" i="77"/>
  <c r="K222" i="77"/>
  <c r="K168" i="77"/>
  <c r="K69" i="77"/>
  <c r="H241" i="77"/>
  <c r="H133" i="77"/>
  <c r="K137" i="77"/>
  <c r="K101" i="77"/>
  <c r="K83" i="77"/>
  <c r="K395" i="77"/>
  <c r="K197" i="77"/>
  <c r="K125" i="77"/>
  <c r="K107" i="77"/>
  <c r="H85" i="77"/>
  <c r="K344" i="77"/>
  <c r="K326" i="77"/>
  <c r="K308" i="77"/>
  <c r="K290" i="77"/>
  <c r="K218" i="77"/>
  <c r="K200" i="77"/>
  <c r="K182" i="77"/>
  <c r="K74" i="77"/>
  <c r="K413" i="77"/>
  <c r="K377" i="77"/>
  <c r="K323" i="77"/>
  <c r="K287" i="77"/>
  <c r="K269" i="77"/>
  <c r="K233" i="77"/>
  <c r="H301" i="77"/>
  <c r="H247" i="77"/>
  <c r="H67" i="77"/>
  <c r="K416" i="77"/>
  <c r="K362" i="77"/>
  <c r="K419" i="77"/>
  <c r="K365" i="77"/>
  <c r="K329" i="77"/>
  <c r="K275" i="77"/>
  <c r="K203" i="77"/>
  <c r="K185" i="77"/>
  <c r="K167" i="77"/>
  <c r="K149" i="77"/>
  <c r="K131" i="77"/>
  <c r="K77" i="77"/>
  <c r="K353" i="77"/>
  <c r="K335" i="77"/>
  <c r="K317" i="77"/>
  <c r="K227" i="77"/>
  <c r="K118" i="78"/>
  <c r="H217" i="78"/>
  <c r="H403" i="77"/>
  <c r="H331" i="77"/>
  <c r="H259" i="77"/>
  <c r="H115" i="77"/>
  <c r="K154" i="78"/>
  <c r="H415" i="77"/>
  <c r="H379" i="77"/>
  <c r="H343" i="77"/>
  <c r="H307" i="77"/>
  <c r="H235" i="77"/>
  <c r="H199" i="77"/>
  <c r="K139" i="78"/>
  <c r="K103" i="78"/>
  <c r="K85" i="78"/>
  <c r="H301" i="78"/>
  <c r="K76" i="78"/>
  <c r="H157" i="78"/>
  <c r="H385" i="78"/>
  <c r="H349" i="78"/>
  <c r="H283" i="78"/>
  <c r="H241" i="78"/>
  <c r="H205" i="78"/>
  <c r="H97" i="78"/>
  <c r="H289" i="78"/>
  <c r="H145" i="78"/>
  <c r="H313" i="78"/>
  <c r="H277" i="78"/>
  <c r="H169" i="78"/>
  <c r="H181" i="77"/>
  <c r="H229" i="77"/>
  <c r="H277" i="77"/>
  <c r="H325" i="77"/>
  <c r="H373" i="77"/>
  <c r="H421" i="77"/>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AB68" i="72" s="1"/>
  <c r="X66" i="72"/>
  <c r="U66" i="72"/>
  <c r="X65" i="72"/>
  <c r="U65" i="72"/>
  <c r="X64" i="72"/>
  <c r="U64" i="72"/>
  <c r="L64" i="72"/>
  <c r="X63" i="72"/>
  <c r="U63" i="72"/>
  <c r="X62" i="72"/>
  <c r="U62" i="72"/>
  <c r="AB63" i="72" s="1"/>
  <c r="X61" i="72"/>
  <c r="U61" i="72"/>
  <c r="X60" i="72"/>
  <c r="U60" i="72"/>
  <c r="AB61" i="72" s="1"/>
  <c r="X59" i="72"/>
  <c r="U59" i="72"/>
  <c r="X58" i="72"/>
  <c r="U58" i="72"/>
  <c r="AF59" i="72" s="1"/>
  <c r="AE59" i="72" s="1"/>
  <c r="L58" i="72"/>
  <c r="X57" i="72"/>
  <c r="U57" i="72"/>
  <c r="X56" i="72"/>
  <c r="U56" i="72"/>
  <c r="X55" i="72"/>
  <c r="U55" i="72"/>
  <c r="X54" i="72"/>
  <c r="U54" i="72"/>
  <c r="X53" i="72"/>
  <c r="U53" i="72"/>
  <c r="X52" i="72"/>
  <c r="U52" i="72"/>
  <c r="L52" i="72"/>
  <c r="X51" i="72"/>
  <c r="U51" i="72"/>
  <c r="AF51" i="72" s="1"/>
  <c r="AE51" i="72" s="1"/>
  <c r="J48" i="78" s="1"/>
  <c r="X50" i="72"/>
  <c r="U50" i="72"/>
  <c r="X49" i="72"/>
  <c r="U49" i="72"/>
  <c r="X48" i="72"/>
  <c r="U48" i="72"/>
  <c r="X47" i="72"/>
  <c r="U47" i="72"/>
  <c r="X46" i="72"/>
  <c r="U46" i="72"/>
  <c r="L46" i="72"/>
  <c r="X45" i="72"/>
  <c r="U45" i="72"/>
  <c r="AB45" i="72" s="1"/>
  <c r="AC45" i="72" s="1"/>
  <c r="X44" i="72"/>
  <c r="U44" i="72"/>
  <c r="X43" i="72"/>
  <c r="U43" i="72"/>
  <c r="X42" i="72"/>
  <c r="U42" i="72"/>
  <c r="X41" i="72"/>
  <c r="U41" i="72"/>
  <c r="X40" i="72"/>
  <c r="U40" i="72"/>
  <c r="L40" i="72"/>
  <c r="X39" i="72"/>
  <c r="U39" i="72"/>
  <c r="AB39" i="72" s="1"/>
  <c r="X38" i="72"/>
  <c r="U38" i="72"/>
  <c r="X37" i="72"/>
  <c r="U37" i="72"/>
  <c r="AF38" i="72" s="1"/>
  <c r="AE38" i="72" s="1"/>
  <c r="X36" i="72"/>
  <c r="U36" i="72"/>
  <c r="X35" i="72"/>
  <c r="U35" i="72"/>
  <c r="X34" i="72"/>
  <c r="U34" i="72"/>
  <c r="AB34" i="72" s="1"/>
  <c r="AC34" i="72" s="1"/>
  <c r="L34" i="72"/>
  <c r="F31" i="78" s="1"/>
  <c r="X33" i="72"/>
  <c r="U33" i="72"/>
  <c r="AF33" i="72" s="1"/>
  <c r="AE33" i="72" s="1"/>
  <c r="J30" i="78" s="1"/>
  <c r="X32" i="72"/>
  <c r="U32" i="72"/>
  <c r="X31" i="72"/>
  <c r="U31" i="72"/>
  <c r="X30" i="72"/>
  <c r="U30" i="72"/>
  <c r="X29" i="72"/>
  <c r="U29" i="72"/>
  <c r="X28" i="72"/>
  <c r="U28" i="72"/>
  <c r="L28" i="72"/>
  <c r="F25" i="78" s="1"/>
  <c r="X27" i="72"/>
  <c r="U27" i="72"/>
  <c r="X26" i="72"/>
  <c r="U26" i="72"/>
  <c r="X25" i="72"/>
  <c r="U25" i="72"/>
  <c r="AB26" i="72" s="1"/>
  <c r="X24" i="72"/>
  <c r="U24" i="72"/>
  <c r="X23" i="72"/>
  <c r="U23" i="72"/>
  <c r="X22" i="72"/>
  <c r="U22" i="72"/>
  <c r="L22" i="72"/>
  <c r="X21" i="72"/>
  <c r="U21" i="72"/>
  <c r="X20" i="72"/>
  <c r="U20" i="72"/>
  <c r="X19" i="72"/>
  <c r="U19" i="72"/>
  <c r="X18" i="72"/>
  <c r="U18" i="72"/>
  <c r="AF19" i="72" s="1"/>
  <c r="AE19" i="72" s="1"/>
  <c r="X17" i="72"/>
  <c r="U17" i="72"/>
  <c r="X16" i="72"/>
  <c r="U16" i="72"/>
  <c r="L16" i="72"/>
  <c r="X15" i="72"/>
  <c r="U15" i="72"/>
  <c r="X14" i="72"/>
  <c r="U14" i="72"/>
  <c r="X13" i="72"/>
  <c r="U13" i="72"/>
  <c r="X12" i="72"/>
  <c r="U12" i="72"/>
  <c r="X11" i="72"/>
  <c r="U11" i="72"/>
  <c r="X10" i="72"/>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X69" i="64" s="1"/>
  <c r="Y69" i="64" s="1"/>
  <c r="T67" i="64"/>
  <c r="Q67" i="64"/>
  <c r="T66" i="64"/>
  <c r="Q66" i="64"/>
  <c r="T65" i="64"/>
  <c r="Q65" i="64"/>
  <c r="AB66" i="64" s="1"/>
  <c r="T64" i="64"/>
  <c r="Q64" i="64"/>
  <c r="H64" i="64"/>
  <c r="T63" i="64"/>
  <c r="Q63" i="64"/>
  <c r="AB63" i="64" s="1"/>
  <c r="AA63" i="64" s="1"/>
  <c r="J60" i="77" s="1"/>
  <c r="T62" i="64"/>
  <c r="Q62" i="64"/>
  <c r="T61" i="64"/>
  <c r="Q61" i="64"/>
  <c r="T60" i="64"/>
  <c r="Q60" i="64"/>
  <c r="T59" i="64"/>
  <c r="Q59" i="64"/>
  <c r="T58" i="64"/>
  <c r="Q58" i="64"/>
  <c r="H58" i="64"/>
  <c r="T57" i="64"/>
  <c r="Q57" i="64"/>
  <c r="AB57" i="64" s="1"/>
  <c r="T56" i="64"/>
  <c r="Q56" i="64"/>
  <c r="T55" i="64"/>
  <c r="Q55" i="64"/>
  <c r="T54" i="64"/>
  <c r="Q54" i="64"/>
  <c r="T53" i="64"/>
  <c r="Q53" i="64"/>
  <c r="T52" i="64"/>
  <c r="Q52" i="64"/>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1" i="64" s="1"/>
  <c r="AB40" i="64"/>
  <c r="AA40" i="64" s="1"/>
  <c r="J37" i="77" s="1"/>
  <c r="H40" i="64"/>
  <c r="T39" i="64"/>
  <c r="Q39" i="64"/>
  <c r="T38" i="64"/>
  <c r="Q38" i="64"/>
  <c r="T37" i="64"/>
  <c r="Q37" i="64"/>
  <c r="T36" i="64"/>
  <c r="Q36" i="64"/>
  <c r="T35" i="64"/>
  <c r="Q35" i="64"/>
  <c r="T34" i="64"/>
  <c r="H34" i="64"/>
  <c r="T33" i="64"/>
  <c r="Q33" i="64"/>
  <c r="T32" i="64"/>
  <c r="Q32" i="64"/>
  <c r="T31" i="64"/>
  <c r="Q31" i="64"/>
  <c r="T30" i="64"/>
  <c r="Q30" i="64"/>
  <c r="T29" i="64"/>
  <c r="T28" i="64"/>
  <c r="H28" i="64"/>
  <c r="F13" i="77"/>
  <c r="T15" i="64"/>
  <c r="Q15" i="64"/>
  <c r="T14" i="64"/>
  <c r="Q14" i="64"/>
  <c r="T13" i="64"/>
  <c r="Q13" i="64"/>
  <c r="T12" i="64"/>
  <c r="Q12" i="64"/>
  <c r="T11" i="64"/>
  <c r="Q11" i="64"/>
  <c r="T10" i="64"/>
  <c r="Q10" i="64"/>
  <c r="H10" i="64"/>
  <c r="F7" i="77"/>
  <c r="K66" i="64"/>
  <c r="O15" i="72"/>
  <c r="O25" i="72"/>
  <c r="O59" i="72"/>
  <c r="K68" i="64"/>
  <c r="O23" i="72"/>
  <c r="O21" i="72"/>
  <c r="K49" i="64"/>
  <c r="O45" i="72"/>
  <c r="K67" i="64"/>
  <c r="O63" i="72"/>
  <c r="K63" i="64"/>
  <c r="K69" i="64"/>
  <c r="O14" i="72"/>
  <c r="O66" i="72"/>
  <c r="O39" i="72"/>
  <c r="O30" i="72"/>
  <c r="O35" i="72"/>
  <c r="O19" i="72"/>
  <c r="K11" i="64"/>
  <c r="O57" i="72"/>
  <c r="O37" i="72"/>
  <c r="O33" i="72"/>
  <c r="O62" i="72"/>
  <c r="O69" i="72"/>
  <c r="O20" i="72"/>
  <c r="O29" i="72"/>
  <c r="O12" i="72"/>
  <c r="K57" i="64"/>
  <c r="K13" i="64"/>
  <c r="O43" i="72"/>
  <c r="O61" i="72"/>
  <c r="O41" i="72"/>
  <c r="K51" i="64"/>
  <c r="O49" i="72"/>
  <c r="O51" i="72"/>
  <c r="O36" i="72"/>
  <c r="O67" i="72"/>
  <c r="O44" i="72"/>
  <c r="O56" i="72"/>
  <c r="K50" i="64"/>
  <c r="O31" i="72"/>
  <c r="O55" i="72"/>
  <c r="K65" i="64"/>
  <c r="K60" i="64"/>
  <c r="K55" i="64"/>
  <c r="K15" i="64"/>
  <c r="O65" i="72"/>
  <c r="K56" i="64"/>
  <c r="K61" i="64"/>
  <c r="O24" i="72"/>
  <c r="O60" i="72"/>
  <c r="O53" i="72"/>
  <c r="O68" i="72"/>
  <c r="B221" i="68" a="1"/>
  <c r="O27" i="72"/>
  <c r="K47" i="64"/>
  <c r="O32" i="72"/>
  <c r="K54" i="64"/>
  <c r="O42" i="72"/>
  <c r="O54" i="72"/>
  <c r="K12" i="64"/>
  <c r="O13" i="72"/>
  <c r="O11" i="72"/>
  <c r="O47" i="72"/>
  <c r="O48" i="72"/>
  <c r="K53" i="64"/>
  <c r="O38" i="72"/>
  <c r="K48" i="64"/>
  <c r="O50" i="72"/>
  <c r="O17" i="72"/>
  <c r="K14" i="64"/>
  <c r="K59" i="64"/>
  <c r="O26" i="72"/>
  <c r="O18" i="72"/>
  <c r="K62" i="64"/>
  <c r="AB13" i="64"/>
  <c r="AA13" i="64" s="1"/>
  <c r="J10" i="77" s="1"/>
  <c r="X63" i="64"/>
  <c r="AB18" i="72"/>
  <c r="AF30" i="72"/>
  <c r="AE30" i="72" s="1"/>
  <c r="J27" i="78" s="1"/>
  <c r="AD61" i="72"/>
  <c r="AF37" i="72"/>
  <c r="AE37" i="72" s="1"/>
  <c r="AE50" i="74" s="1"/>
  <c r="J34" i="78"/>
  <c r="I40" i="64"/>
  <c r="F37" i="77"/>
  <c r="H37" i="77" s="1"/>
  <c r="AF35" i="72"/>
  <c r="AE35" i="72"/>
  <c r="J16" i="78"/>
  <c r="AF45" i="72"/>
  <c r="AE45" i="72"/>
  <c r="M52" i="72"/>
  <c r="F49" i="78"/>
  <c r="I58" i="64"/>
  <c r="F55" i="77"/>
  <c r="X59" i="64"/>
  <c r="M22" i="72"/>
  <c r="F19" i="78"/>
  <c r="I34" i="64"/>
  <c r="X34" i="64"/>
  <c r="Y34" i="64"/>
  <c r="I31" i="77"/>
  <c r="F31" i="77"/>
  <c r="X43" i="64"/>
  <c r="AB19" i="72"/>
  <c r="AC19" i="72" s="1"/>
  <c r="AD19" i="72"/>
  <c r="M10" i="72"/>
  <c r="AB10" i="72" s="1"/>
  <c r="AC10" i="72" s="1"/>
  <c r="AB21" i="72"/>
  <c r="AB37" i="72"/>
  <c r="AF32" i="72"/>
  <c r="AE32" i="72"/>
  <c r="J29" i="78"/>
  <c r="AB51" i="72"/>
  <c r="AC51" i="72"/>
  <c r="I10" i="64"/>
  <c r="I17" i="77"/>
  <c r="X56" i="64"/>
  <c r="AF26" i="72"/>
  <c r="AE26" i="72"/>
  <c r="J23" i="78" s="1"/>
  <c r="AB35" i="72"/>
  <c r="AC35" i="72" s="1"/>
  <c r="AB36" i="72"/>
  <c r="AC36" i="72" s="1"/>
  <c r="AD36" i="72"/>
  <c r="AB38" i="72"/>
  <c r="AC38" i="72" s="1"/>
  <c r="AB56" i="72"/>
  <c r="AD56" i="72" s="1"/>
  <c r="AB16" i="72"/>
  <c r="AF17" i="72"/>
  <c r="AE17" i="72" s="1"/>
  <c r="J14" i="78" s="1"/>
  <c r="J56" i="78"/>
  <c r="AB58" i="72"/>
  <c r="AC58" i="72" s="1"/>
  <c r="AB41" i="72"/>
  <c r="AF50" i="72"/>
  <c r="AE50" i="72" s="1"/>
  <c r="AB49" i="72"/>
  <c r="AB50" i="72"/>
  <c r="AD50" i="72" s="1"/>
  <c r="AF31" i="72"/>
  <c r="AE31" i="72" s="1"/>
  <c r="AB31" i="72"/>
  <c r="AC31" i="72" s="1"/>
  <c r="AD34" i="72"/>
  <c r="AB59" i="72"/>
  <c r="M28" i="72"/>
  <c r="AF48" i="72"/>
  <c r="AE48" i="72" s="1"/>
  <c r="AB48" i="72"/>
  <c r="AF49" i="72"/>
  <c r="AE49" i="72" s="1"/>
  <c r="J46" i="78" s="1"/>
  <c r="AF63" i="72"/>
  <c r="AE63" i="72"/>
  <c r="J60" i="78"/>
  <c r="AB62" i="72"/>
  <c r="AF58" i="72"/>
  <c r="AE58" i="72"/>
  <c r="AB24" i="74" s="1"/>
  <c r="AB69" i="72"/>
  <c r="AF27" i="72"/>
  <c r="AE27" i="72"/>
  <c r="U8" i="74" s="1"/>
  <c r="AF61" i="72"/>
  <c r="AE61" i="72" s="1"/>
  <c r="J58" i="78"/>
  <c r="AB60" i="72"/>
  <c r="AB27" i="72"/>
  <c r="AC27" i="72" s="1"/>
  <c r="AB32" i="72"/>
  <c r="AD32" i="72" s="1"/>
  <c r="AB33" i="72"/>
  <c r="AD33" i="72" s="1"/>
  <c r="AF68" i="72"/>
  <c r="AE68" i="72" s="1"/>
  <c r="J65" i="78" s="1"/>
  <c r="AF18" i="72"/>
  <c r="AE18" i="72"/>
  <c r="J15" i="78" s="1"/>
  <c r="AF34" i="72"/>
  <c r="AE34" i="72"/>
  <c r="J31" i="78"/>
  <c r="AF36" i="72"/>
  <c r="AE36" i="72" s="1"/>
  <c r="J33" i="78"/>
  <c r="J35" i="78"/>
  <c r="AF53" i="72"/>
  <c r="AE53" i="72" s="1"/>
  <c r="J50" i="78" s="1"/>
  <c r="AF39" i="72"/>
  <c r="AE39" i="72"/>
  <c r="J36" i="78" s="1"/>
  <c r="AF54" i="72"/>
  <c r="AE54" i="72"/>
  <c r="J51" i="78" s="1"/>
  <c r="AF56" i="72"/>
  <c r="AE56" i="72"/>
  <c r="J53" i="78" s="1"/>
  <c r="I24" i="77"/>
  <c r="AB49" i="64"/>
  <c r="AA49" i="64" s="1"/>
  <c r="J46" i="77"/>
  <c r="AA66" i="64"/>
  <c r="J63" i="77"/>
  <c r="X40" i="64"/>
  <c r="X41" i="64"/>
  <c r="X49" i="64"/>
  <c r="AB51" i="64"/>
  <c r="AA51" i="64" s="1"/>
  <c r="J48" i="77" s="1"/>
  <c r="X66" i="64"/>
  <c r="X37" i="64"/>
  <c r="Z37" i="64" s="1"/>
  <c r="B221" i="68"/>
  <c r="X28" i="64"/>
  <c r="AB33" i="64"/>
  <c r="AA33" i="64"/>
  <c r="J30" i="77" s="1"/>
  <c r="AB48" i="64"/>
  <c r="AA48" i="64"/>
  <c r="J45" i="77" s="1"/>
  <c r="X65" i="64"/>
  <c r="I64" i="64"/>
  <c r="J16" i="77"/>
  <c r="AA57" i="64"/>
  <c r="J54" i="77" s="1"/>
  <c r="AA41" i="64"/>
  <c r="J38" i="77"/>
  <c r="AB43" i="64"/>
  <c r="AA43" i="64" s="1"/>
  <c r="J40" i="77" s="1"/>
  <c r="X55" i="64"/>
  <c r="X57" i="64"/>
  <c r="Y57" i="64" s="1"/>
  <c r="AB58" i="64"/>
  <c r="AA58" i="64"/>
  <c r="J55" i="77" s="1"/>
  <c r="AB35" i="64"/>
  <c r="AA35" i="64" s="1"/>
  <c r="J32" i="77" s="1"/>
  <c r="AB37" i="64"/>
  <c r="AA37" i="64" s="1"/>
  <c r="J34" i="77"/>
  <c r="X47" i="64"/>
  <c r="AB56" i="64"/>
  <c r="AA56" i="64"/>
  <c r="J53" i="77" s="1"/>
  <c r="X58" i="64"/>
  <c r="X60" i="64"/>
  <c r="X62" i="64"/>
  <c r="B15" i="55"/>
  <c r="J15" i="55"/>
  <c r="W15" i="55" s="1"/>
  <c r="X15" i="55" s="1"/>
  <c r="L15" i="55"/>
  <c r="N15" i="55"/>
  <c r="P15" i="55"/>
  <c r="R15" i="55"/>
  <c r="T15" i="55"/>
  <c r="V15" i="55"/>
  <c r="Y15" i="55"/>
  <c r="B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AD38" i="72"/>
  <c r="AD51" i="72"/>
  <c r="AC61" i="72"/>
  <c r="AD45" i="72"/>
  <c r="U42" i="74"/>
  <c r="O22" i="74"/>
  <c r="I42" i="78"/>
  <c r="AG11" i="74"/>
  <c r="AM41" i="74"/>
  <c r="U41" i="74"/>
  <c r="AA11" i="74"/>
  <c r="W20" i="74"/>
  <c r="AC40" i="74"/>
  <c r="AB50" i="74"/>
  <c r="P40" i="74"/>
  <c r="AF50" i="74"/>
  <c r="T50" i="74"/>
  <c r="Z50" i="74"/>
  <c r="N50" i="74"/>
  <c r="AF40" i="74"/>
  <c r="T40" i="74"/>
  <c r="Z40" i="74"/>
  <c r="N40" i="74"/>
  <c r="AL30" i="74"/>
  <c r="AF20" i="74"/>
  <c r="T20" i="74"/>
  <c r="AL10" i="74"/>
  <c r="Z10" i="74"/>
  <c r="N10" i="74"/>
  <c r="T30" i="74"/>
  <c r="Z30" i="74"/>
  <c r="Z20" i="74"/>
  <c r="N20" i="74"/>
  <c r="AF10" i="74"/>
  <c r="T10" i="74"/>
  <c r="Z34" i="64"/>
  <c r="AD35" i="72"/>
  <c r="AC56" i="72"/>
  <c r="N53" i="74"/>
  <c r="AC37" i="72"/>
  <c r="AD37" i="72"/>
  <c r="AD10" i="72"/>
  <c r="I7" i="78"/>
  <c r="AC32" i="72"/>
  <c r="AL49" i="74"/>
  <c r="AD69" i="72"/>
  <c r="AC69" i="72"/>
  <c r="AC50" i="72"/>
  <c r="AD58" i="72"/>
  <c r="AD68" i="72"/>
  <c r="AC68" i="72"/>
  <c r="AD48" i="72"/>
  <c r="AC48" i="72"/>
  <c r="AC62" i="72"/>
  <c r="AD62" i="72"/>
  <c r="AD27" i="72"/>
  <c r="AD59" i="72"/>
  <c r="AC59" i="72"/>
  <c r="AC44" i="74"/>
  <c r="AD31" i="72"/>
  <c r="M49" i="74"/>
  <c r="AM48" i="66"/>
  <c r="AG38" i="66"/>
  <c r="U38" i="66"/>
  <c r="O38" i="66"/>
  <c r="AG28" i="66"/>
  <c r="AG8" i="66"/>
  <c r="U28" i="66"/>
  <c r="Y37" i="64"/>
  <c r="I34" i="77"/>
  <c r="L28" i="64"/>
  <c r="G25" i="77"/>
  <c r="L40" i="64"/>
  <c r="G37" i="77"/>
  <c r="L34" i="64"/>
  <c r="G31" i="77"/>
  <c r="H31" i="77"/>
  <c r="Z57" i="64"/>
  <c r="Z28" i="64"/>
  <c r="X29" i="64"/>
  <c r="Y29" i="64"/>
  <c r="I26" i="77"/>
  <c r="Y28" i="64"/>
  <c r="I25" i="77" s="1"/>
  <c r="Y58" i="64"/>
  <c r="AH44" i="66" s="1"/>
  <c r="Z58" i="64"/>
  <c r="Z69" i="64"/>
  <c r="I66" i="77"/>
  <c r="AB15" i="55"/>
  <c r="AC15" i="55"/>
  <c r="BJ12" i="54"/>
  <c r="BH12" i="54"/>
  <c r="S12" i="54"/>
  <c r="BJ18" i="54"/>
  <c r="BJ19" i="54"/>
  <c r="BJ20" i="54"/>
  <c r="BJ21" i="54"/>
  <c r="BJ22" i="54"/>
  <c r="BJ23" i="54"/>
  <c r="BJ24" i="54"/>
  <c r="BJ25" i="54"/>
  <c r="BJ26" i="54"/>
  <c r="BH26" i="54" s="1"/>
  <c r="BJ27" i="54"/>
  <c r="BJ28" i="54"/>
  <c r="BJ29" i="54"/>
  <c r="BH29" i="54" s="1"/>
  <c r="BL29" i="54" s="1"/>
  <c r="BJ30" i="54"/>
  <c r="BJ31" i="54"/>
  <c r="BJ32" i="54"/>
  <c r="BJ33" i="54"/>
  <c r="BJ34" i="54"/>
  <c r="BJ35" i="54"/>
  <c r="BJ36" i="54"/>
  <c r="BJ37" i="54"/>
  <c r="BJ38" i="54"/>
  <c r="BJ39" i="54"/>
  <c r="BH39" i="54" s="1"/>
  <c r="BJ40" i="54"/>
  <c r="BJ41" i="54"/>
  <c r="BJ42" i="54"/>
  <c r="BH42" i="54" s="1"/>
  <c r="BJ43" i="54"/>
  <c r="BJ44" i="54"/>
  <c r="BJ45" i="54"/>
  <c r="BJ46" i="54"/>
  <c r="BJ47" i="54"/>
  <c r="BJ48" i="54"/>
  <c r="BJ49" i="54"/>
  <c r="BJ50" i="54"/>
  <c r="BJ51" i="54"/>
  <c r="BJ52" i="54"/>
  <c r="BJ53" i="54"/>
  <c r="BJ54" i="54"/>
  <c r="BJ55" i="54"/>
  <c r="BJ56" i="54"/>
  <c r="BJ57" i="54"/>
  <c r="BJ58" i="54"/>
  <c r="BH58" i="54" s="1"/>
  <c r="BJ59" i="54"/>
  <c r="BJ60" i="54"/>
  <c r="BJ61" i="54"/>
  <c r="BJ62" i="54"/>
  <c r="BH62" i="54" s="1"/>
  <c r="BJ63" i="54"/>
  <c r="BJ64" i="54"/>
  <c r="BJ65" i="54"/>
  <c r="BJ66" i="54"/>
  <c r="BJ67" i="54"/>
  <c r="BJ68" i="54"/>
  <c r="BJ69" i="54"/>
  <c r="BJ70" i="54"/>
  <c r="BJ71" i="54"/>
  <c r="BH71" i="54" s="1"/>
  <c r="BJ72" i="54"/>
  <c r="BJ73" i="54"/>
  <c r="BJ74" i="54"/>
  <c r="BH74" i="54" s="1"/>
  <c r="BJ75" i="54"/>
  <c r="BJ76" i="54"/>
  <c r="BJ77" i="54"/>
  <c r="BJ78" i="54"/>
  <c r="BJ79" i="54"/>
  <c r="BH79" i="54" s="1"/>
  <c r="BJ80" i="54"/>
  <c r="BJ81" i="54"/>
  <c r="BJ82" i="54"/>
  <c r="BJ83" i="54"/>
  <c r="BJ84" i="54"/>
  <c r="BJ85" i="54"/>
  <c r="BJ86" i="54"/>
  <c r="BJ87" i="54"/>
  <c r="BL87" i="54" s="1"/>
  <c r="BK87" i="54" s="1"/>
  <c r="BJ88" i="54"/>
  <c r="BJ89" i="54"/>
  <c r="BJ90" i="54"/>
  <c r="BH90" i="54" s="1"/>
  <c r="BJ91" i="54"/>
  <c r="BJ92" i="54"/>
  <c r="BJ93" i="54"/>
  <c r="BJ94" i="54"/>
  <c r="BJ95" i="54"/>
  <c r="BJ96" i="54"/>
  <c r="BJ97" i="54"/>
  <c r="BH97" i="54" s="1"/>
  <c r="BJ98" i="54"/>
  <c r="BH98" i="54" s="1"/>
  <c r="BL98" i="54" s="1"/>
  <c r="BK98" i="54" s="1"/>
  <c r="BJ99" i="54"/>
  <c r="BH99" i="54" s="1"/>
  <c r="BJ100" i="54"/>
  <c r="BG11" i="54"/>
  <c r="BE11" i="54"/>
  <c r="BC11" i="54"/>
  <c r="BA11" i="54"/>
  <c r="AY11" i="54"/>
  <c r="AW11" i="54"/>
  <c r="AU11" i="54"/>
  <c r="AS11" i="54"/>
  <c r="AQ11" i="54"/>
  <c r="AO11" i="54"/>
  <c r="AM11" i="54"/>
  <c r="AK11" i="54"/>
  <c r="AI11" i="54"/>
  <c r="AG11" i="54"/>
  <c r="AE11" i="54"/>
  <c r="AC11" i="54"/>
  <c r="AA11" i="54"/>
  <c r="Y11" i="54"/>
  <c r="W11" i="54"/>
  <c r="I15" i="77"/>
  <c r="AK54" i="74"/>
  <c r="M44" i="74"/>
  <c r="S24" i="74"/>
  <c r="M34" i="74"/>
  <c r="AG61" i="72"/>
  <c r="AK34" i="74"/>
  <c r="S14" i="74"/>
  <c r="S44" i="74"/>
  <c r="AE44" i="74"/>
  <c r="M24" i="74"/>
  <c r="Y44" i="74"/>
  <c r="AK24" i="74"/>
  <c r="M14" i="74"/>
  <c r="AE54" i="74"/>
  <c r="Y54" i="74"/>
  <c r="R30" i="74"/>
  <c r="AD10" i="74"/>
  <c r="AD30" i="74"/>
  <c r="X40" i="74"/>
  <c r="L50" i="74"/>
  <c r="L30" i="74"/>
  <c r="AJ40" i="74"/>
  <c r="M27" i="66"/>
  <c r="R20" i="74"/>
  <c r="AJ30" i="74"/>
  <c r="X20" i="74"/>
  <c r="AD40" i="74"/>
  <c r="R50" i="74"/>
  <c r="AJ50" i="74"/>
  <c r="AJ10" i="74"/>
  <c r="R40" i="74"/>
  <c r="AK27" i="66"/>
  <c r="AD20" i="74"/>
  <c r="R10" i="74"/>
  <c r="AJ20" i="74"/>
  <c r="L40" i="74"/>
  <c r="AD50" i="74"/>
  <c r="AE7" i="66"/>
  <c r="Z29" i="64"/>
  <c r="T19" i="74"/>
  <c r="AD32" i="74"/>
  <c r="Z15" i="74"/>
  <c r="AI34" i="74"/>
  <c r="N45" i="74"/>
  <c r="T32" i="74"/>
  <c r="AE19" i="74"/>
  <c r="S29" i="74"/>
  <c r="AG27" i="72"/>
  <c r="I24" i="78"/>
  <c r="O38" i="74"/>
  <c r="Z49" i="74"/>
  <c r="J24" i="74"/>
  <c r="AL13" i="74"/>
  <c r="Z23" i="74"/>
  <c r="Q14" i="74"/>
  <c r="Q54" i="74"/>
  <c r="AG37" i="72"/>
  <c r="I34" i="78"/>
  <c r="K34" i="78" s="1"/>
  <c r="M50" i="74"/>
  <c r="Y30" i="74"/>
  <c r="S30" i="74"/>
  <c r="AK20" i="74"/>
  <c r="S50" i="74"/>
  <c r="S20" i="74"/>
  <c r="AE20" i="74"/>
  <c r="Y20" i="74"/>
  <c r="AK40" i="74"/>
  <c r="AE40" i="74"/>
  <c r="Y40" i="74"/>
  <c r="AK10" i="74"/>
  <c r="AE10" i="74"/>
  <c r="Y50" i="74"/>
  <c r="AE30" i="74"/>
  <c r="M10" i="74"/>
  <c r="AK50" i="74"/>
  <c r="S40" i="74"/>
  <c r="M40" i="74"/>
  <c r="Y10" i="74"/>
  <c r="N29" i="74"/>
  <c r="AG8" i="74"/>
  <c r="AA48" i="74"/>
  <c r="Z35" i="74"/>
  <c r="T55" i="74"/>
  <c r="N22" i="74"/>
  <c r="AG31" i="72"/>
  <c r="I28" i="78"/>
  <c r="S39" i="74"/>
  <c r="M19" i="74"/>
  <c r="AK9" i="74"/>
  <c r="AK29" i="74"/>
  <c r="Y9" i="74"/>
  <c r="AK49" i="74"/>
  <c r="AE29" i="74"/>
  <c r="M29" i="74"/>
  <c r="I47" i="78"/>
  <c r="T42" i="74"/>
  <c r="Z12" i="74"/>
  <c r="AF43" i="74"/>
  <c r="AF33" i="74"/>
  <c r="O18" i="74"/>
  <c r="U38" i="74"/>
  <c r="T15" i="74"/>
  <c r="K44" i="74"/>
  <c r="Y49" i="74"/>
  <c r="AG56" i="72"/>
  <c r="I53" i="78"/>
  <c r="K53" i="78" s="1"/>
  <c r="N33" i="74"/>
  <c r="K14" i="74"/>
  <c r="AL12" i="74"/>
  <c r="I56" i="78"/>
  <c r="W54" i="74"/>
  <c r="Q34" i="74"/>
  <c r="W24" i="74"/>
  <c r="AI14" i="74"/>
  <c r="N55" i="74"/>
  <c r="AF25" i="74"/>
  <c r="I66" i="78"/>
  <c r="AL9" i="74"/>
  <c r="W34" i="74"/>
  <c r="K54" i="74"/>
  <c r="AE39" i="74"/>
  <c r="AG19" i="72"/>
  <c r="I16" i="78"/>
  <c r="K16" i="78" s="1"/>
  <c r="M47" i="74"/>
  <c r="AE27" i="74"/>
  <c r="Y7" i="74"/>
  <c r="AE7" i="74"/>
  <c r="AE47" i="74"/>
  <c r="Y37" i="74"/>
  <c r="Y27" i="74"/>
  <c r="S7" i="74"/>
  <c r="AK37" i="74"/>
  <c r="S27" i="74"/>
  <c r="AK27" i="74"/>
  <c r="M7" i="74"/>
  <c r="S47" i="74"/>
  <c r="M37" i="74"/>
  <c r="Y17" i="74"/>
  <c r="M27" i="74"/>
  <c r="Y47" i="74"/>
  <c r="AK7" i="74"/>
  <c r="S17" i="74"/>
  <c r="AK47" i="74"/>
  <c r="AE37" i="74"/>
  <c r="AE17" i="74"/>
  <c r="S37" i="74"/>
  <c r="AM33" i="66"/>
  <c r="AG33" i="66"/>
  <c r="U33" i="66"/>
  <c r="AA23" i="66"/>
  <c r="AA33" i="66"/>
  <c r="AG13" i="66"/>
  <c r="AM13" i="66"/>
  <c r="U23" i="66"/>
  <c r="U13" i="66"/>
  <c r="O13" i="66"/>
  <c r="Y50" i="66"/>
  <c r="Y20" i="66"/>
  <c r="AB44" i="66"/>
  <c r="V44" i="66"/>
  <c r="P44" i="66"/>
  <c r="J44" i="66"/>
  <c r="AB34" i="66"/>
  <c r="V34" i="66"/>
  <c r="Z32" i="65"/>
  <c r="AL24" i="65"/>
  <c r="Z24" i="65"/>
  <c r="N24" i="65"/>
  <c r="AL16" i="65"/>
  <c r="Z16" i="65"/>
  <c r="N16" i="65"/>
  <c r="Z8" i="65"/>
  <c r="N8" i="65"/>
  <c r="AF40" i="65"/>
  <c r="T40" i="65"/>
  <c r="AF32" i="65"/>
  <c r="T32" i="65"/>
  <c r="AF24" i="65"/>
  <c r="T8" i="65"/>
  <c r="AD40" i="65"/>
  <c r="AD8" i="65"/>
  <c r="AJ40" i="65"/>
  <c r="X40" i="65"/>
  <c r="L40" i="65"/>
  <c r="AJ32" i="65"/>
  <c r="X32" i="65"/>
  <c r="L32" i="65"/>
  <c r="AJ24" i="65"/>
  <c r="X24" i="65"/>
  <c r="L24" i="65"/>
  <c r="AJ16" i="65"/>
  <c r="X16" i="65"/>
  <c r="AJ8" i="65"/>
  <c r="L8" i="65"/>
  <c r="R32" i="65"/>
  <c r="R8" i="65"/>
  <c r="AD32" i="65"/>
  <c r="R24" i="65"/>
  <c r="R40" i="65"/>
  <c r="AH8" i="65"/>
  <c r="P24" i="65"/>
  <c r="AB16" i="65"/>
  <c r="I11" i="54"/>
  <c r="R11" i="54" s="1"/>
  <c r="K11" i="54"/>
  <c r="M11" i="54"/>
  <c r="O11" i="54"/>
  <c r="Q11" i="54"/>
  <c r="I13" i="54"/>
  <c r="K13" i="54"/>
  <c r="M13" i="54"/>
  <c r="O13" i="54"/>
  <c r="Q13" i="54"/>
  <c r="R13" i="54"/>
  <c r="S13" i="54"/>
  <c r="BM13" i="54" s="1"/>
  <c r="S11" i="54"/>
  <c r="M8" i="56" s="1"/>
  <c r="N8" i="56" s="1"/>
  <c r="D5" i="55"/>
  <c r="G5" i="55"/>
  <c r="K8" i="56"/>
  <c r="K38" i="56"/>
  <c r="S36" i="56"/>
  <c r="Q62" i="56"/>
  <c r="Q61" i="56"/>
  <c r="Q60" i="56"/>
  <c r="Q59" i="56"/>
  <c r="Q58" i="56"/>
  <c r="Q57" i="56"/>
  <c r="Q56" i="56"/>
  <c r="Q55" i="56"/>
  <c r="Q54" i="56"/>
  <c r="Q53" i="56"/>
  <c r="Q52" i="56"/>
  <c r="Q51" i="56"/>
  <c r="Q50" i="56"/>
  <c r="Q49" i="56"/>
  <c r="Q48" i="56"/>
  <c r="Q47" i="56"/>
  <c r="Q46" i="56"/>
  <c r="O62" i="56"/>
  <c r="P62" i="56"/>
  <c r="O61" i="56"/>
  <c r="P61" i="56" s="1"/>
  <c r="O60" i="56"/>
  <c r="P60" i="56" s="1"/>
  <c r="O59" i="56"/>
  <c r="P59" i="56" s="1"/>
  <c r="O58" i="56"/>
  <c r="P58" i="56" s="1"/>
  <c r="O57" i="56"/>
  <c r="P57" i="56" s="1"/>
  <c r="O56" i="56"/>
  <c r="P56" i="56" s="1"/>
  <c r="O55" i="56"/>
  <c r="P55" i="56" s="1"/>
  <c r="O54" i="56"/>
  <c r="P54" i="56"/>
  <c r="O53" i="56"/>
  <c r="P53" i="56" s="1"/>
  <c r="O52" i="56"/>
  <c r="P52" i="56" s="1"/>
  <c r="O51" i="56"/>
  <c r="P51" i="56" s="1"/>
  <c r="O50" i="56"/>
  <c r="P50" i="56" s="1"/>
  <c r="O49" i="56"/>
  <c r="P49" i="56"/>
  <c r="O48" i="56"/>
  <c r="P48" i="56" s="1"/>
  <c r="O47" i="56"/>
  <c r="P47" i="56" s="1"/>
  <c r="O46" i="56"/>
  <c r="P46" i="56" s="1"/>
  <c r="M62" i="56"/>
  <c r="N62" i="56" s="1"/>
  <c r="M61" i="56"/>
  <c r="N61" i="56"/>
  <c r="M60" i="56"/>
  <c r="N60" i="56" s="1"/>
  <c r="M59" i="56"/>
  <c r="N59" i="56" s="1"/>
  <c r="M58" i="56"/>
  <c r="N58" i="56" s="1"/>
  <c r="M57" i="56"/>
  <c r="N57" i="56" s="1"/>
  <c r="M56" i="56"/>
  <c r="N56" i="56"/>
  <c r="M55" i="56"/>
  <c r="N55" i="56" s="1"/>
  <c r="M54" i="56"/>
  <c r="N54" i="56" s="1"/>
  <c r="M53" i="56"/>
  <c r="N53" i="56" s="1"/>
  <c r="M52" i="56"/>
  <c r="N52" i="56" s="1"/>
  <c r="M51" i="56"/>
  <c r="N51" i="56" s="1"/>
  <c r="M50" i="56"/>
  <c r="N50" i="56"/>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c r="O27" i="56"/>
  <c r="P27" i="56" s="1"/>
  <c r="O26" i="56"/>
  <c r="P26" i="56" s="1"/>
  <c r="O25" i="56"/>
  <c r="P25" i="56" s="1"/>
  <c r="O24" i="56"/>
  <c r="P24" i="56" s="1"/>
  <c r="O23" i="56"/>
  <c r="P23" i="56" s="1"/>
  <c r="O22" i="56"/>
  <c r="P22" i="56" s="1"/>
  <c r="O21" i="56"/>
  <c r="P21" i="56" s="1"/>
  <c r="O20" i="56"/>
  <c r="P20" i="56" s="1"/>
  <c r="O19" i="56"/>
  <c r="P19" i="56"/>
  <c r="O18" i="56"/>
  <c r="P18" i="56" s="1"/>
  <c r="O17" i="56"/>
  <c r="P17" i="56" s="1"/>
  <c r="O16" i="56"/>
  <c r="P16" i="56" s="1"/>
  <c r="M34" i="56"/>
  <c r="N34" i="56" s="1"/>
  <c r="M33" i="56"/>
  <c r="N33" i="56" s="1"/>
  <c r="M32" i="56"/>
  <c r="N32" i="56" s="1"/>
  <c r="M31" i="56"/>
  <c r="N31" i="56"/>
  <c r="M30" i="56"/>
  <c r="N30" i="56" s="1"/>
  <c r="M29" i="56"/>
  <c r="N29" i="56"/>
  <c r="M28" i="56"/>
  <c r="N28" i="56" s="1"/>
  <c r="M27" i="56"/>
  <c r="N27" i="56" s="1"/>
  <c r="M26" i="56"/>
  <c r="N26" i="56"/>
  <c r="M25" i="56"/>
  <c r="N25" i="56" s="1"/>
  <c r="M24" i="56"/>
  <c r="N24" i="56" s="1"/>
  <c r="M23" i="56"/>
  <c r="N23" i="56"/>
  <c r="M22" i="56"/>
  <c r="N22" i="56" s="1"/>
  <c r="M21" i="56"/>
  <c r="N21" i="56" s="1"/>
  <c r="M20" i="56"/>
  <c r="N20" i="56" s="1"/>
  <c r="M19" i="56"/>
  <c r="N19" i="56"/>
  <c r="M18" i="56"/>
  <c r="N18" i="56" s="1"/>
  <c r="M17" i="56"/>
  <c r="N17" i="56" s="1"/>
  <c r="M16" i="56"/>
  <c r="N16" i="56" s="1"/>
  <c r="M9" i="56"/>
  <c r="N9" i="56"/>
  <c r="BL99" i="54"/>
  <c r="BM99" i="54" s="1"/>
  <c r="BH96" i="54"/>
  <c r="BL96" i="54"/>
  <c r="BK96" i="54" s="1"/>
  <c r="BH95" i="54"/>
  <c r="BL95" i="54" s="1"/>
  <c r="BK95" i="54" s="1"/>
  <c r="BH94" i="54"/>
  <c r="BL94" i="54"/>
  <c r="BK94" i="54" s="1"/>
  <c r="BH92" i="54"/>
  <c r="BL92" i="54"/>
  <c r="BK92" i="54"/>
  <c r="BL90" i="54"/>
  <c r="BH89" i="54"/>
  <c r="BL89" i="54"/>
  <c r="BK89" i="54" s="1"/>
  <c r="BH88" i="54"/>
  <c r="BL88" i="54"/>
  <c r="BK88" i="54"/>
  <c r="BH87" i="54"/>
  <c r="BH86" i="54"/>
  <c r="BL86" i="54"/>
  <c r="BK86" i="54"/>
  <c r="BH85" i="54"/>
  <c r="BH84" i="54"/>
  <c r="BL84" i="54"/>
  <c r="BK84" i="54" s="1"/>
  <c r="BH81" i="54"/>
  <c r="BL81" i="54" s="1"/>
  <c r="BK81" i="54" s="1"/>
  <c r="BH80" i="54"/>
  <c r="BL80" i="54" s="1"/>
  <c r="BL79" i="54"/>
  <c r="BK79" i="54" s="1"/>
  <c r="BH78" i="54"/>
  <c r="BL78" i="54"/>
  <c r="BK78" i="54"/>
  <c r="BH76" i="54"/>
  <c r="BL76" i="54" s="1"/>
  <c r="BK76" i="54" s="1"/>
  <c r="BL74" i="54"/>
  <c r="BH73" i="54"/>
  <c r="BL73" i="54" s="1"/>
  <c r="BK73" i="54"/>
  <c r="BH72" i="54"/>
  <c r="BL72" i="54"/>
  <c r="BK72" i="54" s="1"/>
  <c r="BH70" i="54"/>
  <c r="BL70" i="54"/>
  <c r="BK70" i="54" s="1"/>
  <c r="BH69" i="54"/>
  <c r="BH67" i="54"/>
  <c r="BL67" i="54" s="1"/>
  <c r="BH66" i="54"/>
  <c r="BL66" i="54" s="1"/>
  <c r="BK66" i="54" s="1"/>
  <c r="BH65" i="54"/>
  <c r="BH64" i="54"/>
  <c r="BL64" i="54" s="1"/>
  <c r="BK64" i="54" s="1"/>
  <c r="BH63" i="54"/>
  <c r="BL63" i="54" s="1"/>
  <c r="BK63" i="54" s="1"/>
  <c r="BL62" i="54"/>
  <c r="BK62" i="54"/>
  <c r="BH60" i="54"/>
  <c r="BL60" i="54" s="1"/>
  <c r="BM60" i="54" s="1"/>
  <c r="BK60" i="54"/>
  <c r="BH59" i="54"/>
  <c r="BL58" i="54"/>
  <c r="BM58" i="54" s="1"/>
  <c r="BK58" i="54"/>
  <c r="BH57" i="54"/>
  <c r="BL57" i="54" s="1"/>
  <c r="BK57" i="54" s="1"/>
  <c r="BH56" i="54"/>
  <c r="BL56" i="54"/>
  <c r="BK56" i="54"/>
  <c r="BH54" i="54"/>
  <c r="BL54" i="54"/>
  <c r="BK54" i="54"/>
  <c r="BH53" i="54"/>
  <c r="BH51" i="54"/>
  <c r="BH50" i="54"/>
  <c r="BH49" i="54"/>
  <c r="BL49" i="54"/>
  <c r="BK49" i="54"/>
  <c r="BH48" i="54"/>
  <c r="BL48" i="54" s="1"/>
  <c r="BH47" i="54"/>
  <c r="BL47" i="54"/>
  <c r="BK47" i="54" s="1"/>
  <c r="BH46" i="54"/>
  <c r="BL46" i="54"/>
  <c r="BK46" i="54"/>
  <c r="BH44" i="54"/>
  <c r="BL44" i="54"/>
  <c r="BK44" i="54" s="1"/>
  <c r="BL42" i="54"/>
  <c r="BM42" i="54" s="1"/>
  <c r="BK42" i="54"/>
  <c r="BH41" i="54"/>
  <c r="BL41" i="54"/>
  <c r="BK41" i="54" s="1"/>
  <c r="BH40" i="54"/>
  <c r="BL40" i="54" s="1"/>
  <c r="BK40" i="54" s="1"/>
  <c r="BH38" i="54"/>
  <c r="BL38" i="54"/>
  <c r="BK38" i="54"/>
  <c r="BH37" i="54"/>
  <c r="BH35" i="54"/>
  <c r="BL35" i="54"/>
  <c r="BK35" i="54" s="1"/>
  <c r="BH34" i="54"/>
  <c r="BH32" i="54"/>
  <c r="BL32" i="54" s="1"/>
  <c r="BH31" i="54"/>
  <c r="BL31" i="54"/>
  <c r="BK31" i="54" s="1"/>
  <c r="BH30" i="54"/>
  <c r="BL30" i="54"/>
  <c r="BK30" i="54"/>
  <c r="BH28" i="54"/>
  <c r="BL28" i="54"/>
  <c r="BK28" i="54" s="1"/>
  <c r="BL26" i="54"/>
  <c r="BK26" i="54" s="1"/>
  <c r="BH25" i="54"/>
  <c r="BL25" i="54"/>
  <c r="BK25" i="54" s="1"/>
  <c r="BH24" i="54"/>
  <c r="BL24" i="54"/>
  <c r="BK24" i="54"/>
  <c r="BH23" i="54"/>
  <c r="BH22" i="54"/>
  <c r="BL22" i="54"/>
  <c r="BK22" i="54"/>
  <c r="BH21" i="54"/>
  <c r="BH19" i="54"/>
  <c r="BL19" i="54" s="1"/>
  <c r="BK19" i="54"/>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AB251" i="55" s="1"/>
  <c r="AC251" i="55" s="1"/>
  <c r="V251" i="55"/>
  <c r="T251" i="55"/>
  <c r="R251" i="55"/>
  <c r="P251" i="55"/>
  <c r="N251" i="55"/>
  <c r="L251" i="55"/>
  <c r="J251" i="55"/>
  <c r="B251" i="55"/>
  <c r="AK250" i="55"/>
  <c r="AL250" i="55" s="1"/>
  <c r="AH250" i="55"/>
  <c r="AI250" i="55" s="1"/>
  <c r="AA250" i="55"/>
  <c r="Y250" i="55"/>
  <c r="W250" i="55"/>
  <c r="V250" i="55"/>
  <c r="T250" i="55"/>
  <c r="R250" i="55"/>
  <c r="P250" i="55"/>
  <c r="N250" i="55"/>
  <c r="L250" i="55"/>
  <c r="J250" i="55"/>
  <c r="B250" i="55"/>
  <c r="AA249" i="55"/>
  <c r="Y249" i="55"/>
  <c r="W249" i="55"/>
  <c r="X249" i="55" s="1"/>
  <c r="AB249" i="55" s="1"/>
  <c r="AC249" i="55" s="1"/>
  <c r="V249" i="55"/>
  <c r="T249" i="55"/>
  <c r="R249" i="55"/>
  <c r="P249" i="55"/>
  <c r="N249" i="55"/>
  <c r="L249" i="55"/>
  <c r="J249" i="55"/>
  <c r="B249" i="55"/>
  <c r="AK248" i="55"/>
  <c r="AL248" i="55" s="1"/>
  <c r="AH248" i="55"/>
  <c r="AI248" i="55" s="1"/>
  <c r="AA248" i="55"/>
  <c r="Y248" i="55"/>
  <c r="AD248" i="55" s="1"/>
  <c r="AE248" i="55" s="1"/>
  <c r="AF248" i="55" s="1"/>
  <c r="W248" i="55"/>
  <c r="X248" i="55" s="1"/>
  <c r="V248" i="55"/>
  <c r="T248" i="55"/>
  <c r="R248" i="55"/>
  <c r="P248" i="55"/>
  <c r="N248" i="55"/>
  <c r="L248" i="55"/>
  <c r="J248" i="55"/>
  <c r="B248" i="55"/>
  <c r="AK247" i="55"/>
  <c r="AL247" i="55"/>
  <c r="AH247" i="55"/>
  <c r="AI247" i="55" s="1"/>
  <c r="AA247" i="55"/>
  <c r="Y247" i="55"/>
  <c r="W247" i="55"/>
  <c r="X247" i="55" s="1"/>
  <c r="V247" i="55"/>
  <c r="T247" i="55"/>
  <c r="R247" i="55"/>
  <c r="P247" i="55"/>
  <c r="N247" i="55"/>
  <c r="L247" i="55"/>
  <c r="J247" i="55"/>
  <c r="B247" i="55"/>
  <c r="AK246" i="55"/>
  <c r="AL246" i="55"/>
  <c r="AH246" i="55"/>
  <c r="AI246" i="55"/>
  <c r="AA246" i="55"/>
  <c r="Y246" i="55"/>
  <c r="W246" i="55"/>
  <c r="X246" i="55" s="1"/>
  <c r="V246" i="55"/>
  <c r="T246" i="55"/>
  <c r="R246" i="55"/>
  <c r="P246" i="55"/>
  <c r="N246" i="55"/>
  <c r="L246" i="55"/>
  <c r="J246" i="55"/>
  <c r="B246" i="55"/>
  <c r="AK245" i="55"/>
  <c r="AL245" i="55"/>
  <c r="AH245" i="55"/>
  <c r="AI245" i="55"/>
  <c r="AA245" i="55"/>
  <c r="AB245" i="55" s="1"/>
  <c r="AC245" i="55" s="1"/>
  <c r="Y245" i="55"/>
  <c r="AD245" i="55" s="1"/>
  <c r="AE245" i="55" s="1"/>
  <c r="W245" i="55"/>
  <c r="X245" i="55" s="1"/>
  <c r="V245" i="55"/>
  <c r="T245" i="55"/>
  <c r="R245" i="55"/>
  <c r="P245" i="55"/>
  <c r="N245" i="55"/>
  <c r="L245" i="55"/>
  <c r="J245" i="55"/>
  <c r="B245" i="55"/>
  <c r="AK244" i="55"/>
  <c r="AL244" i="55" s="1"/>
  <c r="AH244" i="55"/>
  <c r="AI244" i="55" s="1"/>
  <c r="AA244" i="55"/>
  <c r="Y244" i="55"/>
  <c r="AD244" i="55" s="1"/>
  <c r="AE244" i="55" s="1"/>
  <c r="AF244" i="55" s="1"/>
  <c r="W244" i="55"/>
  <c r="X244" i="55" s="1"/>
  <c r="V244" i="55"/>
  <c r="T244" i="55"/>
  <c r="R244" i="55"/>
  <c r="P244" i="55"/>
  <c r="N244" i="55"/>
  <c r="L244" i="55"/>
  <c r="J244" i="55"/>
  <c r="B244" i="55"/>
  <c r="AK243" i="55"/>
  <c r="AL243" i="55" s="1"/>
  <c r="AH243" i="55"/>
  <c r="AI243" i="55"/>
  <c r="AA243" i="55"/>
  <c r="Y243" i="55"/>
  <c r="AD243" i="55" s="1"/>
  <c r="AE243" i="55" s="1"/>
  <c r="AF243" i="55" s="1"/>
  <c r="W243" i="55"/>
  <c r="X243" i="55" s="1"/>
  <c r="AB243" i="55" s="1"/>
  <c r="AC243" i="55" s="1"/>
  <c r="V243" i="55"/>
  <c r="T243" i="55"/>
  <c r="R243" i="55"/>
  <c r="P243" i="55"/>
  <c r="N243" i="55"/>
  <c r="L243" i="55"/>
  <c r="J243" i="55"/>
  <c r="B243" i="55"/>
  <c r="AK242" i="55"/>
  <c r="AL242" i="55" s="1"/>
  <c r="AM242" i="55" s="1"/>
  <c r="AN242" i="55" s="1"/>
  <c r="AH242" i="55"/>
  <c r="AI242" i="55"/>
  <c r="AA242" i="55"/>
  <c r="Y242" i="55"/>
  <c r="W242" i="55"/>
  <c r="V242" i="55"/>
  <c r="T242" i="55"/>
  <c r="R242" i="55"/>
  <c r="P242" i="55"/>
  <c r="N242" i="55"/>
  <c r="L242" i="55"/>
  <c r="J242" i="55"/>
  <c r="B242" i="55"/>
  <c r="AK241" i="55"/>
  <c r="AL241" i="55" s="1"/>
  <c r="AH241" i="55"/>
  <c r="AI241" i="55" s="1"/>
  <c r="AA241" i="55"/>
  <c r="Y241" i="55"/>
  <c r="AD241" i="55" s="1"/>
  <c r="AE241" i="55" s="1"/>
  <c r="AF241" i="55" s="1"/>
  <c r="AJ241" i="55" s="1"/>
  <c r="W241" i="55"/>
  <c r="X241" i="55" s="1"/>
  <c r="V241" i="55"/>
  <c r="T241" i="55"/>
  <c r="R241" i="55"/>
  <c r="P241" i="55"/>
  <c r="N241" i="55"/>
  <c r="L241" i="55"/>
  <c r="J241" i="55"/>
  <c r="B241" i="55"/>
  <c r="AK240" i="55"/>
  <c r="AL240" i="55"/>
  <c r="AM240" i="55" s="1"/>
  <c r="AN240" i="55" s="1"/>
  <c r="AH240" i="55"/>
  <c r="AI240" i="55" s="1"/>
  <c r="AA240" i="55"/>
  <c r="Y240" i="55"/>
  <c r="AD240" i="55" s="1"/>
  <c r="AE240" i="55" s="1"/>
  <c r="AF240" i="55" s="1"/>
  <c r="W240" i="55"/>
  <c r="X240" i="55" s="1"/>
  <c r="AB240" i="55" s="1"/>
  <c r="AC240" i="55" s="1"/>
  <c r="V240" i="55"/>
  <c r="T240" i="55"/>
  <c r="R240" i="55"/>
  <c r="P240" i="55"/>
  <c r="N240" i="55"/>
  <c r="L240" i="55"/>
  <c r="J240" i="55"/>
  <c r="B240" i="55"/>
  <c r="AK239" i="55"/>
  <c r="AL239" i="55" s="1"/>
  <c r="AH239" i="55"/>
  <c r="AI239" i="55"/>
  <c r="AA239" i="55"/>
  <c r="Y239" i="55"/>
  <c r="W239" i="55"/>
  <c r="X239" i="55" s="1"/>
  <c r="AB239" i="55" s="1"/>
  <c r="AC239" i="55" s="1"/>
  <c r="V239" i="55"/>
  <c r="T239" i="55"/>
  <c r="R239" i="55"/>
  <c r="P239" i="55"/>
  <c r="N239" i="55"/>
  <c r="L239" i="55"/>
  <c r="J239" i="55"/>
  <c r="B239" i="55"/>
  <c r="AK238" i="55"/>
  <c r="AL238" i="55" s="1"/>
  <c r="AH238" i="55"/>
  <c r="AI238" i="55"/>
  <c r="AA238" i="55"/>
  <c r="Y238" i="55"/>
  <c r="AD238" i="55" s="1"/>
  <c r="AE238" i="55" s="1"/>
  <c r="AF238" i="55" s="1"/>
  <c r="W238" i="55"/>
  <c r="X238" i="55" s="1"/>
  <c r="V238" i="55"/>
  <c r="T238" i="55"/>
  <c r="R238" i="55"/>
  <c r="P238" i="55"/>
  <c r="N238" i="55"/>
  <c r="L238" i="55"/>
  <c r="J238" i="55"/>
  <c r="B238" i="55"/>
  <c r="AK237" i="55"/>
  <c r="AL237" i="55" s="1"/>
  <c r="AH237" i="55"/>
  <c r="AI237" i="55" s="1"/>
  <c r="AA237" i="55"/>
  <c r="Y237" i="55"/>
  <c r="AD237" i="55" s="1"/>
  <c r="AE237" i="55" s="1"/>
  <c r="AF237" i="55" s="1"/>
  <c r="AJ237" i="55" s="1"/>
  <c r="W237" i="55"/>
  <c r="X237" i="55" s="1"/>
  <c r="V237" i="55"/>
  <c r="T237" i="55"/>
  <c r="R237" i="55"/>
  <c r="P237" i="55"/>
  <c r="N237" i="55"/>
  <c r="L237" i="55"/>
  <c r="J237" i="55"/>
  <c r="B237" i="55"/>
  <c r="AK236" i="55"/>
  <c r="AL236" i="55"/>
  <c r="AH236" i="55"/>
  <c r="AI236" i="55"/>
  <c r="AA236" i="55"/>
  <c r="Y236" i="55"/>
  <c r="W236" i="55"/>
  <c r="X236" i="55" s="1"/>
  <c r="AB236" i="55" s="1"/>
  <c r="AC236" i="55" s="1"/>
  <c r="V236" i="55"/>
  <c r="T236" i="55"/>
  <c r="R236" i="55"/>
  <c r="P236" i="55"/>
  <c r="N236" i="55"/>
  <c r="L236" i="55"/>
  <c r="J236" i="55"/>
  <c r="B236" i="55"/>
  <c r="AK235" i="55"/>
  <c r="AL235" i="55"/>
  <c r="AH235" i="55"/>
  <c r="AI235" i="55"/>
  <c r="AA235" i="55"/>
  <c r="AB235" i="55" s="1"/>
  <c r="AC235" i="55" s="1"/>
  <c r="Y235" i="55"/>
  <c r="W235" i="55"/>
  <c r="X235" i="55" s="1"/>
  <c r="V235" i="55"/>
  <c r="T235" i="55"/>
  <c r="R235" i="55"/>
  <c r="P235" i="55"/>
  <c r="N235" i="55"/>
  <c r="L235" i="55"/>
  <c r="J235" i="55"/>
  <c r="B235" i="55"/>
  <c r="AK234" i="55"/>
  <c r="AL234" i="55" s="1"/>
  <c r="AH234" i="55"/>
  <c r="AI234" i="55"/>
  <c r="AA234" i="55"/>
  <c r="Y234" i="55"/>
  <c r="W234" i="55"/>
  <c r="X234" i="55" s="1"/>
  <c r="V234" i="55"/>
  <c r="T234" i="55"/>
  <c r="R234" i="55"/>
  <c r="P234" i="55"/>
  <c r="N234" i="55"/>
  <c r="L234" i="55"/>
  <c r="J234" i="55"/>
  <c r="B234" i="55"/>
  <c r="AK233" i="55"/>
  <c r="AL233" i="55"/>
  <c r="AH233" i="55"/>
  <c r="AI233" i="55"/>
  <c r="AA233" i="55"/>
  <c r="Y233" i="55"/>
  <c r="W233" i="55"/>
  <c r="X233" i="55" s="1"/>
  <c r="AB233" i="55" s="1"/>
  <c r="AC233" i="55" s="1"/>
  <c r="V233" i="55"/>
  <c r="T233" i="55"/>
  <c r="R233" i="55"/>
  <c r="P233" i="55"/>
  <c r="N233" i="55"/>
  <c r="L233" i="55"/>
  <c r="J233" i="55"/>
  <c r="B233" i="55"/>
  <c r="AK232" i="55"/>
  <c r="AL232" i="55" s="1"/>
  <c r="AH232" i="55"/>
  <c r="AI232" i="55" s="1"/>
  <c r="AA232" i="55"/>
  <c r="Y232" i="55"/>
  <c r="AD232" i="55" s="1"/>
  <c r="AE232" i="55" s="1"/>
  <c r="AF232" i="55" s="1"/>
  <c r="W232" i="55"/>
  <c r="X232" i="55" s="1"/>
  <c r="V232" i="55"/>
  <c r="T232" i="55"/>
  <c r="R232" i="55"/>
  <c r="P232" i="55"/>
  <c r="N232" i="55"/>
  <c r="L232" i="55"/>
  <c r="J232" i="55"/>
  <c r="B232" i="55"/>
  <c r="AK231" i="55"/>
  <c r="AL231" i="55"/>
  <c r="AH231" i="55"/>
  <c r="AI231" i="55" s="1"/>
  <c r="AM231" i="55" s="1"/>
  <c r="AN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c r="AA228" i="55"/>
  <c r="AB228" i="55" s="1"/>
  <c r="AC228" i="55" s="1"/>
  <c r="Y228" i="55"/>
  <c r="AD228" i="55" s="1"/>
  <c r="AE228" i="55" s="1"/>
  <c r="AF228" i="55" s="1"/>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c r="AA226" i="55"/>
  <c r="Y226" i="55"/>
  <c r="W226" i="55"/>
  <c r="X226" i="55" s="1"/>
  <c r="AB226" i="55" s="1"/>
  <c r="AC226" i="55" s="1"/>
  <c r="V226" i="55"/>
  <c r="T226" i="55"/>
  <c r="R226" i="55"/>
  <c r="P226" i="55"/>
  <c r="N226" i="55"/>
  <c r="L226" i="55"/>
  <c r="J226" i="55"/>
  <c r="B226" i="55"/>
  <c r="AK225" i="55"/>
  <c r="AL225" i="55"/>
  <c r="AH225" i="55"/>
  <c r="AI225" i="55" s="1"/>
  <c r="AA225" i="55"/>
  <c r="Y225" i="55"/>
  <c r="W225" i="55"/>
  <c r="X225" i="55" s="1"/>
  <c r="AB225" i="55" s="1"/>
  <c r="AC225" i="55" s="1"/>
  <c r="V225" i="55"/>
  <c r="T225" i="55"/>
  <c r="R225" i="55"/>
  <c r="P225" i="55"/>
  <c r="N225" i="55"/>
  <c r="L225" i="55"/>
  <c r="J225" i="55"/>
  <c r="B225" i="55"/>
  <c r="AK224" i="55"/>
  <c r="AL224" i="55"/>
  <c r="AH224" i="55"/>
  <c r="AI224" i="55"/>
  <c r="AA224" i="55"/>
  <c r="Y224" i="55"/>
  <c r="W224" i="55"/>
  <c r="X224" i="55" s="1"/>
  <c r="V224" i="55"/>
  <c r="T224" i="55"/>
  <c r="R224" i="55"/>
  <c r="P224" i="55"/>
  <c r="N224" i="55"/>
  <c r="L224" i="55"/>
  <c r="J224" i="55"/>
  <c r="B224" i="55"/>
  <c r="AK223" i="55"/>
  <c r="AL223" i="55" s="1"/>
  <c r="AH223" i="55"/>
  <c r="AI223" i="55" s="1"/>
  <c r="AA223" i="55"/>
  <c r="AB223" i="55" s="1"/>
  <c r="AC223" i="55" s="1"/>
  <c r="Y223" i="55"/>
  <c r="W223" i="55"/>
  <c r="X223" i="55" s="1"/>
  <c r="V223" i="55"/>
  <c r="T223" i="55"/>
  <c r="R223" i="55"/>
  <c r="P223" i="55"/>
  <c r="N223" i="55"/>
  <c r="L223" i="55"/>
  <c r="J223" i="55"/>
  <c r="B223" i="55"/>
  <c r="AK222" i="55"/>
  <c r="AL222" i="55" s="1"/>
  <c r="AH222" i="55"/>
  <c r="AI222" i="55"/>
  <c r="AA222" i="55"/>
  <c r="Y222" i="55"/>
  <c r="AD222" i="55" s="1"/>
  <c r="W222" i="55"/>
  <c r="X222" i="55" s="1"/>
  <c r="V222" i="55"/>
  <c r="T222" i="55"/>
  <c r="R222" i="55"/>
  <c r="P222" i="55"/>
  <c r="N222" i="55"/>
  <c r="L222" i="55"/>
  <c r="J222" i="55"/>
  <c r="B222" i="55"/>
  <c r="AK221" i="55"/>
  <c r="AL221" i="55"/>
  <c r="AH221" i="55"/>
  <c r="AI221" i="55"/>
  <c r="AM221" i="55" s="1"/>
  <c r="AN221" i="55" s="1"/>
  <c r="AA221" i="55"/>
  <c r="Y221" i="55"/>
  <c r="W221" i="55"/>
  <c r="X221" i="55" s="1"/>
  <c r="AB221" i="55" s="1"/>
  <c r="AC221" i="55" s="1"/>
  <c r="V221" i="55"/>
  <c r="T221" i="55"/>
  <c r="R221" i="55"/>
  <c r="P221" i="55"/>
  <c r="N221" i="55"/>
  <c r="L221" i="55"/>
  <c r="J221" i="55"/>
  <c r="B221" i="55"/>
  <c r="AK220" i="55"/>
  <c r="AL220" i="55" s="1"/>
  <c r="AH220" i="55"/>
  <c r="AI220" i="55"/>
  <c r="AA220" i="55"/>
  <c r="Y220" i="55"/>
  <c r="W220" i="55"/>
  <c r="X220" i="55" s="1"/>
  <c r="V220" i="55"/>
  <c r="T220" i="55"/>
  <c r="R220" i="55"/>
  <c r="P220" i="55"/>
  <c r="N220" i="55"/>
  <c r="L220" i="55"/>
  <c r="J220" i="55"/>
  <c r="B220" i="55"/>
  <c r="AK219" i="55"/>
  <c r="AL219" i="55"/>
  <c r="AH219" i="55"/>
  <c r="AI219" i="55"/>
  <c r="AM219" i="55" s="1"/>
  <c r="AN219" i="55" s="1"/>
  <c r="AA219" i="55"/>
  <c r="Y219" i="55"/>
  <c r="W219" i="55"/>
  <c r="X219" i="55" s="1"/>
  <c r="AB219" i="55" s="1"/>
  <c r="AC219" i="55" s="1"/>
  <c r="V219" i="55"/>
  <c r="T219" i="55"/>
  <c r="R219" i="55"/>
  <c r="P219" i="55"/>
  <c r="N219" i="55"/>
  <c r="L219" i="55"/>
  <c r="J219" i="55"/>
  <c r="B219" i="55"/>
  <c r="AK218" i="55"/>
  <c r="AL218" i="55" s="1"/>
  <c r="AM218" i="55" s="1"/>
  <c r="AN218" i="55" s="1"/>
  <c r="AH218" i="55"/>
  <c r="AI218" i="55"/>
  <c r="AA218" i="55"/>
  <c r="Y218" i="55"/>
  <c r="W218" i="55"/>
  <c r="X218" i="55" s="1"/>
  <c r="AB218" i="55" s="1"/>
  <c r="AC218" i="55" s="1"/>
  <c r="V218" i="55"/>
  <c r="T218" i="55"/>
  <c r="R218" i="55"/>
  <c r="P218" i="55"/>
  <c r="N218" i="55"/>
  <c r="L218" i="55"/>
  <c r="J218" i="55"/>
  <c r="B218" i="55"/>
  <c r="AK217" i="55"/>
  <c r="AL217" i="55" s="1"/>
  <c r="AH217" i="55"/>
  <c r="AI217" i="55"/>
  <c r="AA217" i="55"/>
  <c r="Y217" i="55"/>
  <c r="W217" i="55"/>
  <c r="X217" i="55" s="1"/>
  <c r="V217" i="55"/>
  <c r="T217" i="55"/>
  <c r="R217" i="55"/>
  <c r="P217" i="55"/>
  <c r="N217" i="55"/>
  <c r="L217" i="55"/>
  <c r="J217" i="55"/>
  <c r="B217" i="55"/>
  <c r="AK216" i="55"/>
  <c r="AL216" i="55" s="1"/>
  <c r="AM216" i="55" s="1"/>
  <c r="AN216" i="55" s="1"/>
  <c r="AH216" i="55"/>
  <c r="AI216" i="55" s="1"/>
  <c r="AA216" i="55"/>
  <c r="Y216" i="55"/>
  <c r="AD216" i="55" s="1"/>
  <c r="AE216" i="55" s="1"/>
  <c r="AF216" i="55" s="1"/>
  <c r="W216" i="55"/>
  <c r="X216" i="55" s="1"/>
  <c r="V216" i="55"/>
  <c r="T216" i="55"/>
  <c r="R216" i="55"/>
  <c r="P216" i="55"/>
  <c r="N216" i="55"/>
  <c r="L216" i="55"/>
  <c r="J216" i="55"/>
  <c r="B216" i="55"/>
  <c r="AK215" i="55"/>
  <c r="AL215" i="55" s="1"/>
  <c r="AM215" i="55" s="1"/>
  <c r="AN215" i="55" s="1"/>
  <c r="AH215" i="55"/>
  <c r="AI215" i="55" s="1"/>
  <c r="AA215" i="55"/>
  <c r="Y215" i="55"/>
  <c r="W215" i="55"/>
  <c r="X215" i="55" s="1"/>
  <c r="AB215" i="55" s="1"/>
  <c r="AC215" i="55" s="1"/>
  <c r="V215" i="55"/>
  <c r="T215" i="55"/>
  <c r="R215" i="55"/>
  <c r="P215" i="55"/>
  <c r="N215" i="55"/>
  <c r="L215" i="55"/>
  <c r="J215" i="55"/>
  <c r="B215" i="55"/>
  <c r="AK214" i="55"/>
  <c r="AL214" i="55" s="1"/>
  <c r="AH214" i="55"/>
  <c r="AI214" i="55"/>
  <c r="AA214" i="55"/>
  <c r="Y214" i="55"/>
  <c r="W214" i="55"/>
  <c r="X214" i="55" s="1"/>
  <c r="V214" i="55"/>
  <c r="T214" i="55"/>
  <c r="R214" i="55"/>
  <c r="P214" i="55"/>
  <c r="N214" i="55"/>
  <c r="L214" i="55"/>
  <c r="J214" i="55"/>
  <c r="B214" i="55"/>
  <c r="AK213" i="55"/>
  <c r="AL213" i="55" s="1"/>
  <c r="AH213" i="55"/>
  <c r="AI213" i="55" s="1"/>
  <c r="AA213" i="55"/>
  <c r="AB213" i="55" s="1"/>
  <c r="AC213" i="55" s="1"/>
  <c r="Y213" i="55"/>
  <c r="AD213" i="55" s="1"/>
  <c r="AE213" i="55" s="1"/>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c r="AA210" i="55"/>
  <c r="Y210" i="55"/>
  <c r="AD210" i="55" s="1"/>
  <c r="AE210" i="55" s="1"/>
  <c r="W210" i="55"/>
  <c r="X210" i="55" s="1"/>
  <c r="V210" i="55"/>
  <c r="T210" i="55"/>
  <c r="R210" i="55"/>
  <c r="P210" i="55"/>
  <c r="N210" i="55"/>
  <c r="L210" i="55"/>
  <c r="J210" i="55"/>
  <c r="B210" i="55"/>
  <c r="AK209" i="55"/>
  <c r="AL209" i="55" s="1"/>
  <c r="AH209" i="55"/>
  <c r="AI209" i="55"/>
  <c r="AA209" i="55"/>
  <c r="Y209" i="55"/>
  <c r="AD209" i="55" s="1"/>
  <c r="AE209" i="55" s="1"/>
  <c r="AF209" i="55" s="1"/>
  <c r="AJ209" i="55" s="1"/>
  <c r="W209" i="55"/>
  <c r="X209" i="55" s="1"/>
  <c r="V209" i="55"/>
  <c r="T209" i="55"/>
  <c r="R209" i="55"/>
  <c r="P209" i="55"/>
  <c r="N209" i="55"/>
  <c r="L209" i="55"/>
  <c r="J209" i="55"/>
  <c r="B209" i="55"/>
  <c r="AK208" i="55"/>
  <c r="AL208" i="55" s="1"/>
  <c r="AH208" i="55"/>
  <c r="AI208" i="55"/>
  <c r="AA208" i="55"/>
  <c r="Y208" i="55"/>
  <c r="AD208" i="55" s="1"/>
  <c r="AE208" i="55" s="1"/>
  <c r="AF208" i="55" s="1"/>
  <c r="W208" i="55"/>
  <c r="X208" i="55" s="1"/>
  <c r="V208" i="55"/>
  <c r="T208" i="55"/>
  <c r="R208" i="55"/>
  <c r="P208" i="55"/>
  <c r="N208" i="55"/>
  <c r="L208" i="55"/>
  <c r="J208" i="55"/>
  <c r="B208" i="55"/>
  <c r="AK207" i="55"/>
  <c r="AL207" i="55" s="1"/>
  <c r="AH207" i="55"/>
  <c r="AI207" i="55"/>
  <c r="AA207" i="55"/>
  <c r="Y207" i="55"/>
  <c r="W207" i="55"/>
  <c r="X207" i="55" s="1"/>
  <c r="AB207" i="55" s="1"/>
  <c r="AC207" i="55" s="1"/>
  <c r="V207" i="55"/>
  <c r="T207" i="55"/>
  <c r="R207" i="55"/>
  <c r="P207" i="55"/>
  <c r="N207" i="55"/>
  <c r="L207" i="55"/>
  <c r="J207" i="55"/>
  <c r="B207" i="55"/>
  <c r="AK206" i="55"/>
  <c r="AL206" i="55" s="1"/>
  <c r="AH206" i="55"/>
  <c r="AI206" i="55"/>
  <c r="AA206" i="55"/>
  <c r="Y206" i="55"/>
  <c r="W206" i="55"/>
  <c r="X206" i="55" s="1"/>
  <c r="V206" i="55"/>
  <c r="T206" i="55"/>
  <c r="R206" i="55"/>
  <c r="P206" i="55"/>
  <c r="N206" i="55"/>
  <c r="L206" i="55"/>
  <c r="J206" i="55"/>
  <c r="B206" i="55"/>
  <c r="AK205" i="55"/>
  <c r="AL205" i="55" s="1"/>
  <c r="AH205" i="55"/>
  <c r="AI205" i="55"/>
  <c r="AA205" i="55"/>
  <c r="Y205" i="55"/>
  <c r="W205" i="55"/>
  <c r="X205" i="55" s="1"/>
  <c r="V205" i="55"/>
  <c r="T205" i="55"/>
  <c r="R205" i="55"/>
  <c r="P205" i="55"/>
  <c r="N205" i="55"/>
  <c r="L205" i="55"/>
  <c r="J205" i="55"/>
  <c r="B205" i="55"/>
  <c r="AK204" i="55"/>
  <c r="AL204" i="55" s="1"/>
  <c r="AH204" i="55"/>
  <c r="AI204" i="55"/>
  <c r="AA204" i="55"/>
  <c r="Y204" i="55"/>
  <c r="AD204" i="55" s="1"/>
  <c r="AE204" i="55" s="1"/>
  <c r="AF204" i="55" s="1"/>
  <c r="AG204" i="55" s="1"/>
  <c r="W204" i="55"/>
  <c r="X204" i="55" s="1"/>
  <c r="V204" i="55"/>
  <c r="T204" i="55"/>
  <c r="R204" i="55"/>
  <c r="P204" i="55"/>
  <c r="N204" i="55"/>
  <c r="L204" i="55"/>
  <c r="J204" i="55"/>
  <c r="B204" i="55"/>
  <c r="AK203" i="55"/>
  <c r="AL203" i="55" s="1"/>
  <c r="AM203" i="55" s="1"/>
  <c r="AN203" i="55" s="1"/>
  <c r="AH203" i="55"/>
  <c r="AI203" i="55"/>
  <c r="AA203" i="55"/>
  <c r="Y203" i="55"/>
  <c r="W203" i="55"/>
  <c r="X203" i="55" s="1"/>
  <c r="AB203" i="55" s="1"/>
  <c r="AC203" i="55" s="1"/>
  <c r="V203" i="55"/>
  <c r="T203" i="55"/>
  <c r="R203" i="55"/>
  <c r="P203" i="55"/>
  <c r="N203" i="55"/>
  <c r="L203" i="55"/>
  <c r="J203" i="55"/>
  <c r="B203" i="55"/>
  <c r="AK202" i="55"/>
  <c r="AL202" i="55"/>
  <c r="AM202" i="55" s="1"/>
  <c r="AN202" i="55" s="1"/>
  <c r="AH202" i="55"/>
  <c r="AI202" i="55"/>
  <c r="AA202" i="55"/>
  <c r="Y202" i="55"/>
  <c r="W202" i="55"/>
  <c r="X202" i="55" s="1"/>
  <c r="V202" i="55"/>
  <c r="T202" i="55"/>
  <c r="R202" i="55"/>
  <c r="P202" i="55"/>
  <c r="N202" i="55"/>
  <c r="L202" i="55"/>
  <c r="J202" i="55"/>
  <c r="B202" i="55"/>
  <c r="AK201" i="55"/>
  <c r="AL201" i="55"/>
  <c r="AM201" i="55" s="1"/>
  <c r="AN201" i="55" s="1"/>
  <c r="AH201" i="55"/>
  <c r="AI201" i="55"/>
  <c r="AA201" i="55"/>
  <c r="Y201" i="55"/>
  <c r="W201" i="55"/>
  <c r="X201" i="55" s="1"/>
  <c r="V201" i="55"/>
  <c r="T201" i="55"/>
  <c r="R201" i="55"/>
  <c r="P201" i="55"/>
  <c r="N201" i="55"/>
  <c r="L201" i="55"/>
  <c r="J201" i="55"/>
  <c r="B201" i="55"/>
  <c r="AK200" i="55"/>
  <c r="AL200" i="55"/>
  <c r="AH200" i="55"/>
  <c r="AI200" i="55" s="1"/>
  <c r="AA200" i="55"/>
  <c r="Y200" i="55"/>
  <c r="W200" i="55"/>
  <c r="X200" i="55" s="1"/>
  <c r="AB200" i="55" s="1"/>
  <c r="AC200" i="55" s="1"/>
  <c r="V200" i="55"/>
  <c r="T200" i="55"/>
  <c r="R200" i="55"/>
  <c r="P200" i="55"/>
  <c r="N200" i="55"/>
  <c r="L200" i="55"/>
  <c r="J200" i="55"/>
  <c r="B200" i="55"/>
  <c r="AK199" i="55"/>
  <c r="AL199" i="55"/>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c r="AH197" i="55"/>
  <c r="AI197" i="55"/>
  <c r="AA197" i="55"/>
  <c r="Y197" i="55"/>
  <c r="W197" i="55"/>
  <c r="X197" i="55" s="1"/>
  <c r="V197" i="55"/>
  <c r="T197" i="55"/>
  <c r="R197" i="55"/>
  <c r="P197" i="55"/>
  <c r="N197" i="55"/>
  <c r="L197" i="55"/>
  <c r="J197" i="55"/>
  <c r="B197" i="55"/>
  <c r="AK196" i="55"/>
  <c r="AL196" i="55"/>
  <c r="AH196" i="55"/>
  <c r="AI196" i="55"/>
  <c r="AA196" i="55"/>
  <c r="AB196" i="55" s="1"/>
  <c r="AC196" i="55" s="1"/>
  <c r="Y196" i="55"/>
  <c r="W196" i="55"/>
  <c r="X196" i="55" s="1"/>
  <c r="V196" i="55"/>
  <c r="T196" i="55"/>
  <c r="R196" i="55"/>
  <c r="P196" i="55"/>
  <c r="N196" i="55"/>
  <c r="L196" i="55"/>
  <c r="J196" i="55"/>
  <c r="B196" i="55"/>
  <c r="AK195" i="55"/>
  <c r="AL195" i="55"/>
  <c r="AM195" i="55" s="1"/>
  <c r="AN195" i="55" s="1"/>
  <c r="AH195" i="55"/>
  <c r="AI195" i="55"/>
  <c r="AA195" i="55"/>
  <c r="AB195" i="55" s="1"/>
  <c r="AC195" i="55" s="1"/>
  <c r="Y195" i="55"/>
  <c r="AD195" i="55" s="1"/>
  <c r="AE195" i="55" s="1"/>
  <c r="AF195" i="55" s="1"/>
  <c r="W195" i="55"/>
  <c r="X195" i="55" s="1"/>
  <c r="V195" i="55"/>
  <c r="T195" i="55"/>
  <c r="R195" i="55"/>
  <c r="P195" i="55"/>
  <c r="N195" i="55"/>
  <c r="L195" i="55"/>
  <c r="J195" i="55"/>
  <c r="B195" i="55"/>
  <c r="AK194" i="55"/>
  <c r="AL194" i="55"/>
  <c r="AH194" i="55"/>
  <c r="AI194" i="55"/>
  <c r="AA194" i="55"/>
  <c r="Y194" i="55"/>
  <c r="W194" i="55"/>
  <c r="X194" i="55" s="1"/>
  <c r="AB194" i="55" s="1"/>
  <c r="AC194" i="55" s="1"/>
  <c r="V194" i="55"/>
  <c r="T194" i="55"/>
  <c r="R194" i="55"/>
  <c r="P194" i="55"/>
  <c r="N194" i="55"/>
  <c r="L194" i="55"/>
  <c r="J194" i="55"/>
  <c r="B194" i="55"/>
  <c r="AK193" i="55"/>
  <c r="AL193" i="55"/>
  <c r="AM193" i="55" s="1"/>
  <c r="AN193" i="55" s="1"/>
  <c r="AH193" i="55"/>
  <c r="AI193" i="55"/>
  <c r="AA193" i="55"/>
  <c r="Y193" i="55"/>
  <c r="W193" i="55"/>
  <c r="X193" i="55" s="1"/>
  <c r="AB193" i="55" s="1"/>
  <c r="AC193" i="55" s="1"/>
  <c r="V193" i="55"/>
  <c r="T193" i="55"/>
  <c r="R193" i="55"/>
  <c r="P193" i="55"/>
  <c r="N193" i="55"/>
  <c r="L193" i="55"/>
  <c r="J193" i="55"/>
  <c r="B193" i="55"/>
  <c r="AK192" i="55"/>
  <c r="AL192" i="55"/>
  <c r="AH192" i="55"/>
  <c r="AI192" i="55"/>
  <c r="AA192" i="55"/>
  <c r="Y192" i="55"/>
  <c r="W192" i="55"/>
  <c r="X192" i="55" s="1"/>
  <c r="AB192" i="55" s="1"/>
  <c r="AC192" i="55" s="1"/>
  <c r="V192" i="55"/>
  <c r="T192" i="55"/>
  <c r="R192" i="55"/>
  <c r="P192" i="55"/>
  <c r="N192" i="55"/>
  <c r="L192" i="55"/>
  <c r="J192" i="55"/>
  <c r="B192" i="55"/>
  <c r="AK191" i="55"/>
  <c r="AL191" i="55"/>
  <c r="AH191" i="55"/>
  <c r="AI191" i="55"/>
  <c r="AA191" i="55"/>
  <c r="Y191" i="55"/>
  <c r="W191" i="55"/>
  <c r="X191" i="55" s="1"/>
  <c r="V191" i="55"/>
  <c r="T191" i="55"/>
  <c r="R191" i="55"/>
  <c r="P191" i="55"/>
  <c r="N191" i="55"/>
  <c r="L191" i="55"/>
  <c r="J191" i="55"/>
  <c r="B191" i="55"/>
  <c r="AK190" i="55"/>
  <c r="AL190" i="55" s="1"/>
  <c r="AH190" i="55"/>
  <c r="AI190" i="55" s="1"/>
  <c r="AA190" i="55"/>
  <c r="Y190" i="55"/>
  <c r="W190" i="55"/>
  <c r="X190" i="55" s="1"/>
  <c r="AB190" i="55" s="1"/>
  <c r="AC190" i="55" s="1"/>
  <c r="V190" i="55"/>
  <c r="T190" i="55"/>
  <c r="R190" i="55"/>
  <c r="P190" i="55"/>
  <c r="N190" i="55"/>
  <c r="L190" i="55"/>
  <c r="J190" i="55"/>
  <c r="B190" i="55"/>
  <c r="AK189" i="55"/>
  <c r="AL189" i="55" s="1"/>
  <c r="AH189" i="55"/>
  <c r="AI189" i="55" s="1"/>
  <c r="AA189" i="55"/>
  <c r="Y189" i="55"/>
  <c r="W189" i="55"/>
  <c r="X189" i="55" s="1"/>
  <c r="AB189" i="55" s="1"/>
  <c r="AC189" i="55" s="1"/>
  <c r="V189" i="55"/>
  <c r="T189" i="55"/>
  <c r="R189" i="55"/>
  <c r="P189" i="55"/>
  <c r="N189" i="55"/>
  <c r="L189" i="55"/>
  <c r="J189" i="55"/>
  <c r="B189" i="55"/>
  <c r="AK188" i="55"/>
  <c r="AL188" i="55"/>
  <c r="AH188" i="55"/>
  <c r="AI188" i="55"/>
  <c r="AA188" i="55"/>
  <c r="Y188" i="55"/>
  <c r="W188" i="55"/>
  <c r="X188" i="55" s="1"/>
  <c r="V188" i="55"/>
  <c r="T188" i="55"/>
  <c r="R188" i="55"/>
  <c r="P188" i="55"/>
  <c r="N188" i="55"/>
  <c r="L188" i="55"/>
  <c r="J188" i="55"/>
  <c r="B188" i="55"/>
  <c r="AK187" i="55"/>
  <c r="AL187" i="55"/>
  <c r="AH187" i="55"/>
  <c r="AI187" i="55"/>
  <c r="AA187" i="55"/>
  <c r="Y187" i="55"/>
  <c r="W187" i="55"/>
  <c r="X187" i="55" s="1"/>
  <c r="V187" i="55"/>
  <c r="T187" i="55"/>
  <c r="R187" i="55"/>
  <c r="P187" i="55"/>
  <c r="N187" i="55"/>
  <c r="L187" i="55"/>
  <c r="J187" i="55"/>
  <c r="B187" i="55"/>
  <c r="AK186" i="55"/>
  <c r="AL186" i="55"/>
  <c r="AH186" i="55"/>
  <c r="AI186" i="55"/>
  <c r="AA186" i="55"/>
  <c r="Y186" i="55"/>
  <c r="AD186" i="55" s="1"/>
  <c r="AE186" i="55" s="1"/>
  <c r="W186" i="55"/>
  <c r="X186" i="55" s="1"/>
  <c r="AB186" i="55" s="1"/>
  <c r="AC186" i="55" s="1"/>
  <c r="V186" i="55"/>
  <c r="T186" i="55"/>
  <c r="R186" i="55"/>
  <c r="P186" i="55"/>
  <c r="N186" i="55"/>
  <c r="L186" i="55"/>
  <c r="J186" i="55"/>
  <c r="B186" i="55"/>
  <c r="AK185" i="55"/>
  <c r="AL185" i="55" s="1"/>
  <c r="AM185" i="55" s="1"/>
  <c r="AN185" i="55" s="1"/>
  <c r="AH185" i="55"/>
  <c r="AI185" i="55"/>
  <c r="AA185" i="55"/>
  <c r="Y185" i="55"/>
  <c r="W185" i="55"/>
  <c r="X185" i="55" s="1"/>
  <c r="AB185" i="55" s="1"/>
  <c r="AC185" i="55" s="1"/>
  <c r="V185" i="55"/>
  <c r="T185" i="55"/>
  <c r="R185" i="55"/>
  <c r="P185" i="55"/>
  <c r="N185" i="55"/>
  <c r="L185" i="55"/>
  <c r="J185" i="55"/>
  <c r="B185" i="55"/>
  <c r="AK184" i="55"/>
  <c r="AL184" i="55"/>
  <c r="AH184" i="55"/>
  <c r="AI184" i="55" s="1"/>
  <c r="AA184" i="55"/>
  <c r="Y184" i="55"/>
  <c r="W184" i="55"/>
  <c r="X184" i="55" s="1"/>
  <c r="V184" i="55"/>
  <c r="T184" i="55"/>
  <c r="R184" i="55"/>
  <c r="P184" i="55"/>
  <c r="N184" i="55"/>
  <c r="L184" i="55"/>
  <c r="J184" i="55"/>
  <c r="B184" i="55"/>
  <c r="AK183" i="55"/>
  <c r="AL183" i="55"/>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c r="AH181" i="55"/>
  <c r="AI181" i="55"/>
  <c r="AA181" i="55"/>
  <c r="AB181" i="55" s="1"/>
  <c r="AC181" i="55" s="1"/>
  <c r="Y181" i="55"/>
  <c r="W181" i="55"/>
  <c r="X181" i="55" s="1"/>
  <c r="V181" i="55"/>
  <c r="T181" i="55"/>
  <c r="R181" i="55"/>
  <c r="P181" i="55"/>
  <c r="N181" i="55"/>
  <c r="L181" i="55"/>
  <c r="J181" i="55"/>
  <c r="B181" i="55"/>
  <c r="AK180" i="55"/>
  <c r="AL180" i="55" s="1"/>
  <c r="AH180" i="55"/>
  <c r="AI180" i="55"/>
  <c r="AA180" i="55"/>
  <c r="Y180" i="55"/>
  <c r="W180" i="55"/>
  <c r="X180" i="55" s="1"/>
  <c r="V180" i="55"/>
  <c r="T180" i="55"/>
  <c r="R180" i="55"/>
  <c r="P180" i="55"/>
  <c r="N180" i="55"/>
  <c r="L180" i="55"/>
  <c r="J180" i="55"/>
  <c r="B180" i="55"/>
  <c r="AK179" i="55"/>
  <c r="AL179" i="55" s="1"/>
  <c r="AH179" i="55"/>
  <c r="AI179" i="55"/>
  <c r="AA179" i="55"/>
  <c r="Y179" i="55"/>
  <c r="AD179" i="55" s="1"/>
  <c r="AE179" i="55" s="1"/>
  <c r="W179" i="55"/>
  <c r="X179" i="55" s="1"/>
  <c r="AB179" i="55" s="1"/>
  <c r="V179" i="55"/>
  <c r="T179" i="55"/>
  <c r="R179" i="55"/>
  <c r="P179" i="55"/>
  <c r="N179" i="55"/>
  <c r="L179" i="55"/>
  <c r="J179" i="55"/>
  <c r="B179" i="55"/>
  <c r="AK178" i="55"/>
  <c r="AL178" i="55"/>
  <c r="AH178" i="55"/>
  <c r="AI178" i="55"/>
  <c r="AA178" i="55"/>
  <c r="Y178" i="55"/>
  <c r="W178" i="55"/>
  <c r="X178" i="55" s="1"/>
  <c r="AB178" i="55" s="1"/>
  <c r="AC178" i="55" s="1"/>
  <c r="V178" i="55"/>
  <c r="T178" i="55"/>
  <c r="R178" i="55"/>
  <c r="P178" i="55"/>
  <c r="N178" i="55"/>
  <c r="L178" i="55"/>
  <c r="J178" i="55"/>
  <c r="B178" i="55"/>
  <c r="AK177" i="55"/>
  <c r="AL177" i="55"/>
  <c r="AH177" i="55"/>
  <c r="AI177" i="55"/>
  <c r="AA177" i="55"/>
  <c r="Y177" i="55"/>
  <c r="W177" i="55"/>
  <c r="X177" i="55" s="1"/>
  <c r="AB177" i="55" s="1"/>
  <c r="AC177" i="55" s="1"/>
  <c r="V177" i="55"/>
  <c r="T177" i="55"/>
  <c r="R177" i="55"/>
  <c r="P177" i="55"/>
  <c r="N177" i="55"/>
  <c r="L177" i="55"/>
  <c r="J177" i="55"/>
  <c r="B177" i="55"/>
  <c r="AK176" i="55"/>
  <c r="AL176" i="55"/>
  <c r="AH176" i="55"/>
  <c r="AI176" i="55" s="1"/>
  <c r="AA176" i="55"/>
  <c r="Y176" i="55"/>
  <c r="AD176" i="55" s="1"/>
  <c r="AE176" i="55" s="1"/>
  <c r="AF176" i="55" s="1"/>
  <c r="AJ176" i="55" s="1"/>
  <c r="W176" i="55"/>
  <c r="X176" i="55" s="1"/>
  <c r="V176" i="55"/>
  <c r="T176" i="55"/>
  <c r="R176" i="55"/>
  <c r="P176" i="55"/>
  <c r="N176" i="55"/>
  <c r="L176" i="55"/>
  <c r="J176" i="55"/>
  <c r="B176" i="55"/>
  <c r="AK175" i="55"/>
  <c r="AL175" i="55" s="1"/>
  <c r="AH175" i="55"/>
  <c r="AI175" i="55" s="1"/>
  <c r="AA175" i="55"/>
  <c r="Y175" i="55"/>
  <c r="W175" i="55"/>
  <c r="X175" i="55" s="1"/>
  <c r="AB175" i="55" s="1"/>
  <c r="AC175" i="55" s="1"/>
  <c r="V175" i="55"/>
  <c r="T175" i="55"/>
  <c r="R175" i="55"/>
  <c r="P175" i="55"/>
  <c r="N175" i="55"/>
  <c r="L175" i="55"/>
  <c r="J175" i="55"/>
  <c r="B175" i="55"/>
  <c r="AK174" i="55"/>
  <c r="AL174" i="55"/>
  <c r="AH174" i="55"/>
  <c r="AI174" i="55"/>
  <c r="AA174" i="55"/>
  <c r="Y174" i="55"/>
  <c r="W174" i="55"/>
  <c r="X174" i="55" s="1"/>
  <c r="AB174" i="55" s="1"/>
  <c r="AC174" i="55" s="1"/>
  <c r="V174" i="55"/>
  <c r="T174" i="55"/>
  <c r="R174" i="55"/>
  <c r="P174" i="55"/>
  <c r="N174" i="55"/>
  <c r="L174" i="55"/>
  <c r="J174" i="55"/>
  <c r="B174" i="55"/>
  <c r="AK173" i="55"/>
  <c r="AL173" i="55" s="1"/>
  <c r="AH173" i="55"/>
  <c r="AI173" i="55"/>
  <c r="AA173" i="55"/>
  <c r="Y173" i="55"/>
  <c r="AD173" i="55" s="1"/>
  <c r="AE173" i="55" s="1"/>
  <c r="AF173" i="55" s="1"/>
  <c r="W173" i="55"/>
  <c r="X173" i="55" s="1"/>
  <c r="V173" i="55"/>
  <c r="T173" i="55"/>
  <c r="R173" i="55"/>
  <c r="P173" i="55"/>
  <c r="N173" i="55"/>
  <c r="L173" i="55"/>
  <c r="J173" i="55"/>
  <c r="B173" i="55"/>
  <c r="AK172" i="55"/>
  <c r="AL172" i="55"/>
  <c r="AH172" i="55"/>
  <c r="AI172" i="55"/>
  <c r="AA172" i="55"/>
  <c r="Y172" i="55"/>
  <c r="AD172" i="55" s="1"/>
  <c r="AE172" i="55" s="1"/>
  <c r="AF172" i="55" s="1"/>
  <c r="AG172" i="55" s="1"/>
  <c r="W172" i="55"/>
  <c r="X172" i="55" s="1"/>
  <c r="V172" i="55"/>
  <c r="T172" i="55"/>
  <c r="R172" i="55"/>
  <c r="P172" i="55"/>
  <c r="N172" i="55"/>
  <c r="L172" i="55"/>
  <c r="J172" i="55"/>
  <c r="B172" i="55"/>
  <c r="AK171" i="55"/>
  <c r="AL171" i="55" s="1"/>
  <c r="AH171" i="55"/>
  <c r="AI171" i="55"/>
  <c r="AA171" i="55"/>
  <c r="Y171" i="55"/>
  <c r="W171" i="55"/>
  <c r="X171" i="55" s="1"/>
  <c r="AB171" i="55" s="1"/>
  <c r="AC171" i="55" s="1"/>
  <c r="V171" i="55"/>
  <c r="T171" i="55"/>
  <c r="R171" i="55"/>
  <c r="P171" i="55"/>
  <c r="N171" i="55"/>
  <c r="L171" i="55"/>
  <c r="J171" i="55"/>
  <c r="B171" i="55"/>
  <c r="AK170" i="55"/>
  <c r="AL170" i="55"/>
  <c r="AH170" i="55"/>
  <c r="AI170" i="55"/>
  <c r="AA170" i="55"/>
  <c r="Y170" i="55"/>
  <c r="W170" i="55"/>
  <c r="X170" i="55" s="1"/>
  <c r="V170" i="55"/>
  <c r="T170" i="55"/>
  <c r="R170" i="55"/>
  <c r="P170" i="55"/>
  <c r="N170" i="55"/>
  <c r="L170" i="55"/>
  <c r="J170" i="55"/>
  <c r="B170" i="55"/>
  <c r="AK169" i="55"/>
  <c r="AL169" i="55" s="1"/>
  <c r="AH169" i="55"/>
  <c r="AI169" i="55"/>
  <c r="AA169" i="55"/>
  <c r="Y169" i="55"/>
  <c r="W169" i="55"/>
  <c r="X169" i="55" s="1"/>
  <c r="V169" i="55"/>
  <c r="T169" i="55"/>
  <c r="R169" i="55"/>
  <c r="P169" i="55"/>
  <c r="N169" i="55"/>
  <c r="L169" i="55"/>
  <c r="J169" i="55"/>
  <c r="B169" i="55"/>
  <c r="AK168" i="55"/>
  <c r="AL168" i="55"/>
  <c r="AH168" i="55"/>
  <c r="AI168" i="55" s="1"/>
  <c r="AA168" i="55"/>
  <c r="Y168" i="55"/>
  <c r="W168" i="55"/>
  <c r="X168" i="55" s="1"/>
  <c r="AB168" i="55" s="1"/>
  <c r="V168" i="55"/>
  <c r="T168" i="55"/>
  <c r="R168" i="55"/>
  <c r="P168" i="55"/>
  <c r="N168" i="55"/>
  <c r="L168" i="55"/>
  <c r="J168" i="55"/>
  <c r="B168" i="55"/>
  <c r="AK167" i="55"/>
  <c r="AL167" i="55"/>
  <c r="AH167" i="55"/>
  <c r="AI167" i="55" s="1"/>
  <c r="AA167" i="55"/>
  <c r="Y167" i="55"/>
  <c r="W167" i="55"/>
  <c r="X167" i="55" s="1"/>
  <c r="V167" i="55"/>
  <c r="T167" i="55"/>
  <c r="R167" i="55"/>
  <c r="P167" i="55"/>
  <c r="N167" i="55"/>
  <c r="L167" i="55"/>
  <c r="J167" i="55"/>
  <c r="B167" i="55"/>
  <c r="AK166" i="55"/>
  <c r="AL166" i="55" s="1"/>
  <c r="AM166" i="55" s="1"/>
  <c r="AN166" i="55" s="1"/>
  <c r="AH166" i="55"/>
  <c r="AI166" i="55"/>
  <c r="AA166" i="55"/>
  <c r="Y166" i="55"/>
  <c r="W166" i="55"/>
  <c r="X166" i="55" s="1"/>
  <c r="V166" i="55"/>
  <c r="T166" i="55"/>
  <c r="R166" i="55"/>
  <c r="P166" i="55"/>
  <c r="N166" i="55"/>
  <c r="L166" i="55"/>
  <c r="J166" i="55"/>
  <c r="B166" i="55"/>
  <c r="AK165" i="55"/>
  <c r="AL165" i="55" s="1"/>
  <c r="AM165" i="55" s="1"/>
  <c r="AN165" i="55" s="1"/>
  <c r="AH165" i="55"/>
  <c r="AI165" i="55"/>
  <c r="AA165" i="55"/>
  <c r="AB165" i="55" s="1"/>
  <c r="AC165" i="55" s="1"/>
  <c r="Y165" i="55"/>
  <c r="W165" i="55"/>
  <c r="X165" i="55" s="1"/>
  <c r="V165" i="55"/>
  <c r="T165" i="55"/>
  <c r="R165" i="55"/>
  <c r="P165" i="55"/>
  <c r="N165" i="55"/>
  <c r="L165" i="55"/>
  <c r="J165" i="55"/>
  <c r="B165" i="55"/>
  <c r="AK164" i="55"/>
  <c r="AL164" i="55" s="1"/>
  <c r="AH164" i="55"/>
  <c r="AI164" i="55"/>
  <c r="AA164" i="55"/>
  <c r="Y164" i="55"/>
  <c r="AD164" i="55" s="1"/>
  <c r="AE164" i="55" s="1"/>
  <c r="AF164" i="55" s="1"/>
  <c r="AJ164" i="55" s="1"/>
  <c r="W164" i="55"/>
  <c r="X164" i="55" s="1"/>
  <c r="V164" i="55"/>
  <c r="T164" i="55"/>
  <c r="R164" i="55"/>
  <c r="P164" i="55"/>
  <c r="N164" i="55"/>
  <c r="L164" i="55"/>
  <c r="J164" i="55"/>
  <c r="B164" i="55"/>
  <c r="AK163" i="55"/>
  <c r="AL163" i="55" s="1"/>
  <c r="AH163" i="55"/>
  <c r="AI163" i="55"/>
  <c r="AA163" i="55"/>
  <c r="Y163" i="55"/>
  <c r="W163" i="55"/>
  <c r="X163" i="55" s="1"/>
  <c r="AB163" i="55" s="1"/>
  <c r="V163" i="55"/>
  <c r="T163" i="55"/>
  <c r="R163" i="55"/>
  <c r="P163" i="55"/>
  <c r="N163" i="55"/>
  <c r="L163" i="55"/>
  <c r="J163" i="55"/>
  <c r="B163" i="55"/>
  <c r="AK162" i="55"/>
  <c r="AL162" i="55"/>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AB161" i="55" s="1"/>
  <c r="AC161" i="55" s="1"/>
  <c r="V161" i="55"/>
  <c r="T161" i="55"/>
  <c r="R161" i="55"/>
  <c r="P161" i="55"/>
  <c r="N161" i="55"/>
  <c r="L161" i="55"/>
  <c r="J161" i="55"/>
  <c r="B161" i="55"/>
  <c r="AK160" i="55"/>
  <c r="AL160" i="55"/>
  <c r="AH160" i="55"/>
  <c r="AI160" i="55"/>
  <c r="AA160" i="55"/>
  <c r="Y160" i="55"/>
  <c r="W160" i="55"/>
  <c r="X160" i="55" s="1"/>
  <c r="AB160" i="55" s="1"/>
  <c r="AC160" i="55" s="1"/>
  <c r="V160" i="55"/>
  <c r="T160" i="55"/>
  <c r="R160" i="55"/>
  <c r="P160" i="55"/>
  <c r="N160" i="55"/>
  <c r="L160" i="55"/>
  <c r="J160" i="55"/>
  <c r="B160" i="55"/>
  <c r="AK159" i="55"/>
  <c r="AL159" i="55" s="1"/>
  <c r="AH159" i="55"/>
  <c r="AI159" i="55" s="1"/>
  <c r="AM159" i="55" s="1"/>
  <c r="AN159" i="55" s="1"/>
  <c r="AA159" i="55"/>
  <c r="Y159" i="55"/>
  <c r="AD159" i="55" s="1"/>
  <c r="AE159" i="55" s="1"/>
  <c r="AF159" i="55" s="1"/>
  <c r="AJ159" i="55" s="1"/>
  <c r="W159" i="55"/>
  <c r="X159" i="55" s="1"/>
  <c r="AB159" i="55" s="1"/>
  <c r="AC159" i="55" s="1"/>
  <c r="V159" i="55"/>
  <c r="T159" i="55"/>
  <c r="R159" i="55"/>
  <c r="P159" i="55"/>
  <c r="N159" i="55"/>
  <c r="L159" i="55"/>
  <c r="J159" i="55"/>
  <c r="B159" i="55"/>
  <c r="AK158" i="55"/>
  <c r="AL158" i="55" s="1"/>
  <c r="AH158" i="55"/>
  <c r="AI158" i="55"/>
  <c r="AA158" i="55"/>
  <c r="Y158" i="55"/>
  <c r="W158" i="55"/>
  <c r="X158" i="55" s="1"/>
  <c r="V158" i="55"/>
  <c r="T158" i="55"/>
  <c r="R158" i="55"/>
  <c r="P158" i="55"/>
  <c r="N158" i="55"/>
  <c r="L158" i="55"/>
  <c r="J158" i="55"/>
  <c r="B158" i="55"/>
  <c r="AK157" i="55"/>
  <c r="AL157" i="55"/>
  <c r="AH157" i="55"/>
  <c r="AI157" i="55" s="1"/>
  <c r="AA157" i="55"/>
  <c r="Y157" i="55"/>
  <c r="AD157" i="55" s="1"/>
  <c r="AE157" i="55" s="1"/>
  <c r="AF157" i="55" s="1"/>
  <c r="W157" i="55"/>
  <c r="X157" i="55" s="1"/>
  <c r="V157" i="55"/>
  <c r="T157" i="55"/>
  <c r="R157" i="55"/>
  <c r="P157" i="55"/>
  <c r="N157" i="55"/>
  <c r="L157" i="55"/>
  <c r="J157" i="55"/>
  <c r="B157" i="55"/>
  <c r="AK156" i="55"/>
  <c r="AL156" i="55" s="1"/>
  <c r="AH156" i="55"/>
  <c r="AI156" i="55"/>
  <c r="AA156" i="55"/>
  <c r="Y156" i="55"/>
  <c r="W156" i="55"/>
  <c r="X156" i="55" s="1"/>
  <c r="AB156" i="55" s="1"/>
  <c r="AC156" i="55" s="1"/>
  <c r="V156" i="55"/>
  <c r="T156" i="55"/>
  <c r="R156" i="55"/>
  <c r="P156" i="55"/>
  <c r="N156" i="55"/>
  <c r="L156" i="55"/>
  <c r="J156" i="55"/>
  <c r="B156" i="55"/>
  <c r="AK155" i="55"/>
  <c r="AL155" i="55" s="1"/>
  <c r="AH155" i="55"/>
  <c r="AI155" i="55"/>
  <c r="AA155" i="55"/>
  <c r="Y155" i="55"/>
  <c r="W155" i="55"/>
  <c r="V155" i="55"/>
  <c r="T155" i="55"/>
  <c r="R155" i="55"/>
  <c r="P155" i="55"/>
  <c r="N155" i="55"/>
  <c r="L155" i="55"/>
  <c r="J155" i="55"/>
  <c r="B155" i="55"/>
  <c r="AK154" i="55"/>
  <c r="AL154" i="55" s="1"/>
  <c r="AH154" i="55"/>
  <c r="AI154" i="55"/>
  <c r="AA154" i="55"/>
  <c r="Y154" i="55"/>
  <c r="W154" i="55"/>
  <c r="X154" i="55" s="1"/>
  <c r="AB154" i="55" s="1"/>
  <c r="AC154" i="55" s="1"/>
  <c r="V154" i="55"/>
  <c r="T154" i="55"/>
  <c r="R154" i="55"/>
  <c r="P154" i="55"/>
  <c r="N154" i="55"/>
  <c r="L154" i="55"/>
  <c r="J154" i="55"/>
  <c r="B154" i="55"/>
  <c r="AK153" i="55"/>
  <c r="AL153" i="55" s="1"/>
  <c r="AH153" i="55"/>
  <c r="AI153" i="55"/>
  <c r="AA153" i="55"/>
  <c r="Y153" i="55"/>
  <c r="W153" i="55"/>
  <c r="X153" i="55" s="1"/>
  <c r="V153" i="55"/>
  <c r="T153" i="55"/>
  <c r="R153" i="55"/>
  <c r="P153" i="55"/>
  <c r="N153" i="55"/>
  <c r="L153" i="55"/>
  <c r="J153" i="55"/>
  <c r="B153" i="55"/>
  <c r="AK152" i="55"/>
  <c r="AL152" i="55" s="1"/>
  <c r="AH152" i="55"/>
  <c r="AI152" i="55" s="1"/>
  <c r="AA152" i="55"/>
  <c r="Y152" i="55"/>
  <c r="AD152" i="55" s="1"/>
  <c r="AE152" i="55" s="1"/>
  <c r="AF152" i="55" s="1"/>
  <c r="AJ152" i="55" s="1"/>
  <c r="W152" i="55"/>
  <c r="X152" i="55" s="1"/>
  <c r="V152" i="55"/>
  <c r="T152" i="55"/>
  <c r="R152" i="55"/>
  <c r="P152" i="55"/>
  <c r="N152" i="55"/>
  <c r="L152" i="55"/>
  <c r="J152" i="55"/>
  <c r="B152" i="55"/>
  <c r="AK151" i="55"/>
  <c r="AL151" i="55"/>
  <c r="AH151" i="55"/>
  <c r="AI151" i="55" s="1"/>
  <c r="AA151" i="55"/>
  <c r="Y151" i="55"/>
  <c r="AD151" i="55" s="1"/>
  <c r="AE151" i="55" s="1"/>
  <c r="AF151" i="55" s="1"/>
  <c r="AJ151" i="55" s="1"/>
  <c r="W151" i="55"/>
  <c r="X151" i="55" s="1"/>
  <c r="V151" i="55"/>
  <c r="T151" i="55"/>
  <c r="R151" i="55"/>
  <c r="P151" i="55"/>
  <c r="N151" i="55"/>
  <c r="L151" i="55"/>
  <c r="J151" i="55"/>
  <c r="B151" i="55"/>
  <c r="AK150" i="55"/>
  <c r="AL150" i="55"/>
  <c r="AH150" i="55"/>
  <c r="AI150" i="55"/>
  <c r="AA150" i="55"/>
  <c r="Y150" i="55"/>
  <c r="W150" i="55"/>
  <c r="X150" i="55" s="1"/>
  <c r="V150" i="55"/>
  <c r="T150" i="55"/>
  <c r="R150" i="55"/>
  <c r="P150" i="55"/>
  <c r="N150" i="55"/>
  <c r="L150" i="55"/>
  <c r="J150" i="55"/>
  <c r="B150" i="55"/>
  <c r="AK149" i="55"/>
  <c r="AL149" i="55"/>
  <c r="AH149" i="55"/>
  <c r="AI149" i="55" s="1"/>
  <c r="AM149" i="55" s="1"/>
  <c r="AN149" i="55" s="1"/>
  <c r="AA149" i="55"/>
  <c r="AB149" i="55" s="1"/>
  <c r="AC149" i="55" s="1"/>
  <c r="Y149" i="55"/>
  <c r="W149" i="55"/>
  <c r="X149" i="55" s="1"/>
  <c r="V149" i="55"/>
  <c r="T149" i="55"/>
  <c r="R149" i="55"/>
  <c r="P149" i="55"/>
  <c r="N149" i="55"/>
  <c r="L149" i="55"/>
  <c r="J149" i="55"/>
  <c r="B149" i="55"/>
  <c r="AK148" i="55"/>
  <c r="AL148" i="55" s="1"/>
  <c r="AH148" i="55"/>
  <c r="AI148" i="55"/>
  <c r="AA148" i="55"/>
  <c r="Y148" i="55"/>
  <c r="W148" i="55"/>
  <c r="X148" i="55" s="1"/>
  <c r="V148" i="55"/>
  <c r="T148" i="55"/>
  <c r="R148" i="55"/>
  <c r="P148" i="55"/>
  <c r="N148" i="55"/>
  <c r="L148" i="55"/>
  <c r="J148" i="55"/>
  <c r="B148" i="55"/>
  <c r="AK147" i="55"/>
  <c r="AL147" i="55" s="1"/>
  <c r="AH147" i="55"/>
  <c r="AI147" i="55"/>
  <c r="AM147" i="55" s="1"/>
  <c r="AN147" i="55" s="1"/>
  <c r="AA147" i="55"/>
  <c r="AB147" i="55" s="1"/>
  <c r="AC147" i="55" s="1"/>
  <c r="Y147" i="55"/>
  <c r="AD147" i="55" s="1"/>
  <c r="AE147" i="55" s="1"/>
  <c r="AF147" i="55" s="1"/>
  <c r="W147" i="55"/>
  <c r="X147" i="55" s="1"/>
  <c r="V147" i="55"/>
  <c r="T147" i="55"/>
  <c r="R147" i="55"/>
  <c r="P147" i="55"/>
  <c r="N147" i="55"/>
  <c r="L147" i="55"/>
  <c r="J147" i="55"/>
  <c r="B147" i="55"/>
  <c r="AK146" i="55"/>
  <c r="AL146" i="55"/>
  <c r="AH146" i="55"/>
  <c r="AI146" i="55"/>
  <c r="AA146" i="55"/>
  <c r="Y146" i="55"/>
  <c r="W146" i="55"/>
  <c r="X146" i="55" s="1"/>
  <c r="AB146" i="55" s="1"/>
  <c r="AC146" i="55" s="1"/>
  <c r="V146" i="55"/>
  <c r="T146" i="55"/>
  <c r="R146" i="55"/>
  <c r="P146" i="55"/>
  <c r="N146" i="55"/>
  <c r="L146" i="55"/>
  <c r="J146" i="55"/>
  <c r="B146" i="55"/>
  <c r="AK145" i="55"/>
  <c r="AL145" i="55" s="1"/>
  <c r="AH145" i="55"/>
  <c r="AI145" i="55"/>
  <c r="AA145" i="55"/>
  <c r="Y145" i="55"/>
  <c r="AD145" i="55" s="1"/>
  <c r="AE145" i="55" s="1"/>
  <c r="AF145" i="55" s="1"/>
  <c r="W145" i="55"/>
  <c r="X145" i="55" s="1"/>
  <c r="AB145" i="55" s="1"/>
  <c r="AC145" i="55" s="1"/>
  <c r="V145" i="55"/>
  <c r="T145" i="55"/>
  <c r="R145" i="55"/>
  <c r="P145" i="55"/>
  <c r="N145" i="55"/>
  <c r="L145" i="55"/>
  <c r="J145" i="55"/>
  <c r="B145" i="55"/>
  <c r="AK144" i="55"/>
  <c r="AL144" i="55"/>
  <c r="AH144" i="55"/>
  <c r="AI144" i="55"/>
  <c r="AA144" i="55"/>
  <c r="Y144" i="55"/>
  <c r="W144" i="55"/>
  <c r="X144" i="55" s="1"/>
  <c r="AB144" i="55" s="1"/>
  <c r="AC144" i="55" s="1"/>
  <c r="V144" i="55"/>
  <c r="T144" i="55"/>
  <c r="R144" i="55"/>
  <c r="P144" i="55"/>
  <c r="N144" i="55"/>
  <c r="L144" i="55"/>
  <c r="J144" i="55"/>
  <c r="B144" i="55"/>
  <c r="AK143" i="55"/>
  <c r="AL143" i="55"/>
  <c r="AH143" i="55"/>
  <c r="AI143" i="55" s="1"/>
  <c r="AA143" i="55"/>
  <c r="Y143" i="55"/>
  <c r="W143" i="55"/>
  <c r="X143" i="55" s="1"/>
  <c r="AB143" i="55" s="1"/>
  <c r="V143" i="55"/>
  <c r="T143" i="55"/>
  <c r="R143" i="55"/>
  <c r="P143" i="55"/>
  <c r="N143" i="55"/>
  <c r="L143" i="55"/>
  <c r="J143" i="55"/>
  <c r="B143" i="55"/>
  <c r="AK142" i="55"/>
  <c r="AL142" i="55" s="1"/>
  <c r="AH142" i="55"/>
  <c r="AI142" i="55"/>
  <c r="AA142" i="55"/>
  <c r="Y142" i="55"/>
  <c r="W142" i="55"/>
  <c r="X142" i="55" s="1"/>
  <c r="V142" i="55"/>
  <c r="T142" i="55"/>
  <c r="R142" i="55"/>
  <c r="P142" i="55"/>
  <c r="N142" i="55"/>
  <c r="L142" i="55"/>
  <c r="J142" i="55"/>
  <c r="B142" i="55"/>
  <c r="AK141" i="55"/>
  <c r="AL141" i="55" s="1"/>
  <c r="AH141" i="55"/>
  <c r="AI141" i="55"/>
  <c r="AA141" i="55"/>
  <c r="Y141" i="55"/>
  <c r="W141" i="55"/>
  <c r="X141" i="55" s="1"/>
  <c r="V141" i="55"/>
  <c r="T141" i="55"/>
  <c r="R141" i="55"/>
  <c r="P141" i="55"/>
  <c r="N141" i="55"/>
  <c r="L141" i="55"/>
  <c r="J141" i="55"/>
  <c r="B141" i="55"/>
  <c r="AK140" i="55"/>
  <c r="AL140" i="55" s="1"/>
  <c r="AH140" i="55"/>
  <c r="AI140" i="55"/>
  <c r="AA140" i="55"/>
  <c r="AB140" i="55" s="1"/>
  <c r="AC140" i="55" s="1"/>
  <c r="Y140" i="55"/>
  <c r="AD140" i="55" s="1"/>
  <c r="AE140" i="55" s="1"/>
  <c r="AF140" i="55" s="1"/>
  <c r="W140" i="55"/>
  <c r="X140" i="55" s="1"/>
  <c r="V140" i="55"/>
  <c r="T140" i="55"/>
  <c r="R140" i="55"/>
  <c r="P140" i="55"/>
  <c r="N140" i="55"/>
  <c r="L140" i="55"/>
  <c r="J140" i="55"/>
  <c r="B140" i="55"/>
  <c r="AK139" i="55"/>
  <c r="AL139" i="55" s="1"/>
  <c r="AM139" i="55" s="1"/>
  <c r="AN139" i="55" s="1"/>
  <c r="AH139" i="55"/>
  <c r="AI139" i="55"/>
  <c r="AA139" i="55"/>
  <c r="Y139" i="55"/>
  <c r="W139" i="55"/>
  <c r="X139" i="55" s="1"/>
  <c r="AB139" i="55" s="1"/>
  <c r="AC139" i="55" s="1"/>
  <c r="V139" i="55"/>
  <c r="T139" i="55"/>
  <c r="R139" i="55"/>
  <c r="P139" i="55"/>
  <c r="N139" i="55"/>
  <c r="L139" i="55"/>
  <c r="J139" i="55"/>
  <c r="B139" i="55"/>
  <c r="AK138" i="55"/>
  <c r="AL138" i="55" s="1"/>
  <c r="AH138" i="55"/>
  <c r="AI138" i="55"/>
  <c r="AA138" i="55"/>
  <c r="Y138" i="55"/>
  <c r="W138" i="55"/>
  <c r="X138" i="55" s="1"/>
  <c r="V138" i="55"/>
  <c r="T138" i="55"/>
  <c r="R138" i="55"/>
  <c r="P138" i="55"/>
  <c r="N138" i="55"/>
  <c r="L138" i="55"/>
  <c r="J138" i="55"/>
  <c r="B138" i="55"/>
  <c r="AK137" i="55"/>
  <c r="AL137" i="55" s="1"/>
  <c r="AM137" i="55" s="1"/>
  <c r="AN137" i="55" s="1"/>
  <c r="AH137" i="55"/>
  <c r="AI137" i="55"/>
  <c r="AA137" i="55"/>
  <c r="Y137" i="55"/>
  <c r="W137" i="55"/>
  <c r="V137" i="55"/>
  <c r="T137" i="55"/>
  <c r="R137" i="55"/>
  <c r="P137" i="55"/>
  <c r="N137" i="55"/>
  <c r="L137" i="55"/>
  <c r="J137" i="55"/>
  <c r="B137" i="55"/>
  <c r="AK136" i="55"/>
  <c r="AL136" i="55"/>
  <c r="AH136" i="55"/>
  <c r="AI136" i="55" s="1"/>
  <c r="AM136" i="55" s="1"/>
  <c r="AN136" i="55" s="1"/>
  <c r="AA136" i="55"/>
  <c r="Y136" i="55"/>
  <c r="AD136" i="55" s="1"/>
  <c r="AE136" i="55" s="1"/>
  <c r="AF136" i="55" s="1"/>
  <c r="W136" i="55"/>
  <c r="X136" i="55" s="1"/>
  <c r="AB136" i="55" s="1"/>
  <c r="V136" i="55"/>
  <c r="T136" i="55"/>
  <c r="R136" i="55"/>
  <c r="P136" i="55"/>
  <c r="N136" i="55"/>
  <c r="L136" i="55"/>
  <c r="J136" i="55"/>
  <c r="B136" i="55"/>
  <c r="AK135" i="55"/>
  <c r="AL135" i="55" s="1"/>
  <c r="AH135" i="55"/>
  <c r="AI135" i="55" s="1"/>
  <c r="AA135" i="55"/>
  <c r="Y135" i="55"/>
  <c r="W135" i="55"/>
  <c r="X135" i="55" s="1"/>
  <c r="AB135" i="55" s="1"/>
  <c r="AC135" i="55" s="1"/>
  <c r="V135" i="55"/>
  <c r="T135" i="55"/>
  <c r="R135" i="55"/>
  <c r="P135" i="55"/>
  <c r="N135" i="55"/>
  <c r="L135" i="55"/>
  <c r="J135" i="55"/>
  <c r="B135" i="55"/>
  <c r="AK134" i="55"/>
  <c r="AL134" i="55"/>
  <c r="AH134" i="55"/>
  <c r="AI134" i="55"/>
  <c r="AA134" i="55"/>
  <c r="Y134" i="55"/>
  <c r="W134" i="55"/>
  <c r="X134" i="55" s="1"/>
  <c r="V134" i="55"/>
  <c r="T134" i="55"/>
  <c r="R134" i="55"/>
  <c r="P134" i="55"/>
  <c r="N134" i="55"/>
  <c r="L134" i="55"/>
  <c r="J134" i="55"/>
  <c r="B134" i="55"/>
  <c r="AK133" i="55"/>
  <c r="AL133" i="55" s="1"/>
  <c r="AH133" i="55"/>
  <c r="AI133" i="55" s="1"/>
  <c r="AM133" i="55" s="1"/>
  <c r="AN133" i="55" s="1"/>
  <c r="AA133" i="55"/>
  <c r="Y133" i="55"/>
  <c r="W133" i="55"/>
  <c r="X133" i="55" s="1"/>
  <c r="V133" i="55"/>
  <c r="T133" i="55"/>
  <c r="R133" i="55"/>
  <c r="P133" i="55"/>
  <c r="N133" i="55"/>
  <c r="L133" i="55"/>
  <c r="J133" i="55"/>
  <c r="B133" i="55"/>
  <c r="AK132" i="55"/>
  <c r="AL132" i="55" s="1"/>
  <c r="AH132" i="55"/>
  <c r="AI132" i="55"/>
  <c r="AA132" i="55"/>
  <c r="Y132" i="55"/>
  <c r="AD132" i="55" s="1"/>
  <c r="W132" i="55"/>
  <c r="X132" i="55" s="1"/>
  <c r="V132" i="55"/>
  <c r="T132" i="55"/>
  <c r="R132" i="55"/>
  <c r="P132" i="55"/>
  <c r="N132" i="55"/>
  <c r="L132" i="55"/>
  <c r="J132" i="55"/>
  <c r="B132" i="55"/>
  <c r="AK131" i="55"/>
  <c r="AL131" i="55" s="1"/>
  <c r="AH131" i="55"/>
  <c r="AI131" i="55" s="1"/>
  <c r="AA131" i="55"/>
  <c r="AB131" i="55" s="1"/>
  <c r="AC131" i="55" s="1"/>
  <c r="Y131" i="55"/>
  <c r="AD131" i="55" s="1"/>
  <c r="AE131" i="55" s="1"/>
  <c r="AF131" i="55" s="1"/>
  <c r="W131" i="55"/>
  <c r="X131" i="55" s="1"/>
  <c r="V131" i="55"/>
  <c r="T131" i="55"/>
  <c r="R131" i="55"/>
  <c r="P131" i="55"/>
  <c r="N131" i="55"/>
  <c r="L131" i="55"/>
  <c r="J131" i="55"/>
  <c r="B131" i="55"/>
  <c r="AK130" i="55"/>
  <c r="AL130" i="55"/>
  <c r="AH130" i="55"/>
  <c r="AI130" i="55" s="1"/>
  <c r="AA130" i="55"/>
  <c r="Y130" i="55"/>
  <c r="W130" i="55"/>
  <c r="X130" i="55" s="1"/>
  <c r="AB130" i="55" s="1"/>
  <c r="AC130" i="55" s="1"/>
  <c r="V130" i="55"/>
  <c r="T130" i="55"/>
  <c r="R130" i="55"/>
  <c r="P130" i="55"/>
  <c r="N130" i="55"/>
  <c r="L130" i="55"/>
  <c r="J130" i="55"/>
  <c r="B130" i="55"/>
  <c r="AK129" i="55"/>
  <c r="AL129" i="55" s="1"/>
  <c r="AH129" i="55"/>
  <c r="AI129" i="55" s="1"/>
  <c r="AA129" i="55"/>
  <c r="Y129" i="55"/>
  <c r="W129" i="55"/>
  <c r="V129" i="55"/>
  <c r="T129" i="55"/>
  <c r="R129" i="55"/>
  <c r="P129" i="55"/>
  <c r="N129" i="55"/>
  <c r="L129" i="55"/>
  <c r="J129" i="55"/>
  <c r="B129" i="55"/>
  <c r="AK128" i="55"/>
  <c r="AL128" i="55"/>
  <c r="AH128" i="55"/>
  <c r="AI128" i="55"/>
  <c r="AA128" i="55"/>
  <c r="Y128" i="55"/>
  <c r="W128" i="55"/>
  <c r="X128" i="55" s="1"/>
  <c r="V128" i="55"/>
  <c r="T128" i="55"/>
  <c r="R128" i="55"/>
  <c r="P128" i="55"/>
  <c r="N128" i="55"/>
  <c r="L128" i="55"/>
  <c r="J128" i="55"/>
  <c r="B128" i="55"/>
  <c r="AK127" i="55"/>
  <c r="AL127" i="55"/>
  <c r="AH127" i="55"/>
  <c r="AI127" i="55" s="1"/>
  <c r="AM127" i="55" s="1"/>
  <c r="AN127" i="55" s="1"/>
  <c r="AA127" i="55"/>
  <c r="Y127" i="55"/>
  <c r="AD127" i="55" s="1"/>
  <c r="AE127" i="55" s="1"/>
  <c r="AF127" i="55" s="1"/>
  <c r="W127" i="55"/>
  <c r="X127" i="55" s="1"/>
  <c r="V127" i="55"/>
  <c r="T127" i="55"/>
  <c r="R127" i="55"/>
  <c r="P127" i="55"/>
  <c r="N127" i="55"/>
  <c r="L127" i="55"/>
  <c r="J127" i="55"/>
  <c r="B127" i="55"/>
  <c r="AK126" i="55"/>
  <c r="AL126" i="55" s="1"/>
  <c r="AH126" i="55"/>
  <c r="AI126" i="55"/>
  <c r="AA126" i="55"/>
  <c r="Y126" i="55"/>
  <c r="W126" i="55"/>
  <c r="X126" i="55" s="1"/>
  <c r="AB126" i="55" s="1"/>
  <c r="AC126" i="55" s="1"/>
  <c r="V126" i="55"/>
  <c r="T126" i="55"/>
  <c r="R126" i="55"/>
  <c r="P126" i="55"/>
  <c r="N126" i="55"/>
  <c r="L126" i="55"/>
  <c r="J126" i="55"/>
  <c r="B126" i="55"/>
  <c r="AK125" i="55"/>
  <c r="AL125" i="55" s="1"/>
  <c r="AH125" i="55"/>
  <c r="AI125" i="55"/>
  <c r="AA125" i="55"/>
  <c r="AB125" i="55" s="1"/>
  <c r="AC125" i="55" s="1"/>
  <c r="Y125" i="55"/>
  <c r="W125" i="55"/>
  <c r="X125" i="55" s="1"/>
  <c r="V125" i="55"/>
  <c r="T125" i="55"/>
  <c r="R125" i="55"/>
  <c r="P125" i="55"/>
  <c r="N125" i="55"/>
  <c r="L125" i="55"/>
  <c r="J125" i="55"/>
  <c r="B125" i="55"/>
  <c r="AK124" i="55"/>
  <c r="AL124" i="55" s="1"/>
  <c r="AH124" i="55"/>
  <c r="AI124" i="55"/>
  <c r="AA124" i="55"/>
  <c r="Y124" i="55"/>
  <c r="W124" i="55"/>
  <c r="X124" i="55" s="1"/>
  <c r="V124" i="55"/>
  <c r="T124" i="55"/>
  <c r="R124" i="55"/>
  <c r="P124" i="55"/>
  <c r="N124" i="55"/>
  <c r="L124" i="55"/>
  <c r="J124" i="55"/>
  <c r="B124" i="55"/>
  <c r="AK123" i="55"/>
  <c r="AL123" i="55" s="1"/>
  <c r="AM123" i="55" s="1"/>
  <c r="AN123" i="55" s="1"/>
  <c r="AH123" i="55"/>
  <c r="AI123" i="55"/>
  <c r="AA123" i="55"/>
  <c r="Y123" i="55"/>
  <c r="W123" i="55"/>
  <c r="X123" i="55" s="1"/>
  <c r="AB123" i="55" s="1"/>
  <c r="AC123" i="55" s="1"/>
  <c r="V123" i="55"/>
  <c r="T123" i="55"/>
  <c r="R123" i="55"/>
  <c r="P123" i="55"/>
  <c r="N123" i="55"/>
  <c r="L123" i="55"/>
  <c r="J123" i="55"/>
  <c r="B123" i="55"/>
  <c r="AK122" i="55"/>
  <c r="AL122" i="55" s="1"/>
  <c r="AH122" i="55"/>
  <c r="AI122" i="55"/>
  <c r="AA122" i="55"/>
  <c r="Y122" i="55"/>
  <c r="W122" i="55"/>
  <c r="X122" i="55" s="1"/>
  <c r="AB122" i="55" s="1"/>
  <c r="AC122" i="55" s="1"/>
  <c r="V122" i="55"/>
  <c r="T122" i="55"/>
  <c r="R122" i="55"/>
  <c r="P122" i="55"/>
  <c r="N122" i="55"/>
  <c r="L122" i="55"/>
  <c r="J122" i="55"/>
  <c r="B122" i="55"/>
  <c r="AK121" i="55"/>
  <c r="AL121" i="55" s="1"/>
  <c r="AH121" i="55"/>
  <c r="AI121" i="55"/>
  <c r="AA121" i="55"/>
  <c r="Y121" i="55"/>
  <c r="W121" i="55"/>
  <c r="X121" i="55" s="1"/>
  <c r="V121" i="55"/>
  <c r="T121" i="55"/>
  <c r="R121" i="55"/>
  <c r="P121" i="55"/>
  <c r="N121" i="55"/>
  <c r="L121" i="55"/>
  <c r="J121" i="55"/>
  <c r="B121" i="55"/>
  <c r="AK120" i="55"/>
  <c r="AL120" i="55"/>
  <c r="AH120" i="55"/>
  <c r="AI120" i="55" s="1"/>
  <c r="AM120" i="55" s="1"/>
  <c r="AN120" i="55" s="1"/>
  <c r="AA120" i="55"/>
  <c r="Y120" i="55"/>
  <c r="W120" i="55"/>
  <c r="X120" i="55" s="1"/>
  <c r="AB120" i="55" s="1"/>
  <c r="AC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c r="AH118" i="55"/>
  <c r="AI118" i="55" s="1"/>
  <c r="AM118" i="55" s="1"/>
  <c r="AN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c r="AA116" i="55"/>
  <c r="Y116" i="55"/>
  <c r="AD116" i="55" s="1"/>
  <c r="W116" i="55"/>
  <c r="X116" i="55" s="1"/>
  <c r="V116" i="55"/>
  <c r="T116" i="55"/>
  <c r="R116" i="55"/>
  <c r="P116" i="55"/>
  <c r="N116" i="55"/>
  <c r="L116" i="55"/>
  <c r="J116" i="55"/>
  <c r="B116" i="55"/>
  <c r="AK115" i="55"/>
  <c r="AL115" i="55" s="1"/>
  <c r="AH115" i="55"/>
  <c r="AI115" i="55" s="1"/>
  <c r="AA115" i="55"/>
  <c r="Y115" i="55"/>
  <c r="AD115" i="55" s="1"/>
  <c r="AE115" i="55" s="1"/>
  <c r="AF115" i="55" s="1"/>
  <c r="W115" i="55"/>
  <c r="X115" i="55" s="1"/>
  <c r="V115" i="55"/>
  <c r="T115" i="55"/>
  <c r="R115" i="55"/>
  <c r="P115" i="55"/>
  <c r="N115" i="55"/>
  <c r="L115" i="55"/>
  <c r="J115" i="55"/>
  <c r="B115" i="55"/>
  <c r="AK114" i="55"/>
  <c r="AL114" i="55"/>
  <c r="AH114" i="55"/>
  <c r="AI114" i="55"/>
  <c r="AA114" i="55"/>
  <c r="Y114" i="55"/>
  <c r="AD114" i="55" s="1"/>
  <c r="AE114" i="55" s="1"/>
  <c r="AF114" i="55" s="1"/>
  <c r="AJ114" i="55" s="1"/>
  <c r="W114" i="55"/>
  <c r="X114" i="55" s="1"/>
  <c r="AB114" i="55" s="1"/>
  <c r="AC114" i="55" s="1"/>
  <c r="V114" i="55"/>
  <c r="T114" i="55"/>
  <c r="R114" i="55"/>
  <c r="P114" i="55"/>
  <c r="N114" i="55"/>
  <c r="L114" i="55"/>
  <c r="J114" i="55"/>
  <c r="B114" i="55"/>
  <c r="AK113" i="55"/>
  <c r="AL113" i="55" s="1"/>
  <c r="AH113" i="55"/>
  <c r="AI113" i="55"/>
  <c r="AA113" i="55"/>
  <c r="AB113" i="55" s="1"/>
  <c r="AC113" i="55" s="1"/>
  <c r="Y113" i="55"/>
  <c r="W113" i="55"/>
  <c r="X113" i="55" s="1"/>
  <c r="V113" i="55"/>
  <c r="T113" i="55"/>
  <c r="R113" i="55"/>
  <c r="P113" i="55"/>
  <c r="N113" i="55"/>
  <c r="L113" i="55"/>
  <c r="J113" i="55"/>
  <c r="B113" i="55"/>
  <c r="AK112" i="55"/>
  <c r="AL112" i="55"/>
  <c r="AH112" i="55"/>
  <c r="AI112" i="55"/>
  <c r="AA112" i="55"/>
  <c r="Y112" i="55"/>
  <c r="AD112" i="55" s="1"/>
  <c r="AE112" i="55" s="1"/>
  <c r="AF112" i="55" s="1"/>
  <c r="W112" i="55"/>
  <c r="X112" i="55" s="1"/>
  <c r="V112" i="55"/>
  <c r="T112" i="55"/>
  <c r="R112" i="55"/>
  <c r="P112" i="55"/>
  <c r="N112" i="55"/>
  <c r="L112" i="55"/>
  <c r="J112" i="55"/>
  <c r="B112" i="55"/>
  <c r="AK111" i="55"/>
  <c r="AL111" i="55" s="1"/>
  <c r="AH111" i="55"/>
  <c r="AI111" i="55" s="1"/>
  <c r="AA111" i="55"/>
  <c r="Y111" i="55"/>
  <c r="W111" i="55"/>
  <c r="X111" i="55" s="1"/>
  <c r="AB111" i="55" s="1"/>
  <c r="AC111" i="55" s="1"/>
  <c r="V111" i="55"/>
  <c r="T111" i="55"/>
  <c r="R111" i="55"/>
  <c r="P111" i="55"/>
  <c r="N111" i="55"/>
  <c r="L111" i="55"/>
  <c r="J111" i="55"/>
  <c r="B111" i="55"/>
  <c r="AK110" i="55"/>
  <c r="AL110" i="55"/>
  <c r="AH110" i="55"/>
  <c r="AI110" i="55"/>
  <c r="AA110" i="55"/>
  <c r="Y110" i="55"/>
  <c r="W110" i="55"/>
  <c r="X110" i="55" s="1"/>
  <c r="AB110" i="55" s="1"/>
  <c r="AC110" i="55" s="1"/>
  <c r="V110" i="55"/>
  <c r="T110" i="55"/>
  <c r="R110" i="55"/>
  <c r="P110" i="55"/>
  <c r="N110" i="55"/>
  <c r="L110" i="55"/>
  <c r="J110" i="55"/>
  <c r="B110" i="55"/>
  <c r="AK109" i="55"/>
  <c r="AL109" i="55"/>
  <c r="AH109" i="55"/>
  <c r="AI109" i="55" s="1"/>
  <c r="AA109" i="55"/>
  <c r="Y109" i="55"/>
  <c r="AD109" i="55" s="1"/>
  <c r="AE109" i="55" s="1"/>
  <c r="AF109" i="55" s="1"/>
  <c r="W109" i="55"/>
  <c r="X109" i="55" s="1"/>
  <c r="V109" i="55"/>
  <c r="T109" i="55"/>
  <c r="R109" i="55"/>
  <c r="P109" i="55"/>
  <c r="N109" i="55"/>
  <c r="L109" i="55"/>
  <c r="J109" i="55"/>
  <c r="B109" i="55"/>
  <c r="AK108" i="55"/>
  <c r="AL108" i="55"/>
  <c r="AH108" i="55"/>
  <c r="AI108" i="55"/>
  <c r="AA108" i="55"/>
  <c r="Y108" i="55"/>
  <c r="W108" i="55"/>
  <c r="X108" i="55" s="1"/>
  <c r="AB108" i="55" s="1"/>
  <c r="AC108" i="55" s="1"/>
  <c r="V108" i="55"/>
  <c r="T108" i="55"/>
  <c r="R108" i="55"/>
  <c r="P108" i="55"/>
  <c r="N108" i="55"/>
  <c r="L108" i="55"/>
  <c r="J108" i="55"/>
  <c r="B108" i="55"/>
  <c r="AK107" i="55"/>
  <c r="AL107" i="55"/>
  <c r="AH107" i="55"/>
  <c r="AI107" i="55"/>
  <c r="AA107" i="55"/>
  <c r="Y107" i="55"/>
  <c r="W107" i="55"/>
  <c r="X107" i="55" s="1"/>
  <c r="AB107" i="55" s="1"/>
  <c r="AC107" i="55" s="1"/>
  <c r="V107" i="55"/>
  <c r="T107" i="55"/>
  <c r="R107" i="55"/>
  <c r="P107" i="55"/>
  <c r="N107" i="55"/>
  <c r="L107" i="55"/>
  <c r="J107" i="55"/>
  <c r="B107" i="55"/>
  <c r="AK106" i="55"/>
  <c r="AL106" i="55" s="1"/>
  <c r="AH106" i="55"/>
  <c r="AI106" i="55"/>
  <c r="AM106" i="55" s="1"/>
  <c r="AN106" i="55" s="1"/>
  <c r="AA106" i="55"/>
  <c r="Y106" i="55"/>
  <c r="W106" i="55"/>
  <c r="X106" i="55" s="1"/>
  <c r="V106" i="55"/>
  <c r="T106" i="55"/>
  <c r="R106" i="55"/>
  <c r="P106" i="55"/>
  <c r="N106" i="55"/>
  <c r="L106" i="55"/>
  <c r="J106" i="55"/>
  <c r="B106" i="55"/>
  <c r="AK105" i="55"/>
  <c r="AL105" i="55" s="1"/>
  <c r="AH105" i="55"/>
  <c r="AI105" i="55"/>
  <c r="AA105" i="55"/>
  <c r="Y105" i="55"/>
  <c r="AD105" i="55" s="1"/>
  <c r="AE105" i="55" s="1"/>
  <c r="AF105" i="55" s="1"/>
  <c r="W105" i="55"/>
  <c r="X105" i="55" s="1"/>
  <c r="AB105" i="55" s="1"/>
  <c r="AC105" i="55" s="1"/>
  <c r="V105" i="55"/>
  <c r="T105" i="55"/>
  <c r="R105" i="55"/>
  <c r="P105" i="55"/>
  <c r="N105" i="55"/>
  <c r="L105" i="55"/>
  <c r="J105" i="55"/>
  <c r="B105" i="55"/>
  <c r="AK104" i="55"/>
  <c r="AL104" i="55"/>
  <c r="AH104" i="55"/>
  <c r="AI104" i="55" s="1"/>
  <c r="AA104" i="55"/>
  <c r="Y104" i="55"/>
  <c r="W104" i="55"/>
  <c r="X104" i="55" s="1"/>
  <c r="AB104" i="55" s="1"/>
  <c r="V104" i="55"/>
  <c r="T104" i="55"/>
  <c r="R104" i="55"/>
  <c r="P104" i="55"/>
  <c r="N104" i="55"/>
  <c r="L104" i="55"/>
  <c r="J104" i="55"/>
  <c r="B104" i="55"/>
  <c r="AK103" i="55"/>
  <c r="AL103" i="55"/>
  <c r="AH103" i="55"/>
  <c r="AI103" i="55" s="1"/>
  <c r="AM103" i="55" s="1"/>
  <c r="AN103" i="55" s="1"/>
  <c r="AA103" i="55"/>
  <c r="Y103" i="55"/>
  <c r="W103" i="55"/>
  <c r="X103" i="55" s="1"/>
  <c r="AB103" i="55" s="1"/>
  <c r="AC103" i="55" s="1"/>
  <c r="V103" i="55"/>
  <c r="T103" i="55"/>
  <c r="R103" i="55"/>
  <c r="P103" i="55"/>
  <c r="N103" i="55"/>
  <c r="L103" i="55"/>
  <c r="J103" i="55"/>
  <c r="B103" i="55"/>
  <c r="AK102" i="55"/>
  <c r="AL102" i="55" s="1"/>
  <c r="AM102" i="55" s="1"/>
  <c r="AN102" i="55" s="1"/>
  <c r="AH102" i="55"/>
  <c r="AI102" i="55"/>
  <c r="AA102" i="55"/>
  <c r="Y102" i="55"/>
  <c r="W102" i="55"/>
  <c r="X102" i="55" s="1"/>
  <c r="V102" i="55"/>
  <c r="T102" i="55"/>
  <c r="R102" i="55"/>
  <c r="P102" i="55"/>
  <c r="N102" i="55"/>
  <c r="L102" i="55"/>
  <c r="J102" i="55"/>
  <c r="B102" i="55"/>
  <c r="AK101" i="55"/>
  <c r="AL101" i="55"/>
  <c r="AH101" i="55"/>
  <c r="AI101" i="55" s="1"/>
  <c r="AA101" i="55"/>
  <c r="AB101" i="55" s="1"/>
  <c r="AC101" i="55" s="1"/>
  <c r="Y101" i="55"/>
  <c r="W101" i="55"/>
  <c r="X101" i="55" s="1"/>
  <c r="V101" i="55"/>
  <c r="T101" i="55"/>
  <c r="R101" i="55"/>
  <c r="P101" i="55"/>
  <c r="N101" i="55"/>
  <c r="L101" i="55"/>
  <c r="J101" i="55"/>
  <c r="B101" i="55"/>
  <c r="AK100" i="55"/>
  <c r="AL100" i="55"/>
  <c r="AH100" i="55"/>
  <c r="AI100" i="55" s="1"/>
  <c r="AM100" i="55" s="1"/>
  <c r="AN100" i="55" s="1"/>
  <c r="AA100" i="55"/>
  <c r="Y100" i="55"/>
  <c r="AD100" i="55" s="1"/>
  <c r="AE100" i="55" s="1"/>
  <c r="AF100" i="55" s="1"/>
  <c r="W100" i="55"/>
  <c r="X100" i="55" s="1"/>
  <c r="V100" i="55"/>
  <c r="T100" i="55"/>
  <c r="R100" i="55"/>
  <c r="P100" i="55"/>
  <c r="N100" i="55"/>
  <c r="L100" i="55"/>
  <c r="J100" i="55"/>
  <c r="B100" i="55"/>
  <c r="AK99" i="55"/>
  <c r="AL99" i="55" s="1"/>
  <c r="AH99" i="55"/>
  <c r="AI99" i="55"/>
  <c r="AA99" i="55"/>
  <c r="Y99" i="55"/>
  <c r="AD99" i="55" s="1"/>
  <c r="AE99" i="55" s="1"/>
  <c r="AF99" i="55" s="1"/>
  <c r="W99" i="55"/>
  <c r="X99" i="55" s="1"/>
  <c r="V99" i="55"/>
  <c r="T99" i="55"/>
  <c r="R99" i="55"/>
  <c r="P99" i="55"/>
  <c r="N99" i="55"/>
  <c r="L99" i="55"/>
  <c r="J99" i="55"/>
  <c r="B99" i="55"/>
  <c r="AK98" i="55"/>
  <c r="AL98" i="55"/>
  <c r="AH98" i="55"/>
  <c r="AI98" i="55"/>
  <c r="AA98" i="55"/>
  <c r="Y98" i="55"/>
  <c r="AD98" i="55" s="1"/>
  <c r="AE98" i="55" s="1"/>
  <c r="AF98" i="55" s="1"/>
  <c r="W98" i="55"/>
  <c r="X98" i="55" s="1"/>
  <c r="V98" i="55"/>
  <c r="T98" i="55"/>
  <c r="R98" i="55"/>
  <c r="P98" i="55"/>
  <c r="N98" i="55"/>
  <c r="L98" i="55"/>
  <c r="J98" i="55"/>
  <c r="B98" i="55"/>
  <c r="AK97" i="55"/>
  <c r="AL97" i="55"/>
  <c r="AH97" i="55"/>
  <c r="AI97" i="55" s="1"/>
  <c r="AA97" i="55"/>
  <c r="Y97" i="55"/>
  <c r="W97" i="55"/>
  <c r="X97" i="55" s="1"/>
  <c r="AB97" i="55" s="1"/>
  <c r="AC97" i="55" s="1"/>
  <c r="V97" i="55"/>
  <c r="T97" i="55"/>
  <c r="R97" i="55"/>
  <c r="P97" i="55"/>
  <c r="N97" i="55"/>
  <c r="L97" i="55"/>
  <c r="J97" i="55"/>
  <c r="B97" i="55"/>
  <c r="AK96" i="55"/>
  <c r="AL96" i="55" s="1"/>
  <c r="AH96" i="55"/>
  <c r="AI96" i="55"/>
  <c r="AA96" i="55"/>
  <c r="Y96" i="55"/>
  <c r="W96" i="55"/>
  <c r="X96" i="55" s="1"/>
  <c r="AB96" i="55" s="1"/>
  <c r="V96" i="55"/>
  <c r="T96" i="55"/>
  <c r="R96" i="55"/>
  <c r="P96" i="55"/>
  <c r="N96" i="55"/>
  <c r="L96" i="55"/>
  <c r="J96" i="55"/>
  <c r="B96" i="55"/>
  <c r="AK95" i="55"/>
  <c r="AL95" i="55" s="1"/>
  <c r="AH95" i="55"/>
  <c r="AI95" i="55"/>
  <c r="AA95" i="55"/>
  <c r="Y95" i="55"/>
  <c r="W95" i="55"/>
  <c r="X95" i="55" s="1"/>
  <c r="AB95" i="55" s="1"/>
  <c r="AC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c r="AA92" i="55"/>
  <c r="AB92" i="55" s="1"/>
  <c r="AC92" i="55" s="1"/>
  <c r="Y92" i="55"/>
  <c r="W92" i="55"/>
  <c r="X92" i="55" s="1"/>
  <c r="V92" i="55"/>
  <c r="T92" i="55"/>
  <c r="R92" i="55"/>
  <c r="P92" i="55"/>
  <c r="N92" i="55"/>
  <c r="L92" i="55"/>
  <c r="J92" i="55"/>
  <c r="B92" i="55"/>
  <c r="AK91" i="55"/>
  <c r="AL91" i="55" s="1"/>
  <c r="AH91" i="55"/>
  <c r="AI91" i="55"/>
  <c r="AA91" i="55"/>
  <c r="AB91" i="55" s="1"/>
  <c r="AC91" i="55" s="1"/>
  <c r="Y91" i="55"/>
  <c r="AD91" i="55" s="1"/>
  <c r="AE91" i="55" s="1"/>
  <c r="AF91" i="55" s="1"/>
  <c r="AG91" i="55" s="1"/>
  <c r="W91" i="55"/>
  <c r="X91" i="55" s="1"/>
  <c r="V91" i="55"/>
  <c r="T91" i="55"/>
  <c r="R91" i="55"/>
  <c r="P91" i="55"/>
  <c r="N91" i="55"/>
  <c r="L91" i="55"/>
  <c r="J91" i="55"/>
  <c r="B91" i="55"/>
  <c r="AK90" i="55"/>
  <c r="AL90" i="55" s="1"/>
  <c r="AH90" i="55"/>
  <c r="AI90" i="55"/>
  <c r="AA90" i="55"/>
  <c r="Y90" i="55"/>
  <c r="W90" i="55"/>
  <c r="V90" i="55"/>
  <c r="T90" i="55"/>
  <c r="R90" i="55"/>
  <c r="P90" i="55"/>
  <c r="N90" i="55"/>
  <c r="L90" i="55"/>
  <c r="J90" i="55"/>
  <c r="B90" i="55"/>
  <c r="AK89" i="55"/>
  <c r="AL89" i="55" s="1"/>
  <c r="AH89" i="55"/>
  <c r="AI89" i="55"/>
  <c r="AA89" i="55"/>
  <c r="Y89" i="55"/>
  <c r="W89" i="55"/>
  <c r="V89" i="55"/>
  <c r="T89" i="55"/>
  <c r="R89" i="55"/>
  <c r="P89" i="55"/>
  <c r="N89" i="55"/>
  <c r="L89" i="55"/>
  <c r="J89" i="55"/>
  <c r="B89" i="55"/>
  <c r="AK88" i="55"/>
  <c r="AL88" i="55"/>
  <c r="AH88" i="55"/>
  <c r="AI88" i="55" s="1"/>
  <c r="AM88" i="55" s="1"/>
  <c r="AN88" i="55" s="1"/>
  <c r="AA88" i="55"/>
  <c r="Y88" i="55"/>
  <c r="W88" i="55"/>
  <c r="X88" i="55" s="1"/>
  <c r="AB88" i="55" s="1"/>
  <c r="AC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c r="AH86" i="55"/>
  <c r="AI86" i="55"/>
  <c r="AA86" i="55"/>
  <c r="Y86" i="55"/>
  <c r="W86" i="55"/>
  <c r="X86" i="55" s="1"/>
  <c r="AB86" i="55" s="1"/>
  <c r="AC86" i="55" s="1"/>
  <c r="V86" i="55"/>
  <c r="T86" i="55"/>
  <c r="R86" i="55"/>
  <c r="P86" i="55"/>
  <c r="N86" i="55"/>
  <c r="L86" i="55"/>
  <c r="J86" i="55"/>
  <c r="B86" i="55"/>
  <c r="AK85" i="55"/>
  <c r="AL85" i="55"/>
  <c r="AM85" i="55" s="1"/>
  <c r="AN85" i="55" s="1"/>
  <c r="AH85" i="55"/>
  <c r="AI85" i="55" s="1"/>
  <c r="AA85" i="55"/>
  <c r="AB85" i="55" s="1"/>
  <c r="AC85" i="55" s="1"/>
  <c r="Y85" i="55"/>
  <c r="W85" i="55"/>
  <c r="X85" i="55" s="1"/>
  <c r="V85" i="55"/>
  <c r="T85" i="55"/>
  <c r="R85" i="55"/>
  <c r="P85" i="55"/>
  <c r="N85" i="55"/>
  <c r="L85" i="55"/>
  <c r="J85" i="55"/>
  <c r="B85" i="55"/>
  <c r="AK84" i="55"/>
  <c r="AL84" i="55" s="1"/>
  <c r="AH84" i="55"/>
  <c r="AI84" i="55"/>
  <c r="AA84" i="55"/>
  <c r="AB84" i="55" s="1"/>
  <c r="AC84" i="55" s="1"/>
  <c r="Y84" i="55"/>
  <c r="AD84" i="55" s="1"/>
  <c r="AE84" i="55" s="1"/>
  <c r="AF84" i="55" s="1"/>
  <c r="AG84" i="55" s="1"/>
  <c r="W84" i="55"/>
  <c r="X84" i="55" s="1"/>
  <c r="V84" i="55"/>
  <c r="T84" i="55"/>
  <c r="R84" i="55"/>
  <c r="P84" i="55"/>
  <c r="N84" i="55"/>
  <c r="L84" i="55"/>
  <c r="J84" i="55"/>
  <c r="B84" i="55"/>
  <c r="AK83" i="55"/>
  <c r="AL83" i="55" s="1"/>
  <c r="AH83" i="55"/>
  <c r="AI83" i="55"/>
  <c r="AA83" i="55"/>
  <c r="Y83" i="55"/>
  <c r="W83" i="55"/>
  <c r="X83" i="55" s="1"/>
  <c r="V83" i="55"/>
  <c r="T83" i="55"/>
  <c r="R83" i="55"/>
  <c r="P83" i="55"/>
  <c r="N83" i="55"/>
  <c r="L83" i="55"/>
  <c r="J83" i="55"/>
  <c r="B83" i="55"/>
  <c r="AK82" i="55"/>
  <c r="AL82" i="55" s="1"/>
  <c r="AH82" i="55"/>
  <c r="AI82" i="55" s="1"/>
  <c r="AA82" i="55"/>
  <c r="Y82" i="55"/>
  <c r="AD82" i="55" s="1"/>
  <c r="AE82" i="55" s="1"/>
  <c r="AF82" i="55" s="1"/>
  <c r="W82" i="55"/>
  <c r="X82" i="55" s="1"/>
  <c r="V82" i="55"/>
  <c r="T82" i="55"/>
  <c r="R82" i="55"/>
  <c r="P82" i="55"/>
  <c r="N82" i="55"/>
  <c r="L82" i="55"/>
  <c r="J82" i="55"/>
  <c r="B82" i="55"/>
  <c r="AK81" i="55"/>
  <c r="AL81" i="55" s="1"/>
  <c r="AH81" i="55"/>
  <c r="AI81" i="55" s="1"/>
  <c r="AM81" i="55" s="1"/>
  <c r="AN81" i="55" s="1"/>
  <c r="AA81" i="55"/>
  <c r="AB81" i="55" s="1"/>
  <c r="AC81" i="55" s="1"/>
  <c r="Y81" i="55"/>
  <c r="W81" i="55"/>
  <c r="X81" i="55" s="1"/>
  <c r="V81" i="55"/>
  <c r="T81" i="55"/>
  <c r="R81" i="55"/>
  <c r="P81" i="55"/>
  <c r="N81" i="55"/>
  <c r="L81" i="55"/>
  <c r="J81" i="55"/>
  <c r="B81" i="55"/>
  <c r="AK80" i="55"/>
  <c r="AL80" i="55" s="1"/>
  <c r="AH80" i="55"/>
  <c r="AI80" i="55"/>
  <c r="AA80" i="55"/>
  <c r="AB80" i="55" s="1"/>
  <c r="AC80" i="55" s="1"/>
  <c r="Y80" i="55"/>
  <c r="AD80" i="55" s="1"/>
  <c r="AE80" i="55" s="1"/>
  <c r="AF80" i="55" s="1"/>
  <c r="AJ80" i="55" s="1"/>
  <c r="W80" i="55"/>
  <c r="X80" i="55" s="1"/>
  <c r="V80" i="55"/>
  <c r="T80" i="55"/>
  <c r="R80" i="55"/>
  <c r="P80" i="55"/>
  <c r="N80" i="55"/>
  <c r="L80" i="55"/>
  <c r="J80" i="55"/>
  <c r="B80" i="55"/>
  <c r="AK79" i="55"/>
  <c r="AL79" i="55" s="1"/>
  <c r="AH79" i="55"/>
  <c r="AI79" i="55" s="1"/>
  <c r="AA79" i="55"/>
  <c r="Y79" i="55"/>
  <c r="AD79" i="55" s="1"/>
  <c r="AE79" i="55" s="1"/>
  <c r="AF79" i="55" s="1"/>
  <c r="W79" i="55"/>
  <c r="X79" i="55" s="1"/>
  <c r="V79" i="55"/>
  <c r="T79" i="55"/>
  <c r="R79" i="55"/>
  <c r="P79" i="55"/>
  <c r="N79" i="55"/>
  <c r="L79" i="55"/>
  <c r="J79" i="55"/>
  <c r="B79" i="55"/>
  <c r="AK78" i="55"/>
  <c r="AL78" i="55"/>
  <c r="AH78" i="55"/>
  <c r="AI78" i="55"/>
  <c r="AA78" i="55"/>
  <c r="Y78" i="55"/>
  <c r="W78" i="55"/>
  <c r="X78" i="55" s="1"/>
  <c r="AB78" i="55" s="1"/>
  <c r="AC78" i="55" s="1"/>
  <c r="V78" i="55"/>
  <c r="T78" i="55"/>
  <c r="R78" i="55"/>
  <c r="P78" i="55"/>
  <c r="N78" i="55"/>
  <c r="L78" i="55"/>
  <c r="J78" i="55"/>
  <c r="B78" i="55"/>
  <c r="AK77" i="55"/>
  <c r="AL77" i="55"/>
  <c r="AH77" i="55"/>
  <c r="AI77" i="55"/>
  <c r="AA77" i="55"/>
  <c r="Y77" i="55"/>
  <c r="W77" i="55"/>
  <c r="X77" i="55" s="1"/>
  <c r="AB77" i="55" s="1"/>
  <c r="AC77" i="55" s="1"/>
  <c r="V77" i="55"/>
  <c r="T77" i="55"/>
  <c r="R77" i="55"/>
  <c r="P77" i="55"/>
  <c r="N77" i="55"/>
  <c r="L77" i="55"/>
  <c r="J77" i="55"/>
  <c r="B77" i="55"/>
  <c r="AK76" i="55"/>
  <c r="AL76" i="55"/>
  <c r="AH76" i="55"/>
  <c r="AI76" i="55"/>
  <c r="AA76" i="55"/>
  <c r="Y76" i="55"/>
  <c r="AD76" i="55" s="1"/>
  <c r="AE76" i="55" s="1"/>
  <c r="AF76" i="55" s="1"/>
  <c r="AG76" i="55" s="1"/>
  <c r="W76" i="55"/>
  <c r="X76" i="55" s="1"/>
  <c r="V76" i="55"/>
  <c r="T76" i="55"/>
  <c r="R76" i="55"/>
  <c r="P76" i="55"/>
  <c r="N76" i="55"/>
  <c r="L76" i="55"/>
  <c r="J76" i="55"/>
  <c r="B76" i="55"/>
  <c r="AK75" i="55"/>
  <c r="AL75" i="55"/>
  <c r="AH75" i="55"/>
  <c r="AI75" i="55"/>
  <c r="AA75" i="55"/>
  <c r="Y75" i="55"/>
  <c r="W75" i="55"/>
  <c r="X75" i="55" s="1"/>
  <c r="AB75" i="55" s="1"/>
  <c r="AC75" i="55" s="1"/>
  <c r="V75" i="55"/>
  <c r="T75" i="55"/>
  <c r="R75" i="55"/>
  <c r="P75" i="55"/>
  <c r="N75" i="55"/>
  <c r="L75" i="55"/>
  <c r="J75" i="55"/>
  <c r="B75" i="55"/>
  <c r="AK74" i="55"/>
  <c r="AL74" i="55" s="1"/>
  <c r="AH74" i="55"/>
  <c r="AI74" i="55"/>
  <c r="AA74" i="55"/>
  <c r="Y74" i="55"/>
  <c r="W74" i="55"/>
  <c r="X74" i="55" s="1"/>
  <c r="V74" i="55"/>
  <c r="T74" i="55"/>
  <c r="R74" i="55"/>
  <c r="P74" i="55"/>
  <c r="N74" i="55"/>
  <c r="L74" i="55"/>
  <c r="J74" i="55"/>
  <c r="B74" i="55"/>
  <c r="AK73" i="55"/>
  <c r="AL73" i="55" s="1"/>
  <c r="AH73" i="55"/>
  <c r="AI73" i="55"/>
  <c r="AM73" i="55" s="1"/>
  <c r="AN73" i="55" s="1"/>
  <c r="AA73" i="55"/>
  <c r="Y73" i="55"/>
  <c r="W73" i="55"/>
  <c r="X73" i="55" s="1"/>
  <c r="V73" i="55"/>
  <c r="T73" i="55"/>
  <c r="R73" i="55"/>
  <c r="P73" i="55"/>
  <c r="N73" i="55"/>
  <c r="L73" i="55"/>
  <c r="J73" i="55"/>
  <c r="B73" i="55"/>
  <c r="AK72" i="55"/>
  <c r="AL72" i="55" s="1"/>
  <c r="AH72" i="55"/>
  <c r="AI72" i="55" s="1"/>
  <c r="AA72" i="55"/>
  <c r="Y72" i="55"/>
  <c r="W72" i="55"/>
  <c r="X72" i="55" s="1"/>
  <c r="AB72" i="55" s="1"/>
  <c r="V72" i="55"/>
  <c r="T72" i="55"/>
  <c r="R72" i="55"/>
  <c r="P72" i="55"/>
  <c r="N72" i="55"/>
  <c r="L72" i="55"/>
  <c r="J72" i="55"/>
  <c r="B72" i="55"/>
  <c r="AK71" i="55"/>
  <c r="AL71" i="55"/>
  <c r="AH71" i="55"/>
  <c r="AI71" i="55" s="1"/>
  <c r="AA71" i="55"/>
  <c r="Y71" i="55"/>
  <c r="W71" i="55"/>
  <c r="X71" i="55" s="1"/>
  <c r="AB71" i="55" s="1"/>
  <c r="AC71" i="55" s="1"/>
  <c r="V71" i="55"/>
  <c r="T71" i="55"/>
  <c r="R71" i="55"/>
  <c r="P71" i="55"/>
  <c r="N71" i="55"/>
  <c r="L71" i="55"/>
  <c r="J71" i="55"/>
  <c r="B71" i="55"/>
  <c r="AK70" i="55"/>
  <c r="AL70" i="55" s="1"/>
  <c r="AH70" i="55"/>
  <c r="AI70" i="55"/>
  <c r="AA70" i="55"/>
  <c r="Y70" i="55"/>
  <c r="W70" i="55"/>
  <c r="X70" i="55" s="1"/>
  <c r="AB70" i="55" s="1"/>
  <c r="V70" i="55"/>
  <c r="T70" i="55"/>
  <c r="R70" i="55"/>
  <c r="P70" i="55"/>
  <c r="N70" i="55"/>
  <c r="L70" i="55"/>
  <c r="J70" i="55"/>
  <c r="B70" i="55"/>
  <c r="AK69" i="55"/>
  <c r="AL69" i="55" s="1"/>
  <c r="AH69" i="55"/>
  <c r="AI69" i="55"/>
  <c r="AA69" i="55"/>
  <c r="AB69" i="55" s="1"/>
  <c r="AC69" i="55" s="1"/>
  <c r="Y69" i="55"/>
  <c r="W69" i="55"/>
  <c r="X69" i="55" s="1"/>
  <c r="V69" i="55"/>
  <c r="T69" i="55"/>
  <c r="R69" i="55"/>
  <c r="P69" i="55"/>
  <c r="N69" i="55"/>
  <c r="L69" i="55"/>
  <c r="J69" i="55"/>
  <c r="B69" i="55"/>
  <c r="AK68" i="55"/>
  <c r="AL68" i="55"/>
  <c r="AH68" i="55"/>
  <c r="AI68" i="55"/>
  <c r="AA68" i="55"/>
  <c r="AB68" i="55" s="1"/>
  <c r="AC68" i="55" s="1"/>
  <c r="Y68" i="55"/>
  <c r="AD68" i="55" s="1"/>
  <c r="AE68" i="55" s="1"/>
  <c r="AF68" i="55" s="1"/>
  <c r="W68" i="55"/>
  <c r="X68" i="55" s="1"/>
  <c r="V68" i="55"/>
  <c r="T68" i="55"/>
  <c r="R68" i="55"/>
  <c r="P68" i="55"/>
  <c r="N68" i="55"/>
  <c r="L68" i="55"/>
  <c r="J68" i="55"/>
  <c r="B68" i="55"/>
  <c r="AK67" i="55"/>
  <c r="AL67" i="55"/>
  <c r="AH67" i="55"/>
  <c r="AI67" i="55"/>
  <c r="AA67" i="55"/>
  <c r="Y67" i="55"/>
  <c r="AD67" i="55" s="1"/>
  <c r="AE67" i="55" s="1"/>
  <c r="AF67" i="55" s="1"/>
  <c r="W67" i="55"/>
  <c r="X67" i="55" s="1"/>
  <c r="V67" i="55"/>
  <c r="T67" i="55"/>
  <c r="R67" i="55"/>
  <c r="P67" i="55"/>
  <c r="N67" i="55"/>
  <c r="L67" i="55"/>
  <c r="J67" i="55"/>
  <c r="B67" i="55"/>
  <c r="AK66" i="55"/>
  <c r="AL66" i="55"/>
  <c r="AH66" i="55"/>
  <c r="AI66" i="55"/>
  <c r="AA66" i="55"/>
  <c r="Y66" i="55"/>
  <c r="W66" i="55"/>
  <c r="X66" i="55" s="1"/>
  <c r="AB66" i="55" s="1"/>
  <c r="AC66" i="55" s="1"/>
  <c r="V66" i="55"/>
  <c r="T66" i="55"/>
  <c r="R66" i="55"/>
  <c r="P66" i="55"/>
  <c r="N66" i="55"/>
  <c r="L66" i="55"/>
  <c r="J66" i="55"/>
  <c r="B66" i="55"/>
  <c r="AK65" i="55"/>
  <c r="AL65" i="55" s="1"/>
  <c r="AH65" i="55"/>
  <c r="AI65" i="55"/>
  <c r="AA65" i="55"/>
  <c r="Y65" i="55"/>
  <c r="W65" i="55"/>
  <c r="X65" i="55" s="1"/>
  <c r="AB65" i="55" s="1"/>
  <c r="AC65" i="55" s="1"/>
  <c r="V65" i="55"/>
  <c r="T65" i="55"/>
  <c r="R65" i="55"/>
  <c r="P65" i="55"/>
  <c r="N65" i="55"/>
  <c r="L65" i="55"/>
  <c r="J65" i="55"/>
  <c r="B65" i="55"/>
  <c r="AK64" i="55"/>
  <c r="AL64" i="55" s="1"/>
  <c r="AH64" i="55"/>
  <c r="AI64" i="55"/>
  <c r="AA64" i="55"/>
  <c r="Y64" i="55"/>
  <c r="W64" i="55"/>
  <c r="X64" i="55" s="1"/>
  <c r="AB64" i="55" s="1"/>
  <c r="AC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c r="AA62" i="55"/>
  <c r="Y62" i="55"/>
  <c r="W62" i="55"/>
  <c r="X62" i="55" s="1"/>
  <c r="V62" i="55"/>
  <c r="T62" i="55"/>
  <c r="R62" i="55"/>
  <c r="P62" i="55"/>
  <c r="N62" i="55"/>
  <c r="L62" i="55"/>
  <c r="J62" i="55"/>
  <c r="B62" i="55"/>
  <c r="AK61" i="55"/>
  <c r="AL61" i="55"/>
  <c r="AH61" i="55"/>
  <c r="AI61" i="55"/>
  <c r="AA61" i="55"/>
  <c r="Y61" i="55"/>
  <c r="W61" i="55"/>
  <c r="X61" i="55" s="1"/>
  <c r="V61" i="55"/>
  <c r="T61" i="55"/>
  <c r="R61" i="55"/>
  <c r="P61" i="55"/>
  <c r="N61" i="55"/>
  <c r="L61" i="55"/>
  <c r="J61" i="55"/>
  <c r="B61" i="55"/>
  <c r="AK60" i="55"/>
  <c r="AL60" i="55"/>
  <c r="AH60" i="55"/>
  <c r="AI60" i="55" s="1"/>
  <c r="AM60" i="55" s="1"/>
  <c r="AN60" i="55" s="1"/>
  <c r="AA60" i="55"/>
  <c r="Y60" i="55"/>
  <c r="W60" i="55"/>
  <c r="X60" i="55" s="1"/>
  <c r="AB60" i="55" s="1"/>
  <c r="AC60" i="55" s="1"/>
  <c r="V60" i="55"/>
  <c r="T60" i="55"/>
  <c r="R60" i="55"/>
  <c r="P60" i="55"/>
  <c r="N60" i="55"/>
  <c r="L60" i="55"/>
  <c r="J60" i="55"/>
  <c r="B60" i="55"/>
  <c r="AK59" i="55"/>
  <c r="AL59" i="55" s="1"/>
  <c r="AH59" i="55"/>
  <c r="AI59" i="55"/>
  <c r="AA59" i="55"/>
  <c r="Y59" i="55"/>
  <c r="AD59" i="55" s="1"/>
  <c r="AE59" i="55" s="1"/>
  <c r="AF59" i="55" s="1"/>
  <c r="W59" i="55"/>
  <c r="X59" i="55" s="1"/>
  <c r="V59" i="55"/>
  <c r="T59" i="55"/>
  <c r="R59" i="55"/>
  <c r="P59" i="55"/>
  <c r="N59" i="55"/>
  <c r="L59" i="55"/>
  <c r="J59" i="55"/>
  <c r="B59" i="55"/>
  <c r="AK58" i="55"/>
  <c r="AL58" i="55"/>
  <c r="AH58" i="55"/>
  <c r="AI58" i="55"/>
  <c r="AA58" i="55"/>
  <c r="Y58" i="55"/>
  <c r="W58" i="55"/>
  <c r="X58" i="55" s="1"/>
  <c r="AB58" i="55" s="1"/>
  <c r="AC58" i="55" s="1"/>
  <c r="V58" i="55"/>
  <c r="T58" i="55"/>
  <c r="R58" i="55"/>
  <c r="P58" i="55"/>
  <c r="N58" i="55"/>
  <c r="L58" i="55"/>
  <c r="J58" i="55"/>
  <c r="B58" i="55"/>
  <c r="AK57" i="55"/>
  <c r="AL57" i="55"/>
  <c r="AH57" i="55"/>
  <c r="AI57" i="55" s="1"/>
  <c r="AA57" i="55"/>
  <c r="Y57" i="55"/>
  <c r="AD57" i="55" s="1"/>
  <c r="AE57" i="55" s="1"/>
  <c r="AF57" i="55" s="1"/>
  <c r="W57" i="55"/>
  <c r="X57" i="55" s="1"/>
  <c r="V57" i="55"/>
  <c r="T57" i="55"/>
  <c r="R57" i="55"/>
  <c r="P57" i="55"/>
  <c r="N57" i="55"/>
  <c r="L57" i="55"/>
  <c r="J57" i="55"/>
  <c r="B57" i="55"/>
  <c r="AK56" i="55"/>
  <c r="AL56" i="55"/>
  <c r="AH56" i="55"/>
  <c r="AI56" i="55"/>
  <c r="AA56" i="55"/>
  <c r="Y56" i="55"/>
  <c r="W56" i="55"/>
  <c r="X56" i="55" s="1"/>
  <c r="V56" i="55"/>
  <c r="T56" i="55"/>
  <c r="R56" i="55"/>
  <c r="P56" i="55"/>
  <c r="N56" i="55"/>
  <c r="L56" i="55"/>
  <c r="J56" i="55"/>
  <c r="B56" i="55"/>
  <c r="AK55" i="55"/>
  <c r="AL55" i="55"/>
  <c r="AM55" i="55" s="1"/>
  <c r="AN55" i="55" s="1"/>
  <c r="AH55" i="55"/>
  <c r="AI55" i="55"/>
  <c r="AA55" i="55"/>
  <c r="AB55" i="55" s="1"/>
  <c r="Y55" i="55"/>
  <c r="W55" i="55"/>
  <c r="X55" i="55" s="1"/>
  <c r="V55" i="55"/>
  <c r="T55" i="55"/>
  <c r="R55" i="55"/>
  <c r="P55" i="55"/>
  <c r="N55" i="55"/>
  <c r="L55" i="55"/>
  <c r="J55" i="55"/>
  <c r="B55" i="55"/>
  <c r="AK54" i="55"/>
  <c r="AL54" i="55"/>
  <c r="AH54" i="55"/>
  <c r="AI54" i="55"/>
  <c r="AA54" i="55"/>
  <c r="AB54" i="55" s="1"/>
  <c r="AC54" i="55" s="1"/>
  <c r="Y54" i="55"/>
  <c r="AD54" i="55" s="1"/>
  <c r="AE54" i="55" s="1"/>
  <c r="AF54" i="55" s="1"/>
  <c r="W54" i="55"/>
  <c r="X54" i="55" s="1"/>
  <c r="V54" i="55"/>
  <c r="T54" i="55"/>
  <c r="R54" i="55"/>
  <c r="P54" i="55"/>
  <c r="N54" i="55"/>
  <c r="L54" i="55"/>
  <c r="J54" i="55"/>
  <c r="B54" i="55"/>
  <c r="AK53" i="55"/>
  <c r="AL53" i="55" s="1"/>
  <c r="AH53" i="55"/>
  <c r="AI53" i="55"/>
  <c r="AA53" i="55"/>
  <c r="Y53" i="55"/>
  <c r="W53" i="55"/>
  <c r="X53" i="55" s="1"/>
  <c r="V53" i="55"/>
  <c r="T53" i="55"/>
  <c r="R53" i="55"/>
  <c r="P53" i="55"/>
  <c r="N53" i="55"/>
  <c r="L53" i="55"/>
  <c r="J53" i="55"/>
  <c r="B53" i="55"/>
  <c r="AK52" i="55"/>
  <c r="AL52" i="55" s="1"/>
  <c r="AH52" i="55"/>
  <c r="AI52" i="55"/>
  <c r="AA52" i="55"/>
  <c r="Y52" i="55"/>
  <c r="AD52" i="55" s="1"/>
  <c r="AE52" i="55" s="1"/>
  <c r="AF52" i="55" s="1"/>
  <c r="W52" i="55"/>
  <c r="X52" i="55" s="1"/>
  <c r="AB52" i="55" s="1"/>
  <c r="AC52" i="55" s="1"/>
  <c r="V52" i="55"/>
  <c r="T52" i="55"/>
  <c r="R52" i="55"/>
  <c r="P52" i="55"/>
  <c r="N52" i="55"/>
  <c r="L52" i="55"/>
  <c r="J52" i="55"/>
  <c r="B52" i="55"/>
  <c r="AK51" i="55"/>
  <c r="AL51" i="55"/>
  <c r="AH51" i="55"/>
  <c r="AI51" i="55" s="1"/>
  <c r="AA51" i="55"/>
  <c r="Y51" i="55"/>
  <c r="W51" i="55"/>
  <c r="X51" i="55" s="1"/>
  <c r="AB51" i="55" s="1"/>
  <c r="AC51" i="55" s="1"/>
  <c r="V51" i="55"/>
  <c r="T51" i="55"/>
  <c r="R51" i="55"/>
  <c r="P51" i="55"/>
  <c r="N51" i="55"/>
  <c r="L51" i="55"/>
  <c r="J51" i="55"/>
  <c r="B51" i="55"/>
  <c r="AK50" i="55"/>
  <c r="AL50" i="55" s="1"/>
  <c r="AH50" i="55"/>
  <c r="AI50" i="55" s="1"/>
  <c r="AM50" i="55" s="1"/>
  <c r="AN50" i="55" s="1"/>
  <c r="AA50" i="55"/>
  <c r="Y50" i="55"/>
  <c r="W50" i="55"/>
  <c r="X50" i="55" s="1"/>
  <c r="AB50" i="55" s="1"/>
  <c r="V50" i="55"/>
  <c r="T50" i="55"/>
  <c r="R50" i="55"/>
  <c r="P50" i="55"/>
  <c r="N50" i="55"/>
  <c r="L50" i="55"/>
  <c r="J50" i="55"/>
  <c r="B50" i="55"/>
  <c r="AK49" i="55"/>
  <c r="AL49" i="55"/>
  <c r="AH49" i="55"/>
  <c r="AI49" i="55"/>
  <c r="AA49" i="55"/>
  <c r="Y49" i="55"/>
  <c r="W49" i="55"/>
  <c r="X49" i="55" s="1"/>
  <c r="AB49" i="55" s="1"/>
  <c r="V49" i="55"/>
  <c r="T49" i="55"/>
  <c r="R49" i="55"/>
  <c r="P49" i="55"/>
  <c r="N49" i="55"/>
  <c r="L49" i="55"/>
  <c r="J49" i="55"/>
  <c r="B49" i="55"/>
  <c r="AK48" i="55"/>
  <c r="AL48" i="55"/>
  <c r="AH48" i="55"/>
  <c r="AI48" i="55" s="1"/>
  <c r="AA48" i="55"/>
  <c r="Y48" i="55"/>
  <c r="AD48" i="55" s="1"/>
  <c r="W48" i="55"/>
  <c r="X48" i="55" s="1"/>
  <c r="V48" i="55"/>
  <c r="T48" i="55"/>
  <c r="R48" i="55"/>
  <c r="P48" i="55"/>
  <c r="N48" i="55"/>
  <c r="L48" i="55"/>
  <c r="J48" i="55"/>
  <c r="B48" i="55"/>
  <c r="AK47" i="55"/>
  <c r="AL47" i="55"/>
  <c r="AH47" i="55"/>
  <c r="AI47" i="55"/>
  <c r="AA47" i="55"/>
  <c r="Y47" i="55"/>
  <c r="W47" i="55"/>
  <c r="X47" i="55" s="1"/>
  <c r="AB47" i="55" s="1"/>
  <c r="V47" i="55"/>
  <c r="T47" i="55"/>
  <c r="R47" i="55"/>
  <c r="P47" i="55"/>
  <c r="N47" i="55"/>
  <c r="L47" i="55"/>
  <c r="J47" i="55"/>
  <c r="B47" i="55"/>
  <c r="AK46" i="55"/>
  <c r="AL46" i="55" s="1"/>
  <c r="AH46" i="55"/>
  <c r="AI46" i="55"/>
  <c r="AM46" i="55" s="1"/>
  <c r="AN46" i="55" s="1"/>
  <c r="AA46" i="55"/>
  <c r="Y46" i="55"/>
  <c r="AD46" i="55" s="1"/>
  <c r="AE46" i="55" s="1"/>
  <c r="AF46" i="55" s="1"/>
  <c r="W46" i="55"/>
  <c r="X46" i="55" s="1"/>
  <c r="V46" i="55"/>
  <c r="T46" i="55"/>
  <c r="R46" i="55"/>
  <c r="P46" i="55"/>
  <c r="N46" i="55"/>
  <c r="L46" i="55"/>
  <c r="J46" i="55"/>
  <c r="B46" i="55"/>
  <c r="AK45" i="55"/>
  <c r="AL45" i="55" s="1"/>
  <c r="AH45" i="55"/>
  <c r="AI45" i="55"/>
  <c r="AA45" i="55"/>
  <c r="Y45" i="55"/>
  <c r="W45" i="55"/>
  <c r="X45" i="55" s="1"/>
  <c r="AB45" i="55" s="1"/>
  <c r="AC45" i="55" s="1"/>
  <c r="V45" i="55"/>
  <c r="T45" i="55"/>
  <c r="R45" i="55"/>
  <c r="P45" i="55"/>
  <c r="N45" i="55"/>
  <c r="L45" i="55"/>
  <c r="J45" i="55"/>
  <c r="B45" i="55"/>
  <c r="AK44" i="55"/>
  <c r="AL44" i="55" s="1"/>
  <c r="AH44" i="55"/>
  <c r="AI44" i="55" s="1"/>
  <c r="AA44" i="55"/>
  <c r="Y44" i="55"/>
  <c r="AD44" i="55" s="1"/>
  <c r="AE44" i="55" s="1"/>
  <c r="AF44" i="55" s="1"/>
  <c r="W44" i="55"/>
  <c r="X44" i="55" s="1"/>
  <c r="AB44" i="55" s="1"/>
  <c r="AC44" i="55" s="1"/>
  <c r="V44" i="55"/>
  <c r="T44" i="55"/>
  <c r="R44" i="55"/>
  <c r="P44" i="55"/>
  <c r="N44" i="55"/>
  <c r="L44" i="55"/>
  <c r="J44" i="55"/>
  <c r="B44" i="55"/>
  <c r="AK43" i="55"/>
  <c r="AL43" i="55" s="1"/>
  <c r="AH43" i="55"/>
  <c r="AI43" i="55"/>
  <c r="AA43" i="55"/>
  <c r="Y43" i="55"/>
  <c r="W43" i="55"/>
  <c r="X43" i="55" s="1"/>
  <c r="AB43" i="55" s="1"/>
  <c r="AC43" i="55" s="1"/>
  <c r="V43" i="55"/>
  <c r="T43" i="55"/>
  <c r="R43" i="55"/>
  <c r="P43" i="55"/>
  <c r="N43" i="55"/>
  <c r="L43" i="55"/>
  <c r="J43" i="55"/>
  <c r="B43" i="55"/>
  <c r="AK42" i="55"/>
  <c r="AL42" i="55" s="1"/>
  <c r="AH42" i="55"/>
  <c r="AI42" i="55"/>
  <c r="AA42" i="55"/>
  <c r="Y42" i="55"/>
  <c r="W42" i="55"/>
  <c r="X42" i="55" s="1"/>
  <c r="AB42" i="55" s="1"/>
  <c r="AC42" i="55" s="1"/>
  <c r="V42" i="55"/>
  <c r="T42" i="55"/>
  <c r="R42" i="55"/>
  <c r="P42" i="55"/>
  <c r="N42" i="55"/>
  <c r="L42" i="55"/>
  <c r="J42" i="55"/>
  <c r="B42" i="55"/>
  <c r="AK41" i="55"/>
  <c r="AL41" i="55" s="1"/>
  <c r="AH41" i="55"/>
  <c r="AI41" i="55" s="1"/>
  <c r="AA41" i="55"/>
  <c r="Y41" i="55"/>
  <c r="AD41" i="55" s="1"/>
  <c r="AE41" i="55" s="1"/>
  <c r="AF41" i="55" s="1"/>
  <c r="W41" i="55"/>
  <c r="X41" i="55" s="1"/>
  <c r="V41" i="55"/>
  <c r="T41" i="55"/>
  <c r="R41" i="55"/>
  <c r="P41" i="55"/>
  <c r="N41" i="55"/>
  <c r="L41" i="55"/>
  <c r="J41" i="55"/>
  <c r="B41" i="55"/>
  <c r="AK40" i="55"/>
  <c r="AL40" i="55" s="1"/>
  <c r="AH40" i="55"/>
  <c r="AI40" i="55"/>
  <c r="AA40" i="55"/>
  <c r="Y40" i="55"/>
  <c r="W40" i="55"/>
  <c r="X40" i="55" s="1"/>
  <c r="AB40" i="55" s="1"/>
  <c r="V40" i="55"/>
  <c r="T40" i="55"/>
  <c r="R40" i="55"/>
  <c r="P40" i="55"/>
  <c r="N40" i="55"/>
  <c r="L40" i="55"/>
  <c r="J40" i="55"/>
  <c r="B40" i="55"/>
  <c r="AK39" i="55"/>
  <c r="AL39" i="55"/>
  <c r="AH39" i="55"/>
  <c r="AI39" i="55" s="1"/>
  <c r="AM39" i="55" s="1"/>
  <c r="AN39" i="55" s="1"/>
  <c r="AA39" i="55"/>
  <c r="Y39" i="55"/>
  <c r="W39" i="55"/>
  <c r="X39" i="55" s="1"/>
  <c r="V39" i="55"/>
  <c r="T39" i="55"/>
  <c r="R39" i="55"/>
  <c r="P39" i="55"/>
  <c r="N39" i="55"/>
  <c r="L39" i="55"/>
  <c r="J39" i="55"/>
  <c r="B39" i="55"/>
  <c r="AK38" i="55"/>
  <c r="AL38" i="55" s="1"/>
  <c r="AH38" i="55"/>
  <c r="AI38" i="55" s="1"/>
  <c r="AA38" i="55"/>
  <c r="Y38" i="55"/>
  <c r="AD38" i="55" s="1"/>
  <c r="AE38" i="55" s="1"/>
  <c r="AF38" i="55" s="1"/>
  <c r="AG38" i="55" s="1"/>
  <c r="W38" i="55"/>
  <c r="X38" i="55" s="1"/>
  <c r="V38" i="55"/>
  <c r="T38" i="55"/>
  <c r="R38" i="55"/>
  <c r="P38" i="55"/>
  <c r="N38" i="55"/>
  <c r="L38" i="55"/>
  <c r="J38" i="55"/>
  <c r="B38" i="55"/>
  <c r="AK37" i="55"/>
  <c r="AL37" i="55"/>
  <c r="AM37" i="55" s="1"/>
  <c r="AN37" i="55" s="1"/>
  <c r="AH37" i="55"/>
  <c r="AI37" i="55"/>
  <c r="AA37" i="55"/>
  <c r="Y37" i="55"/>
  <c r="W37" i="55"/>
  <c r="X37" i="55" s="1"/>
  <c r="V37" i="55"/>
  <c r="T37" i="55"/>
  <c r="R37" i="55"/>
  <c r="P37" i="55"/>
  <c r="N37" i="55"/>
  <c r="L37" i="55"/>
  <c r="J37" i="55"/>
  <c r="B37" i="55"/>
  <c r="AK36" i="55"/>
  <c r="AL36" i="55" s="1"/>
  <c r="AH36" i="55"/>
  <c r="AI36" i="55" s="1"/>
  <c r="AA36" i="55"/>
  <c r="Y36" i="55"/>
  <c r="AD36" i="55" s="1"/>
  <c r="AE36" i="55" s="1"/>
  <c r="AF36" i="55" s="1"/>
  <c r="W36" i="55"/>
  <c r="X36" i="55" s="1"/>
  <c r="V36" i="55"/>
  <c r="T36" i="55"/>
  <c r="R36" i="55"/>
  <c r="P36" i="55"/>
  <c r="N36" i="55"/>
  <c r="L36" i="55"/>
  <c r="J36" i="55"/>
  <c r="B36" i="55"/>
  <c r="AK35" i="55"/>
  <c r="AL35" i="55"/>
  <c r="AH35" i="55"/>
  <c r="AI35" i="55" s="1"/>
  <c r="AA35" i="55"/>
  <c r="Y35" i="55"/>
  <c r="W35" i="55"/>
  <c r="X35" i="55" s="1"/>
  <c r="AB35" i="55" s="1"/>
  <c r="AC35" i="55" s="1"/>
  <c r="V35" i="55"/>
  <c r="T35" i="55"/>
  <c r="R35" i="55"/>
  <c r="P35" i="55"/>
  <c r="N35" i="55"/>
  <c r="L35" i="55"/>
  <c r="J35" i="55"/>
  <c r="B35" i="55"/>
  <c r="AK34" i="55"/>
  <c r="AL34" i="55"/>
  <c r="AH34" i="55"/>
  <c r="AI34" i="55"/>
  <c r="AA34" i="55"/>
  <c r="Y34" i="55"/>
  <c r="W34" i="55"/>
  <c r="X34" i="55" s="1"/>
  <c r="V34" i="55"/>
  <c r="T34" i="55"/>
  <c r="R34" i="55"/>
  <c r="P34" i="55"/>
  <c r="N34" i="55"/>
  <c r="L34" i="55"/>
  <c r="J34" i="55"/>
  <c r="B34" i="55"/>
  <c r="AK33" i="55"/>
  <c r="AL33" i="55" s="1"/>
  <c r="AH33" i="55"/>
  <c r="AI33" i="55"/>
  <c r="AA33" i="55"/>
  <c r="Y33" i="55"/>
  <c r="AD33" i="55" s="1"/>
  <c r="AE33" i="55" s="1"/>
  <c r="AF33" i="55" s="1"/>
  <c r="AG33" i="55" s="1"/>
  <c r="W33" i="55"/>
  <c r="X33" i="55" s="1"/>
  <c r="V33" i="55"/>
  <c r="T33" i="55"/>
  <c r="R33" i="55"/>
  <c r="P33" i="55"/>
  <c r="N33" i="55"/>
  <c r="L33" i="55"/>
  <c r="J33" i="55"/>
  <c r="B33" i="55"/>
  <c r="AK32" i="55"/>
  <c r="AL32" i="55" s="1"/>
  <c r="AH32" i="55"/>
  <c r="AI32" i="55"/>
  <c r="AA32" i="55"/>
  <c r="Y32" i="55"/>
  <c r="W32" i="55"/>
  <c r="X32" i="55" s="1"/>
  <c r="AB32" i="55" s="1"/>
  <c r="AC32" i="55" s="1"/>
  <c r="V32" i="55"/>
  <c r="T32" i="55"/>
  <c r="R32" i="55"/>
  <c r="P32" i="55"/>
  <c r="N32" i="55"/>
  <c r="L32" i="55"/>
  <c r="J32" i="55"/>
  <c r="B32" i="55"/>
  <c r="AK31" i="55"/>
  <c r="AL31" i="55"/>
  <c r="AH31" i="55"/>
  <c r="AI31" i="55" s="1"/>
  <c r="AA31" i="55"/>
  <c r="Y31" i="55"/>
  <c r="W31" i="55"/>
  <c r="X31" i="55" s="1"/>
  <c r="AB31" i="55" s="1"/>
  <c r="AC31" i="55" s="1"/>
  <c r="V31" i="55"/>
  <c r="T31" i="55"/>
  <c r="R31" i="55"/>
  <c r="P31" i="55"/>
  <c r="N31" i="55"/>
  <c r="L31" i="55"/>
  <c r="J31" i="55"/>
  <c r="B31" i="55"/>
  <c r="AK30" i="55"/>
  <c r="AL30" i="55" s="1"/>
  <c r="AH30" i="55"/>
  <c r="AI30" i="55"/>
  <c r="AM30" i="55" s="1"/>
  <c r="AN30" i="55" s="1"/>
  <c r="AA30" i="55"/>
  <c r="Y30" i="55"/>
  <c r="W30" i="55"/>
  <c r="X30" i="55" s="1"/>
  <c r="AB30" i="55" s="1"/>
  <c r="AC30" i="55" s="1"/>
  <c r="V30" i="55"/>
  <c r="T30" i="55"/>
  <c r="R30" i="55"/>
  <c r="P30" i="55"/>
  <c r="N30" i="55"/>
  <c r="L30" i="55"/>
  <c r="J30" i="55"/>
  <c r="B30" i="55"/>
  <c r="AA29" i="55"/>
  <c r="Y29" i="55"/>
  <c r="AD29" i="55" s="1"/>
  <c r="AE29" i="55" s="1"/>
  <c r="AF29" i="55" s="1"/>
  <c r="V29" i="55"/>
  <c r="T29" i="55"/>
  <c r="R29" i="55"/>
  <c r="P29" i="55"/>
  <c r="N29" i="55"/>
  <c r="L29" i="55"/>
  <c r="J29" i="55"/>
  <c r="B29" i="55"/>
  <c r="AA28" i="55"/>
  <c r="Y28" i="55"/>
  <c r="V28" i="55"/>
  <c r="T28" i="55"/>
  <c r="R28" i="55"/>
  <c r="P28" i="55"/>
  <c r="N28" i="55"/>
  <c r="L28" i="55"/>
  <c r="J28" i="55"/>
  <c r="B28" i="55"/>
  <c r="AA27" i="55"/>
  <c r="AB27" i="55" s="1"/>
  <c r="AC27" i="55" s="1"/>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AD24" i="55" s="1"/>
  <c r="AE24" i="55" s="1"/>
  <c r="AF24" i="55" s="1"/>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AD21" i="55" s="1"/>
  <c r="V21" i="55"/>
  <c r="T21" i="55"/>
  <c r="R21" i="55"/>
  <c r="P21" i="55"/>
  <c r="N21" i="55"/>
  <c r="L21" i="55"/>
  <c r="J21" i="55"/>
  <c r="B21" i="55"/>
  <c r="AA20" i="55"/>
  <c r="Y20" i="55"/>
  <c r="V20" i="55"/>
  <c r="T20" i="55"/>
  <c r="R20" i="55"/>
  <c r="P20" i="55"/>
  <c r="N20" i="55"/>
  <c r="L20" i="55"/>
  <c r="J20" i="55"/>
  <c r="B20" i="55"/>
  <c r="AA19" i="55"/>
  <c r="Y19" i="55"/>
  <c r="AD19" i="55" s="1"/>
  <c r="AE19" i="55" s="1"/>
  <c r="AF19" i="55" s="1"/>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R97" i="54" s="1"/>
  <c r="O97" i="54"/>
  <c r="M97" i="54"/>
  <c r="K97" i="54"/>
  <c r="I97" i="54"/>
  <c r="S96" i="54"/>
  <c r="Q96" i="54"/>
  <c r="O96" i="54"/>
  <c r="M96" i="54"/>
  <c r="K96" i="54"/>
  <c r="I96" i="54"/>
  <c r="R96" i="54" s="1"/>
  <c r="S95" i="54"/>
  <c r="Q95" i="54"/>
  <c r="O95" i="54"/>
  <c r="M95" i="54"/>
  <c r="K95" i="54"/>
  <c r="I95" i="54"/>
  <c r="R95" i="54" s="1"/>
  <c r="S94" i="54"/>
  <c r="Q94" i="54"/>
  <c r="R94" i="54" s="1"/>
  <c r="O94" i="54"/>
  <c r="M94" i="54"/>
  <c r="K94" i="54"/>
  <c r="I94" i="54"/>
  <c r="S93" i="54"/>
  <c r="Q93" i="54"/>
  <c r="O93" i="54"/>
  <c r="M93" i="54"/>
  <c r="K93" i="54"/>
  <c r="I93" i="54"/>
  <c r="S92" i="54"/>
  <c r="BM92" i="54" s="1"/>
  <c r="Q92" i="54"/>
  <c r="O92" i="54"/>
  <c r="M92" i="54"/>
  <c r="R92" i="54" s="1"/>
  <c r="K92" i="54"/>
  <c r="I92" i="54"/>
  <c r="S91" i="54"/>
  <c r="Q91" i="54"/>
  <c r="O91" i="54"/>
  <c r="M91" i="54"/>
  <c r="K91" i="54"/>
  <c r="R91" i="54" s="1"/>
  <c r="I91" i="54"/>
  <c r="S90" i="54"/>
  <c r="Q90" i="54"/>
  <c r="O90" i="54"/>
  <c r="M90" i="54"/>
  <c r="K90" i="54"/>
  <c r="I90" i="54"/>
  <c r="S89" i="54"/>
  <c r="BM89" i="54" s="1"/>
  <c r="Q89" i="54"/>
  <c r="O89" i="54"/>
  <c r="M89" i="54"/>
  <c r="K89" i="54"/>
  <c r="I89" i="54"/>
  <c r="S88" i="54"/>
  <c r="Q88" i="54"/>
  <c r="O88" i="54"/>
  <c r="M88" i="54"/>
  <c r="K88" i="54"/>
  <c r="I88" i="54"/>
  <c r="S87" i="54"/>
  <c r="Q87" i="54"/>
  <c r="O87" i="54"/>
  <c r="M87" i="54"/>
  <c r="K87" i="54"/>
  <c r="I87" i="54"/>
  <c r="R87" i="54" s="1"/>
  <c r="S86" i="54"/>
  <c r="Q86" i="54"/>
  <c r="O86" i="54"/>
  <c r="M86" i="54"/>
  <c r="K86" i="54"/>
  <c r="I86" i="54"/>
  <c r="S85" i="54"/>
  <c r="Q85" i="54"/>
  <c r="O85" i="54"/>
  <c r="M85" i="54"/>
  <c r="K85" i="54"/>
  <c r="I85" i="54"/>
  <c r="S84" i="54"/>
  <c r="BM84" i="54" s="1"/>
  <c r="Q84" i="54"/>
  <c r="O84" i="54"/>
  <c r="M84" i="54"/>
  <c r="K84" i="54"/>
  <c r="I84" i="54"/>
  <c r="S83" i="54"/>
  <c r="Q83" i="54"/>
  <c r="O83" i="54"/>
  <c r="M83" i="54"/>
  <c r="K83" i="54"/>
  <c r="R83" i="54" s="1"/>
  <c r="I83" i="54"/>
  <c r="S82" i="54"/>
  <c r="Q82" i="54"/>
  <c r="O82" i="54"/>
  <c r="M82" i="54"/>
  <c r="K82" i="54"/>
  <c r="I82" i="54"/>
  <c r="S81" i="54"/>
  <c r="Q81" i="54"/>
  <c r="O81" i="54"/>
  <c r="M81" i="54"/>
  <c r="K81" i="54"/>
  <c r="I81" i="54"/>
  <c r="S80" i="54"/>
  <c r="Q80" i="54"/>
  <c r="O80" i="54"/>
  <c r="M80" i="54"/>
  <c r="K80" i="54"/>
  <c r="I80" i="54"/>
  <c r="S79" i="54"/>
  <c r="Q79" i="54"/>
  <c r="O79" i="54"/>
  <c r="M79" i="54"/>
  <c r="K79" i="54"/>
  <c r="I79" i="54"/>
  <c r="R79" i="54" s="1"/>
  <c r="S78" i="54"/>
  <c r="BM78" i="54" s="1"/>
  <c r="Q78" i="54"/>
  <c r="R78" i="54" s="1"/>
  <c r="O78" i="54"/>
  <c r="M78" i="54"/>
  <c r="K78" i="54"/>
  <c r="I78" i="54"/>
  <c r="S77" i="54"/>
  <c r="Q77" i="54"/>
  <c r="O77" i="54"/>
  <c r="M77" i="54"/>
  <c r="K77" i="54"/>
  <c r="I77" i="54"/>
  <c r="S76" i="54"/>
  <c r="BM76" i="54" s="1"/>
  <c r="Q76" i="54"/>
  <c r="O76" i="54"/>
  <c r="M76" i="54"/>
  <c r="K76" i="54"/>
  <c r="I76" i="54"/>
  <c r="S75" i="54"/>
  <c r="Q75" i="54"/>
  <c r="O75" i="54"/>
  <c r="M75" i="54"/>
  <c r="K75" i="54"/>
  <c r="R75" i="54" s="1"/>
  <c r="I75" i="54"/>
  <c r="S74" i="54"/>
  <c r="Q74" i="54"/>
  <c r="O74" i="54"/>
  <c r="M74" i="54"/>
  <c r="K74" i="54"/>
  <c r="I74" i="54"/>
  <c r="S73" i="54"/>
  <c r="BM73" i="54" s="1"/>
  <c r="Q73" i="54"/>
  <c r="R73" i="54" s="1"/>
  <c r="O73" i="54"/>
  <c r="M73" i="54"/>
  <c r="K73" i="54"/>
  <c r="I73" i="54"/>
  <c r="S72" i="54"/>
  <c r="Q72" i="54"/>
  <c r="O72" i="54"/>
  <c r="M72" i="54"/>
  <c r="K72" i="54"/>
  <c r="I72" i="54"/>
  <c r="R72" i="54" s="1"/>
  <c r="S71" i="54"/>
  <c r="Q71" i="54"/>
  <c r="O71" i="54"/>
  <c r="M71" i="54"/>
  <c r="K71" i="54"/>
  <c r="I71" i="54"/>
  <c r="R71" i="54" s="1"/>
  <c r="S70" i="54"/>
  <c r="Q70" i="54"/>
  <c r="O70" i="54"/>
  <c r="M70" i="54"/>
  <c r="K70" i="54"/>
  <c r="I70" i="54"/>
  <c r="R70" i="54" s="1"/>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R65" i="54" s="1"/>
  <c r="O65" i="54"/>
  <c r="M65" i="54"/>
  <c r="K65" i="54"/>
  <c r="I65" i="54"/>
  <c r="S64" i="54"/>
  <c r="Q64" i="54"/>
  <c r="O64" i="54"/>
  <c r="M64" i="54"/>
  <c r="K64" i="54"/>
  <c r="I64" i="54"/>
  <c r="S63" i="54"/>
  <c r="Q63" i="54"/>
  <c r="O63" i="54"/>
  <c r="M63" i="54"/>
  <c r="K63" i="54"/>
  <c r="I63" i="54"/>
  <c r="R63" i="54" s="1"/>
  <c r="S62" i="54"/>
  <c r="BM62" i="54" s="1"/>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BM57" i="54" s="1"/>
  <c r="Q57" i="54"/>
  <c r="O57" i="54"/>
  <c r="M57" i="54"/>
  <c r="K57" i="54"/>
  <c r="I57" i="54"/>
  <c r="S56" i="54"/>
  <c r="Q56" i="54"/>
  <c r="O56" i="54"/>
  <c r="M56" i="54"/>
  <c r="K56" i="54"/>
  <c r="I56" i="54"/>
  <c r="S55" i="54"/>
  <c r="Q55" i="54"/>
  <c r="O55" i="54"/>
  <c r="M55" i="54"/>
  <c r="K55" i="54"/>
  <c r="I55" i="54"/>
  <c r="R55" i="54" s="1"/>
  <c r="S54" i="54"/>
  <c r="BM54" i="54" s="1"/>
  <c r="Q54" i="54"/>
  <c r="R54" i="54" s="1"/>
  <c r="O54" i="54"/>
  <c r="M54" i="54"/>
  <c r="K54" i="54"/>
  <c r="I54" i="54"/>
  <c r="S53" i="54"/>
  <c r="Q53" i="54"/>
  <c r="O53" i="54"/>
  <c r="M53" i="54"/>
  <c r="K53" i="54"/>
  <c r="I53" i="54"/>
  <c r="S52" i="54"/>
  <c r="Q52" i="54"/>
  <c r="O52" i="54"/>
  <c r="M52" i="54"/>
  <c r="K52" i="54"/>
  <c r="I52" i="54"/>
  <c r="S51" i="54"/>
  <c r="Q51" i="54"/>
  <c r="O51" i="54"/>
  <c r="M51" i="54"/>
  <c r="K51" i="54"/>
  <c r="R51" i="54" s="1"/>
  <c r="I51" i="54"/>
  <c r="S50" i="54"/>
  <c r="Q50" i="54"/>
  <c r="O50" i="54"/>
  <c r="M50" i="54"/>
  <c r="K50" i="54"/>
  <c r="I50" i="54"/>
  <c r="S49" i="54"/>
  <c r="BM49" i="54" s="1"/>
  <c r="Q49" i="54"/>
  <c r="O49" i="54"/>
  <c r="M49" i="54"/>
  <c r="K49" i="54"/>
  <c r="I49" i="54"/>
  <c r="S48" i="54"/>
  <c r="Q48" i="54"/>
  <c r="O48" i="54"/>
  <c r="M48" i="54"/>
  <c r="K48" i="54"/>
  <c r="I48" i="54"/>
  <c r="R48" i="54" s="1"/>
  <c r="S47" i="54"/>
  <c r="Q47" i="54"/>
  <c r="O47" i="54"/>
  <c r="M47" i="54"/>
  <c r="K47" i="54"/>
  <c r="I47" i="54"/>
  <c r="S46" i="54"/>
  <c r="BM46" i="54" s="1"/>
  <c r="Q46" i="54"/>
  <c r="O46" i="54"/>
  <c r="M46" i="54"/>
  <c r="K46" i="54"/>
  <c r="I46" i="54"/>
  <c r="S45" i="54"/>
  <c r="Q45" i="54"/>
  <c r="O45" i="54"/>
  <c r="M45" i="54"/>
  <c r="R45" i="54" s="1"/>
  <c r="K45" i="54"/>
  <c r="I45" i="54"/>
  <c r="S44" i="54"/>
  <c r="Q44" i="54"/>
  <c r="O44" i="54"/>
  <c r="M44" i="54"/>
  <c r="K44" i="54"/>
  <c r="I44" i="54"/>
  <c r="S43" i="54"/>
  <c r="Q43" i="54"/>
  <c r="O43" i="54"/>
  <c r="M43" i="54"/>
  <c r="K43" i="54"/>
  <c r="I43" i="54"/>
  <c r="S42" i="54"/>
  <c r="Q42" i="54"/>
  <c r="O42" i="54"/>
  <c r="M42" i="54"/>
  <c r="K42" i="54"/>
  <c r="I42" i="54"/>
  <c r="R42" i="54" s="1"/>
  <c r="S41" i="54"/>
  <c r="BM41" i="54" s="1"/>
  <c r="Q41" i="54"/>
  <c r="R41" i="54" s="1"/>
  <c r="O41" i="54"/>
  <c r="M41" i="54"/>
  <c r="K41" i="54"/>
  <c r="I41" i="54"/>
  <c r="S40" i="54"/>
  <c r="Q40" i="54"/>
  <c r="O40" i="54"/>
  <c r="M40" i="54"/>
  <c r="K40" i="54"/>
  <c r="I40" i="54"/>
  <c r="S39" i="54"/>
  <c r="Q39" i="54"/>
  <c r="O39" i="54"/>
  <c r="M39" i="54"/>
  <c r="K39" i="54"/>
  <c r="I39" i="54"/>
  <c r="R39" i="54" s="1"/>
  <c r="S38" i="54"/>
  <c r="BM38" i="54" s="1"/>
  <c r="Q38" i="54"/>
  <c r="O38" i="54"/>
  <c r="M38" i="54"/>
  <c r="K38" i="54"/>
  <c r="I38" i="54"/>
  <c r="S37" i="54"/>
  <c r="Q37" i="54"/>
  <c r="O37" i="54"/>
  <c r="M37" i="54"/>
  <c r="K37" i="54"/>
  <c r="I37" i="54"/>
  <c r="S36" i="54"/>
  <c r="Q36" i="54"/>
  <c r="O36" i="54"/>
  <c r="M36" i="54"/>
  <c r="K36" i="54"/>
  <c r="I36" i="54"/>
  <c r="S35" i="54"/>
  <c r="Q35" i="54"/>
  <c r="O35" i="54"/>
  <c r="M35" i="54"/>
  <c r="K35" i="54"/>
  <c r="R35" i="54" s="1"/>
  <c r="I35" i="54"/>
  <c r="S34" i="54"/>
  <c r="Q34" i="54"/>
  <c r="O34" i="54"/>
  <c r="M34" i="54"/>
  <c r="K34" i="54"/>
  <c r="I34" i="54"/>
  <c r="S33" i="54"/>
  <c r="Q33" i="54"/>
  <c r="O33" i="54"/>
  <c r="M33" i="54"/>
  <c r="K33" i="54"/>
  <c r="I33" i="54"/>
  <c r="S32" i="54"/>
  <c r="Q32" i="54"/>
  <c r="O32" i="54"/>
  <c r="M32" i="54"/>
  <c r="K32" i="54"/>
  <c r="I32" i="54"/>
  <c r="R32" i="54" s="1"/>
  <c r="S31" i="54"/>
  <c r="BM31" i="54" s="1"/>
  <c r="Q31" i="54"/>
  <c r="O31" i="54"/>
  <c r="M31" i="54"/>
  <c r="K31" i="54"/>
  <c r="I31" i="54"/>
  <c r="R31" i="54" s="1"/>
  <c r="S30" i="54"/>
  <c r="BM30" i="54" s="1"/>
  <c r="Q30" i="54"/>
  <c r="O30" i="54"/>
  <c r="M30" i="54"/>
  <c r="K30" i="54"/>
  <c r="I30" i="54"/>
  <c r="R30" i="54" s="1"/>
  <c r="S29" i="54"/>
  <c r="Q29" i="54"/>
  <c r="O29" i="54"/>
  <c r="M29" i="54"/>
  <c r="K29" i="54"/>
  <c r="I29" i="54"/>
  <c r="S28" i="54"/>
  <c r="Q28" i="54"/>
  <c r="O28" i="54"/>
  <c r="M28" i="54"/>
  <c r="K28" i="54"/>
  <c r="I28" i="54"/>
  <c r="S27" i="54"/>
  <c r="Q27" i="54"/>
  <c r="O27" i="54"/>
  <c r="M27" i="54"/>
  <c r="K27" i="54"/>
  <c r="I27" i="54"/>
  <c r="S26" i="54"/>
  <c r="Q26" i="54"/>
  <c r="O26" i="54"/>
  <c r="M26" i="54"/>
  <c r="K26" i="54"/>
  <c r="I26" i="54"/>
  <c r="S25" i="54"/>
  <c r="BM25" i="54" s="1"/>
  <c r="Q25" i="54"/>
  <c r="O25" i="54"/>
  <c r="M25" i="54"/>
  <c r="K25" i="54"/>
  <c r="I25" i="54"/>
  <c r="S24" i="54"/>
  <c r="Q24" i="54"/>
  <c r="O24" i="54"/>
  <c r="M24" i="54"/>
  <c r="K24" i="54"/>
  <c r="I24" i="54"/>
  <c r="S23" i="54"/>
  <c r="Q23" i="54"/>
  <c r="O23" i="54"/>
  <c r="M23" i="54"/>
  <c r="K23" i="54"/>
  <c r="I23" i="54"/>
  <c r="R23" i="54" s="1"/>
  <c r="S22" i="54"/>
  <c r="BM22" i="54" s="1"/>
  <c r="Q22" i="54"/>
  <c r="R22" i="54" s="1"/>
  <c r="O22" i="54"/>
  <c r="M22" i="54"/>
  <c r="K22" i="54"/>
  <c r="I22" i="54"/>
  <c r="S21" i="54"/>
  <c r="Q21" i="54"/>
  <c r="O21" i="54"/>
  <c r="M21" i="54"/>
  <c r="R21" i="54" s="1"/>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R16" i="54" s="1"/>
  <c r="Q15" i="54"/>
  <c r="O15" i="54"/>
  <c r="M15" i="54"/>
  <c r="K15" i="54"/>
  <c r="I15" i="54"/>
  <c r="Q14" i="54"/>
  <c r="O14" i="54"/>
  <c r="M14" i="54"/>
  <c r="K14" i="54"/>
  <c r="I14" i="54"/>
  <c r="AB211" i="55"/>
  <c r="AC211" i="55"/>
  <c r="AB247" i="55"/>
  <c r="AC247" i="55"/>
  <c r="AC47" i="55"/>
  <c r="AC55" i="55"/>
  <c r="AB59" i="55"/>
  <c r="AC59" i="55"/>
  <c r="AB63" i="55"/>
  <c r="AC63" i="55"/>
  <c r="AB67" i="55"/>
  <c r="AC67" i="55" s="1"/>
  <c r="AB83" i="55"/>
  <c r="AC83" i="55" s="1"/>
  <c r="AB87" i="55"/>
  <c r="AC87" i="55"/>
  <c r="AB188" i="55"/>
  <c r="AC188" i="55" s="1"/>
  <c r="AB204" i="55"/>
  <c r="AC204" i="55"/>
  <c r="AB208" i="55"/>
  <c r="AC208" i="55"/>
  <c r="AB212" i="55"/>
  <c r="AC212" i="55"/>
  <c r="AB220" i="55"/>
  <c r="AC220" i="55" s="1"/>
  <c r="AB232" i="55"/>
  <c r="AC232" i="55" s="1"/>
  <c r="AB244" i="55"/>
  <c r="AC244" i="55" s="1"/>
  <c r="AB201" i="55"/>
  <c r="AC201" i="55"/>
  <c r="AB205" i="55"/>
  <c r="AC205" i="55" s="1"/>
  <c r="AB217" i="55"/>
  <c r="AC217" i="55" s="1"/>
  <c r="AB229" i="55"/>
  <c r="AC229" i="55"/>
  <c r="AB241" i="55"/>
  <c r="AC241" i="55" s="1"/>
  <c r="AB197" i="55"/>
  <c r="AC197" i="55" s="1"/>
  <c r="BJ17" i="54"/>
  <c r="BH17" i="54"/>
  <c r="BL17" i="54"/>
  <c r="BK17" i="54" s="1"/>
  <c r="AB237" i="55"/>
  <c r="AC237" i="55" s="1"/>
  <c r="AC50" i="55"/>
  <c r="AC70" i="55"/>
  <c r="AB94" i="55"/>
  <c r="AC94" i="55"/>
  <c r="AB102" i="55"/>
  <c r="AC102" i="55" s="1"/>
  <c r="AB118" i="55"/>
  <c r="AC118" i="55" s="1"/>
  <c r="AB134" i="55"/>
  <c r="AC134" i="55"/>
  <c r="AB138" i="55"/>
  <c r="AC138" i="55"/>
  <c r="AB142" i="55"/>
  <c r="AC142" i="55"/>
  <c r="AB150" i="55"/>
  <c r="AC150" i="55" s="1"/>
  <c r="AB162" i="55"/>
  <c r="AC162" i="55" s="1"/>
  <c r="AB166" i="55"/>
  <c r="AC166" i="55"/>
  <c r="AB182" i="55"/>
  <c r="AC182" i="55"/>
  <c r="AB198" i="55"/>
  <c r="AC198" i="55"/>
  <c r="AB202" i="55"/>
  <c r="AC202" i="55"/>
  <c r="AB206" i="55"/>
  <c r="AC206" i="55"/>
  <c r="AB210" i="55"/>
  <c r="AC210" i="55"/>
  <c r="AB214" i="55"/>
  <c r="AC214" i="55"/>
  <c r="AB246" i="55"/>
  <c r="AC246" i="55"/>
  <c r="AB62" i="55"/>
  <c r="AC62" i="55"/>
  <c r="AB74" i="55"/>
  <c r="AC74" i="55" s="1"/>
  <c r="AB82" i="55"/>
  <c r="AC82" i="55" s="1"/>
  <c r="AB115" i="55"/>
  <c r="AC115" i="55"/>
  <c r="AB119" i="55"/>
  <c r="AC119" i="55" s="1"/>
  <c r="AB127" i="55"/>
  <c r="AC127" i="55" s="1"/>
  <c r="AC143" i="55"/>
  <c r="AB151" i="55"/>
  <c r="AC151" i="55" s="1"/>
  <c r="AC163" i="55"/>
  <c r="AB167" i="55"/>
  <c r="AC167" i="55"/>
  <c r="AC179" i="55"/>
  <c r="AB183" i="55"/>
  <c r="AC183" i="55" s="1"/>
  <c r="AB191" i="55"/>
  <c r="AC191" i="55" s="1"/>
  <c r="AB199" i="55"/>
  <c r="AC199" i="55"/>
  <c r="BJ14" i="54"/>
  <c r="BJ15" i="54"/>
  <c r="BJ13" i="54"/>
  <c r="BH13" i="54"/>
  <c r="BL13" i="54"/>
  <c r="BJ16" i="54"/>
  <c r="BH16" i="54"/>
  <c r="BL16" i="54"/>
  <c r="BK16" i="54" s="1"/>
  <c r="W27" i="55"/>
  <c r="X27" i="55"/>
  <c r="W26" i="55"/>
  <c r="AD26" i="55" s="1"/>
  <c r="W24" i="55"/>
  <c r="X24" i="55" s="1"/>
  <c r="W25" i="55"/>
  <c r="X25" i="55" s="1"/>
  <c r="AB25" i="55" s="1"/>
  <c r="AC25" i="55"/>
  <c r="AB216" i="55"/>
  <c r="AC216" i="55"/>
  <c r="AB106" i="55"/>
  <c r="AC106" i="55"/>
  <c r="AB248" i="55"/>
  <c r="AC248" i="55"/>
  <c r="W22" i="55"/>
  <c r="AD22" i="55" s="1"/>
  <c r="AE22" i="55" s="1"/>
  <c r="AF22" i="55" s="1"/>
  <c r="X22" i="55"/>
  <c r="AB22" i="55" s="1"/>
  <c r="AC22" i="55" s="1"/>
  <c r="W21" i="55"/>
  <c r="X21" i="55" s="1"/>
  <c r="AB21" i="55" s="1"/>
  <c r="AC21" i="55" s="1"/>
  <c r="W29" i="55"/>
  <c r="X29" i="55"/>
  <c r="AB29" i="55" s="1"/>
  <c r="AC29" i="55" s="1"/>
  <c r="W28" i="55"/>
  <c r="X28" i="55" s="1"/>
  <c r="AB28" i="55"/>
  <c r="AC28" i="55"/>
  <c r="BH18" i="54"/>
  <c r="BL18" i="54"/>
  <c r="W18" i="55"/>
  <c r="X18" i="55"/>
  <c r="AB18" i="55" s="1"/>
  <c r="AC18" i="55" s="1"/>
  <c r="W17" i="55"/>
  <c r="X17" i="55"/>
  <c r="AB17" i="55"/>
  <c r="AC17" i="55"/>
  <c r="W19" i="55"/>
  <c r="X19" i="55"/>
  <c r="W20" i="55"/>
  <c r="X20" i="55" s="1"/>
  <c r="AB20" i="55" s="1"/>
  <c r="AC20" i="55" s="1"/>
  <c r="AB170" i="55"/>
  <c r="AC170" i="55"/>
  <c r="W23" i="55"/>
  <c r="BM35" i="54"/>
  <c r="BM47" i="54"/>
  <c r="BM63" i="54"/>
  <c r="BM79" i="54"/>
  <c r="AM183" i="55"/>
  <c r="AN183" i="55"/>
  <c r="AM200" i="55"/>
  <c r="AN200" i="55" s="1"/>
  <c r="AM54" i="55"/>
  <c r="AN54" i="55" s="1"/>
  <c r="AM122" i="55"/>
  <c r="AN122" i="55" s="1"/>
  <c r="AM130" i="55"/>
  <c r="AN130" i="55"/>
  <c r="AM160" i="55"/>
  <c r="AN160" i="55" s="1"/>
  <c r="R67" i="54"/>
  <c r="R69" i="54"/>
  <c r="R99" i="54"/>
  <c r="BM24" i="54"/>
  <c r="BM26" i="54"/>
  <c r="BM28" i="54"/>
  <c r="BM56" i="54"/>
  <c r="BM64" i="54"/>
  <c r="BM66" i="54"/>
  <c r="BM70" i="54"/>
  <c r="BM86" i="54"/>
  <c r="BM88" i="54"/>
  <c r="BM96" i="54"/>
  <c r="BM98" i="54"/>
  <c r="AD201" i="55"/>
  <c r="AE201" i="55" s="1"/>
  <c r="AF201" i="55" s="1"/>
  <c r="AJ201" i="55" s="1"/>
  <c r="AD199" i="55"/>
  <c r="AE199" i="55"/>
  <c r="AF199" i="55"/>
  <c r="AG199" i="55" s="1"/>
  <c r="AJ199" i="55"/>
  <c r="AD203" i="55"/>
  <c r="AE203" i="55" s="1"/>
  <c r="AF203" i="55" s="1"/>
  <c r="AD211" i="55"/>
  <c r="AE211" i="55" s="1"/>
  <c r="AF211" i="55" s="1"/>
  <c r="AB37" i="55"/>
  <c r="AC37" i="55" s="1"/>
  <c r="AB41" i="55"/>
  <c r="AC41" i="55" s="1"/>
  <c r="AC49" i="55"/>
  <c r="AB53" i="55"/>
  <c r="AC53" i="55"/>
  <c r="AB57" i="55"/>
  <c r="AC57" i="55"/>
  <c r="AB61" i="55"/>
  <c r="AC61" i="55" s="1"/>
  <c r="AB73" i="55"/>
  <c r="AC73" i="55" s="1"/>
  <c r="AB93" i="55"/>
  <c r="AC93" i="55" s="1"/>
  <c r="AB117" i="55"/>
  <c r="AC117" i="55"/>
  <c r="AB121" i="55"/>
  <c r="AC121" i="55"/>
  <c r="AB133" i="55"/>
  <c r="AC133" i="55" s="1"/>
  <c r="AB153" i="55"/>
  <c r="AC153" i="55" s="1"/>
  <c r="AB169" i="55"/>
  <c r="AC169" i="55" s="1"/>
  <c r="AB227" i="55"/>
  <c r="AC227" i="55"/>
  <c r="AB231" i="55"/>
  <c r="AC231" i="55" s="1"/>
  <c r="AC40" i="55"/>
  <c r="AB56" i="55"/>
  <c r="AC56" i="55"/>
  <c r="AC72" i="55"/>
  <c r="AB76" i="55"/>
  <c r="AC76" i="55"/>
  <c r="AC96" i="55"/>
  <c r="AB100" i="55"/>
  <c r="AC100" i="55" s="1"/>
  <c r="AC104" i="55"/>
  <c r="AB112" i="55"/>
  <c r="AC112" i="55" s="1"/>
  <c r="AB116" i="55"/>
  <c r="AC116" i="55" s="1"/>
  <c r="AB128" i="55"/>
  <c r="AC128" i="55" s="1"/>
  <c r="AB132" i="55"/>
  <c r="AC132" i="55" s="1"/>
  <c r="AC136" i="55"/>
  <c r="AB148" i="55"/>
  <c r="AC148" i="55"/>
  <c r="AB152" i="55"/>
  <c r="AC152" i="55" s="1"/>
  <c r="AB164" i="55"/>
  <c r="AC164" i="55" s="1"/>
  <c r="AC168" i="55"/>
  <c r="AB172" i="55"/>
  <c r="AC172" i="55"/>
  <c r="AB176" i="55"/>
  <c r="AC176" i="55"/>
  <c r="AB180" i="55"/>
  <c r="AC180" i="55" s="1"/>
  <c r="AB184" i="55"/>
  <c r="AC184" i="55" s="1"/>
  <c r="AD198" i="55"/>
  <c r="AE198" i="55" s="1"/>
  <c r="AF198" i="55" s="1"/>
  <c r="AJ198" i="55" s="1"/>
  <c r="AJ204" i="55"/>
  <c r="AF210" i="55"/>
  <c r="AJ210" i="55"/>
  <c r="AD212" i="55"/>
  <c r="AE212" i="55" s="1"/>
  <c r="AF212" i="55" s="1"/>
  <c r="AB230" i="55"/>
  <c r="AC230" i="55"/>
  <c r="AB234" i="55"/>
  <c r="AC234" i="55" s="1"/>
  <c r="AB238" i="55"/>
  <c r="AC238" i="55" s="1"/>
  <c r="R80" i="54"/>
  <c r="R82" i="54"/>
  <c r="R86" i="54"/>
  <c r="R88" i="54"/>
  <c r="R90" i="54"/>
  <c r="AD35" i="55"/>
  <c r="AE35" i="55"/>
  <c r="AF35" i="55"/>
  <c r="AD37" i="55"/>
  <c r="AE37" i="55" s="1"/>
  <c r="AF37" i="55" s="1"/>
  <c r="AG37" i="55" s="1"/>
  <c r="AD39" i="55"/>
  <c r="AE39" i="55"/>
  <c r="AF39" i="55"/>
  <c r="AD47" i="55"/>
  <c r="AE47" i="55"/>
  <c r="AF47" i="55"/>
  <c r="AG47" i="55" s="1"/>
  <c r="AJ47" i="55"/>
  <c r="AD49" i="55"/>
  <c r="AE49" i="55" s="1"/>
  <c r="AF49" i="55" s="1"/>
  <c r="AD55" i="55"/>
  <c r="AE55" i="55" s="1"/>
  <c r="AF55" i="55" s="1"/>
  <c r="AD61" i="55"/>
  <c r="AE61" i="55" s="1"/>
  <c r="AF61" i="55" s="1"/>
  <c r="AG61" i="55" s="1"/>
  <c r="AJ61" i="55"/>
  <c r="AD63" i="55"/>
  <c r="AE63" i="55"/>
  <c r="AF63" i="55"/>
  <c r="AG63" i="55" s="1"/>
  <c r="AJ63" i="55"/>
  <c r="AD69" i="55"/>
  <c r="AE69" i="55" s="1"/>
  <c r="AF69" i="55" s="1"/>
  <c r="AJ69" i="55"/>
  <c r="AD71" i="55"/>
  <c r="AE71" i="55"/>
  <c r="AF71" i="55" s="1"/>
  <c r="AG71" i="55" s="1"/>
  <c r="AD73" i="55"/>
  <c r="AE73" i="55"/>
  <c r="AF73" i="55"/>
  <c r="AG73" i="55" s="1"/>
  <c r="AJ73" i="55"/>
  <c r="AD149" i="55"/>
  <c r="AE149" i="55" s="1"/>
  <c r="AF149" i="55" s="1"/>
  <c r="AJ149" i="55" s="1"/>
  <c r="AD153" i="55"/>
  <c r="AE153" i="55" s="1"/>
  <c r="AF153" i="55" s="1"/>
  <c r="AJ153" i="55" s="1"/>
  <c r="AD163" i="55"/>
  <c r="AE163" i="55"/>
  <c r="AF163" i="55"/>
  <c r="AG163" i="55" s="1"/>
  <c r="AJ163" i="55"/>
  <c r="AD165" i="55"/>
  <c r="AE165" i="55" s="1"/>
  <c r="AF165" i="55" s="1"/>
  <c r="AD167" i="55"/>
  <c r="AE167" i="55" s="1"/>
  <c r="AF167" i="55" s="1"/>
  <c r="AD171" i="55"/>
  <c r="AE171" i="55"/>
  <c r="AF171" i="55"/>
  <c r="AJ171" i="55" s="1"/>
  <c r="AD177" i="55"/>
  <c r="AE177" i="55" s="1"/>
  <c r="AF177" i="55" s="1"/>
  <c r="S6" i="56"/>
  <c r="AE116" i="55"/>
  <c r="AF116" i="55" s="1"/>
  <c r="AD120" i="55"/>
  <c r="AE120" i="55" s="1"/>
  <c r="AF120" i="55" s="1"/>
  <c r="AD148" i="55"/>
  <c r="AE148" i="55"/>
  <c r="AF148" i="55"/>
  <c r="AJ148" i="55"/>
  <c r="AD150" i="55"/>
  <c r="AE150" i="55"/>
  <c r="AF150" i="55"/>
  <c r="AG150" i="55" s="1"/>
  <c r="AJ150" i="55"/>
  <c r="AD158" i="55"/>
  <c r="AE158" i="55" s="1"/>
  <c r="AF158" i="55" s="1"/>
  <c r="AD166" i="55"/>
  <c r="AE166" i="55"/>
  <c r="AF166" i="55" s="1"/>
  <c r="AD168" i="55"/>
  <c r="AE168" i="55"/>
  <c r="AF168" i="55" s="1"/>
  <c r="AJ168" i="55"/>
  <c r="AJ172" i="55"/>
  <c r="AD174" i="55"/>
  <c r="AE174" i="55" s="1"/>
  <c r="AF174" i="55" s="1"/>
  <c r="AD181" i="55"/>
  <c r="AE181" i="55" s="1"/>
  <c r="AF181" i="55" s="1"/>
  <c r="AD183" i="55"/>
  <c r="AE183" i="55"/>
  <c r="AF183" i="55" s="1"/>
  <c r="AG183" i="55" s="1"/>
  <c r="AJ183" i="55"/>
  <c r="AD185" i="55"/>
  <c r="AE185" i="55"/>
  <c r="AF185" i="55"/>
  <c r="AJ185" i="55" s="1"/>
  <c r="AF186" i="55"/>
  <c r="AG186" i="55" s="1"/>
  <c r="AD187" i="55"/>
  <c r="AE187" i="55"/>
  <c r="AF187" i="55" s="1"/>
  <c r="AJ187" i="55" s="1"/>
  <c r="AD189" i="55"/>
  <c r="AE189" i="55"/>
  <c r="AF189" i="55" s="1"/>
  <c r="AJ189" i="55" s="1"/>
  <c r="AD191" i="55"/>
  <c r="AE191" i="55"/>
  <c r="AF191" i="55"/>
  <c r="AG191" i="55" s="1"/>
  <c r="AJ191" i="55"/>
  <c r="AD196" i="55"/>
  <c r="AE196" i="55"/>
  <c r="AF196" i="55" s="1"/>
  <c r="AJ196" i="55" s="1"/>
  <c r="AD197" i="55"/>
  <c r="AE197" i="55"/>
  <c r="AF197" i="55"/>
  <c r="AJ197" i="55"/>
  <c r="AF213" i="55"/>
  <c r="AJ213" i="55"/>
  <c r="AD214" i="55"/>
  <c r="AE214" i="55"/>
  <c r="AF214" i="55"/>
  <c r="AG214" i="55" s="1"/>
  <c r="AJ214" i="55"/>
  <c r="AD215" i="55"/>
  <c r="AE215" i="55"/>
  <c r="AF215" i="55" s="1"/>
  <c r="AJ215" i="55" s="1"/>
  <c r="AD220" i="55"/>
  <c r="AE220" i="55"/>
  <c r="AF220" i="55" s="1"/>
  <c r="AJ220" i="55" s="1"/>
  <c r="AE222" i="55"/>
  <c r="AF222" i="55"/>
  <c r="AG222" i="55" s="1"/>
  <c r="AJ222" i="55"/>
  <c r="AD223" i="55"/>
  <c r="AE223" i="55" s="1"/>
  <c r="AF223" i="55" s="1"/>
  <c r="AD224" i="55"/>
  <c r="AE224" i="55"/>
  <c r="AF224" i="55"/>
  <c r="AJ224" i="55" s="1"/>
  <c r="AD239" i="55"/>
  <c r="AE239" i="55"/>
  <c r="AF239" i="55"/>
  <c r="AG239" i="55" s="1"/>
  <c r="AJ239" i="55"/>
  <c r="W10" i="55"/>
  <c r="AD10" i="55" s="1"/>
  <c r="X10" i="55"/>
  <c r="AB10" i="55"/>
  <c r="AC10" i="55"/>
  <c r="AD32" i="55"/>
  <c r="AE32" i="55"/>
  <c r="AF32" i="55"/>
  <c r="AJ38" i="55"/>
  <c r="AD40" i="55"/>
  <c r="AE40" i="55"/>
  <c r="AF40" i="55" s="1"/>
  <c r="AJ40" i="55" s="1"/>
  <c r="AE48" i="55"/>
  <c r="AF48" i="55"/>
  <c r="AG48" i="55" s="1"/>
  <c r="AJ48" i="55"/>
  <c r="AD60" i="55"/>
  <c r="AE60" i="55"/>
  <c r="AF60" i="55"/>
  <c r="AG60" i="55" s="1"/>
  <c r="AJ60" i="55"/>
  <c r="AD62" i="55"/>
  <c r="AE62" i="55"/>
  <c r="AF62" i="55" s="1"/>
  <c r="AD70" i="55"/>
  <c r="AE70" i="55"/>
  <c r="AF70" i="55" s="1"/>
  <c r="AD72" i="55"/>
  <c r="AE72" i="55"/>
  <c r="AF72" i="55" s="1"/>
  <c r="AD101" i="55"/>
  <c r="AE101" i="55"/>
  <c r="AF101" i="55"/>
  <c r="AJ101" i="55"/>
  <c r="AD102" i="55"/>
  <c r="AE102" i="55" s="1"/>
  <c r="AF102" i="55" s="1"/>
  <c r="AD117" i="55"/>
  <c r="AE117" i="55"/>
  <c r="AF117" i="55"/>
  <c r="AG117" i="55" s="1"/>
  <c r="AJ117" i="55"/>
  <c r="AD180" i="55"/>
  <c r="AE180" i="55"/>
  <c r="AF180" i="55"/>
  <c r="AG180" i="55" s="1"/>
  <c r="AJ180" i="55"/>
  <c r="AD184" i="55"/>
  <c r="AE184" i="55"/>
  <c r="AF184" i="55" s="1"/>
  <c r="AJ238" i="55"/>
  <c r="AF245" i="55"/>
  <c r="AG245" i="55" s="1"/>
  <c r="AJ245" i="55"/>
  <c r="AD246" i="55"/>
  <c r="AE246" i="55"/>
  <c r="AF246" i="55" s="1"/>
  <c r="AJ246" i="55" s="1"/>
  <c r="AD247" i="55"/>
  <c r="AE247" i="55"/>
  <c r="AF247" i="55" s="1"/>
  <c r="AJ247" i="55" s="1"/>
  <c r="AJ248" i="55"/>
  <c r="AD251" i="55"/>
  <c r="AE251" i="55"/>
  <c r="AF251" i="55"/>
  <c r="AG251" i="55" s="1"/>
  <c r="S17" i="54"/>
  <c r="S18" i="54"/>
  <c r="R19" i="54"/>
  <c r="R24" i="54"/>
  <c r="R26" i="54"/>
  <c r="R27" i="54"/>
  <c r="R29" i="54"/>
  <c r="R37" i="54"/>
  <c r="R38" i="54"/>
  <c r="R40" i="54"/>
  <c r="R43" i="54"/>
  <c r="R46" i="54"/>
  <c r="R47" i="54"/>
  <c r="R56" i="54"/>
  <c r="R58" i="54"/>
  <c r="R59" i="54"/>
  <c r="R61" i="54"/>
  <c r="R64" i="54"/>
  <c r="R62" i="54"/>
  <c r="S14" i="54"/>
  <c r="S15" i="54"/>
  <c r="S16" i="54"/>
  <c r="AD81" i="55"/>
  <c r="AE81" i="55"/>
  <c r="AF81" i="55" s="1"/>
  <c r="AJ81" i="55" s="1"/>
  <c r="AJ82" i="55"/>
  <c r="AD83" i="55"/>
  <c r="AE83" i="55" s="1"/>
  <c r="AF83" i="55" s="1"/>
  <c r="AJ83" i="55" s="1"/>
  <c r="AJ84" i="55"/>
  <c r="AD85" i="55"/>
  <c r="AE85" i="55"/>
  <c r="AF85" i="55"/>
  <c r="AJ85" i="55"/>
  <c r="AD87" i="55"/>
  <c r="AE87" i="55"/>
  <c r="AF87" i="55" s="1"/>
  <c r="AJ87" i="55" s="1"/>
  <c r="AD88" i="55"/>
  <c r="AE88" i="55" s="1"/>
  <c r="AF88" i="55" s="1"/>
  <c r="AJ88" i="55" s="1"/>
  <c r="AJ91" i="55"/>
  <c r="AD92" i="55"/>
  <c r="AE92" i="55" s="1"/>
  <c r="AF92" i="55" s="1"/>
  <c r="AG92" i="55" s="1"/>
  <c r="AJ92" i="55"/>
  <c r="AD93" i="55"/>
  <c r="AE93" i="55"/>
  <c r="AF93" i="55"/>
  <c r="AG93" i="55" s="1"/>
  <c r="AJ93" i="55"/>
  <c r="AD94" i="55"/>
  <c r="AE94" i="55" s="1"/>
  <c r="AF94" i="55" s="1"/>
  <c r="AD103" i="55"/>
  <c r="AE103" i="55" s="1"/>
  <c r="AF103" i="55" s="1"/>
  <c r="AD104" i="55"/>
  <c r="AE104" i="55"/>
  <c r="AF104" i="55" s="1"/>
  <c r="AD113" i="55"/>
  <c r="AE113" i="55" s="1"/>
  <c r="AF113" i="55" s="1"/>
  <c r="AD124" i="55"/>
  <c r="AE124" i="55" s="1"/>
  <c r="AF124" i="55" s="1"/>
  <c r="AD125" i="55"/>
  <c r="AE125" i="55" s="1"/>
  <c r="AF125" i="55" s="1"/>
  <c r="AG125" i="55" s="1"/>
  <c r="AJ125" i="55"/>
  <c r="AD126" i="55"/>
  <c r="AE126" i="55" s="1"/>
  <c r="AF126" i="55" s="1"/>
  <c r="AJ126" i="55" s="1"/>
  <c r="AJ127" i="55"/>
  <c r="AD128" i="55"/>
  <c r="AE128" i="55" s="1"/>
  <c r="AF128" i="55" s="1"/>
  <c r="AE132" i="55"/>
  <c r="AF132" i="55"/>
  <c r="AG132" i="55" s="1"/>
  <c r="AJ132" i="55"/>
  <c r="AD133" i="55"/>
  <c r="AE133" i="55" s="1"/>
  <c r="AF133" i="55" s="1"/>
  <c r="AG133" i="55" s="1"/>
  <c r="AJ133" i="55"/>
  <c r="AD134" i="55"/>
  <c r="AE134" i="55"/>
  <c r="AF134" i="55"/>
  <c r="AD135" i="55"/>
  <c r="AE135" i="55"/>
  <c r="AF135" i="55" s="1"/>
  <c r="AJ135" i="55" s="1"/>
  <c r="AD138" i="55"/>
  <c r="AE138" i="55"/>
  <c r="AF138" i="55"/>
  <c r="AG138" i="55" s="1"/>
  <c r="AJ138" i="55"/>
  <c r="AD139" i="55"/>
  <c r="AE139" i="55"/>
  <c r="AF139" i="55"/>
  <c r="AG139" i="55" s="1"/>
  <c r="AJ139" i="55"/>
  <c r="AD142" i="55"/>
  <c r="AE142" i="55"/>
  <c r="AF142" i="55" s="1"/>
  <c r="AF179" i="55"/>
  <c r="AJ179" i="55" s="1"/>
  <c r="AD227" i="55"/>
  <c r="AE227" i="55" s="1"/>
  <c r="AF227" i="55" s="1"/>
  <c r="AD229" i="55"/>
  <c r="AE229" i="55"/>
  <c r="AF229" i="55"/>
  <c r="AJ229" i="55"/>
  <c r="AD230" i="55"/>
  <c r="AE230" i="55"/>
  <c r="AF230" i="55"/>
  <c r="AG230" i="55" s="1"/>
  <c r="AJ230" i="55"/>
  <c r="AD231" i="55"/>
  <c r="AE231" i="55"/>
  <c r="AF231" i="55"/>
  <c r="AG231" i="55" s="1"/>
  <c r="AD234" i="55"/>
  <c r="AE234" i="55" s="1"/>
  <c r="AF234" i="55" s="1"/>
  <c r="AD235" i="55"/>
  <c r="AE235" i="55"/>
  <c r="AF235" i="55"/>
  <c r="AJ235" i="55"/>
  <c r="AD236" i="55"/>
  <c r="AE236" i="55" s="1"/>
  <c r="AF236" i="55" s="1"/>
  <c r="AG236" i="55" s="1"/>
  <c r="AJ236" i="55"/>
  <c r="AD28" i="55"/>
  <c r="AE28" i="55" s="1"/>
  <c r="AF28" i="55" s="1"/>
  <c r="AG28" i="55" s="1"/>
  <c r="AD20" i="55"/>
  <c r="BK13" i="54"/>
  <c r="AD17" i="55"/>
  <c r="AE17" i="55" s="1"/>
  <c r="AF17" i="55" s="1"/>
  <c r="AD25" i="55"/>
  <c r="AE25" i="55" s="1"/>
  <c r="AF25" i="55" s="1"/>
  <c r="AJ25" i="55" s="1"/>
  <c r="AD18" i="55"/>
  <c r="AE18" i="55" s="1"/>
  <c r="AF18" i="55" s="1"/>
  <c r="AJ18" i="55" s="1"/>
  <c r="M15" i="56"/>
  <c r="N15" i="56"/>
  <c r="O9" i="56"/>
  <c r="P9" i="56" s="1"/>
  <c r="O15" i="56"/>
  <c r="P15" i="56" s="1"/>
  <c r="M12" i="56"/>
  <c r="N12" i="56" s="1"/>
  <c r="O12" i="56"/>
  <c r="P12" i="56"/>
  <c r="M10" i="56"/>
  <c r="N10" i="56" s="1"/>
  <c r="M13" i="56"/>
  <c r="N13" i="56"/>
  <c r="M11" i="56"/>
  <c r="N11" i="56"/>
  <c r="M14" i="56"/>
  <c r="N14" i="56" s="1"/>
  <c r="O13" i="56"/>
  <c r="P13" i="56"/>
  <c r="O14" i="56"/>
  <c r="P14" i="56"/>
  <c r="AG235" i="55"/>
  <c r="AG126" i="55"/>
  <c r="AG114" i="55"/>
  <c r="AG85" i="55"/>
  <c r="AG247" i="55"/>
  <c r="AG238" i="55"/>
  <c r="AG197" i="55"/>
  <c r="AG189" i="55"/>
  <c r="AG168" i="55"/>
  <c r="AG152" i="55"/>
  <c r="AG69" i="55"/>
  <c r="AG209" i="55"/>
  <c r="AG237" i="55"/>
  <c r="AG229" i="55"/>
  <c r="AG87" i="55"/>
  <c r="AG83" i="55"/>
  <c r="AG224" i="55"/>
  <c r="AG220" i="55"/>
  <c r="AG187" i="55"/>
  <c r="AG164" i="55"/>
  <c r="AG148" i="55"/>
  <c r="AG135" i="55"/>
  <c r="AG127" i="55"/>
  <c r="AG88" i="55"/>
  <c r="AG82" i="55"/>
  <c r="AG80" i="55"/>
  <c r="AG248" i="55"/>
  <c r="AG246" i="55"/>
  <c r="AG101" i="55"/>
  <c r="AG215" i="55"/>
  <c r="AG213" i="55"/>
  <c r="AG196" i="55"/>
  <c r="AG159" i="55"/>
  <c r="AG151" i="55"/>
  <c r="AG210" i="55"/>
  <c r="AG198" i="55"/>
  <c r="AG201" i="55"/>
  <c r="Q9" i="56"/>
  <c r="BH14" i="54"/>
  <c r="BL14" i="54" s="1"/>
  <c r="O10" i="56"/>
  <c r="P10" i="56" s="1"/>
  <c r="AE26" i="55"/>
  <c r="AF26" i="55" s="1"/>
  <c r="AE21" i="55"/>
  <c r="AF21" i="55" s="1"/>
  <c r="AJ21" i="55" s="1"/>
  <c r="Q15" i="56"/>
  <c r="AE20" i="55"/>
  <c r="AF20" i="55"/>
  <c r="O11" i="56"/>
  <c r="P11" i="56"/>
  <c r="Q14" i="56"/>
  <c r="Q13" i="56"/>
  <c r="Q12" i="56"/>
  <c r="Q10" i="56"/>
  <c r="AG25" i="55"/>
  <c r="AG18" i="55"/>
  <c r="AJ28" i="55"/>
  <c r="AG21" i="55"/>
  <c r="AK28" i="55"/>
  <c r="AL28" i="55" s="1"/>
  <c r="AK29" i="55"/>
  <c r="AL29" i="55" s="1"/>
  <c r="Q11" i="56"/>
  <c r="AK21" i="55"/>
  <c r="AL21" i="55" s="1"/>
  <c r="AK22" i="55"/>
  <c r="AL22" i="55"/>
  <c r="AK249" i="55"/>
  <c r="AL249" i="55" s="1"/>
  <c r="AH249" i="55"/>
  <c r="AI249" i="55" s="1"/>
  <c r="AK18" i="55"/>
  <c r="AL18" i="55" s="1"/>
  <c r="AK17" i="55"/>
  <c r="AL17" i="55"/>
  <c r="AH23" i="55"/>
  <c r="AI23" i="55"/>
  <c r="AK23" i="55"/>
  <c r="AL23" i="55"/>
  <c r="AK27" i="55"/>
  <c r="AL27" i="55"/>
  <c r="AK26" i="55"/>
  <c r="AL26" i="55" s="1"/>
  <c r="AM26" i="55" s="1"/>
  <c r="AN26" i="55" s="1"/>
  <c r="AK25" i="55"/>
  <c r="AL25" i="55"/>
  <c r="AK24" i="55"/>
  <c r="AL24" i="55" s="1"/>
  <c r="AK19" i="55"/>
  <c r="AL19" i="55" s="1"/>
  <c r="AH18" i="55"/>
  <c r="AI18" i="55" s="1"/>
  <c r="AM18" i="55" s="1"/>
  <c r="AN18" i="55" s="1"/>
  <c r="AH17" i="55"/>
  <c r="AI17" i="55"/>
  <c r="O45" i="56"/>
  <c r="P45" i="56" s="1"/>
  <c r="AH28" i="55"/>
  <c r="AI28" i="55" s="1"/>
  <c r="AH29" i="55"/>
  <c r="AI29" i="55"/>
  <c r="AK20" i="55"/>
  <c r="AL20" i="55" s="1"/>
  <c r="O42" i="56"/>
  <c r="P42" i="56" s="1"/>
  <c r="AH27" i="55"/>
  <c r="AI27" i="55" s="1"/>
  <c r="AH25" i="55"/>
  <c r="AI25" i="55"/>
  <c r="AH26" i="55"/>
  <c r="AI26" i="55"/>
  <c r="AH24" i="55"/>
  <c r="AI24" i="55" s="1"/>
  <c r="AH22" i="55"/>
  <c r="AI22" i="55" s="1"/>
  <c r="AM22" i="55" s="1"/>
  <c r="AN22" i="55" s="1"/>
  <c r="AH21" i="55"/>
  <c r="AI21" i="55" s="1"/>
  <c r="AH20" i="55"/>
  <c r="AI20" i="55"/>
  <c r="AH19" i="55"/>
  <c r="AI19" i="55" s="1"/>
  <c r="AM19" i="55" s="1"/>
  <c r="AN19" i="55" s="1"/>
  <c r="O44" i="56"/>
  <c r="P44" i="56" s="1"/>
  <c r="O39" i="56"/>
  <c r="P39" i="56" s="1"/>
  <c r="AM23" i="55"/>
  <c r="AN23" i="55" s="1"/>
  <c r="O41" i="56"/>
  <c r="P41" i="56"/>
  <c r="M43" i="56"/>
  <c r="N43" i="56" s="1"/>
  <c r="O43" i="56"/>
  <c r="P43" i="56"/>
  <c r="O40" i="56"/>
  <c r="P40" i="56"/>
  <c r="M45" i="56"/>
  <c r="N45" i="56" s="1"/>
  <c r="M40" i="56"/>
  <c r="N40" i="56"/>
  <c r="M42" i="56"/>
  <c r="N42" i="56"/>
  <c r="M44" i="56"/>
  <c r="N44" i="56" s="1"/>
  <c r="M41" i="56"/>
  <c r="N41" i="56"/>
  <c r="Q43" i="56"/>
  <c r="Q45" i="56"/>
  <c r="Q41" i="56"/>
  <c r="Q44" i="56"/>
  <c r="Q42" i="56"/>
  <c r="Q40" i="56"/>
  <c r="M39" i="56"/>
  <c r="N39" i="56" s="1"/>
  <c r="Q39" i="56"/>
  <c r="W18" i="42"/>
  <c r="Y8" i="42"/>
  <c r="Y9" i="42"/>
  <c r="Y10" i="42"/>
  <c r="Y11" i="42"/>
  <c r="Y12" i="42"/>
  <c r="Y13" i="42"/>
  <c r="X20" i="42"/>
  <c r="Y7" i="42"/>
  <c r="R50" i="42"/>
  <c r="R46" i="42"/>
  <c r="R47" i="42"/>
  <c r="R48" i="42"/>
  <c r="R49" i="42"/>
  <c r="R45" i="42"/>
  <c r="Q42" i="42"/>
  <c r="N40" i="64"/>
  <c r="M40" i="64"/>
  <c r="N34" i="64"/>
  <c r="M34" i="64"/>
  <c r="M28" i="64"/>
  <c r="AB28" i="64"/>
  <c r="N28" i="64"/>
  <c r="J31" i="77"/>
  <c r="K31" i="77"/>
  <c r="P30" i="66"/>
  <c r="AC34" i="64"/>
  <c r="AH40" i="66"/>
  <c r="AB10" i="66"/>
  <c r="AB40" i="66"/>
  <c r="AB20" i="66"/>
  <c r="P40" i="66"/>
  <c r="J30" i="66"/>
  <c r="V40" i="66"/>
  <c r="P20" i="66"/>
  <c r="AH50" i="66"/>
  <c r="AH20" i="66"/>
  <c r="J50" i="66"/>
  <c r="V20" i="66"/>
  <c r="AH10" i="66"/>
  <c r="AB50" i="66"/>
  <c r="P10" i="66"/>
  <c r="V50" i="66"/>
  <c r="V10" i="66"/>
  <c r="P50" i="66"/>
  <c r="J10" i="66"/>
  <c r="J20" i="66"/>
  <c r="J40" i="66"/>
  <c r="AH30" i="66"/>
  <c r="AB30" i="66"/>
  <c r="V30" i="66"/>
  <c r="AA28" i="64"/>
  <c r="AB29" i="64"/>
  <c r="AA29" i="64"/>
  <c r="J26" i="77"/>
  <c r="K26" i="77"/>
  <c r="AC29" i="64"/>
  <c r="AI9" i="66"/>
  <c r="K9" i="66"/>
  <c r="K39" i="66"/>
  <c r="Q49" i="66"/>
  <c r="W39" i="66"/>
  <c r="Q29" i="66"/>
  <c r="W19" i="66"/>
  <c r="W9" i="66"/>
  <c r="J49" i="66"/>
  <c r="P39" i="66"/>
  <c r="V29" i="66"/>
  <c r="AB19" i="66"/>
  <c r="V19" i="66"/>
  <c r="P19" i="66"/>
  <c r="AB49" i="66"/>
  <c r="J15" i="77"/>
  <c r="K15" i="77" s="1"/>
  <c r="AJ47" i="66"/>
  <c r="AJ27" i="66"/>
  <c r="AD17" i="66"/>
  <c r="X37" i="66"/>
  <c r="R47" i="66"/>
  <c r="R27" i="66"/>
  <c r="AJ7" i="66"/>
  <c r="X7" i="66"/>
  <c r="AD27" i="66"/>
  <c r="L47" i="66"/>
  <c r="R7" i="66"/>
  <c r="AJ17" i="66"/>
  <c r="L27" i="66"/>
  <c r="AJ37" i="66"/>
  <c r="X27" i="66"/>
  <c r="L17" i="66"/>
  <c r="AD37" i="66"/>
  <c r="R37" i="66"/>
  <c r="R17" i="66"/>
  <c r="L7" i="66"/>
  <c r="X47" i="66"/>
  <c r="L37" i="66"/>
  <c r="X17" i="66"/>
  <c r="AD47" i="66"/>
  <c r="AD7" i="66"/>
  <c r="AM155" i="55" l="1"/>
  <c r="AN155" i="55" s="1"/>
  <c r="AM209" i="55"/>
  <c r="AN209" i="55" s="1"/>
  <c r="AM58" i="55"/>
  <c r="AN58" i="55" s="1"/>
  <c r="AM66" i="55"/>
  <c r="AN66" i="55" s="1"/>
  <c r="AM68" i="55"/>
  <c r="AN68" i="55" s="1"/>
  <c r="AM76" i="55"/>
  <c r="AN76" i="55" s="1"/>
  <c r="AM78" i="55"/>
  <c r="AN78" i="55" s="1"/>
  <c r="AM86" i="55"/>
  <c r="AN86" i="55" s="1"/>
  <c r="AM94" i="55"/>
  <c r="AN94" i="55" s="1"/>
  <c r="AM99" i="55"/>
  <c r="AN99" i="55" s="1"/>
  <c r="AM110" i="55"/>
  <c r="AN110" i="55" s="1"/>
  <c r="AM169" i="55"/>
  <c r="AN169" i="55" s="1"/>
  <c r="AM171" i="55"/>
  <c r="AN171" i="55" s="1"/>
  <c r="AM173" i="55"/>
  <c r="AN173" i="55" s="1"/>
  <c r="AM175" i="55"/>
  <c r="AN175" i="55" s="1"/>
  <c r="AM180" i="55"/>
  <c r="AN180" i="55" s="1"/>
  <c r="AM182" i="55"/>
  <c r="AN182" i="55" s="1"/>
  <c r="AM187" i="55"/>
  <c r="AN187" i="55" s="1"/>
  <c r="AM189" i="55"/>
  <c r="AN189" i="55" s="1"/>
  <c r="AM192" i="55"/>
  <c r="AN192" i="55" s="1"/>
  <c r="AM194" i="55"/>
  <c r="AN194" i="55" s="1"/>
  <c r="AM196" i="55"/>
  <c r="AN196" i="55" s="1"/>
  <c r="AM234" i="55"/>
  <c r="AN234" i="55" s="1"/>
  <c r="AM236" i="55"/>
  <c r="AN236" i="55" s="1"/>
  <c r="AM241" i="55"/>
  <c r="AN241" i="55" s="1"/>
  <c r="AM91" i="55"/>
  <c r="AN91" i="55" s="1"/>
  <c r="AM217" i="55"/>
  <c r="AN217" i="55" s="1"/>
  <c r="AM243" i="55"/>
  <c r="AN243" i="55" s="1"/>
  <c r="AM24" i="55"/>
  <c r="AN24" i="55" s="1"/>
  <c r="AM31" i="55"/>
  <c r="AN31" i="55" s="1"/>
  <c r="AM34" i="55"/>
  <c r="AN34" i="55" s="1"/>
  <c r="AM48" i="55"/>
  <c r="AN48" i="55" s="1"/>
  <c r="AM51" i="55"/>
  <c r="AN51" i="55" s="1"/>
  <c r="AM53" i="55"/>
  <c r="AN53" i="55" s="1"/>
  <c r="AM56" i="55"/>
  <c r="AN56" i="55" s="1"/>
  <c r="AM61" i="55"/>
  <c r="AN61" i="55" s="1"/>
  <c r="AM74" i="55"/>
  <c r="AN74" i="55" s="1"/>
  <c r="AM97" i="55"/>
  <c r="AN97" i="55" s="1"/>
  <c r="AM108" i="55"/>
  <c r="AN108" i="55" s="1"/>
  <c r="AM145" i="55"/>
  <c r="AN145" i="55" s="1"/>
  <c r="AM161" i="55"/>
  <c r="AN161" i="55" s="1"/>
  <c r="AM212" i="55"/>
  <c r="AN212" i="55" s="1"/>
  <c r="AM224" i="55"/>
  <c r="AN224" i="55" s="1"/>
  <c r="AM229" i="55"/>
  <c r="AN229" i="55" s="1"/>
  <c r="AM232" i="55"/>
  <c r="AN232" i="55" s="1"/>
  <c r="AM238" i="55"/>
  <c r="AN238" i="55" s="1"/>
  <c r="AM239" i="55"/>
  <c r="AN239" i="55" s="1"/>
  <c r="AM246" i="55"/>
  <c r="AN246" i="55" s="1"/>
  <c r="AM250" i="55"/>
  <c r="AN250" i="55" s="1"/>
  <c r="AM45" i="55"/>
  <c r="AN45" i="55" s="1"/>
  <c r="AM70" i="55"/>
  <c r="AN70" i="55" s="1"/>
  <c r="AM124" i="55"/>
  <c r="AN124" i="55" s="1"/>
  <c r="AM126" i="55"/>
  <c r="AN126" i="55" s="1"/>
  <c r="AM132" i="55"/>
  <c r="AN132" i="55" s="1"/>
  <c r="AM140" i="55"/>
  <c r="AN140" i="55" s="1"/>
  <c r="AM142" i="55"/>
  <c r="AN142" i="55" s="1"/>
  <c r="AM211" i="55"/>
  <c r="AN211" i="55" s="1"/>
  <c r="AM223" i="55"/>
  <c r="AN223" i="55" s="1"/>
  <c r="AM125" i="55"/>
  <c r="AN125" i="55" s="1"/>
  <c r="AM141" i="55"/>
  <c r="AN141" i="55" s="1"/>
  <c r="AM143" i="55"/>
  <c r="AN143" i="55" s="1"/>
  <c r="AM156" i="55"/>
  <c r="AN156" i="55" s="1"/>
  <c r="AM162" i="55"/>
  <c r="AN162" i="55" s="1"/>
  <c r="AM167" i="55"/>
  <c r="AN167" i="55" s="1"/>
  <c r="AM176" i="55"/>
  <c r="AN176" i="55" s="1"/>
  <c r="AM204" i="55"/>
  <c r="AN204" i="55" s="1"/>
  <c r="AM206" i="55"/>
  <c r="AN206" i="55" s="1"/>
  <c r="AM208" i="55"/>
  <c r="AN208" i="55" s="1"/>
  <c r="AM210" i="55"/>
  <c r="AN210" i="55" s="1"/>
  <c r="AM220" i="55"/>
  <c r="AN220" i="55" s="1"/>
  <c r="AM222" i="55"/>
  <c r="AN222" i="55" s="1"/>
  <c r="AM244" i="55"/>
  <c r="AN244" i="55" s="1"/>
  <c r="AM80" i="55"/>
  <c r="AN80" i="55" s="1"/>
  <c r="AM205" i="55"/>
  <c r="AN205" i="55" s="1"/>
  <c r="AM207" i="55"/>
  <c r="AN207" i="55" s="1"/>
  <c r="AM249" i="55"/>
  <c r="AN249" i="55" s="1"/>
  <c r="AM41" i="55"/>
  <c r="AN41" i="55" s="1"/>
  <c r="AM67" i="55"/>
  <c r="AN67" i="55" s="1"/>
  <c r="AM69" i="55"/>
  <c r="AN69" i="55" s="1"/>
  <c r="AM75" i="55"/>
  <c r="AN75" i="55" s="1"/>
  <c r="AM77" i="55"/>
  <c r="AN77" i="55" s="1"/>
  <c r="AM79" i="55"/>
  <c r="AN79" i="55" s="1"/>
  <c r="AM82" i="55"/>
  <c r="AN82" i="55" s="1"/>
  <c r="AM87" i="55"/>
  <c r="AN87" i="55" s="1"/>
  <c r="AM98" i="55"/>
  <c r="AN98" i="55" s="1"/>
  <c r="AM114" i="55"/>
  <c r="AN114" i="55" s="1"/>
  <c r="AM134" i="55"/>
  <c r="AN134" i="55" s="1"/>
  <c r="AM146" i="55"/>
  <c r="AN146" i="55" s="1"/>
  <c r="AM154" i="55"/>
  <c r="AN154" i="55" s="1"/>
  <c r="AM170" i="55"/>
  <c r="AN170" i="55" s="1"/>
  <c r="AM172" i="55"/>
  <c r="AN172" i="55" s="1"/>
  <c r="AM174" i="55"/>
  <c r="AN174" i="55" s="1"/>
  <c r="AM181" i="55"/>
  <c r="AN181" i="55" s="1"/>
  <c r="AM186" i="55"/>
  <c r="AN186" i="55" s="1"/>
  <c r="AM188" i="55"/>
  <c r="AN188" i="55" s="1"/>
  <c r="AM191" i="55"/>
  <c r="AN191" i="55" s="1"/>
  <c r="AM197" i="55"/>
  <c r="AN197" i="55" s="1"/>
  <c r="AM213" i="55"/>
  <c r="AN213" i="55" s="1"/>
  <c r="AM230" i="55"/>
  <c r="AN230" i="55" s="1"/>
  <c r="AM233" i="55"/>
  <c r="AN233" i="55" s="1"/>
  <c r="AM235" i="55"/>
  <c r="AN235" i="55" s="1"/>
  <c r="AM251" i="55"/>
  <c r="AN251" i="55" s="1"/>
  <c r="AM20" i="55"/>
  <c r="AN20" i="55" s="1"/>
  <c r="AM25" i="55"/>
  <c r="AN25" i="55" s="1"/>
  <c r="AM35" i="55"/>
  <c r="AN35" i="55" s="1"/>
  <c r="AM38" i="55"/>
  <c r="AN38" i="55" s="1"/>
  <c r="AM47" i="55"/>
  <c r="AN47" i="55" s="1"/>
  <c r="AM57" i="55"/>
  <c r="AN57" i="55" s="1"/>
  <c r="AM65" i="55"/>
  <c r="AN65" i="55" s="1"/>
  <c r="AM101" i="55"/>
  <c r="AN101" i="55" s="1"/>
  <c r="AM107" i="55"/>
  <c r="AN107" i="55" s="1"/>
  <c r="AM109" i="55"/>
  <c r="AN109" i="55" s="1"/>
  <c r="AM112" i="55"/>
  <c r="AN112" i="55" s="1"/>
  <c r="AM117" i="55"/>
  <c r="AN117" i="55" s="1"/>
  <c r="AM225" i="55"/>
  <c r="AN225" i="55" s="1"/>
  <c r="AM227" i="55"/>
  <c r="AN227" i="55" s="1"/>
  <c r="AM228" i="55"/>
  <c r="AN228" i="55" s="1"/>
  <c r="AM245" i="55"/>
  <c r="AN245" i="55" s="1"/>
  <c r="AM247" i="55"/>
  <c r="AN247" i="55" s="1"/>
  <c r="K34" i="77"/>
  <c r="AM29" i="55"/>
  <c r="AN29" i="55" s="1"/>
  <c r="AM128" i="55"/>
  <c r="AN128" i="55" s="1"/>
  <c r="AM89" i="55"/>
  <c r="AN89" i="55" s="1"/>
  <c r="AM144" i="55"/>
  <c r="AN144" i="55" s="1"/>
  <c r="AM32" i="55"/>
  <c r="AN32" i="55" s="1"/>
  <c r="AM153" i="55"/>
  <c r="AN153" i="55" s="1"/>
  <c r="AM121" i="55"/>
  <c r="AN121" i="55" s="1"/>
  <c r="AM27" i="55"/>
  <c r="AN27" i="55" s="1"/>
  <c r="AM158" i="55"/>
  <c r="AN158" i="55" s="1"/>
  <c r="AM179" i="55"/>
  <c r="AN179" i="55" s="1"/>
  <c r="AM93" i="55"/>
  <c r="AN93" i="55" s="1"/>
  <c r="AM138" i="55"/>
  <c r="AN138" i="55" s="1"/>
  <c r="AM148" i="55"/>
  <c r="AN148" i="55" s="1"/>
  <c r="AM178" i="55"/>
  <c r="AN178" i="55" s="1"/>
  <c r="AM190" i="55"/>
  <c r="AN190" i="55" s="1"/>
  <c r="AM52" i="55"/>
  <c r="AN52" i="55" s="1"/>
  <c r="AM164" i="55"/>
  <c r="AN164" i="55" s="1"/>
  <c r="AM71" i="55"/>
  <c r="AN71" i="55" s="1"/>
  <c r="AM90" i="55"/>
  <c r="AN90" i="55" s="1"/>
  <c r="AM105" i="55"/>
  <c r="AN105" i="55" s="1"/>
  <c r="AM44" i="55"/>
  <c r="AN44" i="55" s="1"/>
  <c r="AM21" i="55"/>
  <c r="AN21" i="55" s="1"/>
  <c r="AM63" i="55"/>
  <c r="AN63" i="55" s="1"/>
  <c r="AM84" i="55"/>
  <c r="AN84" i="55" s="1"/>
  <c r="AM92" i="55"/>
  <c r="AN92" i="55" s="1"/>
  <c r="AM111" i="55"/>
  <c r="AN111" i="55" s="1"/>
  <c r="AM129" i="55"/>
  <c r="AN129" i="55" s="1"/>
  <c r="AM157" i="55"/>
  <c r="AN157" i="55" s="1"/>
  <c r="AM177" i="55"/>
  <c r="AN177" i="55" s="1"/>
  <c r="AM214" i="55"/>
  <c r="AN214" i="55" s="1"/>
  <c r="AM237" i="55"/>
  <c r="AN237" i="55" s="1"/>
  <c r="AM248" i="55"/>
  <c r="AN248" i="55" s="1"/>
  <c r="AG68" i="55"/>
  <c r="AJ68" i="55"/>
  <c r="AJ67" i="55"/>
  <c r="AG67" i="55"/>
  <c r="AG94" i="55"/>
  <c r="AJ94" i="55"/>
  <c r="BM81" i="54"/>
  <c r="AJ24" i="55"/>
  <c r="AG24" i="55"/>
  <c r="AG62" i="55"/>
  <c r="AJ62" i="55"/>
  <c r="AG124" i="55"/>
  <c r="AJ124" i="55"/>
  <c r="AG98" i="55"/>
  <c r="AJ98" i="55"/>
  <c r="AJ157" i="55"/>
  <c r="AG157" i="55"/>
  <c r="AJ147" i="55"/>
  <c r="AG147" i="55"/>
  <c r="BK29" i="54"/>
  <c r="BM29" i="54"/>
  <c r="AG145" i="55"/>
  <c r="AJ145" i="55"/>
  <c r="AG166" i="55"/>
  <c r="AJ166" i="55"/>
  <c r="AJ244" i="55"/>
  <c r="AG244" i="55"/>
  <c r="AG79" i="55"/>
  <c r="AJ79" i="55"/>
  <c r="AG44" i="55"/>
  <c r="AJ44" i="55"/>
  <c r="AG116" i="55"/>
  <c r="AJ116" i="55"/>
  <c r="AJ22" i="55"/>
  <c r="AG22" i="55"/>
  <c r="AG109" i="55"/>
  <c r="AJ109" i="55"/>
  <c r="AG240" i="55"/>
  <c r="AJ240" i="55"/>
  <c r="AJ227" i="55"/>
  <c r="AG227" i="55"/>
  <c r="BM33" i="54"/>
  <c r="BM97" i="54"/>
  <c r="AG136" i="55"/>
  <c r="AJ136" i="55"/>
  <c r="AG158" i="55"/>
  <c r="AJ158" i="55"/>
  <c r="AD146" i="55"/>
  <c r="AE146" i="55" s="1"/>
  <c r="AF146" i="55" s="1"/>
  <c r="AJ57" i="55"/>
  <c r="AG57" i="55"/>
  <c r="Y49" i="64"/>
  <c r="Z49" i="64"/>
  <c r="AJ76" i="55"/>
  <c r="AG36" i="55"/>
  <c r="AJ36" i="55"/>
  <c r="BH77" i="54"/>
  <c r="BL77" i="54" s="1"/>
  <c r="AB64" i="64"/>
  <c r="AA64" i="64" s="1"/>
  <c r="J61" i="77" s="1"/>
  <c r="AB65" i="64"/>
  <c r="AA65" i="64" s="1"/>
  <c r="J62" i="77" s="1"/>
  <c r="X64" i="64"/>
  <c r="F61" i="78"/>
  <c r="J28" i="73"/>
  <c r="P44" i="73"/>
  <c r="J12" i="73"/>
  <c r="M64" i="72"/>
  <c r="J20" i="73"/>
  <c r="V44" i="73"/>
  <c r="AB28" i="73"/>
  <c r="AB12" i="73"/>
  <c r="AH44" i="73"/>
  <c r="AB44" i="73"/>
  <c r="AB36" i="73"/>
  <c r="AJ167" i="55"/>
  <c r="AG167" i="55"/>
  <c r="X50" i="64"/>
  <c r="AB50" i="64"/>
  <c r="AA50" i="64" s="1"/>
  <c r="J47" i="77" s="1"/>
  <c r="X51" i="64"/>
  <c r="AF57" i="72"/>
  <c r="AE57" i="72" s="1"/>
  <c r="J54" i="78" s="1"/>
  <c r="AB57" i="72"/>
  <c r="AM36" i="55"/>
  <c r="AN36" i="55" s="1"/>
  <c r="AG17" i="55"/>
  <c r="AJ17" i="55"/>
  <c r="AD43" i="55"/>
  <c r="AE43" i="55" s="1"/>
  <c r="AF43" i="55" s="1"/>
  <c r="AJ52" i="55"/>
  <c r="AG52" i="55"/>
  <c r="AM115" i="55"/>
  <c r="AN115" i="55" s="1"/>
  <c r="AM198" i="55"/>
  <c r="AN198" i="55" s="1"/>
  <c r="AD221" i="55"/>
  <c r="AE221" i="55" s="1"/>
  <c r="AF221" i="55" s="1"/>
  <c r="AJ232" i="55"/>
  <c r="AG232" i="55"/>
  <c r="I28" i="64"/>
  <c r="J24" i="65"/>
  <c r="P8" i="65"/>
  <c r="F25" i="77"/>
  <c r="H25" i="77" s="1"/>
  <c r="V24" i="65"/>
  <c r="V8" i="65"/>
  <c r="P32" i="65"/>
  <c r="AH40" i="65"/>
  <c r="AB24" i="65"/>
  <c r="AH24" i="65"/>
  <c r="AH16" i="65"/>
  <c r="V16" i="65"/>
  <c r="P16" i="65"/>
  <c r="V40" i="65"/>
  <c r="AB8" i="65"/>
  <c r="J40" i="65"/>
  <c r="J8" i="65"/>
  <c r="AB40" i="65"/>
  <c r="P40" i="65"/>
  <c r="AB32" i="65"/>
  <c r="AJ59" i="55"/>
  <c r="AG59" i="55"/>
  <c r="Y66" i="64"/>
  <c r="Z66" i="64"/>
  <c r="AJ113" i="55"/>
  <c r="AG113" i="55"/>
  <c r="AD78" i="55"/>
  <c r="AE78" i="55" s="1"/>
  <c r="AF78" i="55" s="1"/>
  <c r="AG142" i="55"/>
  <c r="AJ142" i="55"/>
  <c r="BK48" i="54"/>
  <c r="BM48" i="54"/>
  <c r="AG176" i="55"/>
  <c r="AD45" i="55"/>
  <c r="AE45" i="55" s="1"/>
  <c r="AF45" i="55" s="1"/>
  <c r="AB14" i="72"/>
  <c r="AF13" i="72"/>
  <c r="AE13" i="72" s="1"/>
  <c r="J10" i="78" s="1"/>
  <c r="AF14" i="72"/>
  <c r="AE14" i="72" s="1"/>
  <c r="J11" i="78" s="1"/>
  <c r="F19" i="77"/>
  <c r="I22" i="64"/>
  <c r="X22" i="64" s="1"/>
  <c r="AG128" i="55"/>
  <c r="AJ128" i="55"/>
  <c r="AF64" i="72"/>
  <c r="AE64" i="72" s="1"/>
  <c r="J61" i="78" s="1"/>
  <c r="AB65" i="72"/>
  <c r="AB64" i="72"/>
  <c r="AG212" i="55"/>
  <c r="AJ212" i="55"/>
  <c r="BL27" i="54"/>
  <c r="BH27" i="54"/>
  <c r="AG174" i="55"/>
  <c r="AJ174" i="55"/>
  <c r="AD75" i="55"/>
  <c r="AE75" i="55" s="1"/>
  <c r="AF75" i="55" s="1"/>
  <c r="AJ208" i="55"/>
  <c r="AG208" i="55"/>
  <c r="AD31" i="55"/>
  <c r="AE31" i="55" s="1"/>
  <c r="AF31" i="55" s="1"/>
  <c r="AM33" i="55"/>
  <c r="AN33" i="55" s="1"/>
  <c r="AD194" i="55"/>
  <c r="AE194" i="55" s="1"/>
  <c r="AF194" i="55" s="1"/>
  <c r="AD207" i="55"/>
  <c r="AE207" i="55" s="1"/>
  <c r="AF207" i="55" s="1"/>
  <c r="AD219" i="55"/>
  <c r="AE219" i="55" s="1"/>
  <c r="AF219" i="55" s="1"/>
  <c r="J45" i="78"/>
  <c r="L42" i="74"/>
  <c r="X42" i="74"/>
  <c r="AJ12" i="74"/>
  <c r="X22" i="74"/>
  <c r="AD42" i="74"/>
  <c r="R32" i="74"/>
  <c r="X12" i="74"/>
  <c r="AD22" i="74"/>
  <c r="I52" i="64"/>
  <c r="F49" i="77"/>
  <c r="BM19" i="54"/>
  <c r="AG100" i="55"/>
  <c r="AJ100" i="55"/>
  <c r="AD111" i="55"/>
  <c r="AE111" i="55" s="1"/>
  <c r="AF111" i="55" s="1"/>
  <c r="AD193" i="55"/>
  <c r="AE193" i="55" s="1"/>
  <c r="AF193" i="55" s="1"/>
  <c r="AD218" i="55"/>
  <c r="AE218" i="55" s="1"/>
  <c r="AF218" i="55" s="1"/>
  <c r="J32" i="65"/>
  <c r="Z63" i="64"/>
  <c r="Y63" i="64"/>
  <c r="X30" i="64"/>
  <c r="X31" i="64"/>
  <c r="AB30" i="64"/>
  <c r="AA30" i="64" s="1"/>
  <c r="J27" i="77" s="1"/>
  <c r="AB31" i="64"/>
  <c r="AA31" i="64" s="1"/>
  <c r="J28" i="77" s="1"/>
  <c r="X38" i="64"/>
  <c r="AB39" i="64"/>
  <c r="AA39" i="64" s="1"/>
  <c r="J36" i="77" s="1"/>
  <c r="X39" i="64"/>
  <c r="AB38" i="64"/>
  <c r="AA38" i="64" s="1"/>
  <c r="J35" i="77" s="1"/>
  <c r="X53" i="64"/>
  <c r="AB53" i="64"/>
  <c r="AA53" i="64" s="1"/>
  <c r="J50" i="77" s="1"/>
  <c r="X52" i="64"/>
  <c r="AB52" i="64"/>
  <c r="AA52" i="64" s="1"/>
  <c r="J49" i="77" s="1"/>
  <c r="AG134" i="55"/>
  <c r="AJ134" i="55"/>
  <c r="AG223" i="55"/>
  <c r="AJ223" i="55"/>
  <c r="AD12" i="55"/>
  <c r="AG32" i="55"/>
  <c r="AJ32" i="55"/>
  <c r="AD108" i="55"/>
  <c r="AE108" i="55" s="1"/>
  <c r="AF108" i="55" s="1"/>
  <c r="X155" i="55"/>
  <c r="AB155" i="55" s="1"/>
  <c r="AC155" i="55" s="1"/>
  <c r="AD155" i="55"/>
  <c r="AE155" i="55" s="1"/>
  <c r="AF155" i="55" s="1"/>
  <c r="AD156" i="55"/>
  <c r="AE156" i="55" s="1"/>
  <c r="AF156" i="55" s="1"/>
  <c r="AJ177" i="55"/>
  <c r="AG177" i="55"/>
  <c r="AJ49" i="55"/>
  <c r="AG49" i="55"/>
  <c r="AD97" i="55"/>
  <c r="AE97" i="55" s="1"/>
  <c r="AF97" i="55" s="1"/>
  <c r="AJ46" i="55"/>
  <c r="AG46" i="55"/>
  <c r="AD107" i="55"/>
  <c r="AE107" i="55" s="1"/>
  <c r="AF107" i="55" s="1"/>
  <c r="AB26" i="64"/>
  <c r="AA26" i="64" s="1"/>
  <c r="J23" i="77" s="1"/>
  <c r="AB25" i="64"/>
  <c r="AA25" i="64" s="1"/>
  <c r="J22" i="77" s="1"/>
  <c r="X26" i="64"/>
  <c r="X25" i="64"/>
  <c r="AD65" i="55"/>
  <c r="AE65" i="55" s="1"/>
  <c r="AF65" i="55" s="1"/>
  <c r="BH93" i="54"/>
  <c r="BL93" i="54"/>
  <c r="BH61" i="54"/>
  <c r="BL61" i="54" s="1"/>
  <c r="BH45" i="54"/>
  <c r="BL45" i="54"/>
  <c r="Z65" i="64"/>
  <c r="Y65" i="64"/>
  <c r="AD233" i="55"/>
  <c r="AE233" i="55" s="1"/>
  <c r="AF233" i="55" s="1"/>
  <c r="AG165" i="55"/>
  <c r="AJ165" i="55"/>
  <c r="AG203" i="55"/>
  <c r="AJ203" i="55"/>
  <c r="AD122" i="55"/>
  <c r="AE122" i="55" s="1"/>
  <c r="AF122" i="55" s="1"/>
  <c r="BH91" i="54"/>
  <c r="BL91" i="54" s="1"/>
  <c r="BH75" i="54"/>
  <c r="BL75" i="54"/>
  <c r="BK75" i="54" s="1"/>
  <c r="BH43" i="54"/>
  <c r="BL43" i="54" s="1"/>
  <c r="AC18" i="72"/>
  <c r="AD18" i="72"/>
  <c r="AB29" i="72"/>
  <c r="AF28" i="72"/>
  <c r="AE28" i="72" s="1"/>
  <c r="J25" i="78" s="1"/>
  <c r="AB28" i="72"/>
  <c r="AF29" i="72"/>
  <c r="AE29" i="72" s="1"/>
  <c r="J26" i="78" s="1"/>
  <c r="AJ243" i="55"/>
  <c r="AG243" i="55"/>
  <c r="AD21" i="72"/>
  <c r="AC21" i="72"/>
  <c r="AB45" i="64"/>
  <c r="AA45" i="64" s="1"/>
  <c r="J42" i="77" s="1"/>
  <c r="AB44" i="64"/>
  <c r="AA44" i="64" s="1"/>
  <c r="J41" i="77" s="1"/>
  <c r="X44" i="64"/>
  <c r="X45" i="64"/>
  <c r="P49" i="66"/>
  <c r="J9" i="66"/>
  <c r="V9" i="66"/>
  <c r="V39" i="66"/>
  <c r="AH9" i="66"/>
  <c r="AB29" i="66"/>
  <c r="J19" i="66"/>
  <c r="AB39" i="66"/>
  <c r="J39" i="66"/>
  <c r="AH29" i="66"/>
  <c r="P29" i="66"/>
  <c r="J29" i="66"/>
  <c r="AH19" i="66"/>
  <c r="AH39" i="66"/>
  <c r="AC28" i="64"/>
  <c r="P9" i="74" s="1"/>
  <c r="J25" i="77"/>
  <c r="K25" i="77" s="1"/>
  <c r="V49" i="66"/>
  <c r="P9" i="66"/>
  <c r="AG120" i="55"/>
  <c r="AJ120" i="55"/>
  <c r="X90" i="55"/>
  <c r="AB90" i="55" s="1"/>
  <c r="AC90" i="55" s="1"/>
  <c r="AD90" i="55"/>
  <c r="AE90" i="55" s="1"/>
  <c r="AF90" i="55" s="1"/>
  <c r="AM113" i="55"/>
  <c r="AN113" i="55" s="1"/>
  <c r="X250" i="55"/>
  <c r="AB250" i="55" s="1"/>
  <c r="AC250" i="55" s="1"/>
  <c r="AD250" i="55"/>
  <c r="AE250" i="55" s="1"/>
  <c r="AF250" i="55" s="1"/>
  <c r="AH49" i="66"/>
  <c r="BM18" i="54"/>
  <c r="BK18" i="54"/>
  <c r="AG102" i="55"/>
  <c r="AJ102" i="55"/>
  <c r="AG55" i="55"/>
  <c r="AJ55" i="55"/>
  <c r="AJ33" i="55"/>
  <c r="AD206" i="55"/>
  <c r="AE206" i="55" s="1"/>
  <c r="AF206" i="55" s="1"/>
  <c r="R17" i="54"/>
  <c r="R20" i="54"/>
  <c r="R25" i="54"/>
  <c r="R28" i="54"/>
  <c r="R36" i="54"/>
  <c r="R44" i="54"/>
  <c r="R52" i="54"/>
  <c r="R57" i="54"/>
  <c r="R60" i="54"/>
  <c r="R68" i="54"/>
  <c r="R76" i="54"/>
  <c r="R81" i="54"/>
  <c r="R84" i="54"/>
  <c r="R100" i="54"/>
  <c r="AD30" i="55"/>
  <c r="AE30" i="55" s="1"/>
  <c r="AF30" i="55" s="1"/>
  <c r="X89" i="55"/>
  <c r="AB89" i="55" s="1"/>
  <c r="AC89" i="55" s="1"/>
  <c r="AD89" i="55"/>
  <c r="AE89" i="55" s="1"/>
  <c r="AF89" i="55" s="1"/>
  <c r="AB99" i="55"/>
  <c r="AC99" i="55" s="1"/>
  <c r="AD110" i="55"/>
  <c r="AE110" i="55" s="1"/>
  <c r="AF110" i="55" s="1"/>
  <c r="BK80" i="54"/>
  <c r="BM80" i="54"/>
  <c r="BK90" i="54"/>
  <c r="BM90" i="54"/>
  <c r="V32" i="65"/>
  <c r="AD60" i="72"/>
  <c r="AC60" i="72"/>
  <c r="AF65" i="72"/>
  <c r="AE65" i="72" s="1"/>
  <c r="J62" i="78" s="1"/>
  <c r="AD66" i="55"/>
  <c r="AE66" i="55" s="1"/>
  <c r="AF66" i="55" s="1"/>
  <c r="AG234" i="55"/>
  <c r="AJ234" i="55"/>
  <c r="AG185" i="55"/>
  <c r="AJ54" i="55"/>
  <c r="AG54" i="55"/>
  <c r="AD123" i="55"/>
  <c r="AE123" i="55" s="1"/>
  <c r="AF123" i="55" s="1"/>
  <c r="I16" i="77"/>
  <c r="K16" i="77" s="1"/>
  <c r="AE27" i="66"/>
  <c r="M47" i="66"/>
  <c r="M17" i="66"/>
  <c r="AK47" i="66"/>
  <c r="AE17" i="66"/>
  <c r="S47" i="66"/>
  <c r="S7" i="66"/>
  <c r="Y27" i="66"/>
  <c r="S17" i="66"/>
  <c r="AE47" i="66"/>
  <c r="AK17" i="66"/>
  <c r="Y7" i="66"/>
  <c r="AK37" i="66"/>
  <c r="Y47" i="66"/>
  <c r="Y37" i="66"/>
  <c r="S27" i="66"/>
  <c r="S37" i="66"/>
  <c r="AK7" i="66"/>
  <c r="Y17" i="66"/>
  <c r="M7" i="66"/>
  <c r="M37" i="66"/>
  <c r="BL59" i="54"/>
  <c r="AG70" i="55"/>
  <c r="AJ70" i="55"/>
  <c r="AG35" i="55"/>
  <c r="AJ35" i="55"/>
  <c r="AG112" i="55"/>
  <c r="AJ112" i="55"/>
  <c r="AJ195" i="55"/>
  <c r="AG195" i="55"/>
  <c r="X242" i="55"/>
  <c r="AB242" i="55" s="1"/>
  <c r="AC242" i="55" s="1"/>
  <c r="AD242" i="55"/>
  <c r="AE242" i="55" s="1"/>
  <c r="AF242" i="55" s="1"/>
  <c r="AE37" i="66"/>
  <c r="AF23" i="72"/>
  <c r="AE23" i="72" s="1"/>
  <c r="J20" i="78" s="1"/>
  <c r="AB23" i="72"/>
  <c r="AB22" i="72"/>
  <c r="AF22" i="72"/>
  <c r="AE22" i="72" s="1"/>
  <c r="J19" i="78" s="1"/>
  <c r="AG26" i="55"/>
  <c r="AJ26" i="55"/>
  <c r="AG103" i="55"/>
  <c r="AJ103" i="55"/>
  <c r="J16" i="65"/>
  <c r="BK14" i="54"/>
  <c r="BM14" i="54"/>
  <c r="AG179" i="55"/>
  <c r="AG153" i="55"/>
  <c r="AJ251" i="55"/>
  <c r="AD53" i="55"/>
  <c r="AE53" i="55" s="1"/>
  <c r="AF53" i="55" s="1"/>
  <c r="R14" i="54"/>
  <c r="BM94" i="54"/>
  <c r="W11" i="55"/>
  <c r="X11" i="55" s="1"/>
  <c r="AB11" i="55" s="1"/>
  <c r="AC11" i="55" s="1"/>
  <c r="AJ19" i="55"/>
  <c r="AG19" i="55"/>
  <c r="AD27" i="55"/>
  <c r="AE27" i="55" s="1"/>
  <c r="AF27" i="55" s="1"/>
  <c r="AB79" i="55"/>
  <c r="AC79" i="55" s="1"/>
  <c r="AB98" i="55"/>
  <c r="AC98" i="55" s="1"/>
  <c r="AG99" i="55"/>
  <c r="AJ99" i="55"/>
  <c r="AB109" i="55"/>
  <c r="AC109" i="55" s="1"/>
  <c r="AB157" i="55"/>
  <c r="AC157" i="55" s="1"/>
  <c r="AM168" i="55"/>
  <c r="AN168" i="55" s="1"/>
  <c r="BM67" i="54"/>
  <c r="BK67" i="54"/>
  <c r="AH32" i="65"/>
  <c r="AJ104" i="55"/>
  <c r="AG104" i="55"/>
  <c r="AD192" i="55"/>
  <c r="AE192" i="55" s="1"/>
  <c r="AF192" i="55" s="1"/>
  <c r="AD205" i="55"/>
  <c r="AE205" i="55" s="1"/>
  <c r="AF205" i="55" s="1"/>
  <c r="AD96" i="55"/>
  <c r="AE96" i="55" s="1"/>
  <c r="AF96" i="55" s="1"/>
  <c r="AG131" i="55"/>
  <c r="AJ131" i="55"/>
  <c r="BK32" i="54"/>
  <c r="BM32" i="54"/>
  <c r="O48" i="66"/>
  <c r="AM18" i="66"/>
  <c r="AM38" i="66"/>
  <c r="AA18" i="66"/>
  <c r="AA48" i="66"/>
  <c r="J24" i="77"/>
  <c r="K24" i="77" s="1"/>
  <c r="U48" i="66"/>
  <c r="AM28" i="66"/>
  <c r="AG48" i="66"/>
  <c r="AA8" i="66"/>
  <c r="U8" i="66"/>
  <c r="O28" i="66"/>
  <c r="AG18" i="66"/>
  <c r="AA28" i="66"/>
  <c r="AM8" i="66"/>
  <c r="AG20" i="55"/>
  <c r="AJ20" i="55"/>
  <c r="AJ72" i="55"/>
  <c r="AG72" i="55"/>
  <c r="AG211" i="55"/>
  <c r="AJ211" i="55"/>
  <c r="AD74" i="55"/>
  <c r="AE74" i="55" s="1"/>
  <c r="AF74" i="55" s="1"/>
  <c r="X129" i="55"/>
  <c r="AB129" i="55" s="1"/>
  <c r="AC129" i="55" s="1"/>
  <c r="AD129" i="55"/>
  <c r="AE129" i="55" s="1"/>
  <c r="AF129" i="55" s="1"/>
  <c r="AD130" i="55"/>
  <c r="AE130" i="55" s="1"/>
  <c r="AF130" i="55" s="1"/>
  <c r="AD162" i="55"/>
  <c r="AE162" i="55" s="1"/>
  <c r="AF162" i="55" s="1"/>
  <c r="AD190" i="55"/>
  <c r="AE190" i="55" s="1"/>
  <c r="AF190" i="55" s="1"/>
  <c r="J18" i="65"/>
  <c r="AM40" i="55"/>
  <c r="AN40" i="55" s="1"/>
  <c r="AM64" i="55"/>
  <c r="AN64" i="55" s="1"/>
  <c r="AM131" i="55"/>
  <c r="AN131" i="55" s="1"/>
  <c r="AM152" i="55"/>
  <c r="AN152" i="55" s="1"/>
  <c r="AD161" i="55"/>
  <c r="AE161" i="55" s="1"/>
  <c r="AF161" i="55" s="1"/>
  <c r="AM163" i="55"/>
  <c r="AN163" i="55" s="1"/>
  <c r="AD175" i="55"/>
  <c r="AE175" i="55" s="1"/>
  <c r="AF175" i="55" s="1"/>
  <c r="AD202" i="55"/>
  <c r="AE202" i="55" s="1"/>
  <c r="AF202" i="55" s="1"/>
  <c r="V44" i="74"/>
  <c r="J40" i="74"/>
  <c r="J20" i="74"/>
  <c r="AB20" i="74"/>
  <c r="AB30" i="74"/>
  <c r="J30" i="74"/>
  <c r="P30" i="74"/>
  <c r="AG241" i="55"/>
  <c r="AD160" i="55"/>
  <c r="AE160" i="55" s="1"/>
  <c r="AF160" i="55" s="1"/>
  <c r="AJ71" i="55"/>
  <c r="AB36" i="55"/>
  <c r="AC36" i="55" s="1"/>
  <c r="AB48" i="55"/>
  <c r="AC48" i="55" s="1"/>
  <c r="AB173" i="55"/>
  <c r="AC173" i="55" s="1"/>
  <c r="AB187" i="55"/>
  <c r="AC187" i="55" s="1"/>
  <c r="AD188" i="55"/>
  <c r="AE188" i="55" s="1"/>
  <c r="AF188" i="55" s="1"/>
  <c r="BK99" i="54"/>
  <c r="AH34" i="74"/>
  <c r="J47" i="78"/>
  <c r="K47" i="78" s="1"/>
  <c r="AF32" i="74"/>
  <c r="AF42" i="74"/>
  <c r="AL52" i="74"/>
  <c r="AG50" i="72"/>
  <c r="AL22" i="74"/>
  <c r="AF12" i="74"/>
  <c r="Z42" i="74"/>
  <c r="AF52" i="74"/>
  <c r="N12" i="74"/>
  <c r="Z32" i="74"/>
  <c r="Z52" i="74"/>
  <c r="Z22" i="74"/>
  <c r="T12" i="74"/>
  <c r="AL32" i="74"/>
  <c r="N52" i="74"/>
  <c r="AG29" i="55"/>
  <c r="AJ29" i="55"/>
  <c r="Y56" i="64"/>
  <c r="Z56" i="64"/>
  <c r="F43" i="77"/>
  <c r="I46" i="64"/>
  <c r="P34" i="65"/>
  <c r="AD50" i="55"/>
  <c r="AE50" i="55" s="1"/>
  <c r="AF50" i="55" s="1"/>
  <c r="AJ105" i="55"/>
  <c r="AG105" i="55"/>
  <c r="AG171" i="55"/>
  <c r="BM17" i="54"/>
  <c r="AJ186" i="55"/>
  <c r="AJ37" i="55"/>
  <c r="X26" i="55"/>
  <c r="AB26" i="55" s="1"/>
  <c r="AC26" i="55" s="1"/>
  <c r="AG115" i="55"/>
  <c r="AJ115" i="55"/>
  <c r="X137" i="55"/>
  <c r="AB137" i="55" s="1"/>
  <c r="AC137" i="55" s="1"/>
  <c r="AD137" i="55"/>
  <c r="AE137" i="55" s="1"/>
  <c r="AF137" i="55" s="1"/>
  <c r="AM151" i="55"/>
  <c r="AN151" i="55" s="1"/>
  <c r="AG173" i="55"/>
  <c r="AJ173" i="55"/>
  <c r="N39" i="74"/>
  <c r="Z39" i="74"/>
  <c r="Z9" i="74"/>
  <c r="AF49" i="74"/>
  <c r="N49" i="74"/>
  <c r="T29" i="74"/>
  <c r="T49" i="74"/>
  <c r="Z29" i="74"/>
  <c r="T9" i="74"/>
  <c r="AF9" i="74"/>
  <c r="AF19" i="74"/>
  <c r="AF29" i="74"/>
  <c r="N19" i="74"/>
  <c r="Z19" i="74"/>
  <c r="AG32" i="72"/>
  <c r="AL29" i="74"/>
  <c r="N9" i="74"/>
  <c r="T39" i="74"/>
  <c r="AF39" i="74"/>
  <c r="I29" i="78"/>
  <c r="K29" i="78" s="1"/>
  <c r="AL19" i="74"/>
  <c r="AL39" i="74"/>
  <c r="X23" i="55"/>
  <c r="AB23" i="55" s="1"/>
  <c r="AC23" i="55" s="1"/>
  <c r="AD23" i="55"/>
  <c r="AE23" i="55" s="1"/>
  <c r="AF23" i="55" s="1"/>
  <c r="J54" i="66"/>
  <c r="J24" i="66"/>
  <c r="P54" i="66"/>
  <c r="J14" i="66"/>
  <c r="I55" i="77"/>
  <c r="K55" i="77" s="1"/>
  <c r="AH34" i="66"/>
  <c r="AH24" i="66"/>
  <c r="AC58" i="64"/>
  <c r="AH14" i="66"/>
  <c r="AB24" i="66"/>
  <c r="P24" i="66"/>
  <c r="AH54" i="66"/>
  <c r="P14" i="66"/>
  <c r="P34" i="66"/>
  <c r="AB14" i="66"/>
  <c r="J34" i="66"/>
  <c r="V14" i="66"/>
  <c r="V24" i="66"/>
  <c r="AB54" i="66"/>
  <c r="V54" i="66"/>
  <c r="AM28" i="55"/>
  <c r="AN28" i="55" s="1"/>
  <c r="AG40" i="55"/>
  <c r="AJ140" i="55"/>
  <c r="AG140" i="55"/>
  <c r="AJ184" i="55"/>
  <c r="AG184" i="55"/>
  <c r="AB34" i="55"/>
  <c r="AC34" i="55" s="1"/>
  <c r="AM49" i="55"/>
  <c r="AN49" i="55" s="1"/>
  <c r="AB158" i="55"/>
  <c r="AC158" i="55" s="1"/>
  <c r="AD178" i="55"/>
  <c r="AE178" i="55" s="1"/>
  <c r="AF178" i="55" s="1"/>
  <c r="J42" i="78"/>
  <c r="K42" i="78" s="1"/>
  <c r="AG45" i="72"/>
  <c r="AG31" i="74"/>
  <c r="O11" i="74"/>
  <c r="AD64" i="55"/>
  <c r="AE64" i="55" s="1"/>
  <c r="AF64" i="55" s="1"/>
  <c r="AJ39" i="55"/>
  <c r="AG39" i="55"/>
  <c r="AD51" i="55"/>
  <c r="AE51" i="55" s="1"/>
  <c r="AF51" i="55" s="1"/>
  <c r="AJ216" i="55"/>
  <c r="AG216" i="55"/>
  <c r="J55" i="78"/>
  <c r="P24" i="74"/>
  <c r="P14" i="74"/>
  <c r="AB14" i="74"/>
  <c r="AH54" i="74"/>
  <c r="V14" i="74"/>
  <c r="AB54" i="74"/>
  <c r="J14" i="74"/>
  <c r="AB34" i="74"/>
  <c r="AB44" i="74"/>
  <c r="AH24" i="74"/>
  <c r="Y43" i="64"/>
  <c r="Z43" i="64"/>
  <c r="Q39" i="66"/>
  <c r="AI49" i="66"/>
  <c r="W49" i="66"/>
  <c r="AC19" i="66"/>
  <c r="AB19" i="55"/>
  <c r="AC19" i="55" s="1"/>
  <c r="AM62" i="55"/>
  <c r="AN62" i="55" s="1"/>
  <c r="AM116" i="55"/>
  <c r="AN116" i="55" s="1"/>
  <c r="AM150" i="55"/>
  <c r="AN150" i="55" s="1"/>
  <c r="AM31" i="74"/>
  <c r="AC9" i="66"/>
  <c r="AG149" i="55"/>
  <c r="AG81" i="55"/>
  <c r="BM21" i="54"/>
  <c r="BM85" i="54"/>
  <c r="W12" i="55"/>
  <c r="X12" i="55" s="1"/>
  <c r="AB12" i="55" s="1"/>
  <c r="AC12" i="55" s="1"/>
  <c r="AB33" i="55"/>
  <c r="AC33" i="55" s="1"/>
  <c r="AD34" i="55"/>
  <c r="AE34" i="55" s="1"/>
  <c r="AF34" i="55" s="1"/>
  <c r="AB46" i="55"/>
  <c r="AC46" i="55" s="1"/>
  <c r="AM104" i="55"/>
  <c r="AN104" i="55" s="1"/>
  <c r="AB124" i="55"/>
  <c r="AC124" i="55" s="1"/>
  <c r="U18" i="66"/>
  <c r="AF14" i="74"/>
  <c r="N24" i="74"/>
  <c r="N14" i="74"/>
  <c r="Z44" i="74"/>
  <c r="T44" i="74"/>
  <c r="AF24" i="74"/>
  <c r="T34" i="74"/>
  <c r="AL24" i="74"/>
  <c r="AG62" i="72"/>
  <c r="AL34" i="74"/>
  <c r="Z24" i="74"/>
  <c r="I59" i="78"/>
  <c r="AL44" i="74"/>
  <c r="AL14" i="74"/>
  <c r="N54" i="74"/>
  <c r="AF34" i="74"/>
  <c r="U11" i="74"/>
  <c r="Y55" i="64"/>
  <c r="Z55" i="64"/>
  <c r="AC41" i="72"/>
  <c r="AD41" i="72"/>
  <c r="J32" i="78"/>
  <c r="AG35" i="72"/>
  <c r="W50" i="74"/>
  <c r="K10" i="74"/>
  <c r="AC10" i="74"/>
  <c r="W40" i="74"/>
  <c r="AJ231" i="55"/>
  <c r="R34" i="54"/>
  <c r="R50" i="54"/>
  <c r="R66" i="54"/>
  <c r="R74" i="54"/>
  <c r="R98" i="54"/>
  <c r="AD42" i="55"/>
  <c r="AE42" i="55" s="1"/>
  <c r="AF42" i="55" s="1"/>
  <c r="AD58" i="55"/>
  <c r="AE58" i="55" s="1"/>
  <c r="AF58" i="55" s="1"/>
  <c r="AD95" i="55"/>
  <c r="AE95" i="55" s="1"/>
  <c r="AF95" i="55" s="1"/>
  <c r="AD121" i="55"/>
  <c r="AE121" i="55" s="1"/>
  <c r="AF121" i="55" s="1"/>
  <c r="AM135" i="55"/>
  <c r="AN135" i="55" s="1"/>
  <c r="AD144" i="55"/>
  <c r="AE144" i="55" s="1"/>
  <c r="AF144" i="55" s="1"/>
  <c r="AD169" i="55"/>
  <c r="AE169" i="55" s="1"/>
  <c r="AF169" i="55" s="1"/>
  <c r="AD226" i="55"/>
  <c r="AE226" i="55" s="1"/>
  <c r="AF226" i="55" s="1"/>
  <c r="Z62" i="64"/>
  <c r="Y62" i="64"/>
  <c r="BM44" i="54"/>
  <c r="AM43" i="55"/>
  <c r="AN43" i="55" s="1"/>
  <c r="AM96" i="55"/>
  <c r="AN96" i="55" s="1"/>
  <c r="BH100" i="54"/>
  <c r="BL100" i="54"/>
  <c r="BH68" i="54"/>
  <c r="BL68" i="54" s="1"/>
  <c r="BH52" i="54"/>
  <c r="BL52" i="54" s="1"/>
  <c r="BH36" i="54"/>
  <c r="BL36" i="54"/>
  <c r="BK36" i="54" s="1"/>
  <c r="BH20" i="54"/>
  <c r="BL20" i="54" s="1"/>
  <c r="Y60" i="64"/>
  <c r="Z60" i="64"/>
  <c r="K16" i="64"/>
  <c r="L16" i="64" s="1"/>
  <c r="O16" i="72"/>
  <c r="P16" i="72" s="1"/>
  <c r="L22" i="73" s="1"/>
  <c r="K46" i="64"/>
  <c r="L46" i="64" s="1"/>
  <c r="O40" i="72"/>
  <c r="P40" i="72" s="1"/>
  <c r="N8" i="73" s="1"/>
  <c r="O64" i="72"/>
  <c r="P64" i="72" s="1"/>
  <c r="R64" i="72" s="1"/>
  <c r="O46" i="72"/>
  <c r="P46" i="72" s="1"/>
  <c r="O52" i="72"/>
  <c r="P52" i="72" s="1"/>
  <c r="L34" i="73" s="1"/>
  <c r="K58" i="64"/>
  <c r="L58" i="64" s="1"/>
  <c r="O34" i="72"/>
  <c r="P34" i="72" s="1"/>
  <c r="R32" i="73" s="1"/>
  <c r="BM36" i="54"/>
  <c r="AM59" i="55"/>
  <c r="AN59" i="55" s="1"/>
  <c r="BH15" i="54"/>
  <c r="BL15" i="54"/>
  <c r="BK15" i="54" s="1"/>
  <c r="R15" i="54"/>
  <c r="R53" i="54"/>
  <c r="R77" i="54"/>
  <c r="R85" i="54"/>
  <c r="R93" i="54"/>
  <c r="AB39" i="55"/>
  <c r="AC39" i="55" s="1"/>
  <c r="AM42" i="55"/>
  <c r="AN42" i="55" s="1"/>
  <c r="AD56" i="55"/>
  <c r="AE56" i="55" s="1"/>
  <c r="AF56" i="55" s="1"/>
  <c r="AM72" i="55"/>
  <c r="AN72" i="55" s="1"/>
  <c r="AM83" i="55"/>
  <c r="AN83" i="55" s="1"/>
  <c r="AM95" i="55"/>
  <c r="AN95" i="55" s="1"/>
  <c r="AD106" i="55"/>
  <c r="AE106" i="55" s="1"/>
  <c r="AF106" i="55" s="1"/>
  <c r="AD143" i="55"/>
  <c r="AE143" i="55" s="1"/>
  <c r="AF143" i="55" s="1"/>
  <c r="AM226" i="55"/>
  <c r="AN226" i="55" s="1"/>
  <c r="BK74" i="54"/>
  <c r="BM74" i="54"/>
  <c r="BM16" i="54"/>
  <c r="R18" i="54"/>
  <c r="AG41" i="55"/>
  <c r="AJ41" i="55"/>
  <c r="AG181" i="55"/>
  <c r="AJ181" i="55"/>
  <c r="AB24" i="55"/>
  <c r="AC24" i="55" s="1"/>
  <c r="BM87" i="54"/>
  <c r="BM95" i="54"/>
  <c r="AB38" i="55"/>
  <c r="AC38" i="55" s="1"/>
  <c r="AB141" i="55"/>
  <c r="AC141" i="55" s="1"/>
  <c r="AB209" i="55"/>
  <c r="AC209" i="55" s="1"/>
  <c r="AB222" i="55"/>
  <c r="AC222" i="55" s="1"/>
  <c r="W29" i="66"/>
  <c r="AC39" i="66"/>
  <c r="AC29" i="66"/>
  <c r="AC49" i="66"/>
  <c r="Q9" i="66"/>
  <c r="Q19" i="66"/>
  <c r="AI19" i="66"/>
  <c r="AI39" i="66"/>
  <c r="K19" i="66"/>
  <c r="AI29" i="66"/>
  <c r="K49" i="66"/>
  <c r="K29" i="66"/>
  <c r="S30" i="66"/>
  <c r="M50" i="66"/>
  <c r="Y30" i="66"/>
  <c r="AC37" i="64"/>
  <c r="S50" i="66"/>
  <c r="AK10" i="66"/>
  <c r="AE40" i="66"/>
  <c r="S20" i="66"/>
  <c r="AK50" i="66"/>
  <c r="M10" i="66"/>
  <c r="AE50" i="66"/>
  <c r="Y10" i="66"/>
  <c r="M40" i="66"/>
  <c r="AK30" i="66"/>
  <c r="AE20" i="66"/>
  <c r="AK40" i="66"/>
  <c r="S40" i="66"/>
  <c r="M30" i="66"/>
  <c r="Y40" i="66"/>
  <c r="AE30" i="66"/>
  <c r="M20" i="66"/>
  <c r="AE10" i="66"/>
  <c r="AK20" i="66"/>
  <c r="S10" i="66"/>
  <c r="AL43" i="74"/>
  <c r="N23" i="74"/>
  <c r="T43" i="74"/>
  <c r="T13" i="74"/>
  <c r="Z33" i="74"/>
  <c r="Z13" i="74"/>
  <c r="Z53" i="74"/>
  <c r="N43" i="74"/>
  <c r="AF13" i="74"/>
  <c r="AF23" i="74"/>
  <c r="AL53" i="74"/>
  <c r="AL23" i="74"/>
  <c r="T33" i="74"/>
  <c r="AF53" i="74"/>
  <c r="T53" i="74"/>
  <c r="AL33" i="74"/>
  <c r="T23" i="74"/>
  <c r="N13" i="74"/>
  <c r="Z43" i="74"/>
  <c r="AD170" i="55"/>
  <c r="AE170" i="55" s="1"/>
  <c r="AF170" i="55" s="1"/>
  <c r="AJ228" i="55"/>
  <c r="AG228" i="55"/>
  <c r="K28" i="78"/>
  <c r="AM8" i="74"/>
  <c r="O48" i="74"/>
  <c r="BH83" i="54"/>
  <c r="BL83" i="54" s="1"/>
  <c r="BL51" i="54"/>
  <c r="AI24" i="74"/>
  <c r="K34" i="74"/>
  <c r="K24" i="74"/>
  <c r="W44" i="74"/>
  <c r="Q44" i="74"/>
  <c r="Q24" i="74"/>
  <c r="AC34" i="74"/>
  <c r="AI44" i="74"/>
  <c r="AC54" i="74"/>
  <c r="AC24" i="74"/>
  <c r="AC14" i="74"/>
  <c r="AI54" i="74"/>
  <c r="W14" i="74"/>
  <c r="U18" i="74"/>
  <c r="BH82" i="54"/>
  <c r="BL82" i="54"/>
  <c r="BL50" i="54"/>
  <c r="BL34" i="54"/>
  <c r="L22" i="74"/>
  <c r="L52" i="74"/>
  <c r="R22" i="74"/>
  <c r="AD52" i="74"/>
  <c r="AG48" i="72"/>
  <c r="AJ42" i="74"/>
  <c r="I45" i="78"/>
  <c r="AJ22" i="74"/>
  <c r="X32" i="74"/>
  <c r="AJ52" i="74"/>
  <c r="L32" i="74"/>
  <c r="L12" i="74"/>
  <c r="AD12" i="74"/>
  <c r="X52" i="74"/>
  <c r="R42" i="74"/>
  <c r="R52" i="74"/>
  <c r="K56" i="78"/>
  <c r="BL97" i="54"/>
  <c r="BK97" i="54" s="1"/>
  <c r="BL65" i="54"/>
  <c r="BH33" i="54"/>
  <c r="BL33" i="54"/>
  <c r="BK33" i="54" s="1"/>
  <c r="J24" i="78"/>
  <c r="K24" i="78" s="1"/>
  <c r="O28" i="74"/>
  <c r="AA28" i="74"/>
  <c r="AC16" i="72"/>
  <c r="AD16" i="72"/>
  <c r="AD77" i="55"/>
  <c r="AE77" i="55" s="1"/>
  <c r="AF77" i="55" s="1"/>
  <c r="AM119" i="55"/>
  <c r="AN119" i="55" s="1"/>
  <c r="AD141" i="55"/>
  <c r="AE141" i="55" s="1"/>
  <c r="AF141" i="55" s="1"/>
  <c r="AD154" i="55"/>
  <c r="AE154" i="55" s="1"/>
  <c r="AF154" i="55" s="1"/>
  <c r="AM184" i="55"/>
  <c r="AN184" i="55" s="1"/>
  <c r="AM199" i="55"/>
  <c r="AN199" i="55" s="1"/>
  <c r="AB224" i="55"/>
  <c r="AC224" i="55" s="1"/>
  <c r="AD225" i="55"/>
  <c r="AE225" i="55" s="1"/>
  <c r="AF225" i="55" s="1"/>
  <c r="AG59" i="72"/>
  <c r="AJ32" i="74"/>
  <c r="R12" i="74"/>
  <c r="AL15" i="74"/>
  <c r="T25" i="74"/>
  <c r="AF35" i="74"/>
  <c r="T45" i="74"/>
  <c r="T35" i="74"/>
  <c r="Z45" i="74"/>
  <c r="Z55" i="74"/>
  <c r="Z25" i="74"/>
  <c r="N35" i="74"/>
  <c r="N15" i="74"/>
  <c r="AL35" i="74"/>
  <c r="I65" i="78"/>
  <c r="K65" i="78" s="1"/>
  <c r="AF55" i="74"/>
  <c r="N25" i="74"/>
  <c r="AL25" i="74"/>
  <c r="AF45" i="74"/>
  <c r="AL45" i="74"/>
  <c r="AL55" i="74"/>
  <c r="AG68" i="72"/>
  <c r="AF15" i="74"/>
  <c r="I54" i="77"/>
  <c r="K54" i="77" s="1"/>
  <c r="AG43" i="66"/>
  <c r="AM23" i="66"/>
  <c r="U43" i="66"/>
  <c r="O43" i="66"/>
  <c r="AA13" i="66"/>
  <c r="AG23" i="66"/>
  <c r="AM53" i="66"/>
  <c r="O33" i="66"/>
  <c r="AG53" i="66"/>
  <c r="O23" i="66"/>
  <c r="AA53" i="66"/>
  <c r="U53" i="66"/>
  <c r="O53" i="66"/>
  <c r="AA43" i="66"/>
  <c r="AC57" i="64"/>
  <c r="AM43" i="66"/>
  <c r="AG32" i="74"/>
  <c r="O32" i="74"/>
  <c r="O12" i="74"/>
  <c r="AG42" i="74"/>
  <c r="AG51" i="72"/>
  <c r="AA42" i="74"/>
  <c r="AA32" i="74"/>
  <c r="AG52" i="74"/>
  <c r="AG22" i="74"/>
  <c r="AM52" i="74"/>
  <c r="AM12" i="74"/>
  <c r="AG12" i="74"/>
  <c r="O42" i="74"/>
  <c r="U12" i="74"/>
  <c r="AA52" i="74"/>
  <c r="U22" i="74"/>
  <c r="O52" i="74"/>
  <c r="AA12" i="74"/>
  <c r="AM32" i="74"/>
  <c r="I48" i="78"/>
  <c r="K48" i="78" s="1"/>
  <c r="U32" i="74"/>
  <c r="AA22" i="74"/>
  <c r="U52" i="74"/>
  <c r="AM22" i="74"/>
  <c r="AM42" i="74"/>
  <c r="AB53" i="72"/>
  <c r="AF52" i="72"/>
  <c r="AE52" i="72" s="1"/>
  <c r="J49" i="78" s="1"/>
  <c r="AB52" i="72"/>
  <c r="F37" i="78"/>
  <c r="M40" i="72"/>
  <c r="AL40" i="73"/>
  <c r="K279" i="77"/>
  <c r="K231" i="77"/>
  <c r="K151" i="77"/>
  <c r="K71" i="77"/>
  <c r="K388" i="78"/>
  <c r="K340" i="78"/>
  <c r="K196" i="78"/>
  <c r="K164" i="78"/>
  <c r="K412" i="77"/>
  <c r="K396" i="77"/>
  <c r="K380" i="77"/>
  <c r="K284" i="77"/>
  <c r="K268" i="77"/>
  <c r="K252" i="77"/>
  <c r="K204" i="77"/>
  <c r="K172" i="77"/>
  <c r="K140" i="77"/>
  <c r="K425" i="78"/>
  <c r="K409" i="78"/>
  <c r="K361" i="78"/>
  <c r="K345" i="78"/>
  <c r="K313" i="78"/>
  <c r="K185" i="78"/>
  <c r="H307" i="78"/>
  <c r="BL55" i="54"/>
  <c r="AD217" i="55"/>
  <c r="AE217" i="55" s="1"/>
  <c r="AF217" i="55" s="1"/>
  <c r="AD249" i="55"/>
  <c r="AE249" i="55" s="1"/>
  <c r="AF249" i="55" s="1"/>
  <c r="K391" i="77"/>
  <c r="K295" i="77"/>
  <c r="K263" i="77"/>
  <c r="K247" i="77"/>
  <c r="K103" i="77"/>
  <c r="K87" i="77"/>
  <c r="K356" i="78"/>
  <c r="K292" i="78"/>
  <c r="K180" i="78"/>
  <c r="K100" i="78"/>
  <c r="K84" i="78"/>
  <c r="K68" i="78"/>
  <c r="AC33" i="72"/>
  <c r="AF12" i="72"/>
  <c r="AE12" i="72" s="1"/>
  <c r="J9" i="78" s="1"/>
  <c r="AB12" i="72"/>
  <c r="H409" i="77"/>
  <c r="H313" i="77"/>
  <c r="H265" i="77"/>
  <c r="H217" i="77"/>
  <c r="H121" i="77"/>
  <c r="H73" i="77"/>
  <c r="K348" i="77"/>
  <c r="K300" i="77"/>
  <c r="K393" i="78"/>
  <c r="K377" i="78"/>
  <c r="K297" i="78"/>
  <c r="K249" i="78"/>
  <c r="K233" i="78"/>
  <c r="K153" i="78"/>
  <c r="K137" i="78"/>
  <c r="H403" i="78"/>
  <c r="H331" i="78"/>
  <c r="H259" i="78"/>
  <c r="H187" i="78"/>
  <c r="H115" i="78"/>
  <c r="BM40" i="54"/>
  <c r="BM72" i="54"/>
  <c r="BJ11" i="54"/>
  <c r="J28" i="78"/>
  <c r="M39" i="74"/>
  <c r="Y29" i="74"/>
  <c r="S49" i="74"/>
  <c r="S19" i="74"/>
  <c r="R33" i="54"/>
  <c r="R49" i="54"/>
  <c r="R89" i="54"/>
  <c r="AD118" i="55"/>
  <c r="AE118" i="55" s="1"/>
  <c r="AF118" i="55" s="1"/>
  <c r="AD182" i="55"/>
  <c r="AE182" i="55" s="1"/>
  <c r="AF182" i="55" s="1"/>
  <c r="BL39" i="54"/>
  <c r="BH55" i="54"/>
  <c r="AF11" i="72"/>
  <c r="AE11" i="72" s="1"/>
  <c r="J8" i="78" s="1"/>
  <c r="AK39" i="74"/>
  <c r="AD15" i="55"/>
  <c r="Z47" i="64"/>
  <c r="Y47" i="64"/>
  <c r="Z59" i="64"/>
  <c r="Y59" i="64"/>
  <c r="F61" i="77"/>
  <c r="AM17" i="55"/>
  <c r="AN17" i="55" s="1"/>
  <c r="K375" i="77"/>
  <c r="K359" i="77"/>
  <c r="K343" i="77"/>
  <c r="K327" i="77"/>
  <c r="K311" i="77"/>
  <c r="K199" i="77"/>
  <c r="K183" i="77"/>
  <c r="K119" i="77"/>
  <c r="K420" i="78"/>
  <c r="K404" i="78"/>
  <c r="K372" i="78"/>
  <c r="K324" i="78"/>
  <c r="K308" i="78"/>
  <c r="K276" i="78"/>
  <c r="K260" i="78"/>
  <c r="K244" i="78"/>
  <c r="K228" i="78"/>
  <c r="K212" i="78"/>
  <c r="K148" i="78"/>
  <c r="K132" i="78"/>
  <c r="K116" i="78"/>
  <c r="AD200" i="55"/>
  <c r="AE200" i="55" s="1"/>
  <c r="AF200" i="55" s="1"/>
  <c r="H361" i="77"/>
  <c r="H169" i="77"/>
  <c r="K364" i="77"/>
  <c r="K316" i="77"/>
  <c r="K236" i="77"/>
  <c r="K220" i="77"/>
  <c r="K124" i="77"/>
  <c r="K108" i="77"/>
  <c r="K92" i="77"/>
  <c r="K76" i="77"/>
  <c r="K329" i="78"/>
  <c r="K281" i="78"/>
  <c r="K217" i="78"/>
  <c r="K121" i="78"/>
  <c r="K105" i="78"/>
  <c r="K89" i="78"/>
  <c r="K73" i="78"/>
  <c r="H379" i="78"/>
  <c r="H355" i="78"/>
  <c r="H235" i="78"/>
  <c r="H211" i="78"/>
  <c r="H163" i="78"/>
  <c r="H91" i="78"/>
  <c r="H67" i="78"/>
  <c r="AD119" i="55"/>
  <c r="AE119" i="55" s="1"/>
  <c r="AF119" i="55" s="1"/>
  <c r="BL71" i="54"/>
  <c r="BK71" i="54" s="1"/>
  <c r="BL23" i="54"/>
  <c r="BK23" i="54" s="1"/>
  <c r="W30" i="74"/>
  <c r="K40" i="74"/>
  <c r="Q20" i="74"/>
  <c r="I32" i="78"/>
  <c r="AI50" i="74"/>
  <c r="AC30" i="74"/>
  <c r="Q50" i="74"/>
  <c r="K50" i="74"/>
  <c r="AI10" i="74"/>
  <c r="AC50" i="74"/>
  <c r="W10" i="74"/>
  <c r="Q10" i="74"/>
  <c r="K20" i="74"/>
  <c r="AI20" i="74"/>
  <c r="Q40" i="74"/>
  <c r="Q30" i="74"/>
  <c r="AI40" i="74"/>
  <c r="AI30" i="74"/>
  <c r="AC20" i="74"/>
  <c r="K30" i="74"/>
  <c r="AD86" i="55"/>
  <c r="AE86" i="55" s="1"/>
  <c r="AF86" i="55" s="1"/>
  <c r="AB11" i="72"/>
  <c r="Z40" i="64"/>
  <c r="Y40" i="64"/>
  <c r="AM48" i="74"/>
  <c r="AA18" i="74"/>
  <c r="AM38" i="74"/>
  <c r="O8" i="74"/>
  <c r="AA38" i="74"/>
  <c r="AG18" i="74"/>
  <c r="U48" i="74"/>
  <c r="U28" i="74"/>
  <c r="AA8" i="74"/>
  <c r="AG38" i="74"/>
  <c r="AM18" i="74"/>
  <c r="AG48" i="74"/>
  <c r="AG28" i="74"/>
  <c r="AM28" i="74"/>
  <c r="AB20" i="72"/>
  <c r="AF21" i="72"/>
  <c r="AE21" i="72" s="1"/>
  <c r="J18" i="78" s="1"/>
  <c r="AF20" i="72"/>
  <c r="AE20" i="72" s="1"/>
  <c r="J17" i="78" s="1"/>
  <c r="I31" i="78"/>
  <c r="K31" i="78" s="1"/>
  <c r="P50" i="74"/>
  <c r="AH30" i="74"/>
  <c r="V10" i="74"/>
  <c r="V50" i="74"/>
  <c r="V20" i="74"/>
  <c r="AH20" i="74"/>
  <c r="AG34" i="72"/>
  <c r="P20" i="74"/>
  <c r="AH10" i="74"/>
  <c r="AB10" i="74"/>
  <c r="P10" i="74"/>
  <c r="V30" i="74"/>
  <c r="J10" i="74"/>
  <c r="AH40" i="74"/>
  <c r="V40" i="74"/>
  <c r="AH50" i="74"/>
  <c r="J50" i="74"/>
  <c r="AB40" i="74"/>
  <c r="R12" i="54"/>
  <c r="Y41" i="64"/>
  <c r="Z41" i="64"/>
  <c r="X33" i="64"/>
  <c r="AB32" i="64"/>
  <c r="AA32" i="64" s="1"/>
  <c r="J29" i="77" s="1"/>
  <c r="X32" i="64"/>
  <c r="AL8" i="65"/>
  <c r="N32" i="65"/>
  <c r="T16" i="65"/>
  <c r="AL32" i="65"/>
  <c r="AF16" i="65"/>
  <c r="Z40" i="65"/>
  <c r="T24" i="65"/>
  <c r="N40" i="65"/>
  <c r="AF8" i="65"/>
  <c r="X61" i="64"/>
  <c r="AB61" i="64"/>
  <c r="AA61" i="64" s="1"/>
  <c r="J58" i="77" s="1"/>
  <c r="X68" i="64"/>
  <c r="AB68" i="64"/>
  <c r="AA68" i="64" s="1"/>
  <c r="J65" i="77" s="1"/>
  <c r="M16" i="72"/>
  <c r="L30" i="73"/>
  <c r="X38" i="73"/>
  <c r="F13" i="78"/>
  <c r="AL40" i="65"/>
  <c r="L6" i="73"/>
  <c r="U15" i="74"/>
  <c r="AG25" i="74"/>
  <c r="AA45" i="74"/>
  <c r="AG69" i="72"/>
  <c r="AG55" i="74"/>
  <c r="AA55" i="74"/>
  <c r="AA35" i="74"/>
  <c r="X54" i="64"/>
  <c r="AB54" i="64"/>
  <c r="AA54" i="64" s="1"/>
  <c r="J51" i="77" s="1"/>
  <c r="F55" i="78"/>
  <c r="M58" i="72"/>
  <c r="AB66" i="72"/>
  <c r="AF66" i="72"/>
  <c r="AE66" i="72" s="1"/>
  <c r="J63" i="78" s="1"/>
  <c r="AB9" i="66"/>
  <c r="AG58" i="72"/>
  <c r="P44" i="74"/>
  <c r="AH44" i="74"/>
  <c r="V34" i="74"/>
  <c r="AH14" i="74"/>
  <c r="V24" i="74"/>
  <c r="J34" i="74"/>
  <c r="P34" i="74"/>
  <c r="P54" i="74"/>
  <c r="J44" i="74"/>
  <c r="I55" i="78"/>
  <c r="K55" i="78" s="1"/>
  <c r="V54" i="74"/>
  <c r="J54" i="74"/>
  <c r="X14" i="64"/>
  <c r="X13" i="64"/>
  <c r="AB14" i="64"/>
  <c r="AA14" i="64" s="1"/>
  <c r="J11" i="77" s="1"/>
  <c r="AB47" i="64"/>
  <c r="AA47" i="64" s="1"/>
  <c r="J44" i="77" s="1"/>
  <c r="X46" i="64"/>
  <c r="AM51" i="74"/>
  <c r="AG21" i="74"/>
  <c r="AM21" i="74"/>
  <c r="AM11" i="74"/>
  <c r="U31" i="74"/>
  <c r="O41" i="74"/>
  <c r="AG51" i="74"/>
  <c r="AA51" i="74"/>
  <c r="AA21" i="74"/>
  <c r="U21" i="74"/>
  <c r="O21" i="74"/>
  <c r="O31" i="74"/>
  <c r="AG41" i="74"/>
  <c r="AA41" i="74"/>
  <c r="U51" i="74"/>
  <c r="O51" i="74"/>
  <c r="AA31" i="74"/>
  <c r="Y34" i="74"/>
  <c r="S54" i="74"/>
  <c r="B222" i="68"/>
  <c r="O28" i="72" s="1"/>
  <c r="P28" i="72" s="1"/>
  <c r="B223" i="68"/>
  <c r="O22" i="72" s="1"/>
  <c r="P22" i="72" s="1"/>
  <c r="AJ34" i="73"/>
  <c r="AJ18" i="73"/>
  <c r="AE14" i="74"/>
  <c r="Y24" i="74"/>
  <c r="L20" i="74"/>
  <c r="X50" i="74"/>
  <c r="Y39" i="74"/>
  <c r="AK19" i="74"/>
  <c r="M9" i="74"/>
  <c r="S9" i="74"/>
  <c r="AE49" i="74"/>
  <c r="Y19" i="74"/>
  <c r="AE9" i="74"/>
  <c r="X10" i="64"/>
  <c r="X15" i="64"/>
  <c r="AB15" i="64"/>
  <c r="AA15" i="64" s="1"/>
  <c r="J12" i="77" s="1"/>
  <c r="AD24" i="65"/>
  <c r="X8" i="65"/>
  <c r="L16" i="65"/>
  <c r="AD16" i="65"/>
  <c r="R16" i="65"/>
  <c r="AD39" i="72"/>
  <c r="AC39" i="72"/>
  <c r="F43" i="78"/>
  <c r="M46" i="72"/>
  <c r="AB67" i="72"/>
  <c r="AF67" i="72"/>
  <c r="AE67" i="72" s="1"/>
  <c r="J64" i="78" s="1"/>
  <c r="AB47" i="72"/>
  <c r="AB46" i="72"/>
  <c r="AF47" i="72"/>
  <c r="AE47" i="72" s="1"/>
  <c r="J44" i="78" s="1"/>
  <c r="AF46" i="72"/>
  <c r="AE46" i="72" s="1"/>
  <c r="J43" i="78" s="1"/>
  <c r="N42" i="74"/>
  <c r="AL42" i="74"/>
  <c r="N32" i="74"/>
  <c r="AF22" i="74"/>
  <c r="M54" i="74"/>
  <c r="S34" i="74"/>
  <c r="AK14" i="74"/>
  <c r="I58" i="78"/>
  <c r="K58" i="78" s="1"/>
  <c r="AE34" i="74"/>
  <c r="AE24" i="74"/>
  <c r="Y14" i="74"/>
  <c r="AK44" i="74"/>
  <c r="AF15" i="72"/>
  <c r="AE15" i="72" s="1"/>
  <c r="J12" i="78" s="1"/>
  <c r="AB15" i="72"/>
  <c r="AB40" i="72"/>
  <c r="AF41" i="72"/>
  <c r="AE41" i="72" s="1"/>
  <c r="J38" i="78" s="1"/>
  <c r="AF40" i="72"/>
  <c r="AE40" i="72" s="1"/>
  <c r="J37" i="78" s="1"/>
  <c r="T22" i="74"/>
  <c r="T52" i="74"/>
  <c r="BL12" i="54"/>
  <c r="I33" i="78"/>
  <c r="K33" i="78" s="1"/>
  <c r="X30" i="74"/>
  <c r="L10" i="74"/>
  <c r="X10" i="74"/>
  <c r="AG36" i="72"/>
  <c r="M34" i="72"/>
  <c r="AB59" i="64"/>
  <c r="AA59" i="64" s="1"/>
  <c r="J56" i="77" s="1"/>
  <c r="AB60" i="64"/>
  <c r="AA60" i="64" s="1"/>
  <c r="J57" i="77" s="1"/>
  <c r="X67" i="64"/>
  <c r="AB67" i="64"/>
  <c r="AA67" i="64" s="1"/>
  <c r="J64" i="77" s="1"/>
  <c r="AF60" i="72"/>
  <c r="AE60" i="72" s="1"/>
  <c r="J57" i="78" s="1"/>
  <c r="M30" i="74"/>
  <c r="AK30" i="74"/>
  <c r="O45" i="66"/>
  <c r="S10" i="74"/>
  <c r="M20" i="74"/>
  <c r="BL85" i="54"/>
  <c r="BK85" i="54" s="1"/>
  <c r="BL69" i="54"/>
  <c r="BK69" i="54" s="1"/>
  <c r="BL53" i="54"/>
  <c r="BL37" i="54"/>
  <c r="BL21" i="54"/>
  <c r="BK21" i="54" s="1"/>
  <c r="AD49" i="72"/>
  <c r="AC49" i="72"/>
  <c r="AB25" i="72"/>
  <c r="AF24" i="72"/>
  <c r="AE24" i="72" s="1"/>
  <c r="J21" i="78" s="1"/>
  <c r="AB24" i="72"/>
  <c r="AF25" i="72"/>
  <c r="AE25" i="72" s="1"/>
  <c r="J22" i="78" s="1"/>
  <c r="AB42" i="72"/>
  <c r="AF43" i="72"/>
  <c r="AE43" i="72" s="1"/>
  <c r="J40" i="78" s="1"/>
  <c r="AB43" i="72"/>
  <c r="AF42" i="72"/>
  <c r="AE42" i="72" s="1"/>
  <c r="J39" i="78" s="1"/>
  <c r="AF55" i="72"/>
  <c r="AE55" i="72" s="1"/>
  <c r="J52" i="78" s="1"/>
  <c r="AB54" i="72"/>
  <c r="AB55" i="72"/>
  <c r="K389" i="77"/>
  <c r="K341" i="77"/>
  <c r="K309" i="77"/>
  <c r="K277" i="77"/>
  <c r="K117" i="77"/>
  <c r="K418" i="78"/>
  <c r="K402" i="78"/>
  <c r="K386" i="78"/>
  <c r="K370" i="78"/>
  <c r="K354" i="78"/>
  <c r="K258" i="78"/>
  <c r="K242" i="78"/>
  <c r="K226" i="78"/>
  <c r="K210" i="78"/>
  <c r="K146" i="78"/>
  <c r="K130" i="78"/>
  <c r="K82" i="78"/>
  <c r="Z24" i="64"/>
  <c r="Y24" i="64"/>
  <c r="AK17" i="74"/>
  <c r="M17" i="74"/>
  <c r="F7" i="78"/>
  <c r="AD63" i="72"/>
  <c r="AC63" i="72"/>
  <c r="AC27" i="64"/>
  <c r="O18" i="66"/>
  <c r="AA38" i="66"/>
  <c r="O8" i="66"/>
  <c r="AF62" i="72"/>
  <c r="AE62" i="72" s="1"/>
  <c r="AF44" i="74" s="1"/>
  <c r="W13" i="55"/>
  <c r="X13" i="55" s="1"/>
  <c r="AB13" i="55" s="1"/>
  <c r="AC13" i="55" s="1"/>
  <c r="I35" i="78"/>
  <c r="K35" i="78" s="1"/>
  <c r="N30" i="74"/>
  <c r="AL50" i="74"/>
  <c r="AL20" i="74"/>
  <c r="AL40" i="74"/>
  <c r="AF30" i="74"/>
  <c r="AG38" i="72"/>
  <c r="AC26" i="72"/>
  <c r="AD26" i="72"/>
  <c r="AF44" i="72"/>
  <c r="AE44" i="72" s="1"/>
  <c r="J41" i="78" s="1"/>
  <c r="AB44" i="72"/>
  <c r="H295" i="77"/>
  <c r="H151" i="77"/>
  <c r="K410" i="77"/>
  <c r="K282" i="77"/>
  <c r="K250" i="77"/>
  <c r="K234" i="77"/>
  <c r="K138" i="77"/>
  <c r="K106" i="77"/>
  <c r="K407" i="78"/>
  <c r="K391" i="78"/>
  <c r="K343" i="78"/>
  <c r="K327" i="78"/>
  <c r="K311" i="78"/>
  <c r="K295" i="78"/>
  <c r="K231" i="78"/>
  <c r="K119" i="78"/>
  <c r="AB62" i="64"/>
  <c r="AA62" i="64" s="1"/>
  <c r="J59" i="77" s="1"/>
  <c r="AF69" i="72"/>
  <c r="AE69" i="72" s="1"/>
  <c r="O15" i="74" s="1"/>
  <c r="AB69" i="64"/>
  <c r="AA69" i="64" s="1"/>
  <c r="Z21" i="64"/>
  <c r="Y21" i="64"/>
  <c r="X16" i="64"/>
  <c r="AB36" i="64"/>
  <c r="AA36" i="64" s="1"/>
  <c r="J33" i="77" s="1"/>
  <c r="X36" i="64"/>
  <c r="X35" i="64"/>
  <c r="AB42" i="64"/>
  <c r="AA42" i="64" s="1"/>
  <c r="J39" i="77" s="1"/>
  <c r="X42" i="64"/>
  <c r="X48" i="64"/>
  <c r="AB55" i="64"/>
  <c r="AA55" i="64" s="1"/>
  <c r="J52" i="77" s="1"/>
  <c r="AF16" i="72"/>
  <c r="AE16" i="72" s="1"/>
  <c r="J13" i="78" s="1"/>
  <c r="AB17" i="72"/>
  <c r="AB30" i="72"/>
  <c r="H337" i="77"/>
  <c r="K292" i="77"/>
  <c r="K132" i="77"/>
  <c r="K401" i="78"/>
  <c r="K369" i="78"/>
  <c r="K353" i="78"/>
  <c r="K289" i="78"/>
  <c r="K209" i="78"/>
  <c r="K97" i="78"/>
  <c r="H415" i="78"/>
  <c r="H391" i="78"/>
  <c r="H367" i="78"/>
  <c r="H295" i="78"/>
  <c r="H223" i="78"/>
  <c r="AB20" i="64"/>
  <c r="AA20" i="64" s="1"/>
  <c r="AB21" i="64"/>
  <c r="AA21" i="64" s="1"/>
  <c r="J18" i="77" s="1"/>
  <c r="K409" i="77"/>
  <c r="K393" i="77"/>
  <c r="K313" i="77"/>
  <c r="K281" i="77"/>
  <c r="K201" i="77"/>
  <c r="K105" i="77"/>
  <c r="K89" i="77"/>
  <c r="K342" i="78"/>
  <c r="K214" i="78"/>
  <c r="K166" i="78"/>
  <c r="AB13" i="72"/>
  <c r="K163" i="77"/>
  <c r="K240" i="78"/>
  <c r="K144" i="78"/>
  <c r="Z6" i="73" l="1"/>
  <c r="N6" i="73"/>
  <c r="AL38" i="73"/>
  <c r="AF30" i="73"/>
  <c r="N14" i="73"/>
  <c r="T30" i="73"/>
  <c r="Q22" i="72"/>
  <c r="AF38" i="73"/>
  <c r="T38" i="73"/>
  <c r="T22" i="73"/>
  <c r="N30" i="73"/>
  <c r="AL14" i="73"/>
  <c r="AL6" i="73"/>
  <c r="R22" i="72"/>
  <c r="N38" i="73"/>
  <c r="Z38" i="73"/>
  <c r="AL30" i="73"/>
  <c r="Z30" i="73"/>
  <c r="N22" i="73"/>
  <c r="AF6" i="73"/>
  <c r="T14" i="73"/>
  <c r="G19" i="78"/>
  <c r="H19" i="78" s="1"/>
  <c r="Z22" i="73"/>
  <c r="AL22" i="73"/>
  <c r="AF22" i="73"/>
  <c r="T6" i="73"/>
  <c r="AF14" i="73"/>
  <c r="Z14" i="73"/>
  <c r="V16" i="73"/>
  <c r="J40" i="73"/>
  <c r="AH24" i="73"/>
  <c r="J16" i="73"/>
  <c r="V8" i="73"/>
  <c r="R28" i="72"/>
  <c r="J32" i="73"/>
  <c r="AH40" i="73"/>
  <c r="AB40" i="73"/>
  <c r="AB16" i="73"/>
  <c r="AB24" i="73"/>
  <c r="Q28" i="72"/>
  <c r="AH32" i="73"/>
  <c r="V24" i="73"/>
  <c r="J8" i="73"/>
  <c r="P24" i="73"/>
  <c r="P8" i="73"/>
  <c r="V40" i="73"/>
  <c r="G25" i="78"/>
  <c r="H25" i="78" s="1"/>
  <c r="J24" i="73"/>
  <c r="P40" i="73"/>
  <c r="P32" i="73"/>
  <c r="AB8" i="73"/>
  <c r="V32" i="73"/>
  <c r="AB32" i="73"/>
  <c r="P16" i="73"/>
  <c r="AH16" i="73"/>
  <c r="AH8" i="73"/>
  <c r="BK61" i="54"/>
  <c r="BM61" i="54"/>
  <c r="BK91" i="54"/>
  <c r="BM91" i="54"/>
  <c r="BK77" i="54"/>
  <c r="BM77" i="54"/>
  <c r="BM52" i="54"/>
  <c r="BK52" i="54"/>
  <c r="BK83" i="54"/>
  <c r="BM83" i="54"/>
  <c r="BM43" i="54"/>
  <c r="BK43" i="54"/>
  <c r="BK20" i="54"/>
  <c r="BM20" i="54"/>
  <c r="BM68" i="54"/>
  <c r="BK68" i="54"/>
  <c r="AJ64" i="55"/>
  <c r="AG64" i="55"/>
  <c r="Z39" i="64"/>
  <c r="Y39" i="64"/>
  <c r="I30" i="78"/>
  <c r="K30" i="78" s="1"/>
  <c r="AG49" i="74"/>
  <c r="O9" i="74"/>
  <c r="AA49" i="74"/>
  <c r="AM29" i="74"/>
  <c r="AA9" i="74"/>
  <c r="AA29" i="74"/>
  <c r="U19" i="74"/>
  <c r="AG33" i="72"/>
  <c r="AG29" i="74"/>
  <c r="U49" i="74"/>
  <c r="O49" i="74"/>
  <c r="AM19" i="74"/>
  <c r="AA19" i="74"/>
  <c r="U29" i="74"/>
  <c r="O29" i="74"/>
  <c r="AM9" i="74"/>
  <c r="U39" i="74"/>
  <c r="AM39" i="74"/>
  <c r="O39" i="74"/>
  <c r="AG19" i="74"/>
  <c r="AM49" i="74"/>
  <c r="O19" i="74"/>
  <c r="AG39" i="74"/>
  <c r="AG9" i="74"/>
  <c r="AA39" i="74"/>
  <c r="U9" i="74"/>
  <c r="AF16" i="73"/>
  <c r="BM51" i="54"/>
  <c r="BK51" i="54"/>
  <c r="G43" i="77"/>
  <c r="H43" i="77" s="1"/>
  <c r="M46" i="64"/>
  <c r="AB34" i="65"/>
  <c r="AJ27" i="55"/>
  <c r="AG27" i="55"/>
  <c r="BM93" i="54"/>
  <c r="BK93" i="54"/>
  <c r="Y51" i="64"/>
  <c r="Z51" i="64"/>
  <c r="P42" i="65"/>
  <c r="I53" i="77"/>
  <c r="K53" i="77" s="1"/>
  <c r="T13" i="66"/>
  <c r="T53" i="66"/>
  <c r="N43" i="66"/>
  <c r="AL23" i="66"/>
  <c r="T33" i="66"/>
  <c r="Z33" i="66"/>
  <c r="AL43" i="66"/>
  <c r="Z53" i="66"/>
  <c r="AL13" i="66"/>
  <c r="AC56" i="64"/>
  <c r="Z23" i="66"/>
  <c r="AF33" i="66"/>
  <c r="AF43" i="66"/>
  <c r="N53" i="66"/>
  <c r="Z13" i="66"/>
  <c r="AL33" i="66"/>
  <c r="N23" i="66"/>
  <c r="AF23" i="66"/>
  <c r="N33" i="66"/>
  <c r="T43" i="66"/>
  <c r="N13" i="66"/>
  <c r="Z43" i="66"/>
  <c r="AL53" i="66"/>
  <c r="AF53" i="66"/>
  <c r="T23" i="66"/>
  <c r="AF13" i="66"/>
  <c r="BK59" i="54"/>
  <c r="BM59" i="54"/>
  <c r="Z42" i="64"/>
  <c r="Y42" i="64"/>
  <c r="T40" i="73"/>
  <c r="AJ77" i="55"/>
  <c r="AG77" i="55"/>
  <c r="V10" i="65"/>
  <c r="R34" i="74"/>
  <c r="L24" i="74"/>
  <c r="X14" i="74"/>
  <c r="R44" i="74"/>
  <c r="I57" i="78"/>
  <c r="K57" i="78" s="1"/>
  <c r="R14" i="74"/>
  <c r="AD14" i="74"/>
  <c r="AJ24" i="74"/>
  <c r="L14" i="74"/>
  <c r="X24" i="74"/>
  <c r="AD44" i="74"/>
  <c r="AD34" i="74"/>
  <c r="R54" i="74"/>
  <c r="AJ34" i="74"/>
  <c r="L54" i="74"/>
  <c r="X54" i="74"/>
  <c r="X34" i="74"/>
  <c r="AD54" i="74"/>
  <c r="AJ54" i="74"/>
  <c r="X44" i="74"/>
  <c r="R24" i="74"/>
  <c r="AG60" i="72"/>
  <c r="AJ14" i="74"/>
  <c r="L44" i="74"/>
  <c r="L34" i="74"/>
  <c r="AD24" i="74"/>
  <c r="AJ44" i="74"/>
  <c r="Z50" i="64"/>
  <c r="Y50" i="64"/>
  <c r="Q41" i="66"/>
  <c r="W51" i="66"/>
  <c r="Q51" i="66"/>
  <c r="K11" i="66"/>
  <c r="AC41" i="64"/>
  <c r="AC31" i="66"/>
  <c r="I38" i="77"/>
  <c r="K38" i="77" s="1"/>
  <c r="W31" i="66"/>
  <c r="AC11" i="66"/>
  <c r="AC51" i="66"/>
  <c r="W11" i="66"/>
  <c r="AI31" i="66"/>
  <c r="K31" i="66"/>
  <c r="Q21" i="66"/>
  <c r="K21" i="66"/>
  <c r="W21" i="66"/>
  <c r="AI11" i="66"/>
  <c r="Q11" i="66"/>
  <c r="AI41" i="66"/>
  <c r="AC21" i="66"/>
  <c r="Q31" i="66"/>
  <c r="AI21" i="66"/>
  <c r="W41" i="66"/>
  <c r="K51" i="66"/>
  <c r="AC41" i="66"/>
  <c r="K41" i="66"/>
  <c r="AI51" i="66"/>
  <c r="AJ106" i="55"/>
  <c r="AG106" i="55"/>
  <c r="AD65" i="72"/>
  <c r="AC65" i="72"/>
  <c r="R6" i="73"/>
  <c r="V37" i="74"/>
  <c r="J7" i="74"/>
  <c r="V7" i="74"/>
  <c r="AB7" i="74"/>
  <c r="P17" i="74"/>
  <c r="J37" i="74"/>
  <c r="AB17" i="74"/>
  <c r="V27" i="74"/>
  <c r="P47" i="74"/>
  <c r="AG16" i="72"/>
  <c r="AB27" i="74"/>
  <c r="AH47" i="74"/>
  <c r="AH17" i="74"/>
  <c r="AH27" i="74"/>
  <c r="AB37" i="74"/>
  <c r="J17" i="74"/>
  <c r="J27" i="74"/>
  <c r="AB47" i="74"/>
  <c r="P37" i="74"/>
  <c r="I13" i="78"/>
  <c r="K13" i="78" s="1"/>
  <c r="AH37" i="74"/>
  <c r="P27" i="74"/>
  <c r="V47" i="74"/>
  <c r="V17" i="74"/>
  <c r="P7" i="74"/>
  <c r="J47" i="74"/>
  <c r="AH7" i="74"/>
  <c r="X34" i="66"/>
  <c r="AJ34" i="66"/>
  <c r="AD34" i="66"/>
  <c r="L24" i="66"/>
  <c r="R54" i="66"/>
  <c r="L14" i="66"/>
  <c r="AJ54" i="66"/>
  <c r="R44" i="66"/>
  <c r="AD24" i="66"/>
  <c r="AJ24" i="66"/>
  <c r="AD14" i="66"/>
  <c r="AJ14" i="66"/>
  <c r="L34" i="66"/>
  <c r="X24" i="66"/>
  <c r="R24" i="66"/>
  <c r="AC60" i="64"/>
  <c r="I57" i="77"/>
  <c r="K57" i="77" s="1"/>
  <c r="AD54" i="66"/>
  <c r="L54" i="66"/>
  <c r="AD44" i="66"/>
  <c r="L44" i="66"/>
  <c r="R34" i="66"/>
  <c r="X14" i="66"/>
  <c r="AJ44" i="66"/>
  <c r="R14" i="66"/>
  <c r="X44" i="66"/>
  <c r="X54" i="66"/>
  <c r="AB10" i="65"/>
  <c r="O47" i="74"/>
  <c r="U37" i="74"/>
  <c r="AA27" i="74"/>
  <c r="AA37" i="74"/>
  <c r="AA47" i="74"/>
  <c r="AG27" i="74"/>
  <c r="U17" i="74"/>
  <c r="AM37" i="74"/>
  <c r="O27" i="74"/>
  <c r="AM47" i="74"/>
  <c r="U27" i="74"/>
  <c r="AG37" i="74"/>
  <c r="O7" i="74"/>
  <c r="AA7" i="74"/>
  <c r="I18" i="78"/>
  <c r="K18" i="78" s="1"/>
  <c r="AG47" i="74"/>
  <c r="O37" i="74"/>
  <c r="AM27" i="74"/>
  <c r="AG17" i="74"/>
  <c r="AG21" i="72"/>
  <c r="AA17" i="74"/>
  <c r="U47" i="74"/>
  <c r="AM7" i="74"/>
  <c r="U7" i="74"/>
  <c r="AM17" i="74"/>
  <c r="AG7" i="74"/>
  <c r="O17" i="74"/>
  <c r="Y26" i="64"/>
  <c r="Z26" i="64"/>
  <c r="AC25" i="72"/>
  <c r="AD25" i="72"/>
  <c r="H13" i="78"/>
  <c r="AG226" i="55"/>
  <c r="AJ226" i="55"/>
  <c r="AE12" i="55"/>
  <c r="AF12" i="55" s="1"/>
  <c r="Y32" i="74"/>
  <c r="Y12" i="74"/>
  <c r="AE42" i="74"/>
  <c r="Y42" i="74"/>
  <c r="AG49" i="72"/>
  <c r="AK22" i="74"/>
  <c r="M42" i="74"/>
  <c r="S12" i="74"/>
  <c r="AK52" i="74"/>
  <c r="S42" i="74"/>
  <c r="Y52" i="74"/>
  <c r="AK32" i="74"/>
  <c r="AE12" i="74"/>
  <c r="M52" i="74"/>
  <c r="AE52" i="74"/>
  <c r="M32" i="74"/>
  <c r="AK42" i="74"/>
  <c r="AE32" i="74"/>
  <c r="S32" i="74"/>
  <c r="M12" i="74"/>
  <c r="I46" i="78"/>
  <c r="K46" i="78" s="1"/>
  <c r="AE22" i="74"/>
  <c r="AK12" i="74"/>
  <c r="Y22" i="74"/>
  <c r="S22" i="74"/>
  <c r="S52" i="74"/>
  <c r="M22" i="74"/>
  <c r="R22" i="73"/>
  <c r="AL24" i="73"/>
  <c r="AB42" i="73"/>
  <c r="AB34" i="73"/>
  <c r="AH42" i="73"/>
  <c r="AH34" i="73"/>
  <c r="G43" i="78"/>
  <c r="AH26" i="73"/>
  <c r="P18" i="73"/>
  <c r="AB26" i="73"/>
  <c r="AB18" i="73"/>
  <c r="V18" i="73"/>
  <c r="AH10" i="73"/>
  <c r="J26" i="73"/>
  <c r="R46" i="72"/>
  <c r="P42" i="73"/>
  <c r="Q46" i="72"/>
  <c r="P34" i="73"/>
  <c r="P10" i="73"/>
  <c r="V10" i="73"/>
  <c r="J34" i="73"/>
  <c r="J10" i="73"/>
  <c r="J42" i="73"/>
  <c r="J18" i="73"/>
  <c r="AH18" i="73"/>
  <c r="N46" i="64"/>
  <c r="AG53" i="55"/>
  <c r="AJ53" i="55"/>
  <c r="Z15" i="64"/>
  <c r="Y15" i="64"/>
  <c r="BM23" i="54"/>
  <c r="AH34" i="65"/>
  <c r="AJ202" i="55"/>
  <c r="AG202" i="55"/>
  <c r="AG242" i="55"/>
  <c r="AJ242" i="55"/>
  <c r="AG250" i="55"/>
  <c r="AJ250" i="55"/>
  <c r="AG107" i="55"/>
  <c r="AJ107" i="55"/>
  <c r="V12" i="73"/>
  <c r="AH36" i="73"/>
  <c r="R8" i="66"/>
  <c r="X38" i="66"/>
  <c r="L38" i="66"/>
  <c r="AD48" i="66"/>
  <c r="R28" i="66"/>
  <c r="X28" i="66"/>
  <c r="X18" i="66"/>
  <c r="X8" i="66"/>
  <c r="AC24" i="64"/>
  <c r="X48" i="66"/>
  <c r="AJ18" i="66"/>
  <c r="AD38" i="66"/>
  <c r="L28" i="66"/>
  <c r="L8" i="66"/>
  <c r="R38" i="66"/>
  <c r="L48" i="66"/>
  <c r="AJ48" i="66"/>
  <c r="R18" i="66"/>
  <c r="AD18" i="66"/>
  <c r="AJ28" i="66"/>
  <c r="AD8" i="66"/>
  <c r="AJ38" i="66"/>
  <c r="L18" i="66"/>
  <c r="AJ8" i="66"/>
  <c r="R48" i="66"/>
  <c r="I21" i="77"/>
  <c r="K21" i="77" s="1"/>
  <c r="AD28" i="66"/>
  <c r="Z67" i="64"/>
  <c r="Y67" i="64"/>
  <c r="AD40" i="72"/>
  <c r="AC40" i="72"/>
  <c r="V34" i="73"/>
  <c r="Y10" i="64"/>
  <c r="Z10" i="64"/>
  <c r="X11" i="64" s="1"/>
  <c r="AD10" i="73"/>
  <c r="AD38" i="73"/>
  <c r="AJ170" i="55"/>
  <c r="AG170" i="55"/>
  <c r="K10" i="64"/>
  <c r="L10" i="64" s="1"/>
  <c r="AG34" i="55"/>
  <c r="AJ34" i="55"/>
  <c r="J42" i="65"/>
  <c r="AG175" i="55"/>
  <c r="AJ175" i="55"/>
  <c r="AJ31" i="55"/>
  <c r="AG31" i="55"/>
  <c r="Z22" i="64"/>
  <c r="X23" i="64" s="1"/>
  <c r="Y22" i="64"/>
  <c r="AG78" i="55"/>
  <c r="AJ78" i="55"/>
  <c r="V20" i="73"/>
  <c r="J44" i="73"/>
  <c r="I18" i="77"/>
  <c r="K18" i="77" s="1"/>
  <c r="AA47" i="66"/>
  <c r="O27" i="66"/>
  <c r="AC21" i="64"/>
  <c r="U27" i="66"/>
  <c r="AG27" i="66"/>
  <c r="AG7" i="66"/>
  <c r="O17" i="66"/>
  <c r="O7" i="66"/>
  <c r="AA37" i="66"/>
  <c r="U37" i="66"/>
  <c r="O37" i="66"/>
  <c r="AA27" i="66"/>
  <c r="AA7" i="66"/>
  <c r="AA17" i="66"/>
  <c r="AM27" i="66"/>
  <c r="AM17" i="66"/>
  <c r="AM37" i="66"/>
  <c r="AG37" i="66"/>
  <c r="U17" i="66"/>
  <c r="AM7" i="66"/>
  <c r="AG47" i="66"/>
  <c r="AM47" i="66"/>
  <c r="U7" i="66"/>
  <c r="AG17" i="66"/>
  <c r="O47" i="66"/>
  <c r="U47" i="66"/>
  <c r="BK37" i="54"/>
  <c r="BM37" i="54"/>
  <c r="AD8" i="73"/>
  <c r="P26" i="73"/>
  <c r="X22" i="73"/>
  <c r="AC40" i="64"/>
  <c r="V21" i="66"/>
  <c r="AH51" i="66"/>
  <c r="AB21" i="66"/>
  <c r="P41" i="66"/>
  <c r="AH31" i="66"/>
  <c r="V41" i="66"/>
  <c r="J41" i="66"/>
  <c r="P11" i="66"/>
  <c r="AH21" i="66"/>
  <c r="AB51" i="66"/>
  <c r="AB11" i="66"/>
  <c r="P21" i="66"/>
  <c r="AH11" i="66"/>
  <c r="J21" i="66"/>
  <c r="P31" i="66"/>
  <c r="J31" i="66"/>
  <c r="V11" i="66"/>
  <c r="J11" i="66"/>
  <c r="V51" i="66"/>
  <c r="P51" i="66"/>
  <c r="J51" i="66"/>
  <c r="I37" i="77"/>
  <c r="K37" i="77" s="1"/>
  <c r="AH41" i="66"/>
  <c r="AB41" i="66"/>
  <c r="AB31" i="66"/>
  <c r="V31" i="66"/>
  <c r="AD53" i="72"/>
  <c r="AC53" i="72"/>
  <c r="K64" i="64"/>
  <c r="L64" i="64" s="1"/>
  <c r="AJ121" i="55"/>
  <c r="AG121" i="55"/>
  <c r="AG50" i="55"/>
  <c r="AJ50" i="55"/>
  <c r="J10" i="65"/>
  <c r="AC28" i="72"/>
  <c r="AD28" i="72"/>
  <c r="AJ233" i="55"/>
  <c r="AG233" i="55"/>
  <c r="AH28" i="73"/>
  <c r="AH12" i="73"/>
  <c r="AG40" i="74"/>
  <c r="U30" i="74"/>
  <c r="AM20" i="74"/>
  <c r="AG50" i="74"/>
  <c r="U10" i="74"/>
  <c r="AA20" i="74"/>
  <c r="O20" i="74"/>
  <c r="AM40" i="74"/>
  <c r="AA40" i="74"/>
  <c r="U50" i="74"/>
  <c r="AA50" i="74"/>
  <c r="AG39" i="72"/>
  <c r="AM50" i="74"/>
  <c r="O50" i="74"/>
  <c r="AA30" i="74"/>
  <c r="AG10" i="74"/>
  <c r="AG20" i="74"/>
  <c r="O30" i="74"/>
  <c r="U20" i="74"/>
  <c r="AM10" i="74"/>
  <c r="AM30" i="74"/>
  <c r="AA10" i="74"/>
  <c r="O10" i="74"/>
  <c r="O40" i="74"/>
  <c r="AG30" i="74"/>
  <c r="U40" i="74"/>
  <c r="I36" i="78"/>
  <c r="K36" i="78" s="1"/>
  <c r="BK50" i="54"/>
  <c r="BM50" i="54"/>
  <c r="Q40" i="72"/>
  <c r="AF40" i="73"/>
  <c r="AF32" i="73"/>
  <c r="AF24" i="73"/>
  <c r="Z8" i="73"/>
  <c r="G37" i="78"/>
  <c r="H37" i="78" s="1"/>
  <c r="Z16" i="73"/>
  <c r="T8" i="73"/>
  <c r="T32" i="73"/>
  <c r="AF8" i="73"/>
  <c r="T16" i="73"/>
  <c r="Z24" i="73"/>
  <c r="T24" i="73"/>
  <c r="Z32" i="73"/>
  <c r="AG96" i="55"/>
  <c r="AJ96" i="55"/>
  <c r="AD44" i="72"/>
  <c r="AC44" i="72"/>
  <c r="AJ190" i="55"/>
  <c r="AG190" i="55"/>
  <c r="N40" i="73"/>
  <c r="N16" i="64"/>
  <c r="L14" i="65"/>
  <c r="L30" i="65"/>
  <c r="R6" i="65"/>
  <c r="L38" i="65"/>
  <c r="L22" i="65"/>
  <c r="X38" i="65"/>
  <c r="X14" i="65"/>
  <c r="AJ38" i="65"/>
  <c r="X6" i="65"/>
  <c r="X30" i="65"/>
  <c r="AJ14" i="65"/>
  <c r="AD38" i="65"/>
  <c r="AJ22" i="65"/>
  <c r="L6" i="65"/>
  <c r="R38" i="65"/>
  <c r="AD30" i="65"/>
  <c r="R30" i="65"/>
  <c r="G13" i="77"/>
  <c r="H13" i="77" s="1"/>
  <c r="AD22" i="65"/>
  <c r="R22" i="65"/>
  <c r="M16" i="64"/>
  <c r="AB16" i="64" s="1"/>
  <c r="R14" i="65"/>
  <c r="AD6" i="65"/>
  <c r="AJ30" i="65"/>
  <c r="AJ6" i="65"/>
  <c r="AD14" i="65"/>
  <c r="X22" i="65"/>
  <c r="AG130" i="55"/>
  <c r="AJ130" i="55"/>
  <c r="AD64" i="72"/>
  <c r="AC64" i="72"/>
  <c r="AF38" i="74"/>
  <c r="N18" i="74"/>
  <c r="AF48" i="74"/>
  <c r="T18" i="74"/>
  <c r="AL38" i="74"/>
  <c r="T28" i="74"/>
  <c r="AL18" i="74"/>
  <c r="AL48" i="74"/>
  <c r="AL8" i="74"/>
  <c r="T48" i="74"/>
  <c r="N28" i="74"/>
  <c r="AF18" i="74"/>
  <c r="N48" i="74"/>
  <c r="AG26" i="72"/>
  <c r="I23" i="78"/>
  <c r="K23" i="78" s="1"/>
  <c r="Z28" i="74"/>
  <c r="AF8" i="74"/>
  <c r="T38" i="74"/>
  <c r="Z8" i="74"/>
  <c r="AF28" i="74"/>
  <c r="AL28" i="74"/>
  <c r="Z48" i="74"/>
  <c r="N38" i="74"/>
  <c r="T8" i="74"/>
  <c r="Z38" i="74"/>
  <c r="Z18" i="74"/>
  <c r="N8" i="74"/>
  <c r="AD46" i="72"/>
  <c r="AC46" i="72"/>
  <c r="AC47" i="64"/>
  <c r="K22" i="66"/>
  <c r="W52" i="66"/>
  <c r="K52" i="66"/>
  <c r="W42" i="66"/>
  <c r="K42" i="66"/>
  <c r="AC12" i="66"/>
  <c r="AI52" i="66"/>
  <c r="Q12" i="66"/>
  <c r="AI22" i="66"/>
  <c r="AC22" i="66"/>
  <c r="AC52" i="66"/>
  <c r="Q52" i="66"/>
  <c r="AC32" i="66"/>
  <c r="K32" i="66"/>
  <c r="W32" i="66"/>
  <c r="Q32" i="66"/>
  <c r="W22" i="66"/>
  <c r="W12" i="66"/>
  <c r="K12" i="66"/>
  <c r="AC42" i="66"/>
  <c r="I44" i="77"/>
  <c r="K44" i="77" s="1"/>
  <c r="Q22" i="66"/>
  <c r="AI12" i="66"/>
  <c r="AI42" i="66"/>
  <c r="AI32" i="66"/>
  <c r="Q42" i="66"/>
  <c r="AG129" i="55"/>
  <c r="AJ129" i="55"/>
  <c r="AD23" i="72"/>
  <c r="AC23" i="72"/>
  <c r="Y25" i="64"/>
  <c r="Z25" i="64"/>
  <c r="AD47" i="72"/>
  <c r="AC47" i="72"/>
  <c r="P10" i="65"/>
  <c r="AJ122" i="55"/>
  <c r="AG122" i="55"/>
  <c r="AG219" i="55"/>
  <c r="AJ219" i="55"/>
  <c r="X8" i="73"/>
  <c r="AE15" i="55"/>
  <c r="AF15" i="55" s="1"/>
  <c r="X34" i="73"/>
  <c r="X26" i="73"/>
  <c r="X10" i="73"/>
  <c r="R42" i="73"/>
  <c r="R34" i="73"/>
  <c r="AD42" i="73"/>
  <c r="AD34" i="73"/>
  <c r="AD26" i="73"/>
  <c r="AD18" i="73"/>
  <c r="R10" i="73"/>
  <c r="R52" i="72"/>
  <c r="G49" i="78"/>
  <c r="H49" i="78" s="1"/>
  <c r="L10" i="73"/>
  <c r="L26" i="73"/>
  <c r="L42" i="73"/>
  <c r="AJ26" i="73"/>
  <c r="X42" i="73"/>
  <c r="X18" i="73"/>
  <c r="Q52" i="72"/>
  <c r="AJ10" i="73"/>
  <c r="R26" i="73"/>
  <c r="R18" i="73"/>
  <c r="AB26" i="65"/>
  <c r="AG74" i="55"/>
  <c r="AJ74" i="55"/>
  <c r="Z30" i="64"/>
  <c r="Y30" i="64"/>
  <c r="AJ42" i="73"/>
  <c r="BM71" i="54"/>
  <c r="AG169" i="55"/>
  <c r="AJ169" i="55"/>
  <c r="V18" i="65"/>
  <c r="Y16" i="64"/>
  <c r="Z16" i="64"/>
  <c r="X17" i="64" s="1"/>
  <c r="AD67" i="72"/>
  <c r="AC67" i="72"/>
  <c r="L18" i="73"/>
  <c r="AD66" i="72"/>
  <c r="AC66" i="72"/>
  <c r="AD6" i="73"/>
  <c r="BH11" i="54"/>
  <c r="BL11" i="54" s="1"/>
  <c r="K45" i="78"/>
  <c r="AJ56" i="55"/>
  <c r="AG56" i="55"/>
  <c r="BK53" i="54"/>
  <c r="BM53" i="54"/>
  <c r="AD14" i="73"/>
  <c r="AH18" i="65"/>
  <c r="AG110" i="55"/>
  <c r="AJ110" i="55"/>
  <c r="AJ43" i="55"/>
  <c r="AG43" i="55"/>
  <c r="V28" i="73"/>
  <c r="P20" i="73"/>
  <c r="U35" i="66"/>
  <c r="O35" i="66"/>
  <c r="O55" i="66"/>
  <c r="AG15" i="66"/>
  <c r="AG45" i="66"/>
  <c r="U15" i="66"/>
  <c r="AG25" i="66"/>
  <c r="AC69" i="64"/>
  <c r="AA25" i="66"/>
  <c r="AM55" i="66"/>
  <c r="U25" i="66"/>
  <c r="AG55" i="66"/>
  <c r="AA55" i="66"/>
  <c r="U45" i="66"/>
  <c r="U55" i="66"/>
  <c r="AM45" i="66"/>
  <c r="AA45" i="66"/>
  <c r="O25" i="66"/>
  <c r="AM15" i="66"/>
  <c r="AA15" i="66"/>
  <c r="O15" i="66"/>
  <c r="AG35" i="66"/>
  <c r="AA35" i="66"/>
  <c r="AM35" i="66"/>
  <c r="AM25" i="66"/>
  <c r="J66" i="77"/>
  <c r="K66" i="77" s="1"/>
  <c r="AD55" i="72"/>
  <c r="AC55" i="72"/>
  <c r="AJ30" i="73"/>
  <c r="J26" i="65"/>
  <c r="AD11" i="55"/>
  <c r="Z52" i="64"/>
  <c r="Y52" i="64"/>
  <c r="AG75" i="55"/>
  <c r="AJ75" i="55"/>
  <c r="AH20" i="73"/>
  <c r="I46" i="77"/>
  <c r="K46" i="77" s="1"/>
  <c r="Y42" i="66"/>
  <c r="Y12" i="66"/>
  <c r="AK12" i="66"/>
  <c r="Y32" i="66"/>
  <c r="M32" i="66"/>
  <c r="AE42" i="66"/>
  <c r="S42" i="66"/>
  <c r="AE52" i="66"/>
  <c r="M22" i="66"/>
  <c r="S52" i="66"/>
  <c r="AE12" i="66"/>
  <c r="M12" i="66"/>
  <c r="M52" i="66"/>
  <c r="AK42" i="66"/>
  <c r="M42" i="66"/>
  <c r="AK32" i="66"/>
  <c r="AE22" i="66"/>
  <c r="S12" i="66"/>
  <c r="S22" i="66"/>
  <c r="Y22" i="66"/>
  <c r="S32" i="66"/>
  <c r="AC49" i="64"/>
  <c r="AK52" i="66"/>
  <c r="Y52" i="66"/>
  <c r="AK22" i="66"/>
  <c r="AE32" i="66"/>
  <c r="AM45" i="74"/>
  <c r="AM25" i="74"/>
  <c r="AG45" i="74"/>
  <c r="J66" i="78"/>
  <c r="K66" i="78" s="1"/>
  <c r="AG35" i="74"/>
  <c r="O45" i="74"/>
  <c r="AM35" i="74"/>
  <c r="AG15" i="74"/>
  <c r="AM55" i="74"/>
  <c r="U25" i="74"/>
  <c r="U55" i="74"/>
  <c r="O35" i="74"/>
  <c r="AA15" i="74"/>
  <c r="AM15" i="74"/>
  <c r="U35" i="74"/>
  <c r="AA25" i="74"/>
  <c r="J59" i="78"/>
  <c r="K59" i="78" s="1"/>
  <c r="AL54" i="74"/>
  <c r="Z34" i="74"/>
  <c r="Z54" i="74"/>
  <c r="N34" i="74"/>
  <c r="Z14" i="74"/>
  <c r="T14" i="74"/>
  <c r="AD54" i="72"/>
  <c r="AC54" i="72"/>
  <c r="V26" i="73"/>
  <c r="U45" i="74"/>
  <c r="BM75" i="54"/>
  <c r="AG182" i="55"/>
  <c r="AJ182" i="55"/>
  <c r="AL8" i="73"/>
  <c r="K52" i="64"/>
  <c r="L52" i="64" s="1"/>
  <c r="AG42" i="55"/>
  <c r="AJ42" i="55"/>
  <c r="I52" i="77"/>
  <c r="K52" i="77" s="1"/>
  <c r="S43" i="66"/>
  <c r="AK13" i="66"/>
  <c r="M53" i="66"/>
  <c r="Y23" i="66"/>
  <c r="Y43" i="66"/>
  <c r="M23" i="66"/>
  <c r="AE13" i="66"/>
  <c r="S53" i="66"/>
  <c r="AK43" i="66"/>
  <c r="AE43" i="66"/>
  <c r="AE23" i="66"/>
  <c r="S13" i="66"/>
  <c r="M13" i="66"/>
  <c r="Y33" i="66"/>
  <c r="S23" i="66"/>
  <c r="AK53" i="66"/>
  <c r="AE53" i="66"/>
  <c r="Y53" i="66"/>
  <c r="M43" i="66"/>
  <c r="AK33" i="66"/>
  <c r="Y13" i="66"/>
  <c r="AK23" i="66"/>
  <c r="AE33" i="66"/>
  <c r="S33" i="66"/>
  <c r="M33" i="66"/>
  <c r="AC55" i="64"/>
  <c r="T24" i="74"/>
  <c r="AG51" i="55"/>
  <c r="AJ51" i="55"/>
  <c r="AH26" i="65"/>
  <c r="V26" i="65"/>
  <c r="AJ89" i="55"/>
  <c r="AG89" i="55"/>
  <c r="BK45" i="54"/>
  <c r="BM45" i="54"/>
  <c r="AG111" i="55"/>
  <c r="AJ111" i="55"/>
  <c r="R15" i="66"/>
  <c r="L25" i="66"/>
  <c r="AJ35" i="66"/>
  <c r="AD35" i="66"/>
  <c r="I63" i="77"/>
  <c r="K63" i="77" s="1"/>
  <c r="L15" i="66"/>
  <c r="X45" i="66"/>
  <c r="X15" i="66"/>
  <c r="AD45" i="66"/>
  <c r="R55" i="66"/>
  <c r="AD15" i="66"/>
  <c r="R45" i="66"/>
  <c r="AJ15" i="66"/>
  <c r="X55" i="66"/>
  <c r="X35" i="66"/>
  <c r="L55" i="66"/>
  <c r="L35" i="66"/>
  <c r="AC66" i="64"/>
  <c r="L45" i="66"/>
  <c r="AD25" i="66"/>
  <c r="X25" i="66"/>
  <c r="AJ45" i="66"/>
  <c r="AJ25" i="66"/>
  <c r="R35" i="66"/>
  <c r="AJ55" i="66"/>
  <c r="AD55" i="66"/>
  <c r="R25" i="66"/>
  <c r="P36" i="73"/>
  <c r="P28" i="73"/>
  <c r="AC43" i="72"/>
  <c r="AD43" i="72"/>
  <c r="AG154" i="55"/>
  <c r="AJ154" i="55"/>
  <c r="AD13" i="72"/>
  <c r="AC13" i="72"/>
  <c r="Z48" i="64"/>
  <c r="Y48" i="64"/>
  <c r="I60" i="78"/>
  <c r="K60" i="78" s="1"/>
  <c r="O14" i="74"/>
  <c r="O44" i="74"/>
  <c r="AA54" i="74"/>
  <c r="O54" i="74"/>
  <c r="AM54" i="74"/>
  <c r="AG63" i="72"/>
  <c r="AM14" i="74"/>
  <c r="AM34" i="74"/>
  <c r="AA14" i="74"/>
  <c r="AG54" i="74"/>
  <c r="U34" i="74"/>
  <c r="U54" i="74"/>
  <c r="U24" i="74"/>
  <c r="AA34" i="74"/>
  <c r="U14" i="74"/>
  <c r="AG34" i="74"/>
  <c r="AM24" i="74"/>
  <c r="AA44" i="74"/>
  <c r="O24" i="74"/>
  <c r="O34" i="74"/>
  <c r="AG24" i="74"/>
  <c r="AG14" i="74"/>
  <c r="AM44" i="74"/>
  <c r="AA24" i="74"/>
  <c r="AG44" i="74"/>
  <c r="U44" i="74"/>
  <c r="BK12" i="54"/>
  <c r="BM12" i="54"/>
  <c r="Y33" i="64"/>
  <c r="Z33" i="64"/>
  <c r="BM15" i="54"/>
  <c r="N24" i="73"/>
  <c r="R40" i="72"/>
  <c r="G13" i="78"/>
  <c r="AJ22" i="73"/>
  <c r="Q16" i="72"/>
  <c r="X6" i="73"/>
  <c r="X14" i="73"/>
  <c r="AJ14" i="73"/>
  <c r="X30" i="73"/>
  <c r="L14" i="73"/>
  <c r="AJ6" i="73"/>
  <c r="R14" i="73"/>
  <c r="AD22" i="73"/>
  <c r="R38" i="73"/>
  <c r="AD30" i="73"/>
  <c r="R30" i="73"/>
  <c r="AJ192" i="55"/>
  <c r="AG192" i="55"/>
  <c r="Z38" i="64"/>
  <c r="Y38" i="64"/>
  <c r="AG45" i="55"/>
  <c r="AJ45" i="55"/>
  <c r="R16" i="72"/>
  <c r="AG143" i="55"/>
  <c r="AJ143" i="55"/>
  <c r="AL44" i="66"/>
  <c r="T24" i="66"/>
  <c r="Z34" i="66"/>
  <c r="AL34" i="66"/>
  <c r="T34" i="66"/>
  <c r="Z44" i="66"/>
  <c r="T44" i="66"/>
  <c r="AF14" i="66"/>
  <c r="AC62" i="64"/>
  <c r="AL24" i="66"/>
  <c r="AL54" i="66"/>
  <c r="AL14" i="66"/>
  <c r="AF34" i="66"/>
  <c r="Z24" i="66"/>
  <c r="N24" i="66"/>
  <c r="N34" i="66"/>
  <c r="Z14" i="66"/>
  <c r="AF44" i="66"/>
  <c r="N44" i="66"/>
  <c r="N14" i="66"/>
  <c r="AF24" i="66"/>
  <c r="AF54" i="66"/>
  <c r="T14" i="66"/>
  <c r="Z54" i="66"/>
  <c r="T54" i="66"/>
  <c r="N54" i="66"/>
  <c r="I59" i="77"/>
  <c r="K59" i="77" s="1"/>
  <c r="AJ23" i="55"/>
  <c r="AG23" i="55"/>
  <c r="AG65" i="55"/>
  <c r="AJ65" i="55"/>
  <c r="AC24" i="72"/>
  <c r="AD24" i="72"/>
  <c r="Z46" i="64"/>
  <c r="Y46" i="64"/>
  <c r="Z68" i="64"/>
  <c r="Y68" i="64"/>
  <c r="P18" i="65"/>
  <c r="Y35" i="64"/>
  <c r="Z35" i="64"/>
  <c r="Y54" i="64"/>
  <c r="Z54" i="64"/>
  <c r="AJ119" i="55"/>
  <c r="AG119" i="55"/>
  <c r="Z34" i="65"/>
  <c r="AF26" i="65"/>
  <c r="N18" i="65"/>
  <c r="Z26" i="65"/>
  <c r="N42" i="65"/>
  <c r="AL34" i="65"/>
  <c r="AF18" i="65"/>
  <c r="T18" i="65"/>
  <c r="AF10" i="65"/>
  <c r="AL10" i="65"/>
  <c r="Z10" i="65"/>
  <c r="N10" i="65"/>
  <c r="AF42" i="65"/>
  <c r="G55" i="77"/>
  <c r="H55" i="77" s="1"/>
  <c r="T42" i="65"/>
  <c r="T10" i="65"/>
  <c r="AL42" i="65"/>
  <c r="Z42" i="65"/>
  <c r="N34" i="65"/>
  <c r="T26" i="65"/>
  <c r="M58" i="64"/>
  <c r="AL26" i="65"/>
  <c r="N58" i="64"/>
  <c r="N26" i="65"/>
  <c r="AL18" i="65"/>
  <c r="Z18" i="65"/>
  <c r="AF34" i="65"/>
  <c r="T34" i="65"/>
  <c r="AG178" i="55"/>
  <c r="AJ178" i="55"/>
  <c r="Z31" i="64"/>
  <c r="Y31" i="64"/>
  <c r="AJ207" i="55"/>
  <c r="AG207" i="55"/>
  <c r="AG188" i="55"/>
  <c r="AJ188" i="55"/>
  <c r="O34" i="66"/>
  <c r="U54" i="66"/>
  <c r="U24" i="66"/>
  <c r="AA34" i="66"/>
  <c r="U34" i="66"/>
  <c r="AC63" i="64"/>
  <c r="AM24" i="66"/>
  <c r="AM54" i="66"/>
  <c r="U14" i="66"/>
  <c r="AA14" i="66"/>
  <c r="AA54" i="66"/>
  <c r="AG14" i="66"/>
  <c r="AA24" i="66"/>
  <c r="AG44" i="66"/>
  <c r="AA44" i="66"/>
  <c r="U44" i="66"/>
  <c r="O24" i="66"/>
  <c r="AM14" i="66"/>
  <c r="AM34" i="66"/>
  <c r="AG34" i="66"/>
  <c r="AG24" i="66"/>
  <c r="I60" i="77"/>
  <c r="K60" i="77" s="1"/>
  <c r="O14" i="66"/>
  <c r="AG54" i="66"/>
  <c r="AM44" i="66"/>
  <c r="O44" i="66"/>
  <c r="O54" i="66"/>
  <c r="Z14" i="64"/>
  <c r="Y14" i="64"/>
  <c r="AD20" i="72"/>
  <c r="AC20" i="72"/>
  <c r="AJ95" i="55"/>
  <c r="AG95" i="55"/>
  <c r="AI51" i="74"/>
  <c r="W41" i="74"/>
  <c r="AC31" i="74"/>
  <c r="AI11" i="74"/>
  <c r="AI41" i="74"/>
  <c r="K51" i="74"/>
  <c r="AI31" i="74"/>
  <c r="Q31" i="74"/>
  <c r="K41" i="74"/>
  <c r="W11" i="74"/>
  <c r="AG41" i="72"/>
  <c r="Q21" i="74"/>
  <c r="I38" i="78"/>
  <c r="K38" i="78" s="1"/>
  <c r="AC41" i="74"/>
  <c r="Q11" i="74"/>
  <c r="K21" i="74"/>
  <c r="AC11" i="74"/>
  <c r="Q41" i="74"/>
  <c r="K11" i="74"/>
  <c r="W31" i="74"/>
  <c r="AI21" i="74"/>
  <c r="AC51" i="74"/>
  <c r="Q51" i="74"/>
  <c r="W51" i="74"/>
  <c r="W21" i="74"/>
  <c r="K31" i="74"/>
  <c r="AC21" i="74"/>
  <c r="AH42" i="65"/>
  <c r="AB18" i="65"/>
  <c r="AJ161" i="55"/>
  <c r="AG161" i="55"/>
  <c r="AJ90" i="55"/>
  <c r="AG90" i="55"/>
  <c r="AG97" i="55"/>
  <c r="AJ97" i="55"/>
  <c r="AJ225" i="55"/>
  <c r="AG225" i="55"/>
  <c r="O58" i="72"/>
  <c r="P58" i="72" s="1"/>
  <c r="AD29" i="72"/>
  <c r="AC29" i="72"/>
  <c r="AG86" i="55"/>
  <c r="AJ86" i="55"/>
  <c r="AJ200" i="55"/>
  <c r="AG200" i="55"/>
  <c r="AD13" i="55"/>
  <c r="AE13" i="55" s="1"/>
  <c r="AF13" i="55" s="1"/>
  <c r="BK100" i="54"/>
  <c r="BM100" i="54"/>
  <c r="T54" i="74"/>
  <c r="BM69" i="54"/>
  <c r="V34" i="65"/>
  <c r="AB42" i="65"/>
  <c r="AJ160" i="55"/>
  <c r="AG160" i="55"/>
  <c r="AJ206" i="55"/>
  <c r="AG206" i="55"/>
  <c r="I15" i="78"/>
  <c r="K15" i="78" s="1"/>
  <c r="R47" i="74"/>
  <c r="AD27" i="74"/>
  <c r="AJ27" i="74"/>
  <c r="AD7" i="74"/>
  <c r="X47" i="74"/>
  <c r="AJ7" i="74"/>
  <c r="AJ37" i="74"/>
  <c r="X37" i="74"/>
  <c r="R17" i="74"/>
  <c r="R7" i="74"/>
  <c r="AJ47" i="74"/>
  <c r="AD37" i="74"/>
  <c r="L17" i="74"/>
  <c r="X7" i="74"/>
  <c r="L47" i="74"/>
  <c r="R37" i="74"/>
  <c r="L37" i="74"/>
  <c r="X27" i="74"/>
  <c r="AJ17" i="74"/>
  <c r="X17" i="74"/>
  <c r="L27" i="74"/>
  <c r="AD17" i="74"/>
  <c r="R27" i="74"/>
  <c r="AD47" i="74"/>
  <c r="AG18" i="72"/>
  <c r="L7" i="74"/>
  <c r="Z53" i="64"/>
  <c r="Y53" i="64"/>
  <c r="V36" i="73"/>
  <c r="Z32" i="64"/>
  <c r="Y32" i="64"/>
  <c r="AJ217" i="55"/>
  <c r="AG217" i="55"/>
  <c r="AJ156" i="55"/>
  <c r="AG156" i="55"/>
  <c r="BK27" i="54"/>
  <c r="BM27" i="54"/>
  <c r="BK55" i="54"/>
  <c r="BM55" i="54"/>
  <c r="AG141" i="55"/>
  <c r="AJ141" i="55"/>
  <c r="BM82" i="54"/>
  <c r="BK82" i="54"/>
  <c r="AG205" i="55"/>
  <c r="AJ205" i="55"/>
  <c r="AG66" i="55"/>
  <c r="AJ66" i="55"/>
  <c r="Y45" i="64"/>
  <c r="Z45" i="64"/>
  <c r="AG155" i="55"/>
  <c r="AJ155" i="55"/>
  <c r="AD14" i="72"/>
  <c r="AC14" i="72"/>
  <c r="AD42" i="72"/>
  <c r="AC42" i="72"/>
  <c r="AC54" i="66"/>
  <c r="Q24" i="66"/>
  <c r="Q34" i="66"/>
  <c r="W34" i="66"/>
  <c r="K34" i="66"/>
  <c r="I56" i="77"/>
  <c r="K56" i="77" s="1"/>
  <c r="W24" i="66"/>
  <c r="K24" i="66"/>
  <c r="AC14" i="66"/>
  <c r="Q14" i="66"/>
  <c r="W14" i="66"/>
  <c r="K14" i="66"/>
  <c r="AI34" i="66"/>
  <c r="AC34" i="66"/>
  <c r="AI24" i="66"/>
  <c r="AC44" i="66"/>
  <c r="AC59" i="64"/>
  <c r="K54" i="66"/>
  <c r="K44" i="66"/>
  <c r="AI54" i="66"/>
  <c r="Q54" i="66"/>
  <c r="AI44" i="66"/>
  <c r="Q44" i="66"/>
  <c r="AC24" i="66"/>
  <c r="AI14" i="66"/>
  <c r="W54" i="66"/>
  <c r="W44" i="66"/>
  <c r="AG162" i="55"/>
  <c r="AJ162" i="55"/>
  <c r="Z44" i="64"/>
  <c r="Y44" i="64"/>
  <c r="AC22" i="72"/>
  <c r="AD22" i="72"/>
  <c r="AG108" i="55"/>
  <c r="AJ108" i="55"/>
  <c r="Y64" i="64"/>
  <c r="Z64" i="64"/>
  <c r="AD15" i="72"/>
  <c r="AC15" i="72"/>
  <c r="N32" i="73"/>
  <c r="G31" i="78"/>
  <c r="H31" i="78" s="1"/>
  <c r="AJ32" i="73"/>
  <c r="AJ24" i="73"/>
  <c r="R34" i="72"/>
  <c r="L8" i="73"/>
  <c r="R16" i="73"/>
  <c r="AJ8" i="73"/>
  <c r="R8" i="73"/>
  <c r="X24" i="73"/>
  <c r="X16" i="73"/>
  <c r="AD40" i="73"/>
  <c r="AD32" i="73"/>
  <c r="L24" i="73"/>
  <c r="Q34" i="72"/>
  <c r="AD24" i="73"/>
  <c r="AD16" i="73"/>
  <c r="AJ40" i="73"/>
  <c r="R40" i="73"/>
  <c r="L16" i="73"/>
  <c r="L40" i="73"/>
  <c r="X40" i="73"/>
  <c r="R24" i="73"/>
  <c r="P26" i="65"/>
  <c r="V42" i="65"/>
  <c r="Y36" i="64"/>
  <c r="Z36" i="64"/>
  <c r="Z61" i="64"/>
  <c r="Y61" i="64"/>
  <c r="AG221" i="55"/>
  <c r="AJ221" i="55"/>
  <c r="Y13" i="64"/>
  <c r="Z13" i="64"/>
  <c r="AJ194" i="55"/>
  <c r="AG194" i="55"/>
  <c r="AD52" i="72"/>
  <c r="AC52" i="72"/>
  <c r="Q64" i="72"/>
  <c r="G61" i="78"/>
  <c r="H61" i="78" s="1"/>
  <c r="AG144" i="55"/>
  <c r="AJ144" i="55"/>
  <c r="L32" i="73"/>
  <c r="V42" i="73"/>
  <c r="Z40" i="73"/>
  <c r="BK65" i="54"/>
  <c r="BM65" i="54"/>
  <c r="AG123" i="55"/>
  <c r="AJ123" i="55"/>
  <c r="AI45" i="66"/>
  <c r="W15" i="66"/>
  <c r="I62" i="77"/>
  <c r="K62" i="77" s="1"/>
  <c r="W35" i="66"/>
  <c r="W55" i="66"/>
  <c r="AC45" i="66"/>
  <c r="AI35" i="66"/>
  <c r="K45" i="66"/>
  <c r="Q25" i="66"/>
  <c r="K25" i="66"/>
  <c r="AI15" i="66"/>
  <c r="AC15" i="66"/>
  <c r="Q15" i="66"/>
  <c r="Q55" i="66"/>
  <c r="Q35" i="66"/>
  <c r="Q45" i="66"/>
  <c r="W45" i="66"/>
  <c r="AC35" i="66"/>
  <c r="K55" i="66"/>
  <c r="AC65" i="64"/>
  <c r="AI55" i="66"/>
  <c r="K35" i="66"/>
  <c r="K15" i="66"/>
  <c r="AI25" i="66"/>
  <c r="W25" i="66"/>
  <c r="AC25" i="66"/>
  <c r="AC55" i="66"/>
  <c r="AG218" i="55"/>
  <c r="AJ218" i="55"/>
  <c r="AJ16" i="73"/>
  <c r="AB10" i="73"/>
  <c r="K22" i="64"/>
  <c r="L22" i="64" s="1"/>
  <c r="O10" i="72"/>
  <c r="P10" i="72" s="1"/>
  <c r="AC11" i="72"/>
  <c r="AD11" i="72"/>
  <c r="BK39" i="54"/>
  <c r="BM39" i="54"/>
  <c r="N16" i="73"/>
  <c r="AG58" i="55"/>
  <c r="AJ58" i="55"/>
  <c r="AG193" i="55"/>
  <c r="AJ193" i="55"/>
  <c r="P12" i="73"/>
  <c r="AC30" i="72"/>
  <c r="AD30" i="72"/>
  <c r="X32" i="73"/>
  <c r="O55" i="74"/>
  <c r="AJ38" i="73"/>
  <c r="AJ118" i="55"/>
  <c r="AG118" i="55"/>
  <c r="AL16" i="73"/>
  <c r="Z27" i="66"/>
  <c r="T27" i="66"/>
  <c r="AL47" i="66"/>
  <c r="AC20" i="64"/>
  <c r="AL17" i="66"/>
  <c r="AF37" i="66"/>
  <c r="T7" i="66"/>
  <c r="T37" i="66"/>
  <c r="N17" i="66"/>
  <c r="N37" i="66"/>
  <c r="AF47" i="66"/>
  <c r="AF7" i="66"/>
  <c r="N47" i="66"/>
  <c r="Z7" i="66"/>
  <c r="AL7" i="66"/>
  <c r="Z47" i="66"/>
  <c r="AF27" i="66"/>
  <c r="N7" i="66"/>
  <c r="AL37" i="66"/>
  <c r="AF17" i="66"/>
  <c r="Z17" i="66"/>
  <c r="AL27" i="66"/>
  <c r="T47" i="66"/>
  <c r="J17" i="77"/>
  <c r="K17" i="77" s="1"/>
  <c r="Z37" i="66"/>
  <c r="T17" i="66"/>
  <c r="N27" i="66"/>
  <c r="AC17" i="72"/>
  <c r="AD17" i="72"/>
  <c r="H43" i="78"/>
  <c r="O25" i="74"/>
  <c r="L38" i="73"/>
  <c r="K32" i="78"/>
  <c r="AC12" i="72"/>
  <c r="AD12" i="72"/>
  <c r="AG249" i="55"/>
  <c r="AJ249" i="55"/>
  <c r="AL32" i="73"/>
  <c r="BM34" i="54"/>
  <c r="BK34" i="54"/>
  <c r="H210" i="68"/>
  <c r="AF54" i="74"/>
  <c r="N44" i="74"/>
  <c r="I40" i="77"/>
  <c r="K40" i="77" s="1"/>
  <c r="S11" i="66"/>
  <c r="AC43" i="64"/>
  <c r="S51" i="66"/>
  <c r="AK31" i="66"/>
  <c r="AK11" i="66"/>
  <c r="S31" i="66"/>
  <c r="M51" i="66"/>
  <c r="AE11" i="66"/>
  <c r="AE41" i="66"/>
  <c r="M11" i="66"/>
  <c r="AK51" i="66"/>
  <c r="Y11" i="66"/>
  <c r="M31" i="66"/>
  <c r="AK21" i="66"/>
  <c r="Y21" i="66"/>
  <c r="Y41" i="66"/>
  <c r="M21" i="66"/>
  <c r="AE31" i="66"/>
  <c r="M41" i="66"/>
  <c r="Y51" i="66"/>
  <c r="AE51" i="66"/>
  <c r="AE21" i="66"/>
  <c r="S41" i="66"/>
  <c r="AK41" i="66"/>
  <c r="Y31" i="66"/>
  <c r="S21" i="66"/>
  <c r="AG137" i="55"/>
  <c r="AJ137" i="55"/>
  <c r="AH10" i="65"/>
  <c r="J34" i="65"/>
  <c r="AG30" i="55"/>
  <c r="AJ30" i="55"/>
  <c r="AC57" i="72"/>
  <c r="AD57" i="72"/>
  <c r="J36" i="73"/>
  <c r="AB20" i="73"/>
  <c r="AJ146" i="55"/>
  <c r="AG146" i="55"/>
  <c r="BK11" i="54" l="1"/>
  <c r="O8" i="56"/>
  <c r="P8" i="56" s="1"/>
  <c r="BM11" i="54"/>
  <c r="Q8" i="56" s="1"/>
  <c r="AG12" i="55"/>
  <c r="AJ12" i="55"/>
  <c r="AB38" i="74"/>
  <c r="AH8" i="74"/>
  <c r="V28" i="74"/>
  <c r="J48" i="74"/>
  <c r="V18" i="74"/>
  <c r="V38" i="74"/>
  <c r="V48" i="74"/>
  <c r="J8" i="74"/>
  <c r="J18" i="74"/>
  <c r="P8" i="74"/>
  <c r="V8" i="74"/>
  <c r="AB8" i="74"/>
  <c r="AB28" i="74"/>
  <c r="J38" i="74"/>
  <c r="J28" i="74"/>
  <c r="AG22" i="72"/>
  <c r="AH18" i="74"/>
  <c r="AB18" i="74"/>
  <c r="AH38" i="74"/>
  <c r="P18" i="74"/>
  <c r="P48" i="74"/>
  <c r="AB48" i="74"/>
  <c r="P38" i="74"/>
  <c r="I19" i="78"/>
  <c r="K19" i="78" s="1"/>
  <c r="AH28" i="74"/>
  <c r="P28" i="74"/>
  <c r="AH48" i="74"/>
  <c r="AD31" i="74"/>
  <c r="L31" i="74"/>
  <c r="AJ41" i="74"/>
  <c r="R31" i="74"/>
  <c r="L41" i="74"/>
  <c r="AJ21" i="74"/>
  <c r="R51" i="74"/>
  <c r="X41" i="74"/>
  <c r="AG42" i="72"/>
  <c r="L51" i="74"/>
  <c r="I39" i="78"/>
  <c r="K39" i="78" s="1"/>
  <c r="R21" i="74"/>
  <c r="R41" i="74"/>
  <c r="AD51" i="74"/>
  <c r="AJ11" i="74"/>
  <c r="AJ31" i="74"/>
  <c r="L21" i="74"/>
  <c r="X11" i="74"/>
  <c r="L11" i="74"/>
  <c r="AD41" i="74"/>
  <c r="AD11" i="74"/>
  <c r="AD21" i="74"/>
  <c r="X31" i="74"/>
  <c r="R11" i="74"/>
  <c r="AJ51" i="74"/>
  <c r="X21" i="74"/>
  <c r="X51" i="74"/>
  <c r="AD33" i="74"/>
  <c r="R53" i="74"/>
  <c r="X13" i="74"/>
  <c r="AJ43" i="74"/>
  <c r="AD13" i="74"/>
  <c r="AD53" i="74"/>
  <c r="AJ23" i="74"/>
  <c r="AJ53" i="74"/>
  <c r="L23" i="74"/>
  <c r="X53" i="74"/>
  <c r="R13" i="74"/>
  <c r="AG54" i="72"/>
  <c r="R43" i="74"/>
  <c r="X33" i="74"/>
  <c r="AD23" i="74"/>
  <c r="R23" i="74"/>
  <c r="I51" i="78"/>
  <c r="K51" i="78" s="1"/>
  <c r="L13" i="74"/>
  <c r="X23" i="74"/>
  <c r="AJ13" i="74"/>
  <c r="L53" i="74"/>
  <c r="L33" i="74"/>
  <c r="L43" i="74"/>
  <c r="AD43" i="74"/>
  <c r="AJ33" i="74"/>
  <c r="X43" i="74"/>
  <c r="R33" i="74"/>
  <c r="N10" i="64"/>
  <c r="AH38" i="65"/>
  <c r="AB14" i="65"/>
  <c r="V6" i="65"/>
  <c r="J30" i="73"/>
  <c r="AB6" i="65"/>
  <c r="V38" i="65"/>
  <c r="J38" i="65"/>
  <c r="V22" i="65"/>
  <c r="J22" i="65"/>
  <c r="AH14" i="65"/>
  <c r="P38" i="65"/>
  <c r="P30" i="65"/>
  <c r="AB30" i="65"/>
  <c r="P22" i="65"/>
  <c r="AB22" i="65"/>
  <c r="G7" i="77"/>
  <c r="H7" i="77" s="1"/>
  <c r="V30" i="65"/>
  <c r="J30" i="65"/>
  <c r="AH22" i="65"/>
  <c r="V14" i="65"/>
  <c r="J6" i="65"/>
  <c r="P14" i="65"/>
  <c r="P6" i="65"/>
  <c r="AH30" i="65"/>
  <c r="J14" i="65"/>
  <c r="AH6" i="65"/>
  <c r="M10" i="64"/>
  <c r="AB10" i="64" s="1"/>
  <c r="AB38" i="65"/>
  <c r="AG40" i="66"/>
  <c r="AM20" i="66"/>
  <c r="O40" i="66"/>
  <c r="I36" i="77"/>
  <c r="K36" i="77" s="1"/>
  <c r="AG50" i="66"/>
  <c r="AG30" i="66"/>
  <c r="U50" i="66"/>
  <c r="U20" i="66"/>
  <c r="O50" i="66"/>
  <c r="AM40" i="66"/>
  <c r="U10" i="66"/>
  <c r="AG20" i="66"/>
  <c r="AG10" i="66"/>
  <c r="AC39" i="64"/>
  <c r="AM50" i="66"/>
  <c r="AA50" i="66"/>
  <c r="AM10" i="66"/>
  <c r="O10" i="66"/>
  <c r="O20" i="66"/>
  <c r="AA10" i="66"/>
  <c r="O30" i="66"/>
  <c r="AM30" i="66"/>
  <c r="AA30" i="66"/>
  <c r="U30" i="66"/>
  <c r="AA20" i="66"/>
  <c r="AA40" i="66"/>
  <c r="U40" i="66"/>
  <c r="AJ15" i="55"/>
  <c r="AG15" i="55"/>
  <c r="V19" i="74"/>
  <c r="J9" i="74"/>
  <c r="J49" i="74"/>
  <c r="AB49" i="74"/>
  <c r="J39" i="74"/>
  <c r="AB19" i="74"/>
  <c r="V39" i="74"/>
  <c r="V29" i="74"/>
  <c r="J29" i="74"/>
  <c r="P19" i="74"/>
  <c r="V49" i="74"/>
  <c r="J19" i="74"/>
  <c r="AH19" i="74"/>
  <c r="AG28" i="72"/>
  <c r="P29" i="74"/>
  <c r="I25" i="78"/>
  <c r="K25" i="78" s="1"/>
  <c r="AH49" i="74"/>
  <c r="AH9" i="74"/>
  <c r="P49" i="74"/>
  <c r="AB29" i="74"/>
  <c r="V9" i="74"/>
  <c r="AH39" i="74"/>
  <c r="AB39" i="74"/>
  <c r="AB9" i="74"/>
  <c r="P39" i="74"/>
  <c r="AH29" i="74"/>
  <c r="AG24" i="72"/>
  <c r="R8" i="74"/>
  <c r="AJ8" i="74"/>
  <c r="AD8" i="74"/>
  <c r="I21" i="78"/>
  <c r="K21" i="78" s="1"/>
  <c r="AD48" i="74"/>
  <c r="AJ18" i="74"/>
  <c r="R28" i="74"/>
  <c r="L38" i="74"/>
  <c r="X18" i="74"/>
  <c r="X28" i="74"/>
  <c r="AJ28" i="74"/>
  <c r="L48" i="74"/>
  <c r="X38" i="74"/>
  <c r="AD38" i="74"/>
  <c r="L28" i="74"/>
  <c r="X48" i="74"/>
  <c r="AJ48" i="74"/>
  <c r="L18" i="74"/>
  <c r="R48" i="74"/>
  <c r="R38" i="74"/>
  <c r="R18" i="74"/>
  <c r="L8" i="74"/>
  <c r="AJ38" i="74"/>
  <c r="AD18" i="74"/>
  <c r="X8" i="74"/>
  <c r="AD28" i="74"/>
  <c r="I17" i="78"/>
  <c r="K17" i="78" s="1"/>
  <c r="AL47" i="74"/>
  <c r="Z7" i="74"/>
  <c r="Z47" i="74"/>
  <c r="AL27" i="74"/>
  <c r="Z37" i="74"/>
  <c r="AF7" i="74"/>
  <c r="AL17" i="74"/>
  <c r="AF27" i="74"/>
  <c r="T27" i="74"/>
  <c r="AF47" i="74"/>
  <c r="T47" i="74"/>
  <c r="AG20" i="72"/>
  <c r="AL37" i="74"/>
  <c r="N37" i="74"/>
  <c r="AF37" i="74"/>
  <c r="T37" i="74"/>
  <c r="Z17" i="74"/>
  <c r="N17" i="74"/>
  <c r="T17" i="74"/>
  <c r="T7" i="74"/>
  <c r="N47" i="74"/>
  <c r="AF17" i="74"/>
  <c r="Z27" i="74"/>
  <c r="N27" i="74"/>
  <c r="AL7" i="74"/>
  <c r="N7" i="74"/>
  <c r="V43" i="74"/>
  <c r="AH13" i="74"/>
  <c r="P33" i="74"/>
  <c r="AB53" i="74"/>
  <c r="P23" i="74"/>
  <c r="AB43" i="74"/>
  <c r="J53" i="74"/>
  <c r="J13" i="74"/>
  <c r="V23" i="74"/>
  <c r="J23" i="74"/>
  <c r="AB23" i="74"/>
  <c r="V13" i="74"/>
  <c r="AB33" i="74"/>
  <c r="AH33" i="74"/>
  <c r="I49" i="78"/>
  <c r="K49" i="78" s="1"/>
  <c r="AH53" i="74"/>
  <c r="V53" i="74"/>
  <c r="AG52" i="72"/>
  <c r="P53" i="74"/>
  <c r="AH43" i="74"/>
  <c r="J43" i="74"/>
  <c r="P43" i="74"/>
  <c r="V33" i="74"/>
  <c r="AH23" i="74"/>
  <c r="J33" i="74"/>
  <c r="AB13" i="74"/>
  <c r="P13" i="74"/>
  <c r="AI53" i="74"/>
  <c r="AC53" i="74"/>
  <c r="K33" i="74"/>
  <c r="AI43" i="74"/>
  <c r="AI33" i="74"/>
  <c r="K13" i="74"/>
  <c r="AC43" i="74"/>
  <c r="AC23" i="74"/>
  <c r="K53" i="74"/>
  <c r="AI13" i="74"/>
  <c r="K23" i="74"/>
  <c r="AC33" i="74"/>
  <c r="Q33" i="74"/>
  <c r="W23" i="74"/>
  <c r="AC13" i="74"/>
  <c r="AG53" i="72"/>
  <c r="AI23" i="74"/>
  <c r="W13" i="74"/>
  <c r="I50" i="78"/>
  <c r="K50" i="78" s="1"/>
  <c r="Q23" i="74"/>
  <c r="Q13" i="74"/>
  <c r="W43" i="74"/>
  <c r="Q43" i="74"/>
  <c r="K43" i="74"/>
  <c r="W33" i="74"/>
  <c r="Q53" i="74"/>
  <c r="W53" i="74"/>
  <c r="I7" i="77"/>
  <c r="G7" i="78"/>
  <c r="H7" i="78" s="1"/>
  <c r="AH6" i="73"/>
  <c r="J6" i="73"/>
  <c r="V30" i="73"/>
  <c r="V14" i="73"/>
  <c r="Q10" i="72"/>
  <c r="AF10" i="72" s="1"/>
  <c r="AE10" i="72" s="1"/>
  <c r="V38" i="73"/>
  <c r="AH30" i="73"/>
  <c r="P30" i="73"/>
  <c r="V22" i="73"/>
  <c r="AB38" i="73"/>
  <c r="R10" i="72"/>
  <c r="J14" i="73"/>
  <c r="J38" i="73"/>
  <c r="AH38" i="73"/>
  <c r="AB22" i="73"/>
  <c r="AB6" i="73"/>
  <c r="P6" i="73"/>
  <c r="P22" i="73"/>
  <c r="V6" i="73"/>
  <c r="P38" i="73"/>
  <c r="P14" i="73"/>
  <c r="AB14" i="73"/>
  <c r="AH22" i="73"/>
  <c r="AB30" i="73"/>
  <c r="AH14" i="73"/>
  <c r="J22" i="73"/>
  <c r="K27" i="74"/>
  <c r="AC27" i="74"/>
  <c r="W27" i="74"/>
  <c r="Q7" i="74"/>
  <c r="AC17" i="74"/>
  <c r="W7" i="74"/>
  <c r="K47" i="74"/>
  <c r="AG17" i="72"/>
  <c r="Q17" i="74"/>
  <c r="Q37" i="74"/>
  <c r="Q27" i="74"/>
  <c r="AI47" i="74"/>
  <c r="W17" i="74"/>
  <c r="K37" i="74"/>
  <c r="Q47" i="74"/>
  <c r="K7" i="74"/>
  <c r="AC37" i="74"/>
  <c r="AI7" i="74"/>
  <c r="AC7" i="74"/>
  <c r="K17" i="74"/>
  <c r="AC47" i="74"/>
  <c r="AI17" i="74"/>
  <c r="I14" i="78"/>
  <c r="K14" i="78" s="1"/>
  <c r="W37" i="74"/>
  <c r="W47" i="74"/>
  <c r="AI37" i="74"/>
  <c r="AI27" i="74"/>
  <c r="O26" i="74"/>
  <c r="AM46" i="74"/>
  <c r="AA16" i="74"/>
  <c r="AG46" i="74"/>
  <c r="U16" i="74"/>
  <c r="U36" i="74"/>
  <c r="AM26" i="74"/>
  <c r="U46" i="74"/>
  <c r="O46" i="74"/>
  <c r="I12" i="78"/>
  <c r="K12" i="78" s="1"/>
  <c r="AM36" i="74"/>
  <c r="AG15" i="72"/>
  <c r="AA46" i="74"/>
  <c r="AG16" i="74"/>
  <c r="O16" i="74"/>
  <c r="U26" i="74"/>
  <c r="AM16" i="74"/>
  <c r="AA26" i="74"/>
  <c r="AG36" i="74"/>
  <c r="AA36" i="74"/>
  <c r="O36" i="74"/>
  <c r="AG26" i="74"/>
  <c r="AF29" i="66"/>
  <c r="AL29" i="66"/>
  <c r="Z49" i="66"/>
  <c r="Z29" i="66"/>
  <c r="N29" i="66"/>
  <c r="T29" i="66"/>
  <c r="AF9" i="66"/>
  <c r="N9" i="66"/>
  <c r="Z9" i="66"/>
  <c r="N19" i="66"/>
  <c r="Z19" i="66"/>
  <c r="T9" i="66"/>
  <c r="T19" i="66"/>
  <c r="AL19" i="66"/>
  <c r="N49" i="66"/>
  <c r="AL39" i="66"/>
  <c r="AF39" i="66"/>
  <c r="Z39" i="66"/>
  <c r="N39" i="66"/>
  <c r="AF19" i="66"/>
  <c r="AL9" i="66"/>
  <c r="T49" i="66"/>
  <c r="T39" i="66"/>
  <c r="AL49" i="66"/>
  <c r="I29" i="77"/>
  <c r="K29" i="77" s="1"/>
  <c r="AC32" i="64"/>
  <c r="AF49" i="66"/>
  <c r="G49" i="77"/>
  <c r="H49" i="77" s="1"/>
  <c r="M52" i="64"/>
  <c r="R10" i="65"/>
  <c r="L42" i="65"/>
  <c r="X42" i="65"/>
  <c r="AD34" i="65"/>
  <c r="AJ34" i="65"/>
  <c r="AJ42" i="65"/>
  <c r="N52" i="64"/>
  <c r="X26" i="65"/>
  <c r="AD26" i="65"/>
  <c r="R34" i="65"/>
  <c r="AD42" i="65"/>
  <c r="R42" i="65"/>
  <c r="AJ18" i="65"/>
  <c r="R18" i="65"/>
  <c r="X10" i="65"/>
  <c r="AD18" i="65"/>
  <c r="L10" i="65"/>
  <c r="AJ26" i="65"/>
  <c r="L26" i="65"/>
  <c r="X18" i="65"/>
  <c r="AJ10" i="65"/>
  <c r="X34" i="65"/>
  <c r="L34" i="65"/>
  <c r="R26" i="65"/>
  <c r="AD10" i="65"/>
  <c r="L18" i="65"/>
  <c r="AE11" i="55"/>
  <c r="AF11" i="55" s="1"/>
  <c r="AE10" i="55"/>
  <c r="AF10" i="55" s="1"/>
  <c r="AE14" i="55"/>
  <c r="AF14" i="55" s="1"/>
  <c r="AJ11" i="66"/>
  <c r="R21" i="66"/>
  <c r="I39" i="77"/>
  <c r="K39" i="77" s="1"/>
  <c r="R41" i="66"/>
  <c r="AD31" i="66"/>
  <c r="R51" i="66"/>
  <c r="AD11" i="66"/>
  <c r="L11" i="66"/>
  <c r="AD21" i="66"/>
  <c r="X21" i="66"/>
  <c r="L21" i="66"/>
  <c r="AD41" i="66"/>
  <c r="R11" i="66"/>
  <c r="AD51" i="66"/>
  <c r="AJ41" i="66"/>
  <c r="AC42" i="64"/>
  <c r="AJ31" i="66"/>
  <c r="X11" i="66"/>
  <c r="L41" i="66"/>
  <c r="AJ51" i="66"/>
  <c r="R31" i="66"/>
  <c r="AJ21" i="66"/>
  <c r="X41" i="66"/>
  <c r="L31" i="66"/>
  <c r="L51" i="66"/>
  <c r="X51" i="66"/>
  <c r="X31" i="66"/>
  <c r="I13" i="77"/>
  <c r="AH7" i="66"/>
  <c r="AB37" i="66"/>
  <c r="P17" i="66"/>
  <c r="V17" i="66"/>
  <c r="J27" i="66"/>
  <c r="AB17" i="66"/>
  <c r="J37" i="66"/>
  <c r="J7" i="66"/>
  <c r="AB27" i="66"/>
  <c r="AH27" i="66"/>
  <c r="AB7" i="66"/>
  <c r="AH37" i="66"/>
  <c r="J47" i="66"/>
  <c r="Y11" i="74"/>
  <c r="Y41" i="74"/>
  <c r="Y31" i="74"/>
  <c r="AK31" i="74"/>
  <c r="AK41" i="74"/>
  <c r="M51" i="74"/>
  <c r="M11" i="74"/>
  <c r="S31" i="74"/>
  <c r="AK21" i="74"/>
  <c r="AE11" i="74"/>
  <c r="S21" i="74"/>
  <c r="AG43" i="72"/>
  <c r="AE51" i="74"/>
  <c r="I40" i="78"/>
  <c r="K40" i="78" s="1"/>
  <c r="AE41" i="74"/>
  <c r="AK51" i="74"/>
  <c r="AE31" i="74"/>
  <c r="Y21" i="74"/>
  <c r="M31" i="74"/>
  <c r="M41" i="74"/>
  <c r="M21" i="74"/>
  <c r="AE21" i="74"/>
  <c r="S11" i="74"/>
  <c r="AK11" i="74"/>
  <c r="S51" i="74"/>
  <c r="S41" i="74"/>
  <c r="Y51" i="74"/>
  <c r="AG13" i="55"/>
  <c r="AJ13" i="55"/>
  <c r="G19" i="77"/>
  <c r="H19" i="77" s="1"/>
  <c r="M22" i="64"/>
  <c r="AB22" i="64" s="1"/>
  <c r="T30" i="65"/>
  <c r="AF22" i="65"/>
  <c r="AF14" i="65"/>
  <c r="N14" i="65"/>
  <c r="AF30" i="65"/>
  <c r="Z14" i="65"/>
  <c r="N22" i="64"/>
  <c r="AL6" i="65"/>
  <c r="AF6" i="65"/>
  <c r="T6" i="65"/>
  <c r="T38" i="65"/>
  <c r="T14" i="65"/>
  <c r="Z6" i="65"/>
  <c r="Z30" i="65"/>
  <c r="N6" i="65"/>
  <c r="AL30" i="65"/>
  <c r="AL38" i="65"/>
  <c r="N38" i="65"/>
  <c r="N30" i="65"/>
  <c r="AL22" i="65"/>
  <c r="T22" i="65"/>
  <c r="Z22" i="65"/>
  <c r="N22" i="65"/>
  <c r="AF38" i="65"/>
  <c r="AL14" i="65"/>
  <c r="Z38" i="65"/>
  <c r="I62" i="78"/>
  <c r="K62" i="78" s="1"/>
  <c r="Q35" i="74"/>
  <c r="AI15" i="74"/>
  <c r="AC45" i="74"/>
  <c r="AC55" i="74"/>
  <c r="AG65" i="72"/>
  <c r="AC25" i="74"/>
  <c r="K25" i="74"/>
  <c r="AI55" i="74"/>
  <c r="W15" i="74"/>
  <c r="Q15" i="74"/>
  <c r="AI25" i="74"/>
  <c r="W45" i="74"/>
  <c r="W55" i="74"/>
  <c r="AC15" i="74"/>
  <c r="AC35" i="74"/>
  <c r="W35" i="74"/>
  <c r="K55" i="74"/>
  <c r="AI35" i="74"/>
  <c r="Q25" i="74"/>
  <c r="Q55" i="74"/>
  <c r="K35" i="74"/>
  <c r="K45" i="74"/>
  <c r="W25" i="74"/>
  <c r="Q45" i="74"/>
  <c r="K15" i="74"/>
  <c r="AI45" i="74"/>
  <c r="AI30" i="66"/>
  <c r="Q40" i="66"/>
  <c r="Q20" i="66"/>
  <c r="Q30" i="66"/>
  <c r="I32" i="77"/>
  <c r="K32" i="77" s="1"/>
  <c r="K30" i="66"/>
  <c r="W50" i="66"/>
  <c r="K10" i="66"/>
  <c r="W40" i="66"/>
  <c r="Q50" i="66"/>
  <c r="K40" i="66"/>
  <c r="W30" i="66"/>
  <c r="AC30" i="66"/>
  <c r="AI20" i="66"/>
  <c r="AC10" i="66"/>
  <c r="W10" i="66"/>
  <c r="AI40" i="66"/>
  <c r="AI50" i="66"/>
  <c r="AC35" i="64"/>
  <c r="Q10" i="66"/>
  <c r="K50" i="66"/>
  <c r="AC40" i="66"/>
  <c r="AI10" i="66"/>
  <c r="AC20" i="66"/>
  <c r="W20" i="66"/>
  <c r="K20" i="66"/>
  <c r="AC50" i="66"/>
  <c r="I45" i="77"/>
  <c r="K45" i="77" s="1"/>
  <c r="AD32" i="66"/>
  <c r="X42" i="66"/>
  <c r="R42" i="66"/>
  <c r="L12" i="66"/>
  <c r="L52" i="66"/>
  <c r="R12" i="66"/>
  <c r="X12" i="66"/>
  <c r="AC48" i="64"/>
  <c r="AD22" i="66"/>
  <c r="AD42" i="66"/>
  <c r="L42" i="66"/>
  <c r="AJ32" i="66"/>
  <c r="L22" i="66"/>
  <c r="AJ52" i="66"/>
  <c r="X22" i="66"/>
  <c r="AD52" i="66"/>
  <c r="X32" i="66"/>
  <c r="L32" i="66"/>
  <c r="AJ22" i="66"/>
  <c r="AJ42" i="66"/>
  <c r="X52" i="66"/>
  <c r="AD12" i="66"/>
  <c r="R32" i="66"/>
  <c r="R22" i="66"/>
  <c r="AJ12" i="66"/>
  <c r="R52" i="66"/>
  <c r="AC25" i="64"/>
  <c r="I22" i="77"/>
  <c r="K22" i="77" s="1"/>
  <c r="AK38" i="66"/>
  <c r="AK8" i="66"/>
  <c r="S38" i="66"/>
  <c r="M38" i="66"/>
  <c r="AE8" i="66"/>
  <c r="AE28" i="66"/>
  <c r="AE18" i="66"/>
  <c r="S28" i="66"/>
  <c r="S8" i="66"/>
  <c r="M48" i="66"/>
  <c r="AE38" i="66"/>
  <c r="AK28" i="66"/>
  <c r="AK18" i="66"/>
  <c r="M8" i="66"/>
  <c r="Y8" i="66"/>
  <c r="Y18" i="66"/>
  <c r="AK48" i="66"/>
  <c r="AE48" i="66"/>
  <c r="Y48" i="66"/>
  <c r="S48" i="66"/>
  <c r="M18" i="66"/>
  <c r="Y38" i="66"/>
  <c r="Y28" i="66"/>
  <c r="S18" i="66"/>
  <c r="M28" i="66"/>
  <c r="V12" i="74"/>
  <c r="J22" i="74"/>
  <c r="AB42" i="74"/>
  <c r="P12" i="74"/>
  <c r="I43" i="78"/>
  <c r="K43" i="78" s="1"/>
  <c r="P52" i="74"/>
  <c r="V42" i="74"/>
  <c r="AH12" i="74"/>
  <c r="AB12" i="74"/>
  <c r="J52" i="74"/>
  <c r="AH42" i="74"/>
  <c r="J42" i="74"/>
  <c r="V32" i="74"/>
  <c r="AH32" i="74"/>
  <c r="J12" i="74"/>
  <c r="AB32" i="74"/>
  <c r="AH52" i="74"/>
  <c r="P32" i="74"/>
  <c r="AH22" i="74"/>
  <c r="P22" i="74"/>
  <c r="AB52" i="74"/>
  <c r="P42" i="74"/>
  <c r="V52" i="74"/>
  <c r="AB22" i="74"/>
  <c r="AG46" i="72"/>
  <c r="V22" i="74"/>
  <c r="J32" i="74"/>
  <c r="M55" i="66"/>
  <c r="M15" i="66"/>
  <c r="AK55" i="66"/>
  <c r="AE25" i="66"/>
  <c r="AE55" i="66"/>
  <c r="AK15" i="66"/>
  <c r="Y25" i="66"/>
  <c r="S25" i="66"/>
  <c r="Y35" i="66"/>
  <c r="AK35" i="66"/>
  <c r="S55" i="66"/>
  <c r="AK45" i="66"/>
  <c r="AE45" i="66"/>
  <c r="Y15" i="66"/>
  <c r="AK25" i="66"/>
  <c r="AE35" i="66"/>
  <c r="M35" i="66"/>
  <c r="M25" i="66"/>
  <c r="I64" i="77"/>
  <c r="K64" i="77" s="1"/>
  <c r="S35" i="66"/>
  <c r="S15" i="66"/>
  <c r="AE15" i="66"/>
  <c r="M45" i="66"/>
  <c r="AC67" i="64"/>
  <c r="Y55" i="66"/>
  <c r="Y45" i="66"/>
  <c r="S45" i="66"/>
  <c r="O52" i="66"/>
  <c r="U42" i="66"/>
  <c r="AA22" i="66"/>
  <c r="I48" i="77"/>
  <c r="K48" i="77" s="1"/>
  <c r="AG22" i="66"/>
  <c r="U12" i="66"/>
  <c r="U22" i="66"/>
  <c r="AA32" i="66"/>
  <c r="AM52" i="66"/>
  <c r="AM42" i="66"/>
  <c r="U52" i="66"/>
  <c r="AG12" i="66"/>
  <c r="O42" i="66"/>
  <c r="AG52" i="66"/>
  <c r="O22" i="66"/>
  <c r="AM12" i="66"/>
  <c r="O12" i="66"/>
  <c r="AG42" i="66"/>
  <c r="AA52" i="66"/>
  <c r="AA12" i="66"/>
  <c r="U32" i="66"/>
  <c r="AM22" i="66"/>
  <c r="AC51" i="64"/>
  <c r="AG32" i="66"/>
  <c r="AM32" i="66"/>
  <c r="O32" i="66"/>
  <c r="AA42" i="66"/>
  <c r="Z17" i="64"/>
  <c r="Y17" i="64"/>
  <c r="J32" i="66"/>
  <c r="J42" i="66"/>
  <c r="AH32" i="66"/>
  <c r="AB52" i="66"/>
  <c r="P22" i="66"/>
  <c r="P52" i="66"/>
  <c r="P12" i="66"/>
  <c r="AB22" i="66"/>
  <c r="J22" i="66"/>
  <c r="J52" i="66"/>
  <c r="AH42" i="66"/>
  <c r="AB42" i="66"/>
  <c r="P42" i="66"/>
  <c r="I43" i="77"/>
  <c r="K43" i="77" s="1"/>
  <c r="AB12" i="66"/>
  <c r="AB32" i="66"/>
  <c r="V32" i="66"/>
  <c r="P32" i="66"/>
  <c r="J12" i="66"/>
  <c r="V12" i="66"/>
  <c r="V22" i="66"/>
  <c r="AH22" i="66"/>
  <c r="AC46" i="64"/>
  <c r="AH52" i="66"/>
  <c r="V52" i="66"/>
  <c r="V42" i="66"/>
  <c r="AH12" i="66"/>
  <c r="I41" i="77"/>
  <c r="K41" i="77" s="1"/>
  <c r="AF41" i="66"/>
  <c r="N31" i="66"/>
  <c r="AF31" i="66"/>
  <c r="Z51" i="66"/>
  <c r="AF51" i="66"/>
  <c r="AL11" i="66"/>
  <c r="Z31" i="66"/>
  <c r="N41" i="66"/>
  <c r="AF11" i="66"/>
  <c r="N11" i="66"/>
  <c r="AF21" i="66"/>
  <c r="AL51" i="66"/>
  <c r="N21" i="66"/>
  <c r="Z11" i="66"/>
  <c r="Z21" i="66"/>
  <c r="AL31" i="66"/>
  <c r="T51" i="66"/>
  <c r="T31" i="66"/>
  <c r="T21" i="66"/>
  <c r="AL21" i="66"/>
  <c r="T11" i="66"/>
  <c r="AC44" i="64"/>
  <c r="N51" i="66"/>
  <c r="Z41" i="66"/>
  <c r="AL41" i="66"/>
  <c r="T41" i="66"/>
  <c r="AL36" i="74"/>
  <c r="AL26" i="74"/>
  <c r="AF26" i="74"/>
  <c r="AF36" i="74"/>
  <c r="T36" i="74"/>
  <c r="N46" i="74"/>
  <c r="Z36" i="74"/>
  <c r="Z46" i="74"/>
  <c r="T46" i="74"/>
  <c r="N36" i="74"/>
  <c r="Z16" i="74"/>
  <c r="T16" i="74"/>
  <c r="N16" i="74"/>
  <c r="I11" i="78"/>
  <c r="K11" i="78" s="1"/>
  <c r="AG14" i="72"/>
  <c r="AL16" i="74"/>
  <c r="AL46" i="74"/>
  <c r="AF46" i="74"/>
  <c r="Z26" i="74"/>
  <c r="T26" i="74"/>
  <c r="N26" i="74"/>
  <c r="AF16" i="74"/>
  <c r="AJ19" i="66"/>
  <c r="AJ49" i="66"/>
  <c r="R29" i="66"/>
  <c r="R19" i="66"/>
  <c r="X49" i="66"/>
  <c r="AC30" i="64"/>
  <c r="AJ29" i="66"/>
  <c r="R49" i="66"/>
  <c r="AD19" i="66"/>
  <c r="L19" i="66"/>
  <c r="X9" i="66"/>
  <c r="X39" i="66"/>
  <c r="I27" i="77"/>
  <c r="K27" i="77" s="1"/>
  <c r="AJ39" i="66"/>
  <c r="R39" i="66"/>
  <c r="AD49" i="66"/>
  <c r="L49" i="66"/>
  <c r="AD39" i="66"/>
  <c r="X29" i="66"/>
  <c r="AD29" i="66"/>
  <c r="L29" i="66"/>
  <c r="R9" i="66"/>
  <c r="L39" i="66"/>
  <c r="X19" i="66"/>
  <c r="AJ9" i="66"/>
  <c r="L9" i="66"/>
  <c r="AD9" i="66"/>
  <c r="I28" i="77"/>
  <c r="K28" i="77" s="1"/>
  <c r="AE29" i="66"/>
  <c r="S39" i="66"/>
  <c r="M39" i="66"/>
  <c r="AE39" i="66"/>
  <c r="M29" i="66"/>
  <c r="AK39" i="66"/>
  <c r="Y39" i="66"/>
  <c r="AE49" i="66"/>
  <c r="M9" i="66"/>
  <c r="Y49" i="66"/>
  <c r="S49" i="66"/>
  <c r="AE9" i="66"/>
  <c r="AK29" i="66"/>
  <c r="AE19" i="66"/>
  <c r="S19" i="66"/>
  <c r="AK19" i="66"/>
  <c r="Y19" i="66"/>
  <c r="Y29" i="66"/>
  <c r="Y9" i="66"/>
  <c r="S29" i="66"/>
  <c r="M19" i="66"/>
  <c r="S9" i="66"/>
  <c r="AK9" i="66"/>
  <c r="M49" i="66"/>
  <c r="AC31" i="64"/>
  <c r="AK49" i="66"/>
  <c r="Z11" i="64"/>
  <c r="X12" i="64" s="1"/>
  <c r="Y11" i="64"/>
  <c r="AI16" i="74"/>
  <c r="K6" i="74"/>
  <c r="AI26" i="74"/>
  <c r="AG11" i="72"/>
  <c r="Q16" i="74"/>
  <c r="W26" i="74"/>
  <c r="Q26" i="74"/>
  <c r="W36" i="74"/>
  <c r="K46" i="74"/>
  <c r="Q46" i="74"/>
  <c r="K36" i="74"/>
  <c r="AC36" i="74"/>
  <c r="AI46" i="74"/>
  <c r="AC16" i="74"/>
  <c r="AI36" i="74"/>
  <c r="AC46" i="74"/>
  <c r="AC26" i="74"/>
  <c r="I8" i="78"/>
  <c r="K8" i="78" s="1"/>
  <c r="W16" i="74"/>
  <c r="K26" i="74"/>
  <c r="Q36" i="74"/>
  <c r="K16" i="74"/>
  <c r="W46" i="74"/>
  <c r="T20" i="66"/>
  <c r="Z30" i="66"/>
  <c r="AL50" i="66"/>
  <c r="N10" i="66"/>
  <c r="I35" i="77"/>
  <c r="K35" i="77" s="1"/>
  <c r="AL40" i="66"/>
  <c r="Z10" i="66"/>
  <c r="AF40" i="66"/>
  <c r="AF50" i="66"/>
  <c r="AF30" i="66"/>
  <c r="Z50" i="66"/>
  <c r="AF20" i="66"/>
  <c r="T50" i="66"/>
  <c r="AL20" i="66"/>
  <c r="AL10" i="66"/>
  <c r="AF10" i="66"/>
  <c r="N30" i="66"/>
  <c r="Z20" i="66"/>
  <c r="T30" i="66"/>
  <c r="N20" i="66"/>
  <c r="T10" i="66"/>
  <c r="T40" i="66"/>
  <c r="N40" i="66"/>
  <c r="AL30" i="66"/>
  <c r="AC38" i="64"/>
  <c r="N50" i="66"/>
  <c r="Z40" i="66"/>
  <c r="AG64" i="72"/>
  <c r="P15" i="74"/>
  <c r="J15" i="74"/>
  <c r="AB45" i="74"/>
  <c r="P25" i="74"/>
  <c r="J55" i="74"/>
  <c r="J45" i="74"/>
  <c r="AH15" i="74"/>
  <c r="AB25" i="74"/>
  <c r="AH55" i="74"/>
  <c r="P55" i="74"/>
  <c r="AH35" i="74"/>
  <c r="V25" i="74"/>
  <c r="AB35" i="74"/>
  <c r="AH25" i="74"/>
  <c r="V45" i="74"/>
  <c r="AH45" i="74"/>
  <c r="J35" i="74"/>
  <c r="V35" i="74"/>
  <c r="V55" i="74"/>
  <c r="P45" i="74"/>
  <c r="I61" i="78"/>
  <c r="K61" i="78" s="1"/>
  <c r="P35" i="74"/>
  <c r="J25" i="74"/>
  <c r="AB55" i="74"/>
  <c r="V15" i="74"/>
  <c r="AB15" i="74"/>
  <c r="I19" i="77"/>
  <c r="U53" i="74"/>
  <c r="AM23" i="74"/>
  <c r="AG43" i="74"/>
  <c r="AG57" i="72"/>
  <c r="AG23" i="74"/>
  <c r="U33" i="74"/>
  <c r="I54" i="78"/>
  <c r="K54" i="78" s="1"/>
  <c r="AA13" i="74"/>
  <c r="O13" i="74"/>
  <c r="AM53" i="74"/>
  <c r="AG13" i="74"/>
  <c r="AA53" i="74"/>
  <c r="U13" i="74"/>
  <c r="AA33" i="74"/>
  <c r="AM43" i="74"/>
  <c r="O23" i="74"/>
  <c r="AG53" i="74"/>
  <c r="U43" i="74"/>
  <c r="AM33" i="74"/>
  <c r="O53" i="74"/>
  <c r="AA43" i="74"/>
  <c r="O33" i="74"/>
  <c r="O43" i="74"/>
  <c r="AG33" i="74"/>
  <c r="U23" i="74"/>
  <c r="AM13" i="74"/>
  <c r="AA23" i="74"/>
  <c r="AC19" i="74"/>
  <c r="K19" i="74"/>
  <c r="AI49" i="74"/>
  <c r="K9" i="74"/>
  <c r="Q29" i="74"/>
  <c r="I26" i="78"/>
  <c r="K26" i="78" s="1"/>
  <c r="K29" i="74"/>
  <c r="W29" i="74"/>
  <c r="AI19" i="74"/>
  <c r="AG29" i="72"/>
  <c r="AI39" i="74"/>
  <c r="Q9" i="74"/>
  <c r="Q49" i="74"/>
  <c r="AC39" i="74"/>
  <c r="AI9" i="74"/>
  <c r="AC9" i="74"/>
  <c r="K39" i="74"/>
  <c r="Q19" i="74"/>
  <c r="Q39" i="74"/>
  <c r="W39" i="74"/>
  <c r="W9" i="74"/>
  <c r="AC29" i="74"/>
  <c r="AI29" i="74"/>
  <c r="W49" i="74"/>
  <c r="K49" i="74"/>
  <c r="W19" i="74"/>
  <c r="AC49" i="74"/>
  <c r="L53" i="66"/>
  <c r="AD33" i="66"/>
  <c r="L33" i="66"/>
  <c r="AD13" i="66"/>
  <c r="AD43" i="66"/>
  <c r="X53" i="66"/>
  <c r="R23" i="66"/>
  <c r="AD53" i="66"/>
  <c r="X13" i="66"/>
  <c r="R43" i="66"/>
  <c r="X33" i="66"/>
  <c r="L13" i="66"/>
  <c r="AC54" i="64"/>
  <c r="X23" i="66"/>
  <c r="AJ53" i="66"/>
  <c r="L23" i="66"/>
  <c r="AJ43" i="66"/>
  <c r="AD23" i="66"/>
  <c r="R13" i="66"/>
  <c r="AJ33" i="66"/>
  <c r="AJ23" i="66"/>
  <c r="I51" i="77"/>
  <c r="K51" i="77" s="1"/>
  <c r="L43" i="66"/>
  <c r="R53" i="66"/>
  <c r="X43" i="66"/>
  <c r="AJ13" i="66"/>
  <c r="R33" i="66"/>
  <c r="Z23" i="64"/>
  <c r="Y23" i="64"/>
  <c r="AF42" i="66"/>
  <c r="T12" i="66"/>
  <c r="N22" i="66"/>
  <c r="AF22" i="66"/>
  <c r="AL52" i="66"/>
  <c r="T22" i="66"/>
  <c r="AF12" i="66"/>
  <c r="AC50" i="64"/>
  <c r="AL22" i="66"/>
  <c r="Z32" i="66"/>
  <c r="T32" i="66"/>
  <c r="N32" i="66"/>
  <c r="T42" i="66"/>
  <c r="N12" i="66"/>
  <c r="N42" i="66"/>
  <c r="AL32" i="66"/>
  <c r="AF32" i="66"/>
  <c r="AL12" i="66"/>
  <c r="Z22" i="66"/>
  <c r="Z12" i="66"/>
  <c r="N52" i="66"/>
  <c r="AL42" i="66"/>
  <c r="Z42" i="66"/>
  <c r="AF52" i="66"/>
  <c r="I47" i="77"/>
  <c r="K47" i="77" s="1"/>
  <c r="Z52" i="66"/>
  <c r="T52" i="66"/>
  <c r="G55" i="78"/>
  <c r="H55" i="78" s="1"/>
  <c r="Z42" i="73"/>
  <c r="Z34" i="73"/>
  <c r="Z26" i="73"/>
  <c r="N10" i="73"/>
  <c r="R58" i="72"/>
  <c r="AF34" i="73"/>
  <c r="N18" i="73"/>
  <c r="AF42" i="73"/>
  <c r="AF26" i="73"/>
  <c r="AL18" i="73"/>
  <c r="AL10" i="73"/>
  <c r="N42" i="73"/>
  <c r="T42" i="73"/>
  <c r="Q58" i="72"/>
  <c r="AF18" i="73"/>
  <c r="AL34" i="73"/>
  <c r="AL26" i="73"/>
  <c r="T34" i="73"/>
  <c r="Z18" i="73"/>
  <c r="AL42" i="73"/>
  <c r="N34" i="73"/>
  <c r="Z10" i="73"/>
  <c r="N26" i="73"/>
  <c r="T18" i="73"/>
  <c r="T10" i="73"/>
  <c r="T26" i="73"/>
  <c r="AF10" i="73"/>
  <c r="Y45" i="74"/>
  <c r="M45" i="74"/>
  <c r="M55" i="74"/>
  <c r="M15" i="74"/>
  <c r="AG67" i="72"/>
  <c r="S55" i="74"/>
  <c r="AK25" i="74"/>
  <c r="AE15" i="74"/>
  <c r="Y15" i="74"/>
  <c r="S25" i="74"/>
  <c r="AE25" i="74"/>
  <c r="M35" i="74"/>
  <c r="AE45" i="74"/>
  <c r="M25" i="74"/>
  <c r="AK45" i="74"/>
  <c r="AK15" i="74"/>
  <c r="Y25" i="74"/>
  <c r="Y55" i="74"/>
  <c r="AE35" i="74"/>
  <c r="S15" i="74"/>
  <c r="Y35" i="74"/>
  <c r="AK35" i="74"/>
  <c r="I64" i="78"/>
  <c r="K64" i="78" s="1"/>
  <c r="S45" i="74"/>
  <c r="S35" i="74"/>
  <c r="AE55" i="74"/>
  <c r="AK55" i="74"/>
  <c r="K38" i="74"/>
  <c r="AC18" i="74"/>
  <c r="AC8" i="74"/>
  <c r="W18" i="74"/>
  <c r="W38" i="74"/>
  <c r="AI38" i="74"/>
  <c r="AC38" i="74"/>
  <c r="Q48" i="74"/>
  <c r="Q18" i="74"/>
  <c r="AI48" i="74"/>
  <c r="W48" i="74"/>
  <c r="Q38" i="74"/>
  <c r="Q28" i="74"/>
  <c r="AI18" i="74"/>
  <c r="W8" i="74"/>
  <c r="K8" i="74"/>
  <c r="AI28" i="74"/>
  <c r="AC48" i="74"/>
  <c r="AI8" i="74"/>
  <c r="K48" i="74"/>
  <c r="Q8" i="74"/>
  <c r="AC28" i="74"/>
  <c r="K18" i="74"/>
  <c r="W28" i="74"/>
  <c r="K28" i="74"/>
  <c r="AG23" i="72"/>
  <c r="I20" i="78"/>
  <c r="K20" i="78" s="1"/>
  <c r="T31" i="74"/>
  <c r="AL51" i="74"/>
  <c r="AF11" i="74"/>
  <c r="Z41" i="74"/>
  <c r="AF31" i="74"/>
  <c r="N51" i="74"/>
  <c r="AL11" i="74"/>
  <c r="N11" i="74"/>
  <c r="AL31" i="74"/>
  <c r="T11" i="74"/>
  <c r="N41" i="74"/>
  <c r="AL21" i="74"/>
  <c r="N21" i="74"/>
  <c r="AF21" i="74"/>
  <c r="AF51" i="74"/>
  <c r="T51" i="74"/>
  <c r="T41" i="74"/>
  <c r="N31" i="74"/>
  <c r="AL41" i="74"/>
  <c r="T21" i="74"/>
  <c r="AF41" i="74"/>
  <c r="I41" i="78"/>
  <c r="K41" i="78" s="1"/>
  <c r="Z51" i="74"/>
  <c r="Z21" i="74"/>
  <c r="Z31" i="74"/>
  <c r="Z11" i="74"/>
  <c r="AG44" i="72"/>
  <c r="I33" i="77"/>
  <c r="K33" i="77" s="1"/>
  <c r="L50" i="66"/>
  <c r="AD20" i="66"/>
  <c r="AC36" i="64"/>
  <c r="AJ10" i="66"/>
  <c r="AD40" i="66"/>
  <c r="AJ20" i="66"/>
  <c r="L40" i="66"/>
  <c r="AJ30" i="66"/>
  <c r="AD50" i="66"/>
  <c r="X10" i="66"/>
  <c r="AD10" i="66"/>
  <c r="AJ40" i="66"/>
  <c r="R40" i="66"/>
  <c r="AD30" i="66"/>
  <c r="L30" i="66"/>
  <c r="R30" i="66"/>
  <c r="X50" i="66"/>
  <c r="X40" i="66"/>
  <c r="AJ50" i="66"/>
  <c r="X20" i="66"/>
  <c r="L20" i="66"/>
  <c r="L10" i="66"/>
  <c r="X30" i="66"/>
  <c r="R20" i="66"/>
  <c r="R50" i="66"/>
  <c r="R10" i="66"/>
  <c r="AA16" i="64"/>
  <c r="J13" i="77" s="1"/>
  <c r="AB17" i="64"/>
  <c r="AA17" i="64" s="1"/>
  <c r="J14" i="77" s="1"/>
  <c r="M48" i="74"/>
  <c r="AE48" i="74"/>
  <c r="S8" i="74"/>
  <c r="AK48" i="74"/>
  <c r="Y38" i="74"/>
  <c r="M38" i="74"/>
  <c r="Y18" i="74"/>
  <c r="I22" i="78"/>
  <c r="K22" i="78" s="1"/>
  <c r="AK28" i="74"/>
  <c r="Y28" i="74"/>
  <c r="AG25" i="72"/>
  <c r="S28" i="74"/>
  <c r="Y48" i="74"/>
  <c r="AK8" i="74"/>
  <c r="M8" i="74"/>
  <c r="Y8" i="74"/>
  <c r="AE18" i="74"/>
  <c r="AK18" i="74"/>
  <c r="AE38" i="74"/>
  <c r="M28" i="74"/>
  <c r="M18" i="74"/>
  <c r="S38" i="74"/>
  <c r="AE28" i="74"/>
  <c r="AE8" i="74"/>
  <c r="AK38" i="74"/>
  <c r="S48" i="74"/>
  <c r="S18" i="74"/>
  <c r="AJ26" i="74"/>
  <c r="L26" i="74"/>
  <c r="AJ16" i="74"/>
  <c r="X36" i="74"/>
  <c r="L36" i="74"/>
  <c r="L46" i="74"/>
  <c r="AJ36" i="74"/>
  <c r="AJ46" i="74"/>
  <c r="AG12" i="72"/>
  <c r="AD46" i="74"/>
  <c r="L6" i="74"/>
  <c r="X46" i="74"/>
  <c r="R36" i="74"/>
  <c r="X26" i="74"/>
  <c r="R26" i="74"/>
  <c r="AD26" i="74"/>
  <c r="AD16" i="74"/>
  <c r="I9" i="78"/>
  <c r="K9" i="78" s="1"/>
  <c r="R46" i="74"/>
  <c r="AD36" i="74"/>
  <c r="X16" i="74"/>
  <c r="R16" i="74"/>
  <c r="L16" i="74"/>
  <c r="O46" i="66"/>
  <c r="U16" i="66"/>
  <c r="AG6" i="66"/>
  <c r="AM46" i="66"/>
  <c r="U26" i="66"/>
  <c r="AG26" i="66"/>
  <c r="AA36" i="66"/>
  <c r="AG36" i="66"/>
  <c r="AG16" i="66"/>
  <c r="AA26" i="66"/>
  <c r="AM26" i="66"/>
  <c r="O36" i="66"/>
  <c r="U46" i="66"/>
  <c r="I12" i="77"/>
  <c r="K12" i="77" s="1"/>
  <c r="AC15" i="64"/>
  <c r="AA16" i="66"/>
  <c r="AM16" i="66"/>
  <c r="U6" i="66"/>
  <c r="O26" i="66"/>
  <c r="U36" i="66"/>
  <c r="AA6" i="66"/>
  <c r="AA46" i="66"/>
  <c r="O6" i="66"/>
  <c r="O16" i="66"/>
  <c r="AM6" i="66"/>
  <c r="AG46" i="66"/>
  <c r="AM36" i="66"/>
  <c r="AF26" i="66"/>
  <c r="AL16" i="66"/>
  <c r="AF46" i="66"/>
  <c r="AL6" i="66"/>
  <c r="AL26" i="66"/>
  <c r="T46" i="66"/>
  <c r="Z6" i="66"/>
  <c r="N46" i="66"/>
  <c r="N36" i="66"/>
  <c r="Z26" i="66"/>
  <c r="T26" i="66"/>
  <c r="Z16" i="66"/>
  <c r="T16" i="66"/>
  <c r="N16" i="66"/>
  <c r="T6" i="66"/>
  <c r="N6" i="66"/>
  <c r="N26" i="66"/>
  <c r="AF16" i="66"/>
  <c r="AC14" i="64"/>
  <c r="AF6" i="66"/>
  <c r="AL36" i="66"/>
  <c r="AF36" i="66"/>
  <c r="Z36" i="66"/>
  <c r="AL46" i="66"/>
  <c r="Z46" i="66"/>
  <c r="I11" i="77"/>
  <c r="K11" i="77" s="1"/>
  <c r="T36" i="66"/>
  <c r="AF38" i="66"/>
  <c r="AL38" i="66"/>
  <c r="AL8" i="66"/>
  <c r="AL28" i="66"/>
  <c r="T48" i="66"/>
  <c r="N38" i="66"/>
  <c r="T8" i="66"/>
  <c r="T18" i="66"/>
  <c r="AL48" i="66"/>
  <c r="I23" i="77"/>
  <c r="K23" i="77" s="1"/>
  <c r="N18" i="66"/>
  <c r="N8" i="66"/>
  <c r="Z8" i="66"/>
  <c r="AF18" i="66"/>
  <c r="AF28" i="66"/>
  <c r="N28" i="66"/>
  <c r="T28" i="66"/>
  <c r="Z28" i="66"/>
  <c r="T38" i="66"/>
  <c r="Z48" i="66"/>
  <c r="N48" i="66"/>
  <c r="Z18" i="66"/>
  <c r="Z38" i="66"/>
  <c r="AF48" i="66"/>
  <c r="AC26" i="64"/>
  <c r="AF8" i="66"/>
  <c r="AL18" i="66"/>
  <c r="AH44" i="65"/>
  <c r="V20" i="65"/>
  <c r="V36" i="65"/>
  <c r="J36" i="65"/>
  <c r="G61" i="77"/>
  <c r="H61" i="77" s="1"/>
  <c r="J20" i="65"/>
  <c r="AH12" i="65"/>
  <c r="V12" i="65"/>
  <c r="M64" i="64"/>
  <c r="N64" i="64"/>
  <c r="J12" i="65"/>
  <c r="AB44" i="65"/>
  <c r="AB28" i="65"/>
  <c r="P44" i="65"/>
  <c r="P28" i="65"/>
  <c r="P36" i="65"/>
  <c r="AB20" i="65"/>
  <c r="P20" i="65"/>
  <c r="AH20" i="65"/>
  <c r="J28" i="65"/>
  <c r="V28" i="65"/>
  <c r="J44" i="65"/>
  <c r="AB36" i="65"/>
  <c r="AH28" i="65"/>
  <c r="V44" i="65"/>
  <c r="AB12" i="65"/>
  <c r="P12" i="65"/>
  <c r="AH36" i="65"/>
  <c r="I49" i="77"/>
  <c r="K49" i="77" s="1"/>
  <c r="V43" i="66"/>
  <c r="J13" i="66"/>
  <c r="P43" i="66"/>
  <c r="P33" i="66"/>
  <c r="J33" i="66"/>
  <c r="J43" i="66"/>
  <c r="AH33" i="66"/>
  <c r="AH53" i="66"/>
  <c r="J23" i="66"/>
  <c r="V53" i="66"/>
  <c r="V33" i="66"/>
  <c r="AH23" i="66"/>
  <c r="P23" i="66"/>
  <c r="AH13" i="66"/>
  <c r="V23" i="66"/>
  <c r="P13" i="66"/>
  <c r="V13" i="66"/>
  <c r="AB13" i="66"/>
  <c r="AB23" i="66"/>
  <c r="AC52" i="64"/>
  <c r="AB43" i="66"/>
  <c r="AB33" i="66"/>
  <c r="P53" i="66"/>
  <c r="J53" i="66"/>
  <c r="AH43" i="66"/>
  <c r="AB53" i="66"/>
  <c r="K12" i="74"/>
  <c r="W12" i="74"/>
  <c r="Q52" i="74"/>
  <c r="Q42" i="74"/>
  <c r="AC12" i="74"/>
  <c r="AI42" i="74"/>
  <c r="AI32" i="74"/>
  <c r="AG47" i="72"/>
  <c r="AI12" i="74"/>
  <c r="I44" i="78"/>
  <c r="K44" i="78" s="1"/>
  <c r="Q12" i="74"/>
  <c r="W22" i="74"/>
  <c r="AI52" i="74"/>
  <c r="W42" i="74"/>
  <c r="AC52" i="74"/>
  <c r="K52" i="74"/>
  <c r="W32" i="74"/>
  <c r="W52" i="74"/>
  <c r="AC42" i="74"/>
  <c r="Q32" i="74"/>
  <c r="Q22" i="74"/>
  <c r="AI22" i="74"/>
  <c r="K22" i="74"/>
  <c r="AC22" i="74"/>
  <c r="K32" i="74"/>
  <c r="K42" i="74"/>
  <c r="AC32" i="74"/>
  <c r="I10" i="77"/>
  <c r="K10" i="77" s="1"/>
  <c r="AE46" i="66"/>
  <c r="Y16" i="66"/>
  <c r="Y26" i="66"/>
  <c r="AK26" i="66"/>
  <c r="AE26" i="66"/>
  <c r="S36" i="66"/>
  <c r="M36" i="66"/>
  <c r="AK46" i="66"/>
  <c r="S6" i="66"/>
  <c r="S46" i="66"/>
  <c r="Y36" i="66"/>
  <c r="S26" i="66"/>
  <c r="M46" i="66"/>
  <c r="AK36" i="66"/>
  <c r="AE36" i="66"/>
  <c r="AC13" i="64"/>
  <c r="AK16" i="66"/>
  <c r="AE16" i="66"/>
  <c r="Y46" i="66"/>
  <c r="M26" i="66"/>
  <c r="S16" i="66"/>
  <c r="M16" i="66"/>
  <c r="Y6" i="66"/>
  <c r="AK6" i="66"/>
  <c r="AE6" i="66"/>
  <c r="M6" i="66"/>
  <c r="U51" i="66"/>
  <c r="O11" i="66"/>
  <c r="AA21" i="66"/>
  <c r="AM21" i="66"/>
  <c r="AA11" i="66"/>
  <c r="AA51" i="66"/>
  <c r="O21" i="66"/>
  <c r="AG41" i="66"/>
  <c r="AG31" i="66"/>
  <c r="O51" i="66"/>
  <c r="O31" i="66"/>
  <c r="AG21" i="66"/>
  <c r="U11" i="66"/>
  <c r="U41" i="66"/>
  <c r="U21" i="66"/>
  <c r="AA31" i="66"/>
  <c r="AM31" i="66"/>
  <c r="AM51" i="66"/>
  <c r="AA41" i="66"/>
  <c r="I42" i="77"/>
  <c r="K42" i="77" s="1"/>
  <c r="O41" i="66"/>
  <c r="AM41" i="66"/>
  <c r="AM11" i="66"/>
  <c r="AG51" i="66"/>
  <c r="AC45" i="64"/>
  <c r="AG11" i="66"/>
  <c r="U31" i="66"/>
  <c r="R15" i="74"/>
  <c r="AJ15" i="74"/>
  <c r="I63" i="78"/>
  <c r="K63" i="78" s="1"/>
  <c r="AD15" i="74"/>
  <c r="AG66" i="72"/>
  <c r="X35" i="74"/>
  <c r="X55" i="74"/>
  <c r="AJ25" i="74"/>
  <c r="R55" i="74"/>
  <c r="AD25" i="74"/>
  <c r="X15" i="74"/>
  <c r="AD45" i="74"/>
  <c r="AD35" i="74"/>
  <c r="L15" i="74"/>
  <c r="X45" i="74"/>
  <c r="AJ55" i="74"/>
  <c r="L45" i="74"/>
  <c r="L25" i="74"/>
  <c r="AD55" i="74"/>
  <c r="R25" i="74"/>
  <c r="R45" i="74"/>
  <c r="AJ45" i="74"/>
  <c r="L35" i="74"/>
  <c r="AJ35" i="74"/>
  <c r="X25" i="74"/>
  <c r="R35" i="74"/>
  <c r="L55" i="74"/>
  <c r="J11" i="74"/>
  <c r="V51" i="74"/>
  <c r="AG40" i="72"/>
  <c r="J41" i="74"/>
  <c r="AH41" i="74"/>
  <c r="V31" i="74"/>
  <c r="V41" i="74"/>
  <c r="AH21" i="74"/>
  <c r="AB11" i="74"/>
  <c r="AH11" i="74"/>
  <c r="J51" i="74"/>
  <c r="AH51" i="74"/>
  <c r="AB31" i="74"/>
  <c r="J31" i="74"/>
  <c r="V21" i="74"/>
  <c r="P31" i="74"/>
  <c r="AH31" i="74"/>
  <c r="P11" i="74"/>
  <c r="V11" i="74"/>
  <c r="AB21" i="74"/>
  <c r="AB51" i="74"/>
  <c r="AB41" i="74"/>
  <c r="J21" i="74"/>
  <c r="P21" i="74"/>
  <c r="P51" i="74"/>
  <c r="P41" i="74"/>
  <c r="I37" i="78"/>
  <c r="K37" i="78" s="1"/>
  <c r="X9" i="74"/>
  <c r="AD19" i="74"/>
  <c r="I27" i="78"/>
  <c r="K27" i="78" s="1"/>
  <c r="R29" i="74"/>
  <c r="AD9" i="74"/>
  <c r="L19" i="74"/>
  <c r="AJ39" i="74"/>
  <c r="X19" i="74"/>
  <c r="X49" i="74"/>
  <c r="R39" i="74"/>
  <c r="R19" i="74"/>
  <c r="AJ19" i="74"/>
  <c r="X39" i="74"/>
  <c r="R49" i="74"/>
  <c r="AJ9" i="74"/>
  <c r="L39" i="74"/>
  <c r="AD39" i="74"/>
  <c r="R9" i="74"/>
  <c r="AD29" i="74"/>
  <c r="AG30" i="72"/>
  <c r="AD49" i="74"/>
  <c r="L49" i="74"/>
  <c r="L9" i="74"/>
  <c r="AJ49" i="74"/>
  <c r="X29" i="74"/>
  <c r="AJ29" i="74"/>
  <c r="L29" i="74"/>
  <c r="S34" i="66"/>
  <c r="Y14" i="66"/>
  <c r="Y54" i="66"/>
  <c r="S54" i="66"/>
  <c r="M24" i="66"/>
  <c r="M34" i="66"/>
  <c r="AE54" i="66"/>
  <c r="M14" i="66"/>
  <c r="AE24" i="66"/>
  <c r="AK34" i="66"/>
  <c r="AK14" i="66"/>
  <c r="AE44" i="66"/>
  <c r="Y34" i="66"/>
  <c r="M54" i="66"/>
  <c r="AK54" i="66"/>
  <c r="Y44" i="66"/>
  <c r="Y24" i="66"/>
  <c r="S24" i="66"/>
  <c r="AK44" i="66"/>
  <c r="AK24" i="66"/>
  <c r="AC61" i="64"/>
  <c r="AE34" i="66"/>
  <c r="S44" i="66"/>
  <c r="S14" i="66"/>
  <c r="M44" i="66"/>
  <c r="I58" i="77"/>
  <c r="K58" i="77" s="1"/>
  <c r="AE14" i="66"/>
  <c r="AH55" i="66"/>
  <c r="AB25" i="66"/>
  <c r="AC64" i="64"/>
  <c r="V25" i="66"/>
  <c r="AB55" i="66"/>
  <c r="P25" i="66"/>
  <c r="V55" i="66"/>
  <c r="J15" i="66"/>
  <c r="J55" i="66"/>
  <c r="AH15" i="66"/>
  <c r="AH45" i="66"/>
  <c r="AB45" i="66"/>
  <c r="P55" i="66"/>
  <c r="V45" i="66"/>
  <c r="P15" i="66"/>
  <c r="V15" i="66"/>
  <c r="I61" i="77"/>
  <c r="K61" i="77" s="1"/>
  <c r="AB15" i="66"/>
  <c r="P45" i="66"/>
  <c r="J45" i="66"/>
  <c r="AH35" i="66"/>
  <c r="P35" i="66"/>
  <c r="J35" i="66"/>
  <c r="AB35" i="66"/>
  <c r="J25" i="66"/>
  <c r="V35" i="66"/>
  <c r="AH25" i="66"/>
  <c r="W33" i="66"/>
  <c r="Q43" i="66"/>
  <c r="K43" i="66"/>
  <c r="AI43" i="66"/>
  <c r="AI23" i="66"/>
  <c r="W23" i="66"/>
  <c r="AC53" i="66"/>
  <c r="Q53" i="66"/>
  <c r="K53" i="66"/>
  <c r="AC33" i="66"/>
  <c r="Q33" i="66"/>
  <c r="K33" i="66"/>
  <c r="W13" i="66"/>
  <c r="Q13" i="66"/>
  <c r="K13" i="66"/>
  <c r="AI53" i="66"/>
  <c r="W53" i="66"/>
  <c r="W43" i="66"/>
  <c r="AC43" i="66"/>
  <c r="AI33" i="66"/>
  <c r="Q23" i="66"/>
  <c r="AI13" i="66"/>
  <c r="AC53" i="64"/>
  <c r="AC23" i="66"/>
  <c r="K23" i="66"/>
  <c r="AC13" i="66"/>
  <c r="I50" i="77"/>
  <c r="K50" i="77" s="1"/>
  <c r="AC68" i="64"/>
  <c r="AF45" i="66"/>
  <c r="N35" i="66"/>
  <c r="AF15" i="66"/>
  <c r="I65" i="77"/>
  <c r="K65" i="77" s="1"/>
  <c r="N15" i="66"/>
  <c r="N45" i="66"/>
  <c r="T55" i="66"/>
  <c r="AF25" i="66"/>
  <c r="T45" i="66"/>
  <c r="AL55" i="66"/>
  <c r="T25" i="66"/>
  <c r="Z25" i="66"/>
  <c r="N25" i="66"/>
  <c r="Z15" i="66"/>
  <c r="AL25" i="66"/>
  <c r="Z55" i="66"/>
  <c r="AF35" i="66"/>
  <c r="T35" i="66"/>
  <c r="AL45" i="66"/>
  <c r="Z45" i="66"/>
  <c r="AF55" i="66"/>
  <c r="AL35" i="66"/>
  <c r="T15" i="66"/>
  <c r="N55" i="66"/>
  <c r="AL15" i="66"/>
  <c r="Z35" i="66"/>
  <c r="AA49" i="66"/>
  <c r="AA29" i="66"/>
  <c r="O29" i="66"/>
  <c r="AM49" i="66"/>
  <c r="AG19" i="66"/>
  <c r="U49" i="66"/>
  <c r="O9" i="66"/>
  <c r="U39" i="66"/>
  <c r="O39" i="66"/>
  <c r="AM29" i="66"/>
  <c r="U29" i="66"/>
  <c r="AM19" i="66"/>
  <c r="AM9" i="66"/>
  <c r="I30" i="77"/>
  <c r="K30" i="77" s="1"/>
  <c r="AA9" i="66"/>
  <c r="O19" i="66"/>
  <c r="AG9" i="66"/>
  <c r="AA19" i="66"/>
  <c r="AA39" i="66"/>
  <c r="AG29" i="66"/>
  <c r="U19" i="66"/>
  <c r="U9" i="66"/>
  <c r="O49" i="66"/>
  <c r="AM39" i="66"/>
  <c r="AC33" i="64"/>
  <c r="AG49" i="66"/>
  <c r="AG39" i="66"/>
  <c r="S46" i="74"/>
  <c r="M16" i="74"/>
  <c r="I10" i="78"/>
  <c r="K10" i="78" s="1"/>
  <c r="M46" i="74"/>
  <c r="AK36" i="74"/>
  <c r="AK26" i="74"/>
  <c r="Y26" i="74"/>
  <c r="AK46" i="74"/>
  <c r="AE46" i="74"/>
  <c r="AK16" i="74"/>
  <c r="AE16" i="74"/>
  <c r="Y16" i="74"/>
  <c r="M26" i="74"/>
  <c r="S16" i="74"/>
  <c r="AG13" i="72"/>
  <c r="Y46" i="74"/>
  <c r="AE36" i="74"/>
  <c r="Y36" i="74"/>
  <c r="S36" i="74"/>
  <c r="M36" i="74"/>
  <c r="AE26" i="74"/>
  <c r="S26" i="74"/>
  <c r="S13" i="74"/>
  <c r="S43" i="74"/>
  <c r="Y23" i="74"/>
  <c r="M13" i="74"/>
  <c r="AG55" i="72"/>
  <c r="AE23" i="74"/>
  <c r="M23" i="74"/>
  <c r="AK13" i="74"/>
  <c r="Y33" i="74"/>
  <c r="AK33" i="74"/>
  <c r="S33" i="74"/>
  <c r="AE13" i="74"/>
  <c r="Y13" i="74"/>
  <c r="Y53" i="74"/>
  <c r="AK43" i="74"/>
  <c r="M53" i="74"/>
  <c r="Y43" i="74"/>
  <c r="AE33" i="74"/>
  <c r="M43" i="74"/>
  <c r="I52" i="78"/>
  <c r="K52" i="78" s="1"/>
  <c r="AK53" i="74"/>
  <c r="S23" i="74"/>
  <c r="AE43" i="74"/>
  <c r="M33" i="74"/>
  <c r="AK23" i="74"/>
  <c r="AE53" i="74"/>
  <c r="S53" i="74"/>
  <c r="Y6" i="74" l="1"/>
  <c r="S6" i="74"/>
  <c r="AE6" i="74"/>
  <c r="M6" i="74"/>
  <c r="AK6" i="74"/>
  <c r="AB16" i="74"/>
  <c r="J16" i="74"/>
  <c r="P46" i="74"/>
  <c r="AB36" i="74"/>
  <c r="J36" i="74"/>
  <c r="J7" i="78"/>
  <c r="K7" i="78" s="1"/>
  <c r="V36" i="74"/>
  <c r="AH26" i="74"/>
  <c r="AG10" i="72"/>
  <c r="P26" i="74"/>
  <c r="AB6" i="74"/>
  <c r="P36" i="74"/>
  <c r="V26" i="74"/>
  <c r="V46" i="74"/>
  <c r="AH36" i="74"/>
  <c r="AB26" i="74"/>
  <c r="AH46" i="74"/>
  <c r="V16" i="74"/>
  <c r="AB46" i="74"/>
  <c r="J46" i="74"/>
  <c r="J26" i="74"/>
  <c r="J6" i="74"/>
  <c r="AH16" i="74"/>
  <c r="P16" i="74"/>
  <c r="I14" i="77"/>
  <c r="K14" i="77" s="1"/>
  <c r="AC17" i="64"/>
  <c r="AI37" i="66"/>
  <c r="AC37" i="66"/>
  <c r="K17" i="66"/>
  <c r="AI27" i="66"/>
  <c r="AI7" i="66"/>
  <c r="Q47" i="66"/>
  <c r="AC17" i="66"/>
  <c r="K27" i="66"/>
  <c r="K7" i="66"/>
  <c r="K37" i="66"/>
  <c r="W47" i="66"/>
  <c r="Q7" i="66"/>
  <c r="W17" i="66"/>
  <c r="AC27" i="66"/>
  <c r="AC7" i="66"/>
  <c r="Q37" i="66"/>
  <c r="W7" i="66"/>
  <c r="AC47" i="66"/>
  <c r="K47" i="66"/>
  <c r="Q17" i="66"/>
  <c r="Q27" i="66"/>
  <c r="W27" i="66"/>
  <c r="W37" i="66"/>
  <c r="AI17" i="66"/>
  <c r="AI47" i="66"/>
  <c r="AH17" i="66"/>
  <c r="P37" i="66"/>
  <c r="AJ11" i="55"/>
  <c r="AG11" i="55"/>
  <c r="U6" i="74"/>
  <c r="AM6" i="74"/>
  <c r="AG6" i="74"/>
  <c r="O6" i="74"/>
  <c r="AA6" i="74"/>
  <c r="I8" i="77"/>
  <c r="AG10" i="55"/>
  <c r="AJ10" i="55"/>
  <c r="I20" i="77"/>
  <c r="AI28" i="66"/>
  <c r="Q8" i="66"/>
  <c r="K48" i="66"/>
  <c r="AI8" i="66"/>
  <c r="AC28" i="66"/>
  <c r="AC38" i="66"/>
  <c r="W28" i="66"/>
  <c r="W8" i="66"/>
  <c r="K8" i="66"/>
  <c r="Q28" i="66"/>
  <c r="K18" i="66"/>
  <c r="W18" i="66"/>
  <c r="AC48" i="66"/>
  <c r="Q18" i="66"/>
  <c r="AI38" i="66"/>
  <c r="V7" i="66"/>
  <c r="AH47" i="66"/>
  <c r="AL6" i="74"/>
  <c r="N6" i="74"/>
  <c r="Z6" i="74"/>
  <c r="AF6" i="74"/>
  <c r="T6" i="74"/>
  <c r="AB47" i="66"/>
  <c r="J17" i="66"/>
  <c r="K13" i="77"/>
  <c r="AB23" i="64"/>
  <c r="AA23" i="64" s="1"/>
  <c r="J20" i="77" s="1"/>
  <c r="AA22" i="64"/>
  <c r="V27" i="66"/>
  <c r="P27" i="66"/>
  <c r="V37" i="66"/>
  <c r="AB11" i="64"/>
  <c r="AA10" i="64"/>
  <c r="Y12" i="64"/>
  <c r="Z12" i="64"/>
  <c r="P7" i="66"/>
  <c r="V47" i="66"/>
  <c r="P47" i="66"/>
  <c r="AC16" i="64"/>
  <c r="AA11" i="64" l="1"/>
  <c r="AB12" i="64"/>
  <c r="AA12" i="64" s="1"/>
  <c r="J9" i="77" s="1"/>
  <c r="J19" i="77"/>
  <c r="K19" i="77" s="1"/>
  <c r="AH38" i="66"/>
  <c r="AC22" i="64"/>
  <c r="J18" i="66"/>
  <c r="J28" i="66"/>
  <c r="AH8" i="66"/>
  <c r="V28" i="66"/>
  <c r="J38" i="66"/>
  <c r="AB28" i="66"/>
  <c r="V18" i="66"/>
  <c r="P38" i="66"/>
  <c r="AH48" i="66"/>
  <c r="P28" i="66"/>
  <c r="AB8" i="66"/>
  <c r="AH18" i="66"/>
  <c r="P8" i="66"/>
  <c r="V48" i="66"/>
  <c r="AB48" i="66"/>
  <c r="J8" i="66"/>
  <c r="V8" i="66"/>
  <c r="AB38" i="66"/>
  <c r="P18" i="66"/>
  <c r="AH28" i="66"/>
  <c r="AB18" i="66"/>
  <c r="P48" i="66"/>
  <c r="J48" i="66"/>
  <c r="V38" i="66"/>
  <c r="AI48" i="66"/>
  <c r="AC8" i="66"/>
  <c r="K28" i="66"/>
  <c r="AK14" i="55"/>
  <c r="AL14" i="55" s="1"/>
  <c r="AK15" i="55"/>
  <c r="AL15" i="55" s="1"/>
  <c r="AK12" i="55"/>
  <c r="AL12" i="55" s="1"/>
  <c r="AK11" i="55"/>
  <c r="AL11" i="55" s="1"/>
  <c r="AK13" i="55"/>
  <c r="AL13" i="55" s="1"/>
  <c r="AK10" i="55"/>
  <c r="AL10" i="55" s="1"/>
  <c r="O38" i="56" s="1"/>
  <c r="P38" i="56" s="1"/>
  <c r="AH15" i="55"/>
  <c r="AI15" i="55" s="1"/>
  <c r="AM15" i="55" s="1"/>
  <c r="AN15" i="55" s="1"/>
  <c r="AH12" i="55"/>
  <c r="AI12" i="55" s="1"/>
  <c r="AH14" i="55"/>
  <c r="AI14" i="55" s="1"/>
  <c r="AM14" i="55" s="1"/>
  <c r="AN14" i="55" s="1"/>
  <c r="AH13" i="55"/>
  <c r="AI13" i="55" s="1"/>
  <c r="AM13" i="55" s="1"/>
  <c r="AN13" i="55" s="1"/>
  <c r="AH10" i="55"/>
  <c r="AI10" i="55" s="1"/>
  <c r="AH11" i="55"/>
  <c r="AI11" i="55" s="1"/>
  <c r="AD46" i="66"/>
  <c r="I9" i="77"/>
  <c r="K9" i="77" s="1"/>
  <c r="R6" i="66"/>
  <c r="L46" i="66"/>
  <c r="X26" i="66"/>
  <c r="X36" i="66"/>
  <c r="AJ26" i="66"/>
  <c r="AJ46" i="66"/>
  <c r="AD16" i="66"/>
  <c r="AD36" i="66"/>
  <c r="R26" i="66"/>
  <c r="X6" i="66"/>
  <c r="L6" i="66"/>
  <c r="L16" i="66"/>
  <c r="X46" i="66"/>
  <c r="R36" i="66"/>
  <c r="AJ36" i="66"/>
  <c r="AD26" i="66"/>
  <c r="X16" i="66"/>
  <c r="AJ6" i="66"/>
  <c r="R16" i="66"/>
  <c r="L26" i="66"/>
  <c r="R46" i="66"/>
  <c r="AC12" i="64"/>
  <c r="L36" i="66"/>
  <c r="AD6" i="66"/>
  <c r="AJ16" i="66"/>
  <c r="J7" i="77"/>
  <c r="K7" i="77" s="1"/>
  <c r="AH46" i="66"/>
  <c r="P6" i="66"/>
  <c r="P26" i="66"/>
  <c r="AH16" i="66"/>
  <c r="J36" i="66"/>
  <c r="AB6" i="66"/>
  <c r="AB36" i="66"/>
  <c r="V6" i="66"/>
  <c r="J6" i="66"/>
  <c r="V26" i="66"/>
  <c r="AH6" i="66"/>
  <c r="P46" i="66"/>
  <c r="J16" i="66"/>
  <c r="V46" i="66"/>
  <c r="J26" i="66"/>
  <c r="AB46" i="66"/>
  <c r="V36" i="66"/>
  <c r="AH36" i="66"/>
  <c r="AB16" i="66"/>
  <c r="AB26" i="66"/>
  <c r="P36" i="66"/>
  <c r="V16" i="66"/>
  <c r="AC10" i="64"/>
  <c r="AH26" i="66"/>
  <c r="P16" i="66"/>
  <c r="J46" i="66"/>
  <c r="W38" i="66"/>
  <c r="AC18" i="66"/>
  <c r="K38" i="66"/>
  <c r="AI18" i="66"/>
  <c r="K20" i="77"/>
  <c r="W48" i="66"/>
  <c r="Q48" i="66"/>
  <c r="Q38" i="66"/>
  <c r="AC23" i="64"/>
  <c r="AM12" i="55" l="1"/>
  <c r="AN12" i="55" s="1"/>
  <c r="AM11" i="55"/>
  <c r="AN11" i="55" s="1"/>
  <c r="AD6" i="74"/>
  <c r="R6" i="74"/>
  <c r="AJ6" i="74"/>
  <c r="X6" i="74"/>
  <c r="AM10" i="55"/>
  <c r="M38" i="56"/>
  <c r="N38" i="56" s="1"/>
  <c r="V6" i="74"/>
  <c r="AH6" i="74"/>
  <c r="P6" i="74"/>
  <c r="J8" i="77"/>
  <c r="K8" i="77" s="1"/>
  <c r="AI46" i="66"/>
  <c r="W46" i="66"/>
  <c r="K46" i="66"/>
  <c r="AC11" i="64"/>
  <c r="Q16" i="66"/>
  <c r="K26" i="66"/>
  <c r="AI6" i="66"/>
  <c r="W36" i="66"/>
  <c r="K6" i="66"/>
  <c r="W26" i="66"/>
  <c r="W6" i="66"/>
  <c r="AI36" i="66"/>
  <c r="AI16" i="66"/>
  <c r="Q6" i="66"/>
  <c r="Q36" i="66"/>
  <c r="Q26" i="66"/>
  <c r="AI26" i="66"/>
  <c r="AC16" i="66"/>
  <c r="AC36" i="66"/>
  <c r="K36" i="66"/>
  <c r="AC46" i="66"/>
  <c r="K16" i="66"/>
  <c r="Q46" i="66"/>
  <c r="AC6" i="66"/>
  <c r="AC26" i="66"/>
  <c r="W16" i="66"/>
  <c r="AN10" i="55" l="1"/>
  <c r="Q38" i="56"/>
  <c r="W6" i="74"/>
  <c r="AC6" i="74"/>
  <c r="AI6" i="74"/>
  <c r="Q6" i="74"/>
</calcChain>
</file>

<file path=xl/sharedStrings.xml><?xml version="1.0" encoding="utf-8"?>
<sst xmlns="http://schemas.openxmlformats.org/spreadsheetml/2006/main" count="2797" uniqueCount="1359">
  <si>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</si>
  <si>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</si>
  <si>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</si>
  <si>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</si>
  <si>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</si>
  <si>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</si>
  <si>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</si>
  <si>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</si>
  <si>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</si>
  <si>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</si>
  <si>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</si>
  <si>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</si>
  <si>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</si>
  <si>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</si>
  <si>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</si>
  <si>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</si>
  <si>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</si>
  <si>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</si>
  <si>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</si>
  <si>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</si>
  <si>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</si>
  <si>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</si>
  <si>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</si>
  <si>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</si>
  <si>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</si>
  <si>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</si>
  <si>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</si>
  <si>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</si>
  <si>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</si>
  <si>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</si>
  <si>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</si>
  <si>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</si>
  <si>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</si>
  <si>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</si>
  <si>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</si>
  <si>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</si>
  <si>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</si>
  <si>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</si>
  <si>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</si>
  <si>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</si>
  <si>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</si>
  <si>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</si>
  <si>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</si>
  <si>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</si>
  <si>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</si>
  <si>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</si>
  <si>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</si>
  <si>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</si>
  <si>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</si>
  <si>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</si>
  <si>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</si>
  <si>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</si>
  <si>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</si>
  <si>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</si>
  <si>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</si>
  <si>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</si>
  <si>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</si>
  <si>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</si>
  <si>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</si>
  <si>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</si>
  <si>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</si>
  <si>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</si>
  <si>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</si>
  <si>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</si>
  <si>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</si>
  <si>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</si>
  <si>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</si>
  <si>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</si>
  <si>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</si>
  <si>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</si>
  <si>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</si>
  <si>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</si>
  <si>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</si>
  <si>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</si>
  <si>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</si>
  <si>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</si>
  <si>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</si>
  <si>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</si>
  <si>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</si>
  <si>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</si>
  <si>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</si>
  <si>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</si>
  <si>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</si>
  <si>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</si>
  <si>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</si>
  <si>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</si>
  <si>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</si>
  <si>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</si>
  <si>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</si>
  <si>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</si>
  <si>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</si>
  <si>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</si>
  <si>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</si>
  <si>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</si>
  <si>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</si>
  <si>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</si>
  <si>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</si>
  <si>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</si>
  <si>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</si>
  <si>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</si>
  <si>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</si>
  <si>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</si>
  <si>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</si>
  <si>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</si>
  <si>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</si>
  <si>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</si>
  <si>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</si>
  <si>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</si>
  <si>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</si>
  <si>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</si>
  <si>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</si>
  <si>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</si>
  <si>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</si>
  <si>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</si>
  <si>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</si>
  <si>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</si>
  <si>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</si>
  <si>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</si>
  <si>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</si>
  <si>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</si>
  <si>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</si>
  <si>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</si>
  <si>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</si>
  <si>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</si>
  <si>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</si>
  <si>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</si>
  <si>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</si>
  <si>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</si>
  <si>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</si>
  <si>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</si>
  <si>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</si>
  <si>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</si>
  <si>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</si>
  <si>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</si>
  <si>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</si>
  <si>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</si>
  <si>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</si>
  <si>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</si>
  <si>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</si>
  <si>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</si>
  <si>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</si>
  <si>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</si>
  <si>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</si>
  <si>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</si>
  <si>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</si>
  <si>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</si>
  <si>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</si>
  <si>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</si>
  <si>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</si>
  <si>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</si>
  <si>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</si>
  <si>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</si>
  <si>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</si>
  <si>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</si>
  <si>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</si>
  <si>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</si>
  <si>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</si>
  <si>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</si>
  <si>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</si>
  <si>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</si>
  <si>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</si>
  <si>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</si>
  <si>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</si>
  <si>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</si>
  <si>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</si>
  <si>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</si>
  <si>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</si>
  <si>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</si>
  <si>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</si>
  <si>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</si>
  <si>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</si>
  <si>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</si>
  <si>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</si>
  <si>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</si>
  <si>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</si>
  <si>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</si>
  <si>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</si>
  <si>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</si>
  <si>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</si>
  <si>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</si>
  <si>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</si>
  <si>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</si>
  <si>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</si>
  <si>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</si>
  <si>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</si>
  <si>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</si>
  <si>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</si>
  <si>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</si>
  <si>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</si>
  <si>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</si>
  <si>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</si>
  <si>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</si>
  <si>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</si>
  <si>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</si>
  <si>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</si>
  <si>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</si>
  <si>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</si>
  <si>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</si>
  <si>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</si>
  <si>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</si>
  <si>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</si>
  <si>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</si>
  <si>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</si>
  <si>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</si>
  <si>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</si>
  <si>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</si>
  <si>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</si>
  <si>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</si>
  <si>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</si>
  <si>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</si>
  <si>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</si>
  <si>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</si>
  <si>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</si>
  <si>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</si>
  <si>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</si>
  <si>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</si>
  <si>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</si>
  <si>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</si>
  <si>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</si>
  <si>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</si>
  <si>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</si>
  <si>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</si>
  <si>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</si>
  <si>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</si>
  <si>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</si>
  <si>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</si>
  <si>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</si>
  <si>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</si>
  <si>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</si>
  <si>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</si>
  <si>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</si>
  <si>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</si>
  <si>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</si>
  <si>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</si>
  <si>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</si>
  <si>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</si>
  <si>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</si>
  <si>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</si>
  <si>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</si>
  <si>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</si>
  <si>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</si>
  <si>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</si>
  <si>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</si>
  <si>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</si>
  <si>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</si>
  <si>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</si>
  <si>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</si>
  <si>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</si>
  <si>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</si>
  <si>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</si>
  <si>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</si>
  <si>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</si>
  <si>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</si>
  <si>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</si>
  <si>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</si>
  <si>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</si>
  <si>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</si>
  <si>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</si>
  <si>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</si>
  <si>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</si>
  <si>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</si>
  <si>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</si>
  <si>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</si>
  <si>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</si>
  <si>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</si>
  <si>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</si>
  <si>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</si>
  <si>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</si>
  <si>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</si>
  <si>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</si>
  <si>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</si>
  <si>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</si>
  <si>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</si>
  <si>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</si>
  <si>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</si>
  <si>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</si>
  <si>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</si>
  <si>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</si>
  <si>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</si>
  <si>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</si>
  <si>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</si>
  <si>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</si>
  <si>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</si>
  <si>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</si>
  <si>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</si>
  <si>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</si>
  <si>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</si>
  <si>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</si>
  <si>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</si>
  <si>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</si>
  <si>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</si>
  <si>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</si>
  <si>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</si>
  <si>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</si>
  <si>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</si>
  <si>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</si>
  <si>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</si>
  <si>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</si>
  <si>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</si>
  <si>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</si>
  <si>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</si>
  <si>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</si>
  <si>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</si>
  <si>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</si>
  <si>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</si>
  <si>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</si>
  <si>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</si>
  <si>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</si>
  <si>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</si>
  <si>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</si>
  <si>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</si>
  <si>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</si>
  <si>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</si>
  <si>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</si>
  <si>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</si>
  <si>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</si>
  <si>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</si>
  <si>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</si>
  <si>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</si>
  <si>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</si>
  <si>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</si>
  <si>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</si>
  <si>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</si>
  <si>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</si>
  <si>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</si>
  <si>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</si>
  <si>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</si>
  <si>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</si>
  <si>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</si>
  <si>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</si>
  <si>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</si>
  <si>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</si>
  <si>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</si>
  <si>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</si>
  <si>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</si>
  <si>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</si>
  <si>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</si>
  <si>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</si>
  <si>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</si>
  <si>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</si>
  <si>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</si>
  <si>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</si>
  <si>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</si>
  <si>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</si>
  <si>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</si>
  <si>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</si>
  <si>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</si>
  <si>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</si>
  <si>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</si>
  <si>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</si>
  <si>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</si>
  <si>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</si>
  <si>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</si>
  <si>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</si>
  <si>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</si>
  <si>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</si>
  <si>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</si>
  <si>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</si>
  <si>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</si>
  <si>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</si>
  <si>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</si>
  <si>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</si>
  <si>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</si>
  <si>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</si>
  <si>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</si>
  <si>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</si>
  <si>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</si>
  <si>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</si>
  <si>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</si>
  <si>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</si>
  <si>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</si>
  <si>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</si>
  <si>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</si>
  <si>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</si>
  <si>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</si>
  <si>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</si>
  <si>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</si>
  <si>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</si>
  <si>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</si>
  <si>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</si>
  <si>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</si>
  <si>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</si>
  <si>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</si>
  <si>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</si>
  <si>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</si>
  <si>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</si>
  <si>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</si>
  <si>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</si>
  <si>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</si>
  <si>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</si>
  <si>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</si>
  <si>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</si>
  <si>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</si>
  <si>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</si>
  <si>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</si>
  <si>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</si>
  <si>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</si>
  <si>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</si>
  <si>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</si>
  <si>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</si>
  <si>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</si>
  <si>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</si>
  <si>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</si>
  <si>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</si>
  <si>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</si>
  <si>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</si>
  <si>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</si>
  <si>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</si>
  <si>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</si>
  <si>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</si>
  <si>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</si>
  <si>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</si>
  <si>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</si>
  <si>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</si>
  <si>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</si>
  <si>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</si>
  <si>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</si>
  <si>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</si>
  <si>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</si>
  <si>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</si>
  <si>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</si>
  <si>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</si>
  <si>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</si>
  <si>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</si>
  <si>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</si>
  <si>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</si>
  <si>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</si>
  <si>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</si>
  <si>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</si>
  <si>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</si>
  <si>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</si>
  <si>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</si>
  <si>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</si>
  <si>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</si>
  <si>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</si>
  <si>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</si>
  <si>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</si>
  <si>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</si>
  <si>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</si>
  <si>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</si>
  <si>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</si>
  <si>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</si>
  <si>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</si>
  <si>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</si>
  <si>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</si>
  <si>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</si>
  <si>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</si>
  <si>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</si>
  <si>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</si>
  <si>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indexed="57"/>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</si>
  <si>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</si>
  <si>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indexed="57"/>
        <rFont val="Arial Narrow"/>
        <family val="2"/>
      </rPr>
      <t>Paso 2: identificación del riesgo</t>
    </r>
    <r>
      <rPr>
        <sz val="11"/>
        <rFont val="Arial Narrow"/>
        <family val="2"/>
      </rPr>
      <t xml:space="preserve">, donde se explica ampliamente las bases para adelanter este análisis.
Así mismo, considere en el </t>
    </r>
    <r>
      <rPr>
        <b/>
        <sz val="11"/>
        <color indexed="57"/>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indexed="57"/>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</si>
  <si>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</si>
  <si>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</si>
  <si>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</si>
  <si>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</si>
  <si>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</si>
  <si>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</si>
  <si>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</si>
  <si>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</si>
  <si>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</si>
  <si>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</si>
  <si>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</si>
  <si>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</si>
  <si>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</si>
  <si>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</si>
  <si>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</si>
  <si>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</si>
  <si>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</si>
  <si>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</si>
  <si>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indexed="57"/>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</si>
  <si>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</si>
  <si>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</si>
  <si>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</si>
  <si>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</si>
  <si>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</si>
  <si>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</si>
  <si>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</si>
  <si>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</si>
  <si>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</si>
  <si>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indexed="57"/>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</si>
  <si>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</si>
  <si>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</si>
  <si>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</si>
  <si>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</si>
  <si>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</si>
  <si>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</si>
  <si>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</si>
  <si>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</si>
  <si>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</si>
  <si>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</si>
  <si>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</si>
  <si>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</si>
  <si>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</si>
  <si>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</si>
  <si>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</si>
  <si>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indexed="57"/>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</si>
  <si>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</si>
  <si>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</si>
  <si>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</si>
  <si>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</si>
  <si>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</si>
  <si>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</si>
  <si>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</si>
  <si>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</si>
  <si>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</si>
  <si>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</si>
  <si>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</si>
  <si>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</si>
  <si>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</si>
  <si>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</si>
  <si>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</si>
  <si>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</si>
  <si>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</si>
  <si>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</si>
  <si>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</si>
  <si>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</si>
  <si>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</si>
  <si>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</si>
  <si>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</si>
  <si>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</si>
  <si>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</si>
  <si>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</si>
  <si>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</si>
  <si>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</si>
  <si>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</si>
  <si>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</si>
  <si>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</si>
  <si>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</si>
  <si>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</si>
  <si>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</si>
  <si>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</si>
  <si>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</si>
  <si>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2024</t>
  </si>
  <si>
    <t>Seguimiento al 31 de Agosto de 2024</t>
  </si>
  <si>
    <t>Seguimiento al 31 de Diciembre de 2024</t>
  </si>
  <si>
    <t>Tipo</t>
  </si>
  <si>
    <t>Implementación</t>
  </si>
  <si>
    <t>Calificación</t>
  </si>
  <si>
    <t>Documentación</t>
  </si>
  <si>
    <t>Frecuencia</t>
  </si>
  <si>
    <t>Evidencia</t>
  </si>
  <si>
    <t>Económico y Reputacional</t>
  </si>
  <si>
    <t>Errores en la liquidación de la nómina, seguridad social, parafiscales y/o prestaciones sociales.</t>
  </si>
  <si>
    <t>Desconocimiento de la normatividad y/o falta de capacitación y/o reporte inoportuno de las novedades de ingreso y retiro o situaciones administrativas que afectan la liquidación de la nómina</t>
  </si>
  <si>
    <t>Posibilidad de afectación económica y reputacional por errores en la liquidación de la nómina, seguridad social, parafiscales y/o prestaciones sociales debido al desconocimiento de la normatividad y/o falta de capacitación y/o reporte inoportuno de las novedades de ingreso y retiro o situaciones administrativas que afectan la liquidación de la nómina</t>
  </si>
  <si>
    <t>Ejecucion y Administracion de procesos</t>
  </si>
  <si>
    <t xml:space="preserve">     Entre 10 y 50 SMLMV </t>
  </si>
  <si>
    <t>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ademas de lista de asistencia de capacitación.</t>
  </si>
  <si>
    <t>Preventivo</t>
  </si>
  <si>
    <t>Manual</t>
  </si>
  <si>
    <t>Documentado</t>
  </si>
  <si>
    <t>Continua</t>
  </si>
  <si>
    <t>Con Registro</t>
  </si>
  <si>
    <t>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t>
  </si>
  <si>
    <t>El Grupo de Nómina realizó la capacitación a través de la Universidad Digital Ware, firma encargada del Software de Nòmina, para la actualizaciòn correspondiente en el proceso de los Certificados de Ingresos y Retenciones.</t>
  </si>
  <si>
    <t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t>
  </si>
  <si>
    <t>Aceptar</t>
  </si>
  <si>
    <t>La programación de nómina 2024 se socializó con la Subdirección de Gestión Humana, el Grupo de Administración, Registro y Control de Planta de Personal y la Subdirecciòn Administrativa financiera desde el 16 de enero de 2024, a través de correo electrónico.</t>
  </si>
  <si>
    <t>Reputacional</t>
  </si>
  <si>
    <t xml:space="preserve">     El riesgo afecta la imagen de alguna área de la organización</t>
  </si>
  <si>
    <t>Desconocimiento de los requisitos en materia de Seguridad y Salud en el Trabajo</t>
  </si>
  <si>
    <t>Alta frecuencia de actualización de materia normativa y legal en el país</t>
  </si>
  <si>
    <t>Posibilidad de afectación económica y reputacional por el desconocimiento de los requisitos en materia de Seguridad y Salud en el Trabajo debido a la alta frecuencia de actualización de materia normativa y legal en el país</t>
  </si>
  <si>
    <t xml:space="preserve">     Entre 101 y 500 SMLMV </t>
  </si>
  <si>
    <t>El coordinador del Grupo de Seguridad y Salud en el trabajo, establecerá procedimiento para el diligenciamiento y actualización del formato "Matriz legal del Sistema de Seguridad y Salud en el Trabajo", en donde se establezca la forma de actualización y los medios de la misma para mantener al grupo de SST informado de las nuevas regulaciones y/o sus modificaciones. Como evidenia se deja trazabilidad en correo electrónico y documentos revisados.</t>
  </si>
  <si>
    <t>La matriz legal se encuentra actualizada y se esta cumpliendo en los aspectos relacionados con SST</t>
  </si>
  <si>
    <r>
      <t>El coordinadora del grupo de seguridad y salud en el trabajo</t>
    </r>
    <r>
      <rPr>
        <sz val="12"/>
        <color indexed="10"/>
        <rFont val="Arial"/>
        <family val="2"/>
      </rPr>
      <t xml:space="preserve"> </t>
    </r>
    <r>
      <rPr>
        <sz val="12"/>
        <color indexed="8"/>
        <rFont val="Arial"/>
        <family val="2"/>
      </rPr>
      <t>mantendrá actualizada la matriz legal del sistema de seguridad y salud en el trabajo junto a su estado de cumplimiento, y en caso tal que no se esté cumpliendo alguno se elaborará un plan de trabajo para el cumplimiento del requisito estableciendo fecha meta de cumplimiento. Como evidencia se deja la matriz legal actualizada y actas de reunión.</t>
    </r>
  </si>
  <si>
    <t>Reducir (mitigar)</t>
  </si>
  <si>
    <t xml:space="preserve">Hacer seguimiento a nuevos lineamientos normativos en legislación de seguridad y salud en el trabajo para revisar la actualización de la matriz legal y generar las alertas oportunas frente a un posible incumplimiento. como evidencia se deja trazabilidad en correo electronico y documentos revisados. </t>
  </si>
  <si>
    <t>Coordinadora del SG-SST</t>
  </si>
  <si>
    <t>La Coordinadora del Grupo mantiene actualizada la matriz legal.</t>
  </si>
  <si>
    <t>No realización de la auditoría de seguimiento al SG-SST</t>
  </si>
  <si>
    <t xml:space="preserve">Falta de compromiso por parte de la alta dirección </t>
  </si>
  <si>
    <t>Posibilidad de afectación reputacional por la  no realización de la auditoría de seguimiento al SG-SST debido a la falta de compromiso por parte de la alta dirección.</t>
  </si>
  <si>
    <t xml:space="preserve">     El riesgo afecta la imagen de la entidad internamente, de conocimiento general, nivel interno, de junta dircetiva y accionistas y/o de provedores</t>
  </si>
  <si>
    <t>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t>
  </si>
  <si>
    <t>Actualmente, se cuenta con el presupuesto necesario para la implementacion del SG-SST.</t>
  </si>
  <si>
    <t>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t>
  </si>
  <si>
    <t>Actualmente se cuenta con el plan de trabajo y se establecio que la en el cronograma que la auditoria de mantenimiento de la certificacion se realizará para el mes de octubre</t>
  </si>
  <si>
    <r>
      <rPr>
        <b/>
        <sz val="11"/>
        <color indexed="57"/>
        <rFont val="Arial Narrow"/>
        <family val="2"/>
      </rPr>
      <t xml:space="preserve">*Nota: </t>
    </r>
    <r>
      <rPr>
        <sz val="11"/>
        <color indexed="8"/>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</si>
  <si>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</si>
  <si>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</si>
  <si>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</si>
  <si>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</si>
  <si>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</si>
  <si>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</si>
  <si>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</si>
  <si>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</si>
  <si>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</si>
  <si>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</si>
  <si>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</si>
  <si>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</si>
  <si>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</si>
  <si>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</si>
  <si>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</si>
  <si>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</si>
  <si>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</si>
  <si>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</si>
  <si>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</si>
  <si>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</si>
  <si>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</si>
  <si>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</si>
  <si>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</si>
  <si>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</si>
  <si>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</si>
  <si>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</si>
  <si>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</si>
  <si>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</si>
  <si>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</si>
  <si>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</si>
  <si>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</si>
  <si>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</si>
  <si>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</si>
  <si>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</si>
  <si>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</si>
  <si>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</si>
  <si>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</si>
  <si>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</si>
  <si>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</si>
  <si>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</si>
  <si>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Normograma
Procedimiento   (2) 
Formatos</t>
  </si>
  <si>
    <t>Subdirectora de Gestión Humana
Coordinador Grupo de Nomina y Seguridad Social</t>
  </si>
  <si>
    <t>Cada vez que se requiera</t>
  </si>
  <si>
    <t>No. de inconsistencias en los procesos / No. de funcionarios liquidados en el periodo * 100</t>
  </si>
  <si>
    <t>R1-CO2</t>
  </si>
  <si>
    <t>Lista, certificado de asistencia y/o correos electrónicos</t>
  </si>
  <si>
    <t>Coordinador Grupo de Nomina y Seguridad Social</t>
  </si>
  <si>
    <t>R1-CO3</t>
  </si>
  <si>
    <t>1. Cronograma    
2. Nominas Adicionales</t>
  </si>
  <si>
    <t>Subdirectora de Gestión Humana                         
Coordinador Grupo de Nomina y Seguridad Social</t>
  </si>
  <si>
    <t>1. Anual - Cronograma          2. Mensual - Nominas adicionales</t>
  </si>
  <si>
    <t>R1-CO4</t>
  </si>
  <si>
    <t>R1-CO5</t>
  </si>
  <si>
    <t>R1-CO6</t>
  </si>
  <si>
    <t>R2-CO1</t>
  </si>
  <si>
    <t>Memorandos, correos electrónicos</t>
  </si>
  <si>
    <t xml:space="preserve">Profesional especializado del Grupo de Desarrollo de Personal
</t>
  </si>
  <si>
    <t>R2-CO2</t>
  </si>
  <si>
    <t>Contratista del Grupo de Desarrollo de Personal</t>
  </si>
  <si>
    <t>R2-CO3</t>
  </si>
  <si>
    <t>R2-CO4</t>
  </si>
  <si>
    <t>R2-CO5</t>
  </si>
  <si>
    <t>R2-CO6</t>
  </si>
  <si>
    <t>R3-CO1</t>
  </si>
  <si>
    <t>Procedimiento para el diligenciamiento de la matriz legal del Sistema de Seguridad y Salud en el Trabajo.</t>
  </si>
  <si>
    <t xml:space="preserve">Coordinador del Grupo de Seguridad y Salud en el Trabajo SG-SST </t>
  </si>
  <si>
    <t xml:space="preserve">1 vez al año </t>
  </si>
  <si>
    <t>R3-CO2</t>
  </si>
  <si>
    <t xml:space="preserve">Matriz legal del Sistema de Seguridad y Salud en el Trabajo </t>
  </si>
  <si>
    <t>(Porcentaje de cumplimiento de requisitos legales en SG-SST que presenten cumplimiento/Porcentaje total de requisitos legales del SG-SST evaluados)*100</t>
  </si>
  <si>
    <t>R3-CO3</t>
  </si>
  <si>
    <t xml:space="preserve"> </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</si>
  <si>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</si>
  <si>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</si>
  <si>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</si>
  <si>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</si>
  <si>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</si>
  <si>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</si>
  <si>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</si>
  <si>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</si>
  <si>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</si>
  <si>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</si>
  <si>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</si>
  <si>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</si>
  <si>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</si>
  <si>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</si>
  <si>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</si>
  <si>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</si>
  <si>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</si>
  <si>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</si>
  <si>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</si>
  <si>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</si>
  <si>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</si>
  <si>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</si>
  <si>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</si>
  <si>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</si>
  <si>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</si>
  <si>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</si>
  <si>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</si>
  <si>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</si>
  <si>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</si>
  <si>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</si>
  <si>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</si>
  <si>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</si>
  <si>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</si>
  <si>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</si>
  <si>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</si>
  <si>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</si>
  <si>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</si>
  <si>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</si>
  <si>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</si>
  <si>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</si>
  <si>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</si>
  <si>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</si>
  <si>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</si>
  <si>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</si>
  <si>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</si>
  <si>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</si>
  <si>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</si>
  <si>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</si>
  <si>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</si>
  <si>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</si>
  <si>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</si>
  <si>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</si>
  <si>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</si>
  <si>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</si>
  <si>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</si>
  <si>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</si>
  <si>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</si>
  <si>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</si>
  <si>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</si>
  <si>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</si>
  <si>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</si>
  <si>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</si>
  <si>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</si>
  <si>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</si>
  <si>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</si>
  <si>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</si>
  <si>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</si>
  <si>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</si>
  <si>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</si>
  <si>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</si>
  <si>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</si>
  <si>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</si>
  <si>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</si>
  <si>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</si>
  <si>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</si>
  <si>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</si>
  <si>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</si>
  <si>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</si>
  <si>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</si>
  <si>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</si>
  <si>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</si>
  <si>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</si>
  <si>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</si>
  <si>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</si>
  <si>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</si>
  <si>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</si>
  <si>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</si>
  <si>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</si>
  <si>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</si>
  <si>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</si>
  <si>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</si>
  <si>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</si>
  <si>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</si>
  <si>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</si>
  <si>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</si>
  <si>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</si>
  <si>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</si>
  <si>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</si>
  <si>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</si>
  <si>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</si>
  <si>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</si>
  <si>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</si>
  <si>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</si>
  <si>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</si>
  <si>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</si>
  <si>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</si>
  <si>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</si>
  <si>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</si>
  <si>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</si>
  <si>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</si>
  <si>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</si>
  <si>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</si>
  <si>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</si>
  <si>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</si>
  <si>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</si>
  <si>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</si>
  <si>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</si>
  <si>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</si>
  <si>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</si>
  <si>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</si>
  <si>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</si>
  <si>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</si>
  <si>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</si>
  <si>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</si>
  <si>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</si>
  <si>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</si>
  <si>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</si>
  <si>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</si>
  <si>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</si>
  <si>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</si>
  <si>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</si>
  <si>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</si>
  <si>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</si>
  <si>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</si>
  <si>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</si>
  <si>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</si>
  <si>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</si>
  <si>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</si>
  <si>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</si>
  <si>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</si>
  <si>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</si>
  <si>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</si>
  <si>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</si>
  <si>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</si>
  <si>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</si>
  <si>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</si>
  <si>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</si>
  <si>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</si>
  <si>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</si>
  <si>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</si>
  <si>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</si>
  <si>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</si>
  <si>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</si>
  <si>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</si>
  <si>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</si>
  <si>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</si>
  <si>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</si>
  <si>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</si>
  <si>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</si>
  <si>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</si>
  <si>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</si>
  <si>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</si>
  <si>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</si>
  <si>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</si>
  <si>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</si>
  <si>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</si>
  <si>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</si>
  <si>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</si>
  <si>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</si>
  <si>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</si>
  <si>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</si>
  <si>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</si>
  <si>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</si>
  <si>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</si>
  <si>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</si>
  <si>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</si>
  <si>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</si>
  <si>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</si>
  <si>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</si>
  <si>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</si>
  <si>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</si>
  <si>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</si>
  <si>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</si>
  <si>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</si>
  <si>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</si>
  <si>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</si>
  <si>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</si>
  <si>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</si>
  <si>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</si>
  <si>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</si>
  <si>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</si>
  <si>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</si>
  <si>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</si>
  <si>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</si>
  <si>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</si>
  <si>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</si>
  <si>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</si>
  <si>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</si>
  <si>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</si>
  <si>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</si>
  <si>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</si>
  <si>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</si>
  <si>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</si>
  <si>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</si>
  <si>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</si>
  <si>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</si>
  <si>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</si>
  <si>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</si>
  <si>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</si>
  <si>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</si>
  <si>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</si>
  <si>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</si>
  <si>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</si>
  <si>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</si>
  <si>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</si>
  <si>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</si>
  <si>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</si>
  <si>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</si>
  <si>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</si>
  <si>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</si>
  <si>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</si>
  <si>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</si>
  <si>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</si>
  <si>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</si>
  <si>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</si>
  <si>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</si>
  <si>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</si>
  <si>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</si>
  <si>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</si>
  <si>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</si>
  <si>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</si>
  <si>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</si>
  <si>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</si>
  <si>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</si>
  <si>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</si>
  <si>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</si>
  <si>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</si>
  <si>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</si>
  <si>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</si>
  <si>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</si>
  <si>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</si>
  <si>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</si>
  <si>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</si>
  <si>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</si>
  <si>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</si>
  <si>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</si>
  <si>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</si>
  <si>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</si>
  <si>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</si>
  <si>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</si>
  <si>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</si>
  <si>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</si>
  <si>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</si>
  <si>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</si>
  <si>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</si>
  <si>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</si>
  <si>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</si>
  <si>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</si>
  <si>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</si>
  <si>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</si>
  <si>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</si>
  <si>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</si>
  <si>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</si>
  <si>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</si>
  <si>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</si>
  <si>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</si>
  <si>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</si>
  <si>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</si>
  <si>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</si>
  <si>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</si>
  <si>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</si>
  <si>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</si>
  <si>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</si>
  <si>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</si>
  <si>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</si>
  <si>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</si>
  <si>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</si>
  <si>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</si>
  <si>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</si>
  <si>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</si>
  <si>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</si>
  <si>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</si>
  <si>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</si>
  <si>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</si>
  <si>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</si>
  <si>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</si>
  <si>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</si>
  <si>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</si>
  <si>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</si>
  <si>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</si>
  <si>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</si>
  <si>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</si>
  <si>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</si>
  <si>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</si>
  <si>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</si>
  <si>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</si>
  <si>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</si>
  <si>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</si>
  <si>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</si>
  <si>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</si>
  <si>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</si>
  <si>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</si>
  <si>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</si>
  <si>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</si>
  <si>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</si>
  <si>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</si>
  <si>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</si>
  <si>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</si>
  <si>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</si>
  <si>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</si>
  <si>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</si>
  <si>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</si>
  <si>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</si>
  <si>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</si>
  <si>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</si>
  <si>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</si>
  <si>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</si>
  <si>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</si>
  <si>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</si>
  <si>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</si>
  <si>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</si>
  <si>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</si>
  <si>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</si>
  <si>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</si>
  <si>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</si>
  <si>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</si>
  <si>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</si>
  <si>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</si>
  <si>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</si>
  <si>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</si>
  <si>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</si>
  <si>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</si>
  <si>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</si>
  <si>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</si>
  <si>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</si>
  <si>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</si>
  <si>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</si>
  <si>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</si>
  <si>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</si>
  <si>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</si>
  <si>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</si>
  <si>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</si>
  <si>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</si>
  <si>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</si>
  <si>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</si>
  <si>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</si>
  <si>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</si>
  <si>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</si>
  <si>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</si>
  <si>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</si>
  <si>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</si>
  <si>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</si>
  <si>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</si>
  <si>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</si>
  <si>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</si>
  <si>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</si>
  <si>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</si>
  <si>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</si>
  <si>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</si>
  <si>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</si>
  <si>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</si>
  <si>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</si>
  <si>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</si>
  <si>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</si>
  <si>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</si>
  <si>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</si>
  <si>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</si>
  <si>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</si>
  <si>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</si>
  <si>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</si>
  <si>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</si>
  <si>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</si>
  <si>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</si>
  <si>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</si>
  <si>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</si>
  <si>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</si>
  <si>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</si>
  <si>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</si>
  <si>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</si>
  <si>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</si>
  <si>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</si>
  <si>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</si>
  <si>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</si>
  <si>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</si>
  <si>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</si>
  <si>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</si>
  <si>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</si>
  <si>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</si>
  <si>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</si>
  <si>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</si>
  <si>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</si>
  <si>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</si>
  <si>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</si>
  <si>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</si>
  <si>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</si>
  <si>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</si>
  <si>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</si>
  <si>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</si>
  <si>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</si>
  <si>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</si>
  <si>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</si>
  <si>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</si>
  <si>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</si>
  <si>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</si>
  <si>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</si>
  <si>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</si>
  <si>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</si>
  <si>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</si>
  <si>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</si>
  <si>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</si>
  <si>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</si>
  <si>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</si>
  <si>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</si>
  <si>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</si>
  <si>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</si>
  <si>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</si>
  <si>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</si>
  <si>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</si>
  <si>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</si>
  <si>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</si>
  <si>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</si>
  <si>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</si>
  <si>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</si>
  <si>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</si>
  <si>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</si>
  <si>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</si>
  <si>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</si>
  <si>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</si>
  <si>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</si>
  <si>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</si>
  <si>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</si>
  <si>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</si>
  <si>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</si>
  <si>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</si>
  <si>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</si>
  <si>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</si>
  <si>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</si>
  <si>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</si>
  <si>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51 y 100 SMLMV </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</si>
  <si>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</si>
  <si>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</si>
  <si>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</si>
  <si>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</si>
  <si>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</si>
  <si>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</si>
  <si>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</si>
  <si>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</si>
  <si>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</si>
  <si>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</si>
  <si>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</si>
  <si>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</si>
  <si>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</si>
  <si>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</si>
  <si>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</si>
  <si>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</si>
  <si>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</si>
  <si>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</si>
  <si>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</si>
  <si>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</si>
  <si>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</si>
  <si>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</si>
  <si>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</si>
  <si>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</si>
  <si>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</si>
  <si>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</si>
  <si>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indexed="57"/>
        <rFont val="Arial Narrow"/>
        <family val="2"/>
      </rPr>
      <t>*</t>
    </r>
    <r>
      <rPr>
        <b/>
        <sz val="12"/>
        <rFont val="Arial Narrow"/>
        <family val="2"/>
      </rPr>
      <t>Atributos de</t>
    </r>
    <r>
      <rPr>
        <b/>
        <sz val="12"/>
        <color indexed="57"/>
        <rFont val="Arial Narrow"/>
        <family val="2"/>
      </rPr>
      <t xml:space="preserve"> </t>
    </r>
    <r>
      <rPr>
        <b/>
        <sz val="12"/>
        <color indexed="8"/>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</si>
  <si>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</si>
  <si>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</si>
  <si>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</si>
  <si>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</si>
  <si>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</si>
  <si>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</si>
  <si>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</si>
  <si>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</si>
  <si>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</si>
  <si>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</si>
  <si>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indexed="57"/>
        <rFont val="Arial Narrow"/>
        <family val="2"/>
      </rPr>
      <t>*Nota 1:</t>
    </r>
    <r>
      <rPr>
        <sz val="12"/>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</si>
  <si>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</si>
  <si>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</si>
  <si>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</si>
  <si>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</si>
  <si>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</si>
  <si>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</si>
  <si>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</si>
  <si>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</si>
  <si>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</si>
  <si>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</si>
  <si>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</si>
  <si>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</si>
  <si>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</si>
  <si>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</si>
  <si>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</si>
  <si>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</si>
  <si>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</si>
  <si>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</si>
  <si>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</si>
  <si>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</si>
  <si>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</si>
  <si>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</si>
  <si>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</si>
  <si>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</si>
  <si>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</si>
  <si>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PLANEACIÓN, DIRECCIONAMIENTO ESTRATÉGICO Y COMUNICACIONES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</si>
  <si>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</si>
  <si>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</si>
  <si>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</si>
  <si>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</si>
  <si>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</si>
  <si>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</si>
  <si>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</si>
  <si>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</si>
  <si>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</si>
  <si>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</si>
  <si>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</si>
  <si>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</si>
  <si>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</si>
  <si>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</si>
  <si>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</si>
  <si>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</si>
  <si>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</si>
  <si>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</si>
  <si>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</si>
  <si>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</si>
  <si>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</si>
  <si>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</si>
  <si>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</si>
  <si>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</si>
  <si>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</si>
  <si>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</si>
  <si>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</si>
  <si>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</si>
  <si>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</si>
  <si>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</si>
  <si>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</si>
  <si>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</si>
  <si>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</si>
  <si>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</si>
  <si>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</si>
  <si>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</si>
  <si>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</si>
  <si>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</si>
  <si>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</si>
  <si>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</si>
  <si>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</si>
  <si>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</si>
  <si>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</si>
  <si>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que se obtengan o se solicite algún pago o beneficio por expedir certificaciones  de bonos pensionales que no corresponda con la información real.</t>
  </si>
  <si>
    <t>Debido a la falta de conocimiento y/o experiencia del personal que maneja el proceso de certificación en cuento  verificación de  tiempo de servicios, o al tráfico de influencias y/o presiones indebidas y soborno, el responsable del trámite obtenga o solicite algún pago o beneficio por expedir certificaciones de bonos pensionales que no corresponda con la información real, generando investigaciones disciplinarias o penales, sanciones y ocasione perdida de imagen institucional.</t>
  </si>
  <si>
    <r>
      <rPr>
        <b/>
        <sz val="10"/>
        <color indexed="8"/>
        <rFont val="Gill Sans MT"/>
        <family val="2"/>
      </rPr>
      <t>CA1.</t>
    </r>
    <r>
      <rPr>
        <sz val="10"/>
        <color indexed="8"/>
        <rFont val="Gill Sans MT"/>
        <family val="2"/>
      </rPr>
      <t xml:space="preserve"> Falta de conocimiento y/o experiencia del personal que maneja el proceso de certificación, en cuanto verificación de tiempo de servicios.
</t>
    </r>
    <r>
      <rPr>
        <b/>
        <sz val="10"/>
        <color indexed="8"/>
        <rFont val="Gill Sans MT"/>
        <family val="2"/>
      </rPr>
      <t>CA2.</t>
    </r>
    <r>
      <rPr>
        <sz val="10"/>
        <color indexed="10"/>
        <rFont val="Gill Sans MT"/>
        <family val="2"/>
      </rPr>
      <t xml:space="preserve"> </t>
    </r>
    <r>
      <rPr>
        <sz val="10"/>
        <color indexed="8"/>
        <rFont val="Gill Sans MT"/>
        <family val="2"/>
      </rPr>
      <t xml:space="preserve">Tráfico de influencias.
</t>
    </r>
    <r>
      <rPr>
        <b/>
        <sz val="10"/>
        <color indexed="8"/>
        <rFont val="Gill Sans MT"/>
        <family val="2"/>
      </rPr>
      <t>CA3.</t>
    </r>
    <r>
      <rPr>
        <sz val="10"/>
        <color indexed="8"/>
        <rFont val="Gill Sans MT"/>
        <family val="2"/>
      </rPr>
      <t xml:space="preserve"> Presiones indebidas y soborno.</t>
    </r>
  </si>
  <si>
    <r>
      <rPr>
        <b/>
        <sz val="10"/>
        <color indexed="8"/>
        <rFont val="Gill Sans MT"/>
        <family val="2"/>
      </rPr>
      <t>1)</t>
    </r>
    <r>
      <rPr>
        <sz val="10"/>
        <color indexed="8"/>
        <rFont val="Gill Sans MT"/>
        <family val="2"/>
      </rPr>
      <t xml:space="preserve"> Investigaciones disciplinarias y penales.
</t>
    </r>
    <r>
      <rPr>
        <b/>
        <sz val="10"/>
        <color indexed="8"/>
        <rFont val="Gill Sans MT"/>
        <family val="2"/>
      </rPr>
      <t>2)</t>
    </r>
    <r>
      <rPr>
        <sz val="10"/>
        <color indexed="8"/>
        <rFont val="Gill Sans MT"/>
        <family val="2"/>
      </rPr>
      <t xml:space="preserve"> Sanciones.
</t>
    </r>
    <r>
      <rPr>
        <b/>
        <sz val="10"/>
        <color indexed="8"/>
        <rFont val="Gill Sans MT"/>
        <family val="2"/>
      </rPr>
      <t>3)</t>
    </r>
    <r>
      <rPr>
        <sz val="10"/>
        <color indexed="8"/>
        <rFont val="Gill Sans MT"/>
        <family val="2"/>
      </rPr>
      <t xml:space="preserve"> Perdida de imagen institucional.</t>
    </r>
  </si>
  <si>
    <t>SI</t>
  </si>
  <si>
    <t>NO</t>
  </si>
  <si>
    <t>Subdirector de Gestión Humana
Coordinador del Grupo de Administración de Planta de Personal
Coordinador del Grupo de Desarrollo de Personal
Responsable de la elaboración de los certificados</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</si>
  <si>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</si>
  <si>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</si>
  <si>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</si>
  <si>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</si>
  <si>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</si>
  <si>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</si>
  <si>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</si>
  <si>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</si>
  <si>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</si>
  <si>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</si>
  <si>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</si>
  <si>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</si>
  <si>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</si>
  <si>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</si>
  <si>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</si>
  <si>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</si>
  <si>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</si>
  <si>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</si>
  <si>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</si>
  <si>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</si>
  <si>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</si>
  <si>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</si>
  <si>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</si>
  <si>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</si>
  <si>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</si>
  <si>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</si>
  <si>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</si>
  <si>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</si>
  <si>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</si>
  <si>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</si>
  <si>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</si>
  <si>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</si>
  <si>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</si>
  <si>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</si>
  <si>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</si>
  <si>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</si>
  <si>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</si>
  <si>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</si>
  <si>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</si>
  <si>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</si>
  <si>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</si>
  <si>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</si>
  <si>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</si>
  <si>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</si>
  <si>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</si>
  <si>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 xml:space="preserve">Cada vez que se requiera, el Coordinador del Grupo de Nomina y Seguridad Social, gestionará capacitaciones relacionadas con el trámite, el profesional encargado de los procesos actualizará el procedimiento para su ejecución. En caso de no gestionar las capacitaciones relacionadas con el tema, se deberá seguir las directrices dadas por el Ministerio de Hacienda y Crédito Público. Lo anterior se evidencia en las listas de asistencia o certificado, así como en el procedimiento actualizado.  </t>
  </si>
  <si>
    <t>Asignado</t>
  </si>
  <si>
    <t>Adecuado</t>
  </si>
  <si>
    <t>Oportuna</t>
  </si>
  <si>
    <t>Prevenir</t>
  </si>
  <si>
    <t>Confiable</t>
  </si>
  <si>
    <t>Se investigan y resuelven oportunamente</t>
  </si>
  <si>
    <t>Completa</t>
  </si>
  <si>
    <t>Siempre se ejecuta</t>
  </si>
  <si>
    <t xml:space="preserve">Cada vez que se requiera, el Coordinador del Grupo de Nomina y Seguridad Social, gestionará capacitaciones relacionadas con el trámite y, el profesional encargado de los procesos actualizará el procedimiento para su ejecución. En caso de no gestionar las capacitaciones relacionadas con el tema, se deberá seguir las directrices dadas por el Ministerio de Hacienda y Crédito Público. Lo anterior se evidencia en las listas de asistencia o certificado, así como en el procedimiento actualizado.  </t>
  </si>
  <si>
    <t>Lista de asistencia o certificado de asistencia
Procedimiento actualizado</t>
  </si>
  <si>
    <t>Subdirector de Gestión Humana
Coordinador del Grupo de Administración de Planta de Personal</t>
  </si>
  <si>
    <t>Capacitar a otro funcionario para realizar el proceso de certificación de tiempos de servicios.</t>
  </si>
  <si>
    <t>Lista de asistencia o certificados de asistencia</t>
  </si>
  <si>
    <t>Subdirector de Gestión Humana
Coordinador del Grupo de Nomina y Seguridad Social</t>
  </si>
  <si>
    <t>Eficacia
# de quejas o denuncias presentadas
#de capacitaciones realizadas relacionadas con el trámite de certificaciones laborales de servicios
Efectividad
# de quejas o denuncias presentadas en el cuatrimestre anterior - # de quejas o denuncias presentadas en el presente cuatrimestre</t>
  </si>
  <si>
    <t>Durante este periodo no se presentaron capacitaciones programadas por el Ministerio de Hacienda y Crédito Público. Se da cumplimiento a las directrices que brinda dicho Ministerio y al Procedimiento interno.
Para este periodo no se registran quejas ni denuncias.</t>
  </si>
  <si>
    <t xml:space="preserve">El Subdirector de Gestión Humana junto con el Coordinador del Grupo de Desarrollo de Personal realizarán trimestralmente campañas de apropiación de los valores institucionales, garantizando la participación de los responsables del proceso de certificados de bonos pensionales en mínimo una campaña. En caso de la falta de participación en las campañas por parte de los responsables de los certificados, se realizará acompañamiento individualizado. Lo anterior se evidencia a través de registros fotográficos, invitación o piezas de comunicaciones.   </t>
  </si>
  <si>
    <t xml:space="preserve">El Subdirector de Gestión Humana junto con el Coordinador del Grupo de Desarrollo de Personal realizarán trimestralmente campañas de apropiación de los valores institucionales, garantizando la participación del responsable de la elaboración de certificados de bonos pensionales. En caso de la falta de participación en las campañas por parte del responsable de los certificados, se realizará acompañamiento individualizado. Lo anterior se evidencia a través de registros fotográficos, invitación o piezas de comunicaciones.   </t>
  </si>
  <si>
    <t>Registro fotográfico
Invitaciones
Piezas de comunicaciones</t>
  </si>
  <si>
    <t>Subdirector de Gestión Humana
Coordinador del Grupo de Desarrollo de Personal</t>
  </si>
  <si>
    <t>Gestionar capacitaciones con el Departamento Administrativo de la Función Pública.</t>
  </si>
  <si>
    <t>Correos electrónicos y/o certificados de asistencia o listas de asistencias.</t>
  </si>
  <si>
    <t>Subdirector de Gestión Humana
Coordinador del Grupo de Desarrollo de Personal</t>
  </si>
  <si>
    <t>Anual</t>
  </si>
  <si>
    <t>Eficacia
# de campañas realizadas para la apropiación de valores / Campañas programadas en el plan de acción de la vigencia</t>
  </si>
  <si>
    <t>El 30 de abril  se realizó el Subcomité Institucional de Talento Humano, donde se socilalizaron las campañas con el grupo de Comunicaciones de la Oficina Publica del Interior (OIPI) se presentó la campaña de valores, la cual fue aprobada unánimente por los integrants del Comité.
Durante este periodo se realizó la capacitacion sobre test de integridad y confllicto de intereses,  por medio de piezas comunicativas y fondos de pantallas se transmitieron los valores institucionales.
Correo: 23 - abril  Codigo de Integridad "Que es el cambio cultural"
               30 - abril Valores Codigo de Integridad
Fondo de Pantalla :  29 abril - Valores Institucionales 
Evidencias que reposan en la carpeta digital del Grupo de Desarrolo de Personal
\\mintsrv-11\SGH2\GDP</t>
  </si>
  <si>
    <t>El Subdirector de Gestión Humana, junto con el coordinador del Grupo de Nomina y Seguridad Social  y  el profesional enlace con la OAP, realizarán la actualización del procedimiento de certificaciones laborales y formatos de control de solicitudes, incluyendo el de certificaciones.</t>
  </si>
  <si>
    <t>La Subdirectora de Gestión Humana, junto con el coordinador del Grupo de Planta de Personal y  el profesional enlace con la OAP, realizarán la actualización del procedimiento de certificaciones laborales y formatos de control de solicitudes incluyendo la de certificaciones. En caso de no estar actualizado, se debe solicitar al enlace encargado de la actualización de procedimientos realizar los cambios que se requieran previa justificación normativa o políticas internas de operación</t>
  </si>
  <si>
    <t>SIGI
https://www.mininterior.gov.co/node/30758
Procedimiento certificaciones laborales
A1. Solicitud certificados laborales personal inactivo
A3. Certificados de información laboral
A10. Control de solicitudes laborales</t>
  </si>
  <si>
    <t>Solicitar al enlace encargado de la actualización de procedimientos realizar los cambios que se requieran previa justificación normativa o políticas internas de operación</t>
  </si>
  <si>
    <t>Correo electrónico</t>
  </si>
  <si>
    <t xml:space="preserve">
Coordinador  Grupo de  Nomina y Seguridad Social</t>
  </si>
  <si>
    <t xml:space="preserve">1 procedimiento  y 3 formatos actualizado y formalizados: </t>
  </si>
  <si>
    <t>Se da cumplimiento al procedimiento de nómina socializado y se da uso de los formatos:
A1. Registro Horas extras
A2. Liquidación Horas Extras
A3. Delcaración Juramentada</t>
  </si>
  <si>
    <t xml:space="preserve">El Subdirector de Gestión Humana junto con el Coordinador del Grupo de Desarrollo de Personal realizarán trimestralmente campañas de apropiación de los valores institucionales, garantizando las participación del responsable de la elaboración de certificados de bonos pensionales. En caso de la falta de participación en las campañas por parte del responsable de los certificados, se realizará acompañamiento individualizado. Lo anterior se evidencia a través de registros fotográficos, invitación o piezas de comunicaciones.   </t>
  </si>
  <si>
    <t>Subdirector de Gestión Hunana
Coordinador del Grupo de Desarrollo de Personal</t>
  </si>
  <si>
    <t>El Grupo de Desarrollo de Personal coordinará las actividades necesarias para realizar capacitaciones relacionadas con conflicto de intereses dirigido a todo el personal vinculado al Ministerio del Interior</t>
  </si>
  <si>
    <t>Fuerte</t>
  </si>
  <si>
    <t>No</t>
  </si>
  <si>
    <t>El Grupo de Desarrollo de Personal coordinará las actividades  necesarias para realizar capacitaciones relacionadas con conflicto de intereses dirigido a todo el personal vinculado al Ministerio del Interior. De no poder coordinar un evento para todo el personal, se debe realizar mesas de trabajo con los integrantes del grupo de Administración de Planta de Personal donde se aborde el tema de conflicto de intereses.</t>
  </si>
  <si>
    <t>Pieza publicitaria de invitación
Listado de Asistencia</t>
  </si>
  <si>
    <t>Coordinador del Grupo de Desarrollo de Personal</t>
  </si>
  <si>
    <t>Realizar mesas de trabajo con los integrantes del grupo de Administración de Planta de Personal donde se aborde el tema de conflicto de intereses.</t>
  </si>
  <si>
    <t>listado de asistencia</t>
  </si>
  <si>
    <t xml:space="preserve">#número capacitaciones relacionadas con conflicto de intereses </t>
  </si>
  <si>
    <r>
      <rPr>
        <sz val="11"/>
        <color indexed="8"/>
        <rFont val="Calibri"/>
        <family val="2"/>
      </rPr>
      <t xml:space="preserve">El 30 de abril  se realizó el Subcomité Institucional de Talento Humano, donde se socilalizaron las campañas con el grupo de Comunicaciones de la Oficina Publica del Interior (OIPI) se presentó la campaña de </t>
    </r>
    <r>
      <rPr>
        <b/>
        <sz val="11"/>
        <color indexed="8"/>
        <rFont val="Calibri"/>
        <family val="2"/>
      </rPr>
      <t>conflicto de Intereses</t>
    </r>
    <r>
      <rPr>
        <sz val="11"/>
        <color indexed="8"/>
        <rFont val="Calibri"/>
        <family val="2"/>
      </rPr>
      <t xml:space="preserve">, la cual fue aprobada unánimente por los integrants del Comité.
Durante este periodo se realizó la capacitacion sobre test de integridad y confllicto de intereses,  por medio de piezas comunicativas se informo a los funcionarios que existe un correo institucional "conflictodeintereses@mininterior.gov.co" para reportar los diferentes casos que se detecten en la entidad.
</t>
    </r>
    <r>
      <rPr>
        <b/>
        <sz val="11"/>
        <color indexed="8"/>
        <rFont val="Calibri"/>
        <family val="2"/>
      </rPr>
      <t>Correos:</t>
    </r>
    <r>
      <rPr>
        <sz val="11"/>
        <color indexed="8"/>
        <rFont val="Calibri"/>
        <family val="2"/>
      </rPr>
      <t xml:space="preserve"> 22 - Marzo  Correo Conflicto de Intereses
                 22- Abril    Correo Conflicto de Intereses
Evidencias que reposan en la carpeta digital del Grupo de Desarrolo de Personal
</t>
    </r>
    <r>
      <rPr>
        <b/>
        <sz val="11"/>
        <color indexed="8"/>
        <rFont val="Calibri"/>
        <family val="2"/>
      </rPr>
      <t>\\mintsrv-11\SGH2\GDP
Durante este periodo no se presento ningun caso de conflicto de Intereses</t>
    </r>
  </si>
  <si>
    <t>El Grupo de Desarrollo de Personal coordinará las actividades necesarias para realizar capacitaciones relacionadas con conflicto de intereses dirigido a todo el personal vinculado al Ministerio del Interior. De no poder coordinar un evento para todo el personal, se debe realizar mesas de trabajo con los integrantes del grupo de Administración de Planta de Personal donde se aborde el tema de conflicto de intereses.</t>
  </si>
  <si>
    <t>Pieza publicitaria de invitación 
Listado de Asistencia</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</si>
  <si>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</si>
  <si>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</si>
  <si>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</si>
  <si>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</si>
  <si>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</si>
  <si>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</si>
  <si>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</si>
  <si>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</si>
  <si>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</si>
  <si>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</si>
  <si>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</si>
  <si>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</si>
  <si>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</si>
  <si>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</si>
  <si>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</si>
  <si>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</si>
  <si>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</si>
  <si>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</si>
  <si>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</si>
  <si>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</si>
  <si>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</si>
  <si>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</si>
  <si>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</si>
  <si>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</si>
  <si>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</si>
  <si>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</si>
  <si>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</si>
  <si>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</si>
  <si>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</si>
  <si>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</si>
  <si>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</si>
  <si>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</si>
  <si>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</si>
  <si>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</si>
  <si>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</si>
  <si>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</si>
  <si>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</si>
  <si>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</si>
  <si>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</si>
  <si>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Perdida de  disponibilidad del software utilizado para la liquidación de la nómina, aportes a la seguridad social y parafiscales.</t>
  </si>
  <si>
    <t>Problemas técnicos del servidor y/o de la Red</t>
  </si>
  <si>
    <t>Posibilidad de afectación económica y reputacional por la perdida  de  disponibilidad del software utilizado para la liquidación de la nómina, aportes a la seguridad social y parafiscales, debido a problemas técnicos del servidor y/o de la Red.</t>
  </si>
  <si>
    <t>Seguridad Información</t>
  </si>
  <si>
    <t>Fortuita</t>
  </si>
  <si>
    <t>Servicio de software no disponible</t>
  </si>
  <si>
    <t>El Coordinador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responsable del soporte técnico del aplicativo y al Grupo de Sistemas de OIPI con el fin de encontrar la solución.  Se evidenciará a través de correos electrónicos, funcionamiento del aplicativo y reportes.</t>
  </si>
  <si>
    <t>Aplicar medida contingente para asegurar operación que permita atender los compromisos derivados de la liquidación de la nómina y aportes de seguridad social y parafiscales. Como evidencia se deja trazabilidad en correo electronico.</t>
  </si>
  <si>
    <t>Coordinador del Grupo de Nómina y Seguridad Social</t>
  </si>
  <si>
    <t>Sólo de ser requerido</t>
  </si>
  <si>
    <t xml:space="preserve">Para este I trimestre de la vigencia 2024, no se presentaron daños reportados al Grupo de Sistemas por inconvenientes en la red. </t>
  </si>
  <si>
    <t>MATRIZ MAPA DE RIESGO SEGURIDAD DE LA INFORMACIÓN</t>
  </si>
  <si>
    <t>Seguridad de la Información</t>
  </si>
  <si>
    <t>Correos electrónicos y pantallazos</t>
  </si>
  <si>
    <t>Subdirectora de Gestion Humana    Coordinador Grupo de Nomina y Seguridad Social</t>
  </si>
  <si>
    <t>Número de fallas corregidas/ número de fallas reportadas*100</t>
  </si>
  <si>
    <r>
      <t xml:space="preserve">El 30 de abril  se realizó el Subcomité Institucional de Talento Humano, donde se socilalizaron las campañas con el grupo de Comunicaciones de la Oficina Publica del Interior (OIPI) se presentó la </t>
    </r>
    <r>
      <rPr>
        <b/>
        <sz val="11"/>
        <color indexed="8"/>
        <rFont val="Calibri"/>
        <family val="2"/>
      </rPr>
      <t>campaña de valores</t>
    </r>
    <r>
      <rPr>
        <sz val="11"/>
        <color indexed="8"/>
        <rFont val="Calibri"/>
        <family val="2"/>
      </rPr>
      <t xml:space="preserve">, la cual fue aprobada unánimente por los integrants del Comité.
Durante este periodo se realizó la capacitacion sobre test de integridad y confllicto de intereses,  por medio de piezas comunicativas y fondos de pantallas se transmitieron los valores institucionales.
</t>
    </r>
    <r>
      <rPr>
        <b/>
        <sz val="11"/>
        <color indexed="8"/>
        <rFont val="Calibri"/>
        <family val="2"/>
      </rPr>
      <t>Correos:</t>
    </r>
    <r>
      <rPr>
        <sz val="11"/>
        <color indexed="8"/>
        <rFont val="Calibri"/>
        <family val="2"/>
      </rPr>
      <t xml:space="preserve"> 23 - abril  Codigo de Integridad "Que es el cambio cultural"
               30 - abril Valores Codigo de Integridad
</t>
    </r>
    <r>
      <rPr>
        <b/>
        <sz val="11"/>
        <color indexed="8"/>
        <rFont val="Calibri"/>
        <family val="2"/>
      </rPr>
      <t>Fondo de Pantalla :</t>
    </r>
    <r>
      <rPr>
        <sz val="11"/>
        <color indexed="8"/>
        <rFont val="Calibri"/>
        <family val="2"/>
      </rPr>
      <t xml:space="preserve">  29 abril - Valores Institucionales 
Evidencias que reposan en la carpeta digital del Grupo de Desarrolo de Personal
</t>
    </r>
    <r>
      <rPr>
        <b/>
        <sz val="11"/>
        <color indexed="8"/>
        <rFont val="Calibri"/>
        <family val="2"/>
      </rPr>
      <t>\\mintsrv-11\SGH2\GDP</t>
    </r>
  </si>
  <si>
    <t>No se ha requerido aseguramiento de la operación de nomina</t>
  </si>
  <si>
    <t>Para este periodo, se actualizo el Decreto de Salarios con el aumento del10.88% el cual se aplicò de manera retroactiva, a todos los funcionarios y retirados que les correspondía. No hubo ninguna novedad al respecto.</t>
  </si>
  <si>
    <t>NO REPORTA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</si>
</sst>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Red]0"/>
  </numFmts>
  <fonts count="119"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0"/>
      <color indexed="8"/>
      <name val="Gill Sans MT"/>
      <family val="2"/>
    </font>
    <font>
      <sz val="12"/>
      <color indexed="8"/>
      <name val="Gill Sans MT"/>
      <family val="2"/>
    </font>
    <font>
      <sz val="8"/>
      <name val="Calibri"/>
      <family val="2"/>
    </font>
    <font>
      <b/>
      <sz val="10"/>
      <name val="Gill Sans MT"/>
      <family val="2"/>
    </font>
    <font>
      <sz val="10"/>
      <name val="Arial"/>
      <family val="2"/>
    </font>
    <font>
      <b/>
      <sz val="14"/>
      <name val="Arial Narrow"/>
      <family val="2"/>
    </font>
    <font>
      <sz val="10"/>
      <name val="Arial Narrow"/>
      <family val="2"/>
    </font>
    <font>
      <b/>
      <sz val="10"/>
      <color indexed="57"/>
      <name val="Arial Narrow"/>
      <family val="2"/>
    </font>
    <font>
      <b/>
      <u/>
      <sz val="11"/>
      <name val="Arial Narrow"/>
      <family val="2"/>
    </font>
    <font>
      <b/>
      <sz val="11"/>
      <name val="Arial Narrow"/>
      <family val="2"/>
    </font>
    <font>
      <sz val="11"/>
      <name val="Arial Narrow"/>
      <family val="2"/>
    </font>
    <font>
      <b/>
      <sz val="11"/>
      <color indexed="57"/>
      <name val="Arial Narrow"/>
      <family val="2"/>
    </font>
    <font>
      <b/>
      <sz val="10"/>
      <name val="Arial Narrow"/>
      <family val="2"/>
    </font>
    <font>
      <sz val="12"/>
      <name val="Times New Roman"/>
      <family val="1"/>
    </font>
    <font>
      <b/>
      <sz val="9"/>
      <name val="Arial Narrow"/>
      <family val="2"/>
    </font>
    <font>
      <sz val="9"/>
      <name val="Arial Narrow"/>
      <family val="2"/>
    </font>
    <font>
      <sz val="11"/>
      <color indexed="8"/>
      <name val="Arial Narrow"/>
      <family val="2"/>
    </font>
    <font>
      <sz val="18"/>
      <name val="Arial"/>
      <family val="2"/>
    </font>
    <font>
      <sz val="24"/>
      <name val="Arial"/>
      <family val="2"/>
    </font>
    <font>
      <b/>
      <sz val="12"/>
      <color indexed="8"/>
      <name val="Arial Narrow"/>
      <family val="2"/>
    </font>
    <font>
      <b/>
      <sz val="12"/>
      <color indexed="57"/>
      <name val="Arial Narrow"/>
      <family val="2"/>
    </font>
    <font>
      <b/>
      <sz val="12"/>
      <name val="Arial Narrow"/>
      <family val="2"/>
    </font>
    <font>
      <sz val="12"/>
      <color indexed="8"/>
      <name val="Arial Narrow"/>
      <family val="2"/>
    </font>
    <font>
      <sz val="10"/>
      <color indexed="10"/>
      <name val="Gill Sans MT"/>
      <family val="2"/>
    </font>
    <font>
      <sz val="14"/>
      <name val="Arial"/>
      <family val="2"/>
    </font>
    <font>
      <sz val="14"/>
      <name val="Arial Narrow"/>
      <family val="2"/>
    </font>
    <font>
      <sz val="12"/>
      <color indexed="8"/>
      <name val="Arial"/>
      <family val="2"/>
    </font>
    <font>
      <sz val="12"/>
      <color indexed="10"/>
      <name val="Arial"/>
      <family val="2"/>
    </font>
    <font>
      <sz val="11"/>
      <color indexed="8"/>
      <name val="Calibri"/>
      <family val="2"/>
    </font>
    <font>
      <sz val="11"/>
      <color theme="1"/>
      <name val="Calibri"/>
      <family val="2"/>
      <scheme val="minor"/>
    </font>
    <font>
      <b/>
      <sz val="11"/>
      <color theme="1"/>
      <name val="Calibri"/>
      <family val="2"/>
      <scheme val="minor"/>
    </font>
    <font>
      <sz val="10"/>
      <color indexed="8"/>
      <name val="Calibri"/>
      <family val="2"/>
      <scheme val="minor"/>
    </font>
    <font>
      <sz val="12"/>
      <color theme="1"/>
      <name val="Calibri"/>
      <family val="2"/>
      <scheme val="minor"/>
    </font>
    <font>
      <b/>
      <sz val="11"/>
      <color theme="0"/>
      <name val="Calibri"/>
      <family val="2"/>
      <scheme val="minor"/>
    </font>
    <font>
      <sz val="10"/>
      <color theme="1"/>
      <name val="Gill Sans MT"/>
      <family val="2"/>
    </font>
    <font>
      <b/>
      <sz val="11"/>
      <color theme="1"/>
      <name val="Gill Sans MT"/>
      <family val="2"/>
    </font>
    <font>
      <sz val="11"/>
      <color theme="1"/>
      <name val="Gill Sans MT"/>
      <family val="2"/>
    </font>
    <font>
      <b/>
      <sz val="10"/>
      <color theme="1"/>
      <name val="Gill Sans MT"/>
      <family val="2"/>
    </font>
    <font>
      <sz val="10"/>
      <color theme="1"/>
      <name val="Arial"/>
      <family val="2"/>
    </font>
    <font>
      <sz val="16"/>
      <color theme="1"/>
      <name val="Gill Sans MT"/>
      <family val="2"/>
    </font>
    <font>
      <sz val="14"/>
      <color theme="1"/>
      <name val="Gill Sans MT"/>
      <family val="2"/>
    </font>
    <font>
      <b/>
      <sz val="16"/>
      <color theme="1"/>
      <name val="Calibri"/>
      <family val="2"/>
      <scheme val="minor"/>
    </font>
    <font>
      <b/>
      <sz val="10"/>
      <color rgb="FF000000"/>
      <name val="Arial"/>
      <family val="2"/>
    </font>
    <font>
      <b/>
      <sz val="10"/>
      <color theme="1"/>
      <name val="Arial"/>
      <family val="2"/>
    </font>
    <font>
      <b/>
      <sz val="10"/>
      <color rgb="FFFFFFFF"/>
      <name val="Arial"/>
      <family val="2"/>
    </font>
    <font>
      <b/>
      <sz val="10"/>
      <color theme="1"/>
      <name val="Calibri"/>
      <family val="2"/>
      <scheme val="minor"/>
    </font>
    <font>
      <b/>
      <sz val="11"/>
      <color theme="1"/>
      <name val="Arial"/>
      <family val="2"/>
    </font>
    <font>
      <b/>
      <sz val="10"/>
      <color theme="0"/>
      <name val="Arial"/>
      <family val="2"/>
    </font>
    <font>
      <sz val="11"/>
      <color theme="0"/>
      <name val="Calibri"/>
      <family val="2"/>
      <scheme val="minor"/>
    </font>
    <font>
      <sz val="10"/>
      <color theme="0"/>
      <name val="Arial"/>
      <family val="2"/>
    </font>
    <font>
      <sz val="10"/>
      <color theme="0"/>
      <name val="Gill Sans MT"/>
      <family val="2"/>
    </font>
    <font>
      <sz val="12"/>
      <color theme="1"/>
      <name val="Gill Sans MT"/>
      <family val="2"/>
    </font>
    <font>
      <b/>
      <sz val="16"/>
      <color theme="1"/>
      <name val="Gill Sans MT"/>
      <family val="2"/>
    </font>
    <font>
      <b/>
      <sz val="14"/>
      <color theme="1"/>
      <name val="Gill Sans MT"/>
      <family val="2"/>
    </font>
    <font>
      <b/>
      <sz val="11"/>
      <color theme="0"/>
      <name val="Gill Sans MT"/>
      <family val="2"/>
    </font>
    <font>
      <sz val="11"/>
      <color theme="1"/>
      <name val="Arial Narrow"/>
      <family val="2"/>
    </font>
    <font>
      <b/>
      <sz val="11"/>
      <color theme="1"/>
      <name val="Arial Narrow"/>
      <family val="2"/>
    </font>
    <font>
      <sz val="10"/>
      <color theme="1"/>
      <name val="Arial Narrow"/>
      <family val="2"/>
    </font>
    <font>
      <sz val="16"/>
      <color theme="1"/>
      <name val="Calibri"/>
      <family val="2"/>
      <scheme val="minor"/>
    </font>
    <font>
      <b/>
      <sz val="12"/>
      <color rgb="FF000000"/>
      <name val="Calibri"/>
      <family val="2"/>
    </font>
    <font>
      <b/>
      <sz val="18"/>
      <color rgb="FF000000"/>
      <name val="Calibri"/>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FF0000"/>
      <name val="Calibri"/>
      <family val="2"/>
      <scheme val="minor"/>
    </font>
    <font>
      <sz val="11"/>
      <color rgb="FF030303"/>
      <name val="Arial"/>
      <family val="2"/>
    </font>
    <font>
      <sz val="10"/>
      <color theme="1"/>
      <name val="Calibri"/>
      <family val="2"/>
      <scheme val="minor"/>
    </font>
    <font>
      <b/>
      <sz val="12"/>
      <color rgb="FF000000"/>
      <name val="Arial Narrow"/>
      <family val="2"/>
    </font>
    <font>
      <sz val="12"/>
      <color rgb="FF000000"/>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b/>
      <sz val="13"/>
      <color theme="1"/>
      <name val="Gill Sans MT"/>
      <family val="2"/>
    </font>
    <font>
      <b/>
      <sz val="12"/>
      <color theme="1"/>
      <name val="Gill Sans MT"/>
      <family val="2"/>
    </font>
    <font>
      <sz val="14"/>
      <color theme="1"/>
      <name val="Arial"/>
      <family val="2"/>
    </font>
    <font>
      <b/>
      <sz val="14"/>
      <color theme="1"/>
      <name val="Arial"/>
      <family val="2"/>
    </font>
    <font>
      <sz val="14"/>
      <color theme="1"/>
      <name val="Arial Narrow"/>
      <family val="2"/>
    </font>
    <font>
      <sz val="12"/>
      <color theme="1"/>
      <name val="Arial"/>
      <family val="2"/>
    </font>
    <font>
      <sz val="10"/>
      <color rgb="FF000000"/>
      <name val="Gill Sans MT"/>
      <family val="2"/>
    </font>
    <font>
      <sz val="20"/>
      <color rgb="FF000000"/>
      <name val="Gill Sans MT"/>
      <family val="2"/>
    </font>
    <font>
      <b/>
      <sz val="14"/>
      <color theme="1"/>
      <name val="Arial Narrow"/>
      <family val="2"/>
    </font>
    <font>
      <sz val="10"/>
      <color rgb="FF000000"/>
      <name val="Calibri"/>
      <family val="2"/>
      <charset val="1"/>
    </font>
    <font>
      <sz val="11"/>
      <color rgb="FF000000"/>
      <name val="Calibri"/>
      <family val="2"/>
      <scheme val="minor"/>
    </font>
    <font>
      <b/>
      <sz val="10"/>
      <color theme="9" tint="-0.499984740745262"/>
      <name val="Calibri"/>
      <family val="2"/>
      <scheme val="minor"/>
    </font>
    <font>
      <b/>
      <sz val="22"/>
      <color theme="1"/>
      <name val="Arial Narrow"/>
      <family val="2"/>
    </font>
    <font>
      <sz val="28"/>
      <color theme="1"/>
      <name val="Calibri"/>
      <family val="2"/>
      <scheme val="minor"/>
    </font>
    <font>
      <b/>
      <sz val="28"/>
      <color rgb="FF000000"/>
      <name val="Calibri"/>
      <family val="2"/>
    </font>
    <font>
      <b/>
      <sz val="36"/>
      <color rgb="FF000000"/>
      <name val="Calibri"/>
      <family val="2"/>
    </font>
    <font>
      <b/>
      <sz val="40"/>
      <color rgb="FF000000"/>
      <name val="Calibri"/>
      <family val="2"/>
    </font>
    <font>
      <b/>
      <sz val="20"/>
      <color theme="1"/>
      <name val="Calibri"/>
      <family val="2"/>
      <scheme val="minor"/>
    </font>
    <font>
      <sz val="24"/>
      <color theme="1"/>
      <name val="Arial Narrow"/>
      <family val="2"/>
    </font>
    <font>
      <sz val="18"/>
      <color theme="1"/>
      <name val="Arial Narrow"/>
      <family val="2"/>
    </font>
    <font>
      <b/>
      <sz val="24"/>
      <color rgb="FF000000"/>
      <name val="Calibri"/>
      <family val="2"/>
    </font>
    <font>
      <b/>
      <sz val="14"/>
      <color theme="0"/>
      <name val="Gill Sans MT"/>
      <family val="2"/>
    </font>
    <font>
      <b/>
      <sz val="18"/>
      <color theme="1"/>
      <name val="Arial Narrow"/>
      <family val="2"/>
    </font>
    <font>
      <b/>
      <sz val="26"/>
      <color theme="1"/>
      <name val="Arial Narrow"/>
      <family val="2"/>
    </font>
    <font>
      <sz val="12"/>
      <color theme="1"/>
      <name val="Arial Narrow"/>
      <family val="2"/>
    </font>
    <font>
      <b/>
      <sz val="14"/>
      <color rgb="FF000000"/>
      <name val="Arial Narrow"/>
      <family val="2"/>
    </font>
    <font>
      <b/>
      <i/>
      <sz val="14"/>
      <color theme="1"/>
      <name val="Gill Sans MT"/>
      <family val="2"/>
    </font>
    <font>
      <i/>
      <sz val="16"/>
      <color theme="1"/>
      <name val="Gill Sans MT"/>
      <family val="2"/>
    </font>
    <font>
      <sz val="10"/>
      <color rgb="FF000000"/>
      <name val="Arial"/>
      <family val="2"/>
    </font>
    <font>
      <sz val="18"/>
      <color theme="1"/>
      <name val="Gill Sans MT"/>
      <family val="2"/>
    </font>
    <font>
      <b/>
      <sz val="20"/>
      <color theme="1"/>
      <name val="Arial Narrow"/>
      <family val="2"/>
    </font>
  </fonts>
  <fills count="32">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4"/>
        <bgColor theme="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4"/>
        <bgColor indexed="64"/>
      </patternFill>
    </fill>
    <fill>
      <patternFill patternType="solid">
        <fgColor theme="9" tint="0.59999389629810485"/>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9" tint="0.39997558519241921"/>
        <bgColor indexed="64"/>
      </patternFill>
    </fill>
    <fill>
      <patternFill patternType="solid">
        <fgColor rgb="FFD9D9D9"/>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7" tint="0.39997558519241921"/>
        <bgColor indexed="64"/>
      </patternFill>
    </fill>
  </fills>
  <borders count="143">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top style="dashed">
        <color indexed="64"/>
      </top>
      <bottom style="dashed">
        <color indexed="64"/>
      </bottom>
      <diagonal/>
    </border>
    <border>
      <left/>
      <right/>
      <top/>
      <bottom style="dashed">
        <color indexed="64"/>
      </bottom>
      <diagonal/>
    </border>
    <border>
      <left/>
      <right style="dashed">
        <color indexed="64"/>
      </right>
      <top style="dashed">
        <color indexed="64"/>
      </top>
      <bottom style="dashed">
        <color indexed="64"/>
      </bottom>
      <diagonal/>
    </border>
    <border>
      <left/>
      <right style="medium">
        <color indexed="64"/>
      </right>
      <top/>
      <bottom style="thin">
        <color indexed="64"/>
      </bottom>
      <diagonal/>
    </border>
    <border>
      <left/>
      <right style="dashed">
        <color indexed="64"/>
      </right>
      <top/>
      <bottom style="dashed">
        <color indexed="64"/>
      </bottom>
      <diagonal/>
    </border>
    <border>
      <left/>
      <right style="thin">
        <color indexed="64"/>
      </right>
      <top/>
      <bottom/>
      <diagonal/>
    </border>
    <border>
      <left/>
      <right style="dashed">
        <color indexed="64"/>
      </right>
      <top/>
      <bottom style="medium">
        <color indexed="64"/>
      </bottom>
      <diagonal/>
    </border>
    <border>
      <left style="dashed">
        <color indexed="64"/>
      </left>
      <right/>
      <top style="dashed">
        <color indexed="64"/>
      </top>
      <bottom style="dashed">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dashed">
        <color indexed="64"/>
      </right>
      <top style="dashed">
        <color indexed="64"/>
      </top>
      <bottom style="medium">
        <color indexed="64"/>
      </bottom>
      <diagonal/>
    </border>
    <border>
      <left style="thin">
        <color indexed="64"/>
      </left>
      <right/>
      <top/>
      <bottom/>
      <diagonal/>
    </border>
    <border>
      <left style="dash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diagonal/>
    </border>
    <border>
      <left style="dashed">
        <color indexed="64"/>
      </left>
      <right/>
      <top/>
      <bottom style="medium">
        <color indexed="64"/>
      </bottom>
      <diagonal/>
    </border>
    <border>
      <left style="medium">
        <color indexed="64"/>
      </left>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diagonal/>
    </border>
    <border>
      <left/>
      <right style="hair">
        <color indexed="64"/>
      </right>
      <top/>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dashed">
        <color indexed="64"/>
      </top>
      <bottom/>
      <diagonal/>
    </border>
    <border>
      <left/>
      <right style="medium">
        <color indexed="64"/>
      </right>
      <top style="dashed">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top style="dashed">
        <color theme="9" tint="-0.24994659260841701"/>
      </top>
      <bottom style="dashed">
        <color theme="9" tint="-0.24994659260841701"/>
      </bottom>
      <diagonal/>
    </border>
    <border>
      <left/>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right style="thin">
        <color theme="4" tint="0.39994506668294322"/>
      </right>
      <top style="thin">
        <color theme="4" tint="0.39997558519241921"/>
      </top>
      <bottom/>
      <diagonal/>
    </border>
    <border>
      <left style="dashed">
        <color theme="9" tint="-0.24994659260841701"/>
      </left>
      <right style="dashed">
        <color theme="9" tint="-0.24994659260841701"/>
      </right>
      <top/>
      <bottom/>
      <diagonal/>
    </border>
    <border>
      <left style="dashed">
        <color theme="9" tint="-0.24994659260841701"/>
      </left>
      <right style="dashed">
        <color theme="9" tint="-0.24994659260841701"/>
      </right>
      <top/>
      <bottom style="dashed">
        <color theme="9" tint="-0.24994659260841701"/>
      </bottom>
      <diagonal/>
    </border>
    <border>
      <left style="thin">
        <color rgb="FF000000"/>
      </left>
      <right style="thin">
        <color rgb="FF000000"/>
      </right>
      <top style="thin">
        <color rgb="FF000000"/>
      </top>
      <bottom style="thin">
        <color rgb="FF000000"/>
      </bottom>
      <diagonal/>
    </border>
    <border>
      <left/>
      <right style="dashed">
        <color theme="9" tint="-0.24994659260841701"/>
      </right>
      <top style="dashed">
        <color theme="9" tint="-0.24994659260841701"/>
      </top>
      <bottom style="dashed">
        <color theme="9" tint="-0.24994659260841701"/>
      </bottom>
      <diagonal/>
    </border>
    <border>
      <left/>
      <right style="dashed">
        <color theme="9" tint="-0.24994659260841701"/>
      </right>
      <top/>
      <bottom style="dashed">
        <color theme="9" tint="-0.24994659260841701"/>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ashed">
        <color theme="9" tint="-0.24994659260841701"/>
      </left>
      <right/>
      <top/>
      <bottom style="dash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top/>
      <bottom style="dashed">
        <color theme="9" tint="-0.24994659260841701"/>
      </bottom>
      <diagonal/>
    </border>
    <border>
      <left/>
      <right/>
      <top style="dashed">
        <color theme="9" tint="-0.24994659260841701"/>
      </top>
      <bottom style="dashed">
        <color theme="9" tint="-0.2499465926084170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ashed">
        <color theme="9" tint="-0.24994659260841701"/>
      </right>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right style="dashed">
        <color theme="9" tint="-0.24994659260841701"/>
      </right>
      <top style="dotted">
        <color theme="9" tint="-0.24994659260841701"/>
      </top>
      <bottom style="dotted">
        <color theme="9" tint="-0.24994659260841701"/>
      </bottom>
      <diagonal/>
    </border>
    <border>
      <left style="dotted">
        <color theme="9" tint="-0.24994659260841701"/>
      </left>
      <right/>
      <top style="dashed">
        <color theme="9" tint="-0.24994659260841701"/>
      </top>
      <bottom style="dotted">
        <color theme="9" tint="-0.24994659260841701"/>
      </bottom>
      <diagonal/>
    </border>
    <border>
      <left/>
      <right/>
      <top style="dashed">
        <color theme="9" tint="-0.24994659260841701"/>
      </top>
      <bottom style="dotted">
        <color theme="9" tint="-0.24994659260841701"/>
      </bottom>
      <diagonal/>
    </border>
    <border>
      <left/>
      <right style="dashed">
        <color theme="9" tint="-0.24994659260841701"/>
      </right>
      <top style="dashed">
        <color theme="9" tint="-0.24994659260841701"/>
      </top>
      <bottom style="dotted">
        <color theme="9" tint="-0.24994659260841701"/>
      </bottom>
      <diagonal/>
    </border>
  </borders>
  <cellStyleXfs count="5">
    <xf numFmtId="0" fontId="0" fillId="0" borderId="0"/>
    <xf numFmtId="0" fontId="11" fillId="0" borderId="0"/>
    <xf numFmtId="0" fontId="20" fillId="0" borderId="0"/>
    <xf numFmtId="0" fontId="36" fillId="0" borderId="0"/>
    <xf numFmtId="9" fontId="36" fillId="0" borderId="0" applyFont="0" applyFill="0" applyBorder="0" applyAlignment="0" applyProtection="0"/>
  </cellStyleXfs>
  <cellXfs count="964">
    <xf numFmtId="0" fontId="0" fillId="0" borderId="0" xfId="0"/>
    <xf numFmtId="0" fontId="37" fillId="0" borderId="0" xfId="0" applyFont="1"/>
    <xf numFmtId="0" fontId="0" fillId="0" borderId="0" xfId="0" applyAlignment="1">
      <alignment vertical="top" wrapText="1"/>
    </xf>
    <xf numFmtId="0" fontId="37" fillId="0" borderId="0" xfId="0" applyFont="1" applyAlignment="1">
      <alignment vertical="top" wrapText="1"/>
    </xf>
    <xf numFmtId="0" fontId="38" fillId="2" borderId="1" xfId="0" applyFont="1" applyFill="1" applyBorder="1" applyAlignment="1">
      <alignment horizontal="left" vertical="center" wrapText="1"/>
    </xf>
    <xf numFmtId="0" fontId="38"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3" xfId="0" applyBorder="1" applyAlignment="1" applyProtection="1">
      <alignment horizontal="center" vertical="center" wrapText="1"/>
      <protection hidden="1"/>
    </xf>
    <xf numFmtId="0" fontId="37" fillId="0" borderId="0" xfId="0" applyFont="1" applyAlignment="1">
      <alignment horizontal="center"/>
    </xf>
    <xf numFmtId="0" fontId="39" fillId="0" borderId="4" xfId="0" applyFont="1" applyBorder="1" applyAlignment="1">
      <alignment horizontal="left" vertical="center" wrapText="1"/>
    </xf>
    <xf numFmtId="0" fontId="0" fillId="0" borderId="0" xfId="0" applyAlignment="1">
      <alignment horizontal="center" vertical="center"/>
    </xf>
    <xf numFmtId="0" fontId="39" fillId="3" borderId="4" xfId="0" applyFont="1" applyFill="1" applyBorder="1" applyAlignment="1">
      <alignment horizontal="left" vertical="center" wrapText="1"/>
    </xf>
    <xf numFmtId="0" fontId="39" fillId="4" borderId="4" xfId="0" applyFont="1" applyFill="1" applyBorder="1" applyAlignment="1">
      <alignment horizontal="left" vertical="center" wrapText="1"/>
    </xf>
    <xf numFmtId="0" fontId="0" fillId="0" borderId="0" xfId="0" applyAlignment="1">
      <alignment horizontal="center"/>
    </xf>
    <xf numFmtId="0" fontId="0" fillId="5" borderId="0" xfId="0" applyFill="1"/>
    <xf numFmtId="0" fontId="40" fillId="6" borderId="98" xfId="0" applyFont="1" applyFill="1" applyBorder="1" applyAlignment="1">
      <alignment horizontal="center"/>
    </xf>
    <xf numFmtId="0" fontId="0" fillId="5" borderId="98" xfId="0" applyFill="1" applyBorder="1"/>
    <xf numFmtId="0" fontId="5" fillId="0" borderId="3" xfId="0" applyFont="1" applyBorder="1" applyAlignment="1" applyProtection="1">
      <alignment horizontal="center" vertical="center" wrapText="1"/>
      <protection locked="0"/>
    </xf>
    <xf numFmtId="0" fontId="41" fillId="0" borderId="3" xfId="0" applyFont="1" applyBorder="1" applyAlignment="1" applyProtection="1">
      <alignment horizontal="center" vertical="center" wrapText="1"/>
      <protection hidden="1"/>
    </xf>
    <xf numFmtId="14" fontId="41" fillId="0" borderId="3" xfId="0" applyNumberFormat="1" applyFont="1" applyBorder="1" applyAlignment="1" applyProtection="1">
      <alignment horizontal="center" vertical="center" wrapText="1"/>
      <protection locked="0"/>
    </xf>
    <xf numFmtId="0" fontId="41" fillId="0" borderId="3" xfId="0" applyFont="1" applyBorder="1" applyAlignment="1" applyProtection="1">
      <alignment horizontal="center" vertical="center"/>
      <protection locked="0"/>
    </xf>
    <xf numFmtId="0" fontId="41" fillId="0" borderId="4" xfId="0" applyFont="1" applyBorder="1" applyAlignment="1" applyProtection="1">
      <alignment horizontal="center" vertical="center" wrapText="1"/>
      <protection hidden="1"/>
    </xf>
    <xf numFmtId="0" fontId="41" fillId="0" borderId="3" xfId="0" applyFont="1" applyBorder="1" applyAlignment="1" applyProtection="1">
      <alignment horizontal="center" vertical="center" wrapText="1"/>
      <protection locked="0"/>
    </xf>
    <xf numFmtId="0" fontId="41" fillId="0" borderId="4" xfId="0" applyFont="1" applyBorder="1" applyAlignment="1" applyProtection="1">
      <alignment horizontal="center" vertical="center" wrapText="1"/>
      <protection locked="0"/>
    </xf>
    <xf numFmtId="0" fontId="41" fillId="5" borderId="4" xfId="0" applyFont="1" applyFill="1" applyBorder="1" applyAlignment="1" applyProtection="1">
      <alignment horizontal="center" vertical="center" wrapText="1"/>
      <protection hidden="1"/>
    </xf>
    <xf numFmtId="0" fontId="41" fillId="5" borderId="4" xfId="0" applyFont="1" applyFill="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42" fillId="4" borderId="5" xfId="0" applyFont="1" applyFill="1" applyBorder="1" applyAlignment="1">
      <alignment horizontal="center" vertical="center" wrapText="1"/>
    </xf>
    <xf numFmtId="0" fontId="41" fillId="0" borderId="4" xfId="0" applyFont="1" applyBorder="1" applyAlignment="1" applyProtection="1">
      <alignment horizontal="left" vertical="top" wrapText="1"/>
      <protection locked="0"/>
    </xf>
    <xf numFmtId="0" fontId="42" fillId="7" borderId="6" xfId="0" applyFont="1" applyFill="1" applyBorder="1" applyAlignment="1">
      <alignment horizontal="center" vertical="center" wrapText="1"/>
    </xf>
    <xf numFmtId="0" fontId="0" fillId="0" borderId="5" xfId="0" applyBorder="1"/>
    <xf numFmtId="0" fontId="43" fillId="0" borderId="4" xfId="0" applyFont="1" applyBorder="1" applyAlignment="1" applyProtection="1">
      <alignment horizontal="center" vertical="center" wrapText="1"/>
      <protection hidden="1"/>
    </xf>
    <xf numFmtId="0" fontId="43" fillId="0" borderId="7" xfId="0" applyFont="1" applyBorder="1" applyAlignment="1" applyProtection="1">
      <alignment horizontal="center" vertical="center" wrapText="1"/>
      <protection hidden="1"/>
    </xf>
    <xf numFmtId="0" fontId="43" fillId="0" borderId="8" xfId="0" applyFont="1" applyBorder="1" applyAlignment="1" applyProtection="1">
      <alignment horizontal="center" vertical="center" wrapText="1"/>
      <protection hidden="1"/>
    </xf>
    <xf numFmtId="0" fontId="43" fillId="0" borderId="9" xfId="0" applyFont="1" applyBorder="1" applyAlignment="1" applyProtection="1">
      <alignment horizontal="center" vertical="center" wrapText="1"/>
      <protection hidden="1"/>
    </xf>
    <xf numFmtId="0" fontId="41" fillId="5" borderId="3" xfId="0" applyFont="1" applyFill="1" applyBorder="1" applyAlignment="1" applyProtection="1">
      <alignment horizontal="center" vertical="center" wrapText="1"/>
      <protection hidden="1"/>
    </xf>
    <xf numFmtId="0" fontId="41" fillId="0" borderId="10"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41" fillId="0" borderId="0" xfId="0" applyFont="1" applyProtection="1">
      <protection locked="0"/>
    </xf>
    <xf numFmtId="0" fontId="41" fillId="0" borderId="0" xfId="0" applyFont="1" applyAlignment="1" applyProtection="1">
      <alignment horizontal="center" vertical="center"/>
      <protection locked="0"/>
    </xf>
    <xf numFmtId="0" fontId="41" fillId="0" borderId="0" xfId="0" applyFont="1" applyAlignment="1" applyProtection="1">
      <alignment vertical="center"/>
      <protection locked="0"/>
    </xf>
    <xf numFmtId="0" fontId="44" fillId="0" borderId="0" xfId="0" applyFont="1" applyAlignment="1" applyProtection="1">
      <alignment vertical="center" wrapText="1"/>
      <protection locked="0"/>
    </xf>
    <xf numFmtId="0" fontId="0" fillId="0" borderId="0" xfId="0" applyProtection="1">
      <protection locked="0"/>
    </xf>
    <xf numFmtId="0" fontId="41" fillId="0" borderId="4" xfId="0" applyFont="1" applyBorder="1" applyProtection="1">
      <protection locked="0"/>
    </xf>
    <xf numFmtId="0" fontId="44" fillId="5" borderId="0" xfId="0" applyFont="1" applyFill="1" applyAlignment="1" applyProtection="1">
      <alignment vertical="center"/>
      <protection locked="0"/>
    </xf>
    <xf numFmtId="0" fontId="0" fillId="5" borderId="0" xfId="0" applyFill="1" applyAlignment="1" applyProtection="1">
      <alignment horizontal="center"/>
      <protection locked="0"/>
    </xf>
    <xf numFmtId="0" fontId="41" fillId="0" borderId="3" xfId="0" applyFont="1" applyBorder="1" applyAlignment="1" applyProtection="1">
      <alignment horizontal="center" vertical="top" wrapText="1"/>
      <protection locked="0"/>
    </xf>
    <xf numFmtId="0" fontId="41" fillId="0" borderId="0" xfId="0" applyFont="1" applyAlignment="1" applyProtection="1">
      <alignment horizontal="center"/>
      <protection locked="0"/>
    </xf>
    <xf numFmtId="0" fontId="41" fillId="0" borderId="3" xfId="0" applyFont="1" applyBorder="1" applyAlignment="1" applyProtection="1">
      <alignment horizontal="center" vertical="top" wrapText="1"/>
      <protection hidden="1"/>
    </xf>
    <xf numFmtId="1" fontId="41" fillId="0" borderId="3" xfId="0" applyNumberFormat="1" applyFont="1" applyBorder="1" applyAlignment="1" applyProtection="1">
      <alignment horizontal="center" vertical="center" wrapText="1"/>
      <protection hidden="1"/>
    </xf>
    <xf numFmtId="0" fontId="41" fillId="0" borderId="12" xfId="0" applyFont="1" applyBorder="1" applyProtection="1">
      <protection locked="0"/>
    </xf>
    <xf numFmtId="0" fontId="41" fillId="0" borderId="13" xfId="0" applyFont="1" applyBorder="1" applyProtection="1">
      <protection locked="0"/>
    </xf>
    <xf numFmtId="0" fontId="8" fillId="8" borderId="14" xfId="0" applyFont="1" applyFill="1" applyBorder="1" applyAlignment="1" applyProtection="1">
      <alignment vertical="center"/>
      <protection locked="0"/>
    </xf>
    <xf numFmtId="0" fontId="3" fillId="8" borderId="14" xfId="0" applyFont="1" applyFill="1" applyBorder="1" applyAlignment="1" applyProtection="1">
      <alignment vertical="center"/>
      <protection locked="0"/>
    </xf>
    <xf numFmtId="0" fontId="0" fillId="8" borderId="14" xfId="0" applyFill="1" applyBorder="1" applyProtection="1">
      <protection locked="0"/>
    </xf>
    <xf numFmtId="0" fontId="0" fillId="8" borderId="14" xfId="0" applyFill="1" applyBorder="1" applyAlignment="1" applyProtection="1">
      <alignment horizontal="center" vertical="center"/>
      <protection locked="0"/>
    </xf>
    <xf numFmtId="0" fontId="0" fillId="8" borderId="14" xfId="0" applyFill="1" applyBorder="1" applyAlignment="1" applyProtection="1">
      <alignment vertical="center"/>
      <protection locked="0"/>
    </xf>
    <xf numFmtId="0" fontId="0" fillId="8" borderId="15" xfId="0" applyFill="1" applyBorder="1" applyProtection="1">
      <protection locked="0"/>
    </xf>
    <xf numFmtId="0" fontId="0" fillId="8" borderId="15" xfId="0" applyFill="1" applyBorder="1" applyAlignment="1" applyProtection="1">
      <alignment horizontal="center" vertical="center"/>
      <protection locked="0"/>
    </xf>
    <xf numFmtId="0" fontId="0" fillId="8" borderId="15" xfId="0" applyFill="1" applyBorder="1" applyAlignment="1" applyProtection="1">
      <alignment vertical="center"/>
      <protection locked="0"/>
    </xf>
    <xf numFmtId="0" fontId="3" fillId="8" borderId="16" xfId="0" applyFont="1" applyFill="1" applyBorder="1" applyAlignment="1" applyProtection="1">
      <alignment vertical="center"/>
      <protection locked="0"/>
    </xf>
    <xf numFmtId="0" fontId="45" fillId="0" borderId="17" xfId="0" applyFont="1" applyBorder="1" applyAlignment="1" applyProtection="1">
      <alignment horizontal="center" vertical="center" wrapText="1"/>
      <protection hidden="1"/>
    </xf>
    <xf numFmtId="0" fontId="46" fillId="9" borderId="18" xfId="0" applyFont="1" applyFill="1" applyBorder="1" applyAlignment="1" applyProtection="1">
      <alignment horizontal="center" vertical="center"/>
      <protection locked="0"/>
    </xf>
    <xf numFmtId="0" fontId="41" fillId="0" borderId="19" xfId="0" applyFont="1" applyBorder="1" applyProtection="1">
      <protection locked="0"/>
    </xf>
    <xf numFmtId="0" fontId="47" fillId="3" borderId="20" xfId="0" applyFont="1" applyFill="1" applyBorder="1" applyAlignment="1" applyProtection="1">
      <alignment vertical="center"/>
      <protection locked="0"/>
    </xf>
    <xf numFmtId="0" fontId="0" fillId="9" borderId="21" xfId="0" applyFill="1" applyBorder="1" applyAlignment="1" applyProtection="1">
      <alignment horizontal="center" vertical="center"/>
      <protection locked="0"/>
    </xf>
    <xf numFmtId="0" fontId="48" fillId="9" borderId="16" xfId="0" applyFont="1" applyFill="1" applyBorder="1" applyAlignment="1" applyProtection="1">
      <alignment horizontal="center" vertical="center"/>
      <protection locked="0"/>
    </xf>
    <xf numFmtId="0" fontId="44" fillId="10" borderId="16" xfId="0" applyFont="1" applyFill="1" applyBorder="1" applyAlignment="1" applyProtection="1">
      <alignment vertical="center"/>
      <protection locked="0"/>
    </xf>
    <xf numFmtId="0" fontId="48" fillId="9" borderId="18" xfId="0" applyFont="1" applyFill="1" applyBorder="1" applyAlignment="1" applyProtection="1">
      <alignment horizontal="center" vertical="center"/>
      <protection locked="0"/>
    </xf>
    <xf numFmtId="0" fontId="45" fillId="0" borderId="4" xfId="0" applyFont="1" applyBorder="1" applyAlignment="1" applyProtection="1">
      <alignment horizontal="center" vertical="center" wrapText="1"/>
      <protection hidden="1"/>
    </xf>
    <xf numFmtId="0" fontId="0" fillId="10" borderId="16" xfId="0" applyFill="1" applyBorder="1" applyProtection="1">
      <protection locked="0"/>
    </xf>
    <xf numFmtId="0" fontId="44" fillId="5" borderId="22" xfId="0" applyFont="1" applyFill="1" applyBorder="1" applyAlignment="1" applyProtection="1">
      <alignment horizontal="center" vertical="center"/>
      <protection locked="0"/>
    </xf>
    <xf numFmtId="0" fontId="44" fillId="5" borderId="0" xfId="0" applyFont="1" applyFill="1" applyAlignment="1" applyProtection="1">
      <alignment horizontal="center" vertical="center"/>
      <protection locked="0"/>
    </xf>
    <xf numFmtId="0" fontId="44" fillId="5" borderId="23" xfId="0" applyFont="1" applyFill="1" applyBorder="1" applyAlignment="1" applyProtection="1">
      <alignment horizontal="center" vertical="center"/>
      <protection locked="0"/>
    </xf>
    <xf numFmtId="0" fontId="41" fillId="0" borderId="3" xfId="0" applyFont="1" applyBorder="1" applyAlignment="1" applyProtection="1">
      <alignment horizontal="center"/>
      <protection locked="0"/>
    </xf>
    <xf numFmtId="0" fontId="41" fillId="0" borderId="3" xfId="0" applyFont="1" applyBorder="1" applyProtection="1">
      <protection locked="0"/>
    </xf>
    <xf numFmtId="0" fontId="0" fillId="5" borderId="0" xfId="0" applyFill="1" applyProtection="1">
      <protection locked="0"/>
    </xf>
    <xf numFmtId="0" fontId="0" fillId="0" borderId="0" xfId="0" applyAlignment="1" applyProtection="1">
      <alignment horizontal="center" vertical="center"/>
      <protection locked="0"/>
    </xf>
    <xf numFmtId="0" fontId="41" fillId="5" borderId="0" xfId="0" applyFont="1" applyFill="1" applyProtection="1">
      <protection locked="0"/>
    </xf>
    <xf numFmtId="0" fontId="5" fillId="0" borderId="3" xfId="0" applyFont="1" applyBorder="1" applyAlignment="1" applyProtection="1">
      <alignment horizontal="center" vertical="center" wrapText="1"/>
      <protection hidden="1"/>
    </xf>
    <xf numFmtId="0" fontId="0" fillId="0" borderId="13" xfId="0" applyBorder="1" applyProtection="1">
      <protection locked="0"/>
    </xf>
    <xf numFmtId="0" fontId="0" fillId="0" borderId="0" xfId="0" applyAlignment="1" applyProtection="1">
      <alignment vertical="top"/>
      <protection locked="0"/>
    </xf>
    <xf numFmtId="0" fontId="0" fillId="0" borderId="24" xfId="0" applyBorder="1" applyAlignment="1" applyProtection="1">
      <alignment vertical="top"/>
      <protection locked="0"/>
    </xf>
    <xf numFmtId="0" fontId="49" fillId="0" borderId="25" xfId="0" applyFont="1" applyBorder="1" applyAlignment="1" applyProtection="1">
      <alignment horizontal="center" vertical="center" wrapText="1"/>
      <protection locked="0"/>
    </xf>
    <xf numFmtId="0" fontId="43" fillId="0" borderId="1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24" xfId="0" applyBorder="1" applyProtection="1">
      <protection locked="0"/>
    </xf>
    <xf numFmtId="0" fontId="50" fillId="0" borderId="26" xfId="0" applyFont="1" applyBorder="1" applyAlignment="1" applyProtection="1">
      <alignment vertical="center" wrapText="1"/>
      <protection locked="0"/>
    </xf>
    <xf numFmtId="0" fontId="49" fillId="11" borderId="25" xfId="0" applyFont="1" applyFill="1" applyBorder="1" applyAlignment="1" applyProtection="1">
      <alignment horizontal="center" vertical="center" wrapText="1"/>
      <protection locked="0"/>
    </xf>
    <xf numFmtId="0" fontId="51" fillId="12" borderId="25" xfId="0" applyFont="1" applyFill="1" applyBorder="1" applyAlignment="1" applyProtection="1">
      <alignment horizontal="center" vertical="center" wrapText="1"/>
      <protection locked="0"/>
    </xf>
    <xf numFmtId="0" fontId="52" fillId="0" borderId="0" xfId="0" applyFont="1" applyAlignment="1" applyProtection="1">
      <alignment horizontal="center" vertical="center" textRotation="90" wrapText="1"/>
      <protection locked="0"/>
    </xf>
    <xf numFmtId="0" fontId="49" fillId="13" borderId="25" xfId="0" applyFont="1" applyFill="1" applyBorder="1" applyAlignment="1" applyProtection="1">
      <alignment horizontal="center" vertical="center" wrapText="1"/>
      <protection locked="0"/>
    </xf>
    <xf numFmtId="0" fontId="49" fillId="14" borderId="25" xfId="0" applyFont="1" applyFill="1" applyBorder="1" applyAlignment="1" applyProtection="1">
      <alignment horizontal="center" vertical="center" wrapText="1"/>
      <protection locked="0"/>
    </xf>
    <xf numFmtId="0" fontId="37" fillId="0" borderId="0" xfId="0" applyFont="1" applyAlignment="1" applyProtection="1">
      <alignment vertical="center" textRotation="90"/>
      <protection locked="0"/>
    </xf>
    <xf numFmtId="0" fontId="52" fillId="0" borderId="0" xfId="0" applyFont="1" applyAlignment="1" applyProtection="1">
      <alignment horizontal="right" vertical="top" wrapText="1"/>
      <protection locked="0"/>
    </xf>
    <xf numFmtId="0" fontId="52" fillId="0" borderId="0" xfId="0" applyFont="1" applyAlignment="1" applyProtection="1">
      <alignment horizontal="left" vertical="top" wrapText="1" indent="8"/>
      <protection locked="0"/>
    </xf>
    <xf numFmtId="0" fontId="52" fillId="0" borderId="0" xfId="0" applyFont="1" applyAlignment="1" applyProtection="1">
      <alignment horizontal="left" vertical="top" wrapText="1" indent="3"/>
      <protection locked="0"/>
    </xf>
    <xf numFmtId="0" fontId="52" fillId="0" borderId="0" xfId="0" applyFont="1" applyAlignment="1" applyProtection="1">
      <alignment horizontal="left" vertical="top" wrapText="1"/>
      <protection locked="0"/>
    </xf>
    <xf numFmtId="0" fontId="0" fillId="0" borderId="27" xfId="0" applyBorder="1" applyProtection="1">
      <protection locked="0"/>
    </xf>
    <xf numFmtId="0" fontId="37" fillId="0" borderId="28" xfId="0" applyFont="1" applyBorder="1" applyAlignment="1" applyProtection="1">
      <alignment vertical="center" textRotation="90"/>
      <protection locked="0"/>
    </xf>
    <xf numFmtId="0" fontId="0" fillId="0" borderId="25" xfId="0" applyBorder="1" applyProtection="1">
      <protection locked="0"/>
    </xf>
    <xf numFmtId="0" fontId="37" fillId="0" borderId="0" xfId="0" applyFont="1" applyAlignment="1" applyProtection="1">
      <alignment horizontal="center" vertical="center"/>
      <protection locked="0"/>
    </xf>
    <xf numFmtId="0" fontId="43" fillId="0" borderId="29"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wrapText="1"/>
      <protection locked="0"/>
    </xf>
    <xf numFmtId="0" fontId="43" fillId="0" borderId="30"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52" fillId="0" borderId="0" xfId="0" applyFont="1" applyAlignment="1" applyProtection="1">
      <alignment horizontal="left" vertical="top" wrapText="1" indent="9"/>
      <protection locked="0"/>
    </xf>
    <xf numFmtId="0" fontId="53" fillId="0" borderId="0" xfId="0" applyFont="1" applyAlignment="1" applyProtection="1">
      <alignment vertical="center" wrapText="1"/>
      <protection locked="0"/>
    </xf>
    <xf numFmtId="0" fontId="53" fillId="0" borderId="24"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32" xfId="0" applyBorder="1" applyProtection="1">
      <protection locked="0"/>
    </xf>
    <xf numFmtId="0" fontId="37" fillId="0" borderId="0" xfId="0" applyFont="1" applyAlignment="1" applyProtection="1">
      <alignment vertical="center"/>
      <protection locked="0"/>
    </xf>
    <xf numFmtId="0" fontId="37" fillId="0" borderId="0" xfId="0" applyFont="1" applyProtection="1">
      <protection locked="0"/>
    </xf>
    <xf numFmtId="0" fontId="45" fillId="0" borderId="33" xfId="0" applyFont="1" applyBorder="1" applyAlignment="1" applyProtection="1">
      <alignment horizontal="justify" vertical="center" wrapText="1"/>
      <protection locked="0"/>
    </xf>
    <xf numFmtId="0" fontId="54" fillId="0" borderId="34" xfId="0" applyFont="1" applyBorder="1" applyAlignment="1" applyProtection="1">
      <alignment horizontal="center" vertical="center" wrapText="1"/>
      <protection hidden="1"/>
    </xf>
    <xf numFmtId="0" fontId="55" fillId="0" borderId="19" xfId="0" applyFont="1" applyBorder="1" applyProtection="1">
      <protection hidden="1"/>
    </xf>
    <xf numFmtId="0" fontId="54" fillId="0" borderId="19" xfId="0" applyFont="1" applyBorder="1" applyAlignment="1" applyProtection="1">
      <alignment horizontal="center" vertical="center" wrapText="1"/>
      <protection hidden="1"/>
    </xf>
    <xf numFmtId="0" fontId="56" fillId="0" borderId="19" xfId="0" applyFont="1" applyBorder="1" applyAlignment="1" applyProtection="1">
      <alignment horizontal="center" vertical="center"/>
      <protection hidden="1"/>
    </xf>
    <xf numFmtId="0" fontId="57" fillId="0" borderId="12" xfId="0" applyFont="1" applyBorder="1" applyProtection="1">
      <protection locked="0"/>
    </xf>
    <xf numFmtId="0" fontId="57" fillId="0" borderId="13" xfId="0" applyFont="1" applyBorder="1" applyProtection="1">
      <protection locked="0"/>
    </xf>
    <xf numFmtId="0" fontId="55" fillId="0" borderId="0" xfId="0" applyFont="1" applyAlignment="1" applyProtection="1">
      <alignment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vertical="center"/>
      <protection hidden="1"/>
    </xf>
    <xf numFmtId="0" fontId="55" fillId="0" borderId="0" xfId="0" applyFont="1" applyAlignment="1" applyProtection="1">
      <alignment horizontal="right" vertical="center"/>
      <protection hidden="1"/>
    </xf>
    <xf numFmtId="0" fontId="42" fillId="2" borderId="5" xfId="0" applyFont="1" applyFill="1" applyBorder="1" applyAlignment="1" applyProtection="1">
      <alignment horizontal="center" vertical="center" wrapText="1"/>
      <protection locked="0"/>
    </xf>
    <xf numFmtId="0" fontId="42" fillId="2" borderId="5" xfId="0" applyFont="1" applyFill="1" applyBorder="1" applyAlignment="1" applyProtection="1">
      <alignment horizontal="center" vertical="center" textRotation="90" wrapText="1"/>
      <protection locked="0"/>
    </xf>
    <xf numFmtId="0" fontId="5" fillId="5" borderId="3" xfId="0" applyFont="1" applyFill="1" applyBorder="1" applyAlignment="1" applyProtection="1">
      <alignment horizontal="center" vertical="center" wrapText="1"/>
      <protection locked="0"/>
    </xf>
    <xf numFmtId="1" fontId="41" fillId="5" borderId="6" xfId="0" applyNumberFormat="1" applyFont="1" applyFill="1" applyBorder="1" applyAlignment="1" applyProtection="1">
      <alignment horizontal="center" vertical="center" wrapText="1"/>
      <protection hidden="1"/>
    </xf>
    <xf numFmtId="0" fontId="58" fillId="10" borderId="21" xfId="0" applyFont="1" applyFill="1" applyBorder="1" applyAlignment="1" applyProtection="1">
      <alignment horizontal="left" vertical="center"/>
      <protection locked="0"/>
    </xf>
    <xf numFmtId="0" fontId="41" fillId="0" borderId="35" xfId="0" applyFont="1" applyBorder="1" applyAlignment="1" applyProtection="1">
      <alignment horizontal="center" vertical="center" wrapText="1"/>
      <protection locked="0"/>
    </xf>
    <xf numFmtId="0" fontId="41" fillId="0" borderId="36" xfId="0" applyFont="1" applyBorder="1" applyAlignment="1" applyProtection="1">
      <alignment horizontal="center" vertical="center" wrapText="1"/>
      <protection locked="0"/>
    </xf>
    <xf numFmtId="0" fontId="41" fillId="0" borderId="35" xfId="0" applyFont="1" applyBorder="1" applyProtection="1">
      <protection locked="0"/>
    </xf>
    <xf numFmtId="0" fontId="41" fillId="0" borderId="37" xfId="0" applyFont="1" applyBorder="1" applyProtection="1">
      <protection locked="0"/>
    </xf>
    <xf numFmtId="0" fontId="41" fillId="0" borderId="31" xfId="0" applyFont="1" applyBorder="1" applyAlignment="1" applyProtection="1">
      <alignment horizontal="center" vertical="center" wrapText="1"/>
      <protection locked="0"/>
    </xf>
    <xf numFmtId="1" fontId="41" fillId="0" borderId="4" xfId="0" applyNumberFormat="1" applyFont="1" applyBorder="1" applyAlignment="1" applyProtection="1">
      <alignment horizontal="center" vertical="center" wrapText="1"/>
      <protection hidden="1"/>
    </xf>
    <xf numFmtId="1" fontId="41" fillId="5" borderId="38" xfId="0" applyNumberFormat="1" applyFont="1" applyFill="1" applyBorder="1" applyAlignment="1" applyProtection="1">
      <alignment horizontal="center" vertical="center" wrapText="1"/>
      <protection hidden="1"/>
    </xf>
    <xf numFmtId="0" fontId="41" fillId="0" borderId="39" xfId="0" applyFont="1" applyBorder="1" applyProtection="1">
      <protection locked="0"/>
    </xf>
    <xf numFmtId="0" fontId="44" fillId="0" borderId="33" xfId="0" applyFont="1" applyBorder="1" applyAlignment="1" applyProtection="1">
      <alignment vertical="center" wrapText="1"/>
      <protection locked="0"/>
    </xf>
    <xf numFmtId="0" fontId="0" fillId="15" borderId="40" xfId="0" applyFill="1" applyBorder="1" applyProtection="1">
      <protection locked="0"/>
    </xf>
    <xf numFmtId="0" fontId="0" fillId="0" borderId="33" xfId="0" applyBorder="1" applyProtection="1">
      <protection locked="0"/>
    </xf>
    <xf numFmtId="0" fontId="0" fillId="0" borderId="19" xfId="0" applyBorder="1" applyProtection="1">
      <protection locked="0"/>
    </xf>
    <xf numFmtId="0" fontId="0" fillId="15" borderId="41" xfId="0" applyFill="1" applyBorder="1"/>
    <xf numFmtId="0" fontId="40" fillId="15" borderId="40" xfId="0" applyFont="1" applyFill="1" applyBorder="1" applyAlignment="1" applyProtection="1">
      <alignment vertical="center"/>
      <protection locked="0"/>
    </xf>
    <xf numFmtId="0" fontId="40" fillId="15" borderId="42" xfId="0" applyFont="1" applyFill="1" applyBorder="1" applyAlignment="1" applyProtection="1">
      <alignment vertical="center"/>
      <protection locked="0"/>
    </xf>
    <xf numFmtId="0" fontId="41" fillId="15" borderId="42" xfId="0" applyFont="1" applyFill="1" applyBorder="1" applyProtection="1">
      <protection locked="0"/>
    </xf>
    <xf numFmtId="0" fontId="59" fillId="15" borderId="42" xfId="0" applyFont="1" applyFill="1" applyBorder="1" applyAlignment="1" applyProtection="1">
      <alignment vertical="center"/>
      <protection locked="0"/>
    </xf>
    <xf numFmtId="0" fontId="0" fillId="0" borderId="43" xfId="0" applyBorder="1"/>
    <xf numFmtId="0" fontId="44" fillId="0" borderId="22" xfId="0" applyFont="1" applyBorder="1" applyAlignment="1" applyProtection="1">
      <alignment vertical="center" wrapText="1"/>
      <protection locked="0"/>
    </xf>
    <xf numFmtId="0" fontId="0" fillId="0" borderId="23" xfId="0" applyBorder="1"/>
    <xf numFmtId="0" fontId="0" fillId="0" borderId="39" xfId="0" applyBorder="1" applyProtection="1">
      <protection locked="0"/>
    </xf>
    <xf numFmtId="0" fontId="0" fillId="0" borderId="36" xfId="0" applyBorder="1" applyProtection="1">
      <protection locked="0"/>
    </xf>
    <xf numFmtId="0" fontId="0" fillId="15" borderId="44" xfId="0" applyFill="1" applyBorder="1" applyProtection="1">
      <protection locked="0"/>
    </xf>
    <xf numFmtId="0" fontId="0" fillId="15" borderId="45" xfId="0" applyFill="1" applyBorder="1" applyProtection="1">
      <protection locked="0"/>
    </xf>
    <xf numFmtId="0" fontId="0" fillId="15" borderId="11" xfId="0" applyFill="1" applyBorder="1" applyProtection="1">
      <protection locked="0"/>
    </xf>
    <xf numFmtId="0" fontId="50" fillId="0" borderId="33" xfId="0" applyFont="1" applyBorder="1" applyAlignment="1" applyProtection="1">
      <alignment horizontal="center" vertical="center" wrapText="1"/>
      <protection locked="0"/>
    </xf>
    <xf numFmtId="0" fontId="50" fillId="0" borderId="39" xfId="0" applyFont="1" applyBorder="1" applyAlignment="1" applyProtection="1">
      <alignment horizontal="center" vertical="center" wrapText="1"/>
      <protection locked="0"/>
    </xf>
    <xf numFmtId="0" fontId="50" fillId="15" borderId="40" xfId="0" applyFont="1" applyFill="1" applyBorder="1" applyAlignment="1" applyProtection="1">
      <alignment horizontal="center" vertical="center" wrapText="1"/>
      <protection locked="0"/>
    </xf>
    <xf numFmtId="0" fontId="60" fillId="15" borderId="41" xfId="0" applyFont="1" applyFill="1" applyBorder="1" applyAlignment="1" applyProtection="1">
      <alignment vertical="center" wrapText="1"/>
      <protection locked="0"/>
    </xf>
    <xf numFmtId="0" fontId="60" fillId="15" borderId="42" xfId="0" applyFont="1" applyFill="1" applyBorder="1" applyAlignment="1" applyProtection="1">
      <alignment vertical="center" wrapText="1"/>
      <protection locked="0"/>
    </xf>
    <xf numFmtId="0" fontId="2" fillId="15" borderId="42" xfId="0" applyFont="1" applyFill="1" applyBorder="1" applyAlignment="1" applyProtection="1">
      <alignment vertical="top" wrapText="1"/>
      <protection locked="0"/>
    </xf>
    <xf numFmtId="0" fontId="0" fillId="8" borderId="18" xfId="0" applyFill="1" applyBorder="1" applyProtection="1">
      <protection locked="0"/>
    </xf>
    <xf numFmtId="0" fontId="60" fillId="15" borderId="44" xfId="0" applyFont="1" applyFill="1" applyBorder="1" applyAlignment="1" applyProtection="1">
      <alignment vertical="center"/>
      <protection locked="0"/>
    </xf>
    <xf numFmtId="0" fontId="0" fillId="15" borderId="11" xfId="0" applyFill="1" applyBorder="1"/>
    <xf numFmtId="0" fontId="61" fillId="15" borderId="45" xfId="0" applyFont="1" applyFill="1" applyBorder="1" applyAlignment="1" applyProtection="1">
      <alignment vertical="center"/>
      <protection locked="0"/>
    </xf>
    <xf numFmtId="0" fontId="60" fillId="0" borderId="36" xfId="0" applyFont="1" applyBorder="1" applyAlignment="1" applyProtection="1">
      <alignment vertical="center" wrapText="1"/>
      <protection locked="0"/>
    </xf>
    <xf numFmtId="0" fontId="60" fillId="0" borderId="19" xfId="0" applyFont="1" applyBorder="1" applyAlignment="1" applyProtection="1">
      <alignment vertical="center" wrapText="1"/>
      <protection locked="0"/>
    </xf>
    <xf numFmtId="0" fontId="60" fillId="0" borderId="10" xfId="0" applyFont="1" applyBorder="1" applyAlignment="1" applyProtection="1">
      <alignment vertical="center" wrapText="1"/>
      <protection locked="0"/>
    </xf>
    <xf numFmtId="0" fontId="50" fillId="0" borderId="3" xfId="0" applyFont="1" applyBorder="1" applyAlignment="1">
      <alignment horizontal="center" vertical="center"/>
    </xf>
    <xf numFmtId="0" fontId="50" fillId="0" borderId="3" xfId="0" quotePrefix="1" applyFont="1" applyBorder="1" applyAlignment="1">
      <alignment horizontal="center" vertical="center"/>
    </xf>
    <xf numFmtId="0" fontId="50" fillId="0" borderId="3" xfId="0" applyFont="1" applyBorder="1" applyAlignment="1" applyProtection="1">
      <alignment horizontal="center" vertical="center"/>
      <protection locked="0"/>
    </xf>
    <xf numFmtId="14" fontId="50" fillId="0" borderId="3" xfId="0" applyNumberFormat="1" applyFont="1" applyBorder="1" applyAlignment="1" applyProtection="1">
      <alignment horizontal="center" vertical="center"/>
      <protection locked="0"/>
    </xf>
    <xf numFmtId="0" fontId="50" fillId="0" borderId="0" xfId="0" applyFont="1" applyAlignment="1" applyProtection="1">
      <alignment horizontal="center" vertical="center"/>
      <protection locked="0"/>
    </xf>
    <xf numFmtId="0" fontId="50" fillId="0" borderId="17"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41" fillId="0" borderId="4" xfId="0" applyFont="1" applyBorder="1" applyAlignment="1" applyProtection="1">
      <alignment horizontal="justify" vertical="center" wrapText="1"/>
      <protection locked="0"/>
    </xf>
    <xf numFmtId="0" fontId="41" fillId="0" borderId="35" xfId="0" applyFont="1" applyBorder="1" applyAlignment="1" applyProtection="1">
      <alignment horizontal="justify" vertical="center" wrapText="1"/>
      <protection locked="0"/>
    </xf>
    <xf numFmtId="0" fontId="41" fillId="0" borderId="3" xfId="0" applyFont="1" applyBorder="1" applyAlignment="1" applyProtection="1">
      <alignment horizontal="justify" vertical="center" wrapText="1"/>
      <protection locked="0"/>
    </xf>
    <xf numFmtId="0" fontId="44" fillId="0" borderId="4"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0" fillId="6" borderId="99" xfId="0" applyFont="1" applyFill="1" applyBorder="1" applyAlignment="1">
      <alignment horizontal="center"/>
    </xf>
    <xf numFmtId="0" fontId="48" fillId="4" borderId="0" xfId="0" applyFont="1" applyFill="1" applyAlignment="1">
      <alignment horizontal="center" vertical="center"/>
    </xf>
    <xf numFmtId="0" fontId="50" fillId="0" borderId="17" xfId="0" applyFont="1" applyBorder="1" applyAlignment="1" applyProtection="1">
      <alignment horizontal="center" vertical="center"/>
      <protection locked="0"/>
    </xf>
    <xf numFmtId="0" fontId="41" fillId="0" borderId="11" xfId="0" applyFont="1" applyBorder="1" applyAlignment="1" applyProtection="1">
      <alignment horizontal="justify" vertical="center" wrapText="1"/>
      <protection locked="0"/>
    </xf>
    <xf numFmtId="0" fontId="41" fillId="0" borderId="7" xfId="0" applyFont="1" applyBorder="1" applyAlignment="1" applyProtection="1">
      <alignment horizontal="justify" vertical="center" wrapText="1"/>
      <protection locked="0"/>
    </xf>
    <xf numFmtId="0" fontId="44" fillId="0" borderId="24" xfId="0" applyFont="1" applyBorder="1" applyAlignment="1" applyProtection="1">
      <alignment vertical="center" wrapText="1"/>
      <protection locked="0"/>
    </xf>
    <xf numFmtId="0" fontId="0" fillId="0" borderId="17" xfId="0" applyBorder="1" applyProtection="1">
      <protection locked="0"/>
    </xf>
    <xf numFmtId="0" fontId="59" fillId="0" borderId="46" xfId="0" applyFont="1" applyBorder="1" applyAlignment="1" applyProtection="1">
      <alignment vertical="center"/>
      <protection locked="0"/>
    </xf>
    <xf numFmtId="0" fontId="59" fillId="0" borderId="24" xfId="0" applyFont="1" applyBorder="1" applyAlignment="1" applyProtection="1">
      <alignment vertical="center"/>
      <protection locked="0"/>
    </xf>
    <xf numFmtId="0" fontId="59" fillId="0" borderId="17" xfId="0" applyFont="1" applyBorder="1" applyAlignment="1" applyProtection="1">
      <alignment vertical="center"/>
      <protection locked="0"/>
    </xf>
    <xf numFmtId="0" fontId="5" fillId="0" borderId="4" xfId="0" applyFont="1" applyBorder="1" applyAlignment="1" applyProtection="1">
      <alignment horizontal="justify" vertical="center" wrapText="1"/>
      <protection locked="0"/>
    </xf>
    <xf numFmtId="14" fontId="5" fillId="0" borderId="3" xfId="0" applyNumberFormat="1" applyFont="1" applyBorder="1" applyAlignment="1" applyProtection="1">
      <alignment horizontal="center" vertical="center" wrapText="1"/>
      <protection locked="0"/>
    </xf>
    <xf numFmtId="0" fontId="5" fillId="0" borderId="3" xfId="0" applyFont="1" applyBorder="1" applyAlignment="1" applyProtection="1">
      <alignment horizontal="justify" vertical="center" wrapText="1"/>
      <protection locked="0"/>
    </xf>
    <xf numFmtId="0" fontId="45" fillId="0" borderId="4" xfId="0" applyFont="1" applyBorder="1" applyAlignment="1" applyProtection="1">
      <alignment horizontal="justify" vertical="center" wrapText="1"/>
      <protection hidden="1"/>
    </xf>
    <xf numFmtId="0" fontId="45" fillId="0" borderId="17" xfId="0" applyFont="1" applyBorder="1" applyAlignment="1" applyProtection="1">
      <alignment horizontal="justify" vertical="center" wrapText="1"/>
      <protection hidden="1"/>
    </xf>
    <xf numFmtId="0" fontId="44" fillId="0" borderId="4" xfId="0" applyFont="1" applyBorder="1" applyAlignment="1" applyProtection="1">
      <alignment horizontal="justify" vertical="center" wrapText="1"/>
      <protection locked="0"/>
    </xf>
    <xf numFmtId="0" fontId="10" fillId="5" borderId="3" xfId="0" applyFont="1" applyFill="1" applyBorder="1" applyAlignment="1" applyProtection="1">
      <alignment horizontal="center" vertical="center" wrapText="1"/>
      <protection locked="0"/>
    </xf>
    <xf numFmtId="0" fontId="41" fillId="0" borderId="3" xfId="0" applyFont="1" applyBorder="1" applyAlignment="1" applyProtection="1">
      <alignment horizontal="justify" vertical="center"/>
      <protection locked="0"/>
    </xf>
    <xf numFmtId="14" fontId="41" fillId="0" borderId="3" xfId="0" applyNumberFormat="1" applyFont="1" applyBorder="1" applyAlignment="1" applyProtection="1">
      <alignment horizontal="justify" vertical="center" wrapText="1"/>
      <protection locked="0"/>
    </xf>
    <xf numFmtId="0" fontId="41" fillId="0" borderId="47" xfId="0" applyFont="1" applyBorder="1" applyAlignment="1" applyProtection="1">
      <alignment horizontal="justify" vertical="center" wrapText="1"/>
      <protection locked="0"/>
    </xf>
    <xf numFmtId="0" fontId="41" fillId="0" borderId="36" xfId="0" applyFont="1" applyBorder="1" applyAlignment="1" applyProtection="1">
      <alignment horizontal="justify" vertical="center" wrapText="1"/>
      <protection locked="0"/>
    </xf>
    <xf numFmtId="0" fontId="44" fillId="0" borderId="4" xfId="0" applyFont="1" applyBorder="1" applyAlignment="1" applyProtection="1">
      <alignment horizontal="left" vertical="center" wrapText="1"/>
      <protection locked="0"/>
    </xf>
    <xf numFmtId="0" fontId="41" fillId="0" borderId="4" xfId="0" applyFont="1" applyBorder="1" applyAlignment="1" applyProtection="1">
      <alignment horizontal="left" vertical="center" wrapText="1"/>
      <protection locked="0"/>
    </xf>
    <xf numFmtId="0" fontId="41" fillId="0" borderId="37" xfId="0" applyFont="1" applyBorder="1" applyAlignment="1" applyProtection="1">
      <alignment horizontal="justify" vertical="center" wrapText="1"/>
      <protection locked="0"/>
    </xf>
    <xf numFmtId="0" fontId="41" fillId="0" borderId="35" xfId="0" applyFont="1" applyBorder="1" applyAlignment="1" applyProtection="1">
      <alignment horizontal="justify" vertical="center"/>
      <protection locked="0"/>
    </xf>
    <xf numFmtId="0" fontId="41" fillId="0" borderId="3" xfId="0" applyFont="1" applyBorder="1" applyAlignment="1" applyProtection="1">
      <alignment horizontal="center" wrapText="1"/>
      <protection locked="0"/>
    </xf>
    <xf numFmtId="0" fontId="5" fillId="0" borderId="35" xfId="0" applyFont="1" applyBorder="1" applyAlignment="1" applyProtection="1">
      <alignment horizontal="justify" vertical="center" wrapText="1"/>
      <protection locked="0"/>
    </xf>
    <xf numFmtId="0" fontId="41" fillId="0" borderId="31" xfId="0" applyFont="1" applyBorder="1" applyAlignment="1" applyProtection="1">
      <alignment horizontal="justify" vertical="center" wrapText="1"/>
      <protection locked="0"/>
    </xf>
    <xf numFmtId="0" fontId="5" fillId="0" borderId="11" xfId="0" applyFont="1" applyBorder="1" applyAlignment="1" applyProtection="1">
      <alignment horizontal="center" vertical="center" wrapText="1"/>
      <protection locked="0"/>
    </xf>
    <xf numFmtId="0" fontId="10" fillId="0" borderId="4" xfId="0" applyFont="1" applyBorder="1" applyAlignment="1" applyProtection="1">
      <alignment horizontal="justify" vertical="center" wrapText="1"/>
      <protection locked="0"/>
    </xf>
    <xf numFmtId="164" fontId="41" fillId="0" borderId="3" xfId="0" applyNumberFormat="1" applyFont="1" applyBorder="1" applyAlignment="1" applyProtection="1">
      <alignment horizontal="center" vertical="center" wrapText="1"/>
      <protection hidden="1"/>
    </xf>
    <xf numFmtId="0" fontId="47" fillId="3" borderId="48" xfId="0" applyFont="1" applyFill="1" applyBorder="1" applyAlignment="1" applyProtection="1">
      <alignment horizontal="left" vertical="center"/>
      <protection hidden="1"/>
    </xf>
    <xf numFmtId="0" fontId="13" fillId="5" borderId="49" xfId="1" applyFont="1" applyFill="1" applyBorder="1"/>
    <xf numFmtId="0" fontId="13" fillId="5" borderId="43" xfId="1" applyFont="1" applyFill="1" applyBorder="1"/>
    <xf numFmtId="0" fontId="13" fillId="5" borderId="46" xfId="1" applyFont="1" applyFill="1" applyBorder="1"/>
    <xf numFmtId="0" fontId="15" fillId="5" borderId="13" xfId="1" quotePrefix="1" applyFont="1" applyFill="1" applyBorder="1" applyAlignment="1">
      <alignment horizontal="left" vertical="top" wrapText="1"/>
    </xf>
    <xf numFmtId="0" fontId="16" fillId="5" borderId="0" xfId="1" quotePrefix="1" applyFont="1" applyFill="1" applyAlignment="1">
      <alignment horizontal="left" vertical="top" wrapText="1"/>
    </xf>
    <xf numFmtId="0" fontId="16" fillId="5" borderId="24" xfId="1" quotePrefix="1" applyFont="1" applyFill="1" applyBorder="1" applyAlignment="1">
      <alignment horizontal="left" vertical="top" wrapText="1"/>
    </xf>
    <xf numFmtId="0" fontId="13" fillId="5" borderId="13" xfId="1" applyFont="1" applyFill="1" applyBorder="1"/>
    <xf numFmtId="0" fontId="13" fillId="5" borderId="0" xfId="1" applyFont="1" applyFill="1"/>
    <xf numFmtId="0" fontId="19" fillId="5" borderId="0" xfId="1" applyFont="1" applyFill="1" applyAlignment="1">
      <alignment horizontal="left" vertical="center" wrapText="1"/>
    </xf>
    <xf numFmtId="0" fontId="13" fillId="5" borderId="0" xfId="1" applyFont="1" applyFill="1" applyAlignment="1">
      <alignment horizontal="left" vertical="center" wrapText="1"/>
    </xf>
    <xf numFmtId="0" fontId="13" fillId="5" borderId="0" xfId="1" quotePrefix="1" applyFont="1" applyFill="1" applyAlignment="1">
      <alignment horizontal="left" vertical="center" wrapText="1"/>
    </xf>
    <xf numFmtId="0" fontId="13" fillId="5" borderId="24" xfId="1" applyFont="1" applyFill="1" applyBorder="1"/>
    <xf numFmtId="0" fontId="21" fillId="5" borderId="0" xfId="0" applyFont="1" applyFill="1" applyAlignment="1">
      <alignment horizontal="left" vertical="center" wrapText="1"/>
    </xf>
    <xf numFmtId="0" fontId="22" fillId="5" borderId="0" xfId="0" applyFont="1" applyFill="1" applyAlignment="1">
      <alignment horizontal="left" vertical="top" wrapText="1"/>
    </xf>
    <xf numFmtId="0" fontId="13" fillId="5" borderId="27" xfId="1" applyFont="1" applyFill="1" applyBorder="1"/>
    <xf numFmtId="0" fontId="13" fillId="5" borderId="28" xfId="1" applyFont="1" applyFill="1" applyBorder="1"/>
    <xf numFmtId="0" fontId="13" fillId="5" borderId="25" xfId="1" applyFont="1" applyFill="1" applyBorder="1"/>
    <xf numFmtId="0" fontId="62" fillId="5" borderId="0" xfId="0" applyFont="1" applyFill="1"/>
    <xf numFmtId="0" fontId="62" fillId="0" borderId="0" xfId="0" applyFont="1"/>
    <xf numFmtId="0" fontId="62" fillId="5" borderId="0" xfId="0" applyFont="1" applyFill="1" applyAlignment="1">
      <alignment horizontal="center" vertical="center"/>
    </xf>
    <xf numFmtId="0" fontId="62" fillId="5" borderId="0" xfId="0" applyFont="1" applyFill="1" applyAlignment="1">
      <alignment horizontal="left" vertical="center"/>
    </xf>
    <xf numFmtId="0" fontId="62" fillId="5" borderId="0" xfId="0" applyFont="1" applyFill="1" applyAlignment="1">
      <alignment horizontal="center"/>
    </xf>
    <xf numFmtId="0" fontId="63" fillId="16" borderId="100" xfId="0" applyFont="1" applyFill="1" applyBorder="1" applyAlignment="1">
      <alignment horizontal="center" vertical="center" textRotation="90"/>
    </xf>
    <xf numFmtId="0" fontId="63" fillId="5" borderId="0" xfId="0" applyFont="1" applyFill="1" applyAlignment="1">
      <alignment horizontal="center" vertical="center"/>
    </xf>
    <xf numFmtId="0" fontId="63" fillId="16" borderId="0" xfId="0" applyFont="1" applyFill="1" applyAlignment="1">
      <alignment horizontal="center" vertical="center"/>
    </xf>
    <xf numFmtId="0" fontId="64" fillId="0" borderId="100" xfId="0" applyFont="1" applyBorder="1" applyAlignment="1" applyProtection="1">
      <alignment horizontal="justify" vertical="top" wrapText="1"/>
      <protection locked="0"/>
    </xf>
    <xf numFmtId="0" fontId="62" fillId="0" borderId="100" xfId="0" applyFont="1" applyBorder="1" applyAlignment="1" applyProtection="1">
      <alignment horizontal="center" vertical="top"/>
      <protection hidden="1"/>
    </xf>
    <xf numFmtId="0" fontId="62" fillId="0" borderId="100" xfId="0" applyFont="1" applyBorder="1" applyAlignment="1" applyProtection="1">
      <alignment horizontal="center" vertical="top" textRotation="90"/>
      <protection locked="0"/>
    </xf>
    <xf numFmtId="9" fontId="62" fillId="0" borderId="100" xfId="0" applyNumberFormat="1" applyFont="1" applyBorder="1" applyAlignment="1" applyProtection="1">
      <alignment horizontal="center" vertical="top"/>
      <protection hidden="1"/>
    </xf>
    <xf numFmtId="165" fontId="62" fillId="0" borderId="100" xfId="4" applyNumberFormat="1" applyFont="1" applyBorder="1" applyAlignment="1">
      <alignment horizontal="center" vertical="top"/>
    </xf>
    <xf numFmtId="0" fontId="63" fillId="0" borderId="100" xfId="0" applyFont="1" applyBorder="1" applyAlignment="1" applyProtection="1">
      <alignment horizontal="center" vertical="top" textRotation="90" wrapText="1"/>
      <protection hidden="1"/>
    </xf>
    <xf numFmtId="9" fontId="62" fillId="0" borderId="101" xfId="0" applyNumberFormat="1" applyFont="1" applyBorder="1" applyAlignment="1" applyProtection="1">
      <alignment horizontal="center" vertical="top"/>
      <protection hidden="1"/>
    </xf>
    <xf numFmtId="0" fontId="63" fillId="0" borderId="100" xfId="0" applyFont="1" applyBorder="1" applyAlignment="1" applyProtection="1">
      <alignment horizontal="center" vertical="top" textRotation="90"/>
      <protection hidden="1"/>
    </xf>
    <xf numFmtId="0" fontId="62" fillId="0" borderId="101" xfId="0" applyFont="1" applyBorder="1" applyAlignment="1" applyProtection="1">
      <alignment horizontal="center" vertical="top" textRotation="90"/>
      <protection locked="0"/>
    </xf>
    <xf numFmtId="0" fontId="62" fillId="0" borderId="100" xfId="0" applyFont="1" applyBorder="1" applyAlignment="1" applyProtection="1">
      <alignment horizontal="center" vertical="top" wrapText="1"/>
      <protection locked="0"/>
    </xf>
    <xf numFmtId="0" fontId="62" fillId="0" borderId="100" xfId="0" applyFont="1" applyBorder="1" applyAlignment="1" applyProtection="1">
      <alignment horizontal="center" vertical="top"/>
      <protection locked="0"/>
    </xf>
    <xf numFmtId="14" fontId="62" fillId="0" borderId="100" xfId="0" applyNumberFormat="1" applyFont="1" applyBorder="1" applyAlignment="1" applyProtection="1">
      <alignment horizontal="center" vertical="top"/>
      <protection locked="0"/>
    </xf>
    <xf numFmtId="0" fontId="62" fillId="0" borderId="100" xfId="0" applyFont="1" applyBorder="1" applyAlignment="1" applyProtection="1">
      <alignment horizontal="justify" vertical="top"/>
      <protection locked="0"/>
    </xf>
    <xf numFmtId="165" fontId="62" fillId="12" borderId="100" xfId="4" applyNumberFormat="1" applyFont="1" applyFill="1" applyBorder="1" applyAlignment="1">
      <alignment horizontal="center" vertical="top"/>
    </xf>
    <xf numFmtId="0" fontId="62" fillId="0" borderId="100" xfId="0" applyFont="1" applyBorder="1" applyAlignment="1">
      <alignment horizontal="center" vertical="center"/>
    </xf>
    <xf numFmtId="0" fontId="63"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65" fillId="5" borderId="0" xfId="0" applyFont="1" applyFill="1" applyAlignment="1">
      <alignment vertical="center"/>
    </xf>
    <xf numFmtId="0" fontId="66" fillId="17" borderId="12" xfId="0" applyFont="1" applyFill="1" applyBorder="1" applyAlignment="1" applyProtection="1">
      <alignment horizontal="center" vertical="center" wrapText="1" readingOrder="1"/>
      <protection hidden="1"/>
    </xf>
    <xf numFmtId="0" fontId="66" fillId="17" borderId="50" xfId="0" applyFont="1" applyFill="1" applyBorder="1" applyAlignment="1" applyProtection="1">
      <alignment horizontal="center" vertical="center" wrapText="1" readingOrder="1"/>
      <protection hidden="1"/>
    </xf>
    <xf numFmtId="0" fontId="66" fillId="17" borderId="51" xfId="0" applyFont="1" applyFill="1" applyBorder="1" applyAlignment="1" applyProtection="1">
      <alignment horizontal="center" vertical="center" wrapText="1" readingOrder="1"/>
      <protection hidden="1"/>
    </xf>
    <xf numFmtId="0" fontId="66" fillId="18" borderId="12" xfId="0" applyFont="1" applyFill="1" applyBorder="1" applyAlignment="1" applyProtection="1">
      <alignment horizontal="center" wrapText="1" readingOrder="1"/>
      <protection hidden="1"/>
    </xf>
    <xf numFmtId="0" fontId="66" fillId="18" borderId="50" xfId="0" applyFont="1" applyFill="1" applyBorder="1" applyAlignment="1" applyProtection="1">
      <alignment horizontal="center" wrapText="1" readingOrder="1"/>
      <protection hidden="1"/>
    </xf>
    <xf numFmtId="0" fontId="66" fillId="18" borderId="51" xfId="0" applyFont="1" applyFill="1" applyBorder="1" applyAlignment="1" applyProtection="1">
      <alignment horizontal="center" wrapText="1" readingOrder="1"/>
      <protection hidden="1"/>
    </xf>
    <xf numFmtId="0" fontId="66" fillId="17" borderId="13" xfId="0" applyFont="1" applyFill="1" applyBorder="1" applyAlignment="1" applyProtection="1">
      <alignment horizontal="center" vertical="center" wrapText="1" readingOrder="1"/>
      <protection hidden="1"/>
    </xf>
    <xf numFmtId="0" fontId="66" fillId="17" borderId="0" xfId="0" applyFont="1" applyFill="1" applyAlignment="1" applyProtection="1">
      <alignment horizontal="center" vertical="center" wrapText="1" readingOrder="1"/>
      <protection hidden="1"/>
    </xf>
    <xf numFmtId="0" fontId="66" fillId="17" borderId="24" xfId="0" applyFont="1" applyFill="1" applyBorder="1" applyAlignment="1" applyProtection="1">
      <alignment horizontal="center" vertical="center" wrapText="1" readingOrder="1"/>
      <protection hidden="1"/>
    </xf>
    <xf numFmtId="0" fontId="66" fillId="18" borderId="13" xfId="0" applyFont="1" applyFill="1" applyBorder="1" applyAlignment="1" applyProtection="1">
      <alignment horizontal="center" wrapText="1" readingOrder="1"/>
      <protection hidden="1"/>
    </xf>
    <xf numFmtId="0" fontId="66" fillId="18" borderId="0" xfId="0" applyFont="1" applyFill="1" applyAlignment="1" applyProtection="1">
      <alignment horizontal="center" wrapText="1" readingOrder="1"/>
      <protection hidden="1"/>
    </xf>
    <xf numFmtId="0" fontId="66" fillId="18" borderId="24" xfId="0" applyFont="1" applyFill="1" applyBorder="1" applyAlignment="1" applyProtection="1">
      <alignment horizontal="center" wrapText="1" readingOrder="1"/>
      <protection hidden="1"/>
    </xf>
    <xf numFmtId="0" fontId="66" fillId="17" borderId="27" xfId="0" applyFont="1" applyFill="1" applyBorder="1" applyAlignment="1" applyProtection="1">
      <alignment horizontal="center" vertical="center" wrapText="1" readingOrder="1"/>
      <protection hidden="1"/>
    </xf>
    <xf numFmtId="0" fontId="66" fillId="17" borderId="28" xfId="0" applyFont="1" applyFill="1" applyBorder="1" applyAlignment="1" applyProtection="1">
      <alignment horizontal="center" vertical="center" wrapText="1" readingOrder="1"/>
      <protection hidden="1"/>
    </xf>
    <xf numFmtId="0" fontId="66" fillId="17" borderId="25" xfId="0" applyFont="1" applyFill="1" applyBorder="1" applyAlignment="1" applyProtection="1">
      <alignment horizontal="center" vertical="center" wrapText="1" readingOrder="1"/>
      <protection hidden="1"/>
    </xf>
    <xf numFmtId="0" fontId="66" fillId="18" borderId="27" xfId="0" applyFont="1" applyFill="1" applyBorder="1" applyAlignment="1" applyProtection="1">
      <alignment horizontal="center" wrapText="1" readingOrder="1"/>
      <protection hidden="1"/>
    </xf>
    <xf numFmtId="0" fontId="66" fillId="18" borderId="28" xfId="0" applyFont="1" applyFill="1" applyBorder="1" applyAlignment="1" applyProtection="1">
      <alignment horizontal="center" wrapText="1" readingOrder="1"/>
      <protection hidden="1"/>
    </xf>
    <xf numFmtId="0" fontId="66" fillId="18" borderId="25" xfId="0" applyFont="1" applyFill="1" applyBorder="1" applyAlignment="1" applyProtection="1">
      <alignment horizontal="center" wrapText="1" readingOrder="1"/>
      <protection hidden="1"/>
    </xf>
    <xf numFmtId="0" fontId="66" fillId="13" borderId="12" xfId="0" applyFont="1" applyFill="1" applyBorder="1" applyAlignment="1" applyProtection="1">
      <alignment horizontal="center" wrapText="1" readingOrder="1"/>
      <protection hidden="1"/>
    </xf>
    <xf numFmtId="0" fontId="66" fillId="13" borderId="50" xfId="0" applyFont="1" applyFill="1" applyBorder="1" applyAlignment="1" applyProtection="1">
      <alignment horizontal="center" wrapText="1" readingOrder="1"/>
      <protection hidden="1"/>
    </xf>
    <xf numFmtId="0" fontId="66" fillId="13" borderId="51" xfId="0" applyFont="1" applyFill="1" applyBorder="1" applyAlignment="1" applyProtection="1">
      <alignment horizontal="center" wrapText="1" readingOrder="1"/>
      <protection hidden="1"/>
    </xf>
    <xf numFmtId="0" fontId="66" fillId="13" borderId="13" xfId="0" applyFont="1" applyFill="1" applyBorder="1" applyAlignment="1" applyProtection="1">
      <alignment horizontal="center" wrapText="1" readingOrder="1"/>
      <protection hidden="1"/>
    </xf>
    <xf numFmtId="0" fontId="66" fillId="13" borderId="0" xfId="0" applyFont="1" applyFill="1" applyAlignment="1" applyProtection="1">
      <alignment horizontal="center" wrapText="1" readingOrder="1"/>
      <protection hidden="1"/>
    </xf>
    <xf numFmtId="0" fontId="66" fillId="13" borderId="24" xfId="0" applyFont="1" applyFill="1" applyBorder="1" applyAlignment="1" applyProtection="1">
      <alignment horizontal="center" wrapText="1" readingOrder="1"/>
      <protection hidden="1"/>
    </xf>
    <xf numFmtId="0" fontId="66" fillId="13" borderId="27" xfId="0" applyFont="1" applyFill="1" applyBorder="1" applyAlignment="1" applyProtection="1">
      <alignment horizontal="center" wrapText="1" readingOrder="1"/>
      <protection hidden="1"/>
    </xf>
    <xf numFmtId="0" fontId="66" fillId="13" borderId="28" xfId="0" applyFont="1" applyFill="1" applyBorder="1" applyAlignment="1" applyProtection="1">
      <alignment horizontal="center" wrapText="1" readingOrder="1"/>
      <protection hidden="1"/>
    </xf>
    <xf numFmtId="0" fontId="66" fillId="13" borderId="25" xfId="0" applyFont="1" applyFill="1" applyBorder="1" applyAlignment="1" applyProtection="1">
      <alignment horizontal="center" wrapText="1" readingOrder="1"/>
      <protection hidden="1"/>
    </xf>
    <xf numFmtId="0" fontId="66" fillId="14" borderId="12" xfId="0" applyFont="1" applyFill="1" applyBorder="1" applyAlignment="1" applyProtection="1">
      <alignment horizontal="center" wrapText="1" readingOrder="1"/>
      <protection hidden="1"/>
    </xf>
    <xf numFmtId="0" fontId="66" fillId="14" borderId="50" xfId="0" applyFont="1" applyFill="1" applyBorder="1" applyAlignment="1" applyProtection="1">
      <alignment horizontal="center" wrapText="1" readingOrder="1"/>
      <protection hidden="1"/>
    </xf>
    <xf numFmtId="0" fontId="66" fillId="14" borderId="51" xfId="0" applyFont="1" applyFill="1" applyBorder="1" applyAlignment="1" applyProtection="1">
      <alignment horizontal="center" wrapText="1" readingOrder="1"/>
      <protection hidden="1"/>
    </xf>
    <xf numFmtId="0" fontId="66" fillId="14" borderId="13" xfId="0" applyFont="1" applyFill="1" applyBorder="1" applyAlignment="1" applyProtection="1">
      <alignment horizontal="center" wrapText="1" readingOrder="1"/>
      <protection hidden="1"/>
    </xf>
    <xf numFmtId="0" fontId="66" fillId="14" borderId="0" xfId="0" applyFont="1" applyFill="1" applyAlignment="1" applyProtection="1">
      <alignment horizontal="center" wrapText="1" readingOrder="1"/>
      <protection hidden="1"/>
    </xf>
    <xf numFmtId="0" fontId="66" fillId="14" borderId="24" xfId="0" applyFont="1" applyFill="1" applyBorder="1" applyAlignment="1" applyProtection="1">
      <alignment horizontal="center" wrapText="1" readingOrder="1"/>
      <protection hidden="1"/>
    </xf>
    <xf numFmtId="0" fontId="66" fillId="14" borderId="27" xfId="0" applyFont="1" applyFill="1" applyBorder="1" applyAlignment="1" applyProtection="1">
      <alignment horizontal="center" wrapText="1" readingOrder="1"/>
      <protection hidden="1"/>
    </xf>
    <xf numFmtId="0" fontId="66" fillId="14" borderId="28" xfId="0" applyFont="1" applyFill="1" applyBorder="1" applyAlignment="1" applyProtection="1">
      <alignment horizontal="center" wrapText="1" readingOrder="1"/>
      <protection hidden="1"/>
    </xf>
    <xf numFmtId="0" fontId="66" fillId="14" borderId="25" xfId="0" applyFont="1" applyFill="1" applyBorder="1" applyAlignment="1" applyProtection="1">
      <alignment horizontal="center" wrapText="1" readingOrder="1"/>
      <protection hidden="1"/>
    </xf>
    <xf numFmtId="0" fontId="67" fillId="13" borderId="50" xfId="0" applyFont="1" applyFill="1" applyBorder="1" applyAlignment="1" applyProtection="1">
      <alignment horizontal="center" wrapText="1" readingOrder="1"/>
      <protection hidden="1"/>
    </xf>
    <xf numFmtId="0" fontId="24" fillId="0" borderId="0" xfId="0" applyFont="1" applyAlignment="1">
      <alignment horizontal="center" vertical="center" wrapText="1"/>
    </xf>
    <xf numFmtId="0" fontId="68" fillId="19" borderId="0" xfId="0" applyFont="1" applyFill="1" applyAlignment="1">
      <alignment horizontal="center" vertical="center" wrapText="1" readingOrder="1"/>
    </xf>
    <xf numFmtId="0" fontId="69" fillId="14" borderId="102" xfId="0" applyFont="1" applyFill="1" applyBorder="1" applyAlignment="1">
      <alignment horizontal="center" vertical="center" wrapText="1" readingOrder="1"/>
    </xf>
    <xf numFmtId="0" fontId="69" fillId="0" borderId="102" xfId="0" applyFont="1" applyBorder="1" applyAlignment="1">
      <alignment horizontal="justify" vertical="center" wrapText="1" readingOrder="1"/>
    </xf>
    <xf numFmtId="9" fontId="69" fillId="0" borderId="102" xfId="0" applyNumberFormat="1" applyFont="1" applyBorder="1" applyAlignment="1">
      <alignment horizontal="center" vertical="center" wrapText="1" readingOrder="1"/>
    </xf>
    <xf numFmtId="0" fontId="69" fillId="20" borderId="103" xfId="0" applyFont="1" applyFill="1" applyBorder="1" applyAlignment="1">
      <alignment horizontal="center" vertical="center" wrapText="1" readingOrder="1"/>
    </xf>
    <xf numFmtId="0" fontId="69" fillId="0" borderId="103" xfId="0" applyFont="1" applyBorder="1" applyAlignment="1">
      <alignment horizontal="justify" vertical="center" wrapText="1" readingOrder="1"/>
    </xf>
    <xf numFmtId="9" fontId="69" fillId="0" borderId="103" xfId="0" applyNumberFormat="1" applyFont="1" applyBorder="1" applyAlignment="1">
      <alignment horizontal="center" vertical="center" wrapText="1" readingOrder="1"/>
    </xf>
    <xf numFmtId="0" fontId="69" fillId="21" borderId="103" xfId="0" applyFont="1" applyFill="1" applyBorder="1" applyAlignment="1">
      <alignment horizontal="center" vertical="center" wrapText="1" readingOrder="1"/>
    </xf>
    <xf numFmtId="0" fontId="69" fillId="22" borderId="103" xfId="0" applyFont="1" applyFill="1" applyBorder="1" applyAlignment="1">
      <alignment horizontal="center" vertical="center" wrapText="1" readingOrder="1"/>
    </xf>
    <xf numFmtId="0" fontId="70" fillId="12" borderId="103" xfId="0" applyFont="1" applyFill="1" applyBorder="1" applyAlignment="1">
      <alignment horizontal="center" vertical="center" wrapText="1" readingOrder="1"/>
    </xf>
    <xf numFmtId="0" fontId="71" fillId="5" borderId="0" xfId="0" applyFont="1" applyFill="1"/>
    <xf numFmtId="0" fontId="25" fillId="5" borderId="0" xfId="0" applyFont="1" applyFill="1" applyAlignment="1">
      <alignment horizontal="center" vertical="center" wrapText="1"/>
    </xf>
    <xf numFmtId="0" fontId="72" fillId="19" borderId="0" xfId="0" applyFont="1" applyFill="1" applyAlignment="1">
      <alignment horizontal="center" vertical="center" wrapText="1" readingOrder="1"/>
    </xf>
    <xf numFmtId="0" fontId="55" fillId="5" borderId="0" xfId="0" applyFont="1" applyFill="1"/>
    <xf numFmtId="0" fontId="73" fillId="14" borderId="102" xfId="0" applyFont="1" applyFill="1" applyBorder="1" applyAlignment="1">
      <alignment horizontal="center" vertical="center" wrapText="1" readingOrder="1"/>
    </xf>
    <xf numFmtId="0" fontId="73" fillId="0" borderId="102" xfId="0" applyFont="1" applyBorder="1" applyAlignment="1">
      <alignment horizontal="center" vertical="center" wrapText="1" readingOrder="1"/>
    </xf>
    <xf numFmtId="0" fontId="73" fillId="0" borderId="102" xfId="0" applyFont="1" applyBorder="1" applyAlignment="1">
      <alignment horizontal="justify" vertical="center" wrapText="1" readingOrder="1"/>
    </xf>
    <xf numFmtId="0" fontId="73" fillId="20" borderId="103" xfId="0" applyFont="1" applyFill="1" applyBorder="1" applyAlignment="1">
      <alignment horizontal="center" vertical="center" wrapText="1" readingOrder="1"/>
    </xf>
    <xf numFmtId="0" fontId="73" fillId="0" borderId="103" xfId="0" applyFont="1" applyBorder="1" applyAlignment="1">
      <alignment horizontal="center" vertical="center" wrapText="1" readingOrder="1"/>
    </xf>
    <xf numFmtId="0" fontId="73" fillId="0" borderId="103" xfId="0" applyFont="1" applyBorder="1" applyAlignment="1">
      <alignment horizontal="justify" vertical="center" wrapText="1" readingOrder="1"/>
    </xf>
    <xf numFmtId="0" fontId="73" fillId="21" borderId="103" xfId="0" applyFont="1" applyFill="1" applyBorder="1" applyAlignment="1">
      <alignment horizontal="center" vertical="center" wrapText="1" readingOrder="1"/>
    </xf>
    <xf numFmtId="0" fontId="73" fillId="22" borderId="103" xfId="0" applyFont="1" applyFill="1" applyBorder="1" applyAlignment="1">
      <alignment horizontal="center" vertical="center" wrapText="1" readingOrder="1"/>
    </xf>
    <xf numFmtId="0" fontId="74" fillId="12" borderId="103" xfId="0" applyFont="1" applyFill="1" applyBorder="1" applyAlignment="1">
      <alignment horizontal="center" vertical="center" wrapText="1" readingOrder="1"/>
    </xf>
    <xf numFmtId="0" fontId="75" fillId="5" borderId="0" xfId="0" applyFont="1" applyFill="1" applyAlignment="1">
      <alignment horizontal="justify" vertical="center" wrapText="1" readingOrder="1"/>
    </xf>
    <xf numFmtId="0" fontId="55" fillId="0" borderId="0" xfId="0" applyFont="1"/>
    <xf numFmtId="0" fontId="75" fillId="0" borderId="0" xfId="0" applyFont="1" applyAlignment="1">
      <alignment horizontal="justify" vertical="center" wrapText="1" readingOrder="1"/>
    </xf>
    <xf numFmtId="0" fontId="76" fillId="0" borderId="0" xfId="0" applyFont="1" applyAlignment="1">
      <alignment vertical="center"/>
    </xf>
    <xf numFmtId="0" fontId="77" fillId="0" borderId="0" xfId="0" applyFont="1"/>
    <xf numFmtId="0" fontId="78" fillId="0" borderId="0" xfId="0" applyFont="1"/>
    <xf numFmtId="0" fontId="79" fillId="0" borderId="0" xfId="0" applyFont="1"/>
    <xf numFmtId="0" fontId="71" fillId="0" borderId="0" xfId="0" applyFont="1"/>
    <xf numFmtId="0" fontId="80" fillId="5" borderId="0" xfId="0" applyFont="1" applyFill="1"/>
    <xf numFmtId="0" fontId="39" fillId="5" borderId="0" xfId="0" applyFont="1" applyFill="1"/>
    <xf numFmtId="0" fontId="81" fillId="7" borderId="52" xfId="0" applyFont="1" applyFill="1" applyBorder="1" applyAlignment="1">
      <alignment horizontal="center" vertical="center" wrapText="1" readingOrder="1"/>
    </xf>
    <xf numFmtId="0" fontId="81" fillId="7" borderId="53" xfId="0" applyFont="1" applyFill="1" applyBorder="1" applyAlignment="1">
      <alignment horizontal="center" vertical="center" wrapText="1" readingOrder="1"/>
    </xf>
    <xf numFmtId="0" fontId="81" fillId="5" borderId="4" xfId="0" applyFont="1" applyFill="1" applyBorder="1" applyAlignment="1">
      <alignment horizontal="center" vertical="center" wrapText="1" readingOrder="1"/>
    </xf>
    <xf numFmtId="0" fontId="82" fillId="5" borderId="4" xfId="0" applyFont="1" applyFill="1" applyBorder="1" applyAlignment="1">
      <alignment horizontal="justify" vertical="center" wrapText="1" readingOrder="1"/>
    </xf>
    <xf numFmtId="9" fontId="81" fillId="5" borderId="7" xfId="0" applyNumberFormat="1" applyFont="1" applyFill="1" applyBorder="1" applyAlignment="1">
      <alignment horizontal="center" vertical="center" wrapText="1" readingOrder="1"/>
    </xf>
    <xf numFmtId="0" fontId="81" fillId="5" borderId="3" xfId="0" applyFont="1" applyFill="1" applyBorder="1" applyAlignment="1">
      <alignment horizontal="center" vertical="center" wrapText="1" readingOrder="1"/>
    </xf>
    <xf numFmtId="0" fontId="82" fillId="5" borderId="3" xfId="0" applyFont="1" applyFill="1" applyBorder="1" applyAlignment="1">
      <alignment horizontal="justify" vertical="center" wrapText="1" readingOrder="1"/>
    </xf>
    <xf numFmtId="9" fontId="81" fillId="5" borderId="35" xfId="0" applyNumberFormat="1" applyFont="1" applyFill="1" applyBorder="1" applyAlignment="1">
      <alignment horizontal="center" vertical="center" wrapText="1" readingOrder="1"/>
    </xf>
    <xf numFmtId="0" fontId="82" fillId="5" borderId="35" xfId="0" applyFont="1" applyFill="1" applyBorder="1" applyAlignment="1">
      <alignment horizontal="center" vertical="center" wrapText="1" readingOrder="1"/>
    </xf>
    <xf numFmtId="0" fontId="81" fillId="5" borderId="8" xfId="0" applyFont="1" applyFill="1" applyBorder="1" applyAlignment="1">
      <alignment horizontal="center" vertical="center" wrapText="1" readingOrder="1"/>
    </xf>
    <xf numFmtId="0" fontId="82" fillId="5" borderId="8" xfId="0" applyFont="1" applyFill="1" applyBorder="1" applyAlignment="1">
      <alignment horizontal="justify" vertical="center" wrapText="1" readingOrder="1"/>
    </xf>
    <xf numFmtId="0" fontId="82" fillId="5" borderId="9" xfId="0" applyFont="1" applyFill="1" applyBorder="1" applyAlignment="1">
      <alignment horizontal="center" vertical="center" wrapText="1" readingOrder="1"/>
    </xf>
    <xf numFmtId="0" fontId="83" fillId="5" borderId="0" xfId="0" applyFont="1" applyFill="1"/>
    <xf numFmtId="0" fontId="84" fillId="0" borderId="103" xfId="0" applyFont="1" applyBorder="1" applyAlignment="1">
      <alignment horizontal="left" vertical="center" wrapText="1" indent="1" readingOrder="1"/>
    </xf>
    <xf numFmtId="0" fontId="80" fillId="0" borderId="0" xfId="0" applyFont="1"/>
    <xf numFmtId="0" fontId="78" fillId="5" borderId="0" xfId="0" applyFont="1" applyFill="1"/>
    <xf numFmtId="0" fontId="85" fillId="5" borderId="0" xfId="0" applyFont="1" applyFill="1" applyAlignment="1">
      <alignment horizontal="left" vertical="center"/>
    </xf>
    <xf numFmtId="0" fontId="76" fillId="5" borderId="0" xfId="0" applyFont="1" applyFill="1" applyAlignment="1">
      <alignment horizontal="justify" vertical="center" wrapText="1" readingOrder="1"/>
    </xf>
    <xf numFmtId="0" fontId="62" fillId="0" borderId="104" xfId="0" applyFont="1" applyBorder="1" applyAlignment="1">
      <alignment horizontal="center" vertical="center"/>
    </xf>
    <xf numFmtId="0" fontId="63" fillId="0" borderId="100" xfId="0" applyFont="1" applyBorder="1" applyAlignment="1">
      <alignment horizontal="center" vertical="top"/>
    </xf>
    <xf numFmtId="0" fontId="45" fillId="0" borderId="4" xfId="0" quotePrefix="1" applyFont="1" applyBorder="1" applyAlignment="1" applyProtection="1">
      <alignment horizontal="justify" vertical="center" wrapText="1"/>
      <protection hidden="1"/>
    </xf>
    <xf numFmtId="0" fontId="54" fillId="0" borderId="0" xfId="0" applyFont="1" applyAlignment="1" applyProtection="1">
      <alignment horizontal="center" vertical="center" wrapText="1"/>
      <protection hidden="1"/>
    </xf>
    <xf numFmtId="0" fontId="86" fillId="5" borderId="0" xfId="0" applyFont="1" applyFill="1" applyAlignment="1">
      <alignment vertical="center"/>
    </xf>
    <xf numFmtId="0" fontId="87" fillId="0" borderId="0" xfId="3" applyFont="1"/>
    <xf numFmtId="0" fontId="87" fillId="0" borderId="0" xfId="0" applyFont="1"/>
    <xf numFmtId="0" fontId="87" fillId="5" borderId="105" xfId="0" applyFont="1" applyFill="1" applyBorder="1" applyAlignment="1">
      <alignment horizontal="justify" vertical="center" wrapText="1"/>
    </xf>
    <xf numFmtId="0" fontId="87" fillId="0" borderId="0" xfId="0" applyFont="1" applyAlignment="1">
      <alignment vertical="center" wrapText="1"/>
    </xf>
    <xf numFmtId="0" fontId="87" fillId="5" borderId="106" xfId="0" applyFont="1" applyFill="1" applyBorder="1" applyAlignment="1">
      <alignment horizontal="justify" vertical="center" wrapText="1"/>
    </xf>
    <xf numFmtId="0" fontId="87" fillId="5" borderId="107" xfId="0" applyFont="1" applyFill="1" applyBorder="1" applyAlignment="1">
      <alignment horizontal="justify" vertical="center" wrapText="1"/>
    </xf>
    <xf numFmtId="0" fontId="87" fillId="5" borderId="99" xfId="0" applyFont="1" applyFill="1" applyBorder="1" applyAlignment="1">
      <alignment horizontal="justify" vertical="center" wrapText="1"/>
    </xf>
    <xf numFmtId="0" fontId="87" fillId="5" borderId="108" xfId="0" applyFont="1" applyFill="1" applyBorder="1" applyAlignment="1">
      <alignment vertical="center" wrapText="1"/>
    </xf>
    <xf numFmtId="0" fontId="87" fillId="13" borderId="108" xfId="0" applyFont="1" applyFill="1" applyBorder="1" applyAlignment="1">
      <alignment vertical="center" wrapText="1"/>
    </xf>
    <xf numFmtId="0" fontId="87" fillId="13" borderId="0" xfId="0" applyFont="1" applyFill="1" applyAlignment="1">
      <alignment vertical="center" wrapText="1"/>
    </xf>
    <xf numFmtId="0" fontId="87" fillId="13" borderId="109" xfId="0" applyFont="1" applyFill="1" applyBorder="1" applyAlignment="1">
      <alignment vertical="center" wrapText="1"/>
    </xf>
    <xf numFmtId="0" fontId="87" fillId="5" borderId="0" xfId="0" applyFont="1" applyFill="1" applyAlignment="1">
      <alignment vertical="center" wrapText="1"/>
    </xf>
    <xf numFmtId="0" fontId="0" fillId="0" borderId="0" xfId="0" applyAlignment="1">
      <alignment vertical="center"/>
    </xf>
    <xf numFmtId="0" fontId="62" fillId="0" borderId="104" xfId="0" applyFont="1" applyBorder="1" applyAlignment="1" applyProtection="1">
      <alignment horizontal="center" vertical="top"/>
      <protection locked="0"/>
    </xf>
    <xf numFmtId="0" fontId="41" fillId="0" borderId="0" xfId="0" applyFont="1" applyAlignment="1">
      <alignment vertical="center"/>
    </xf>
    <xf numFmtId="0" fontId="46" fillId="23" borderId="43" xfId="0" applyFont="1" applyFill="1" applyBorder="1" applyAlignment="1">
      <alignment wrapText="1"/>
    </xf>
    <xf numFmtId="0" fontId="46" fillId="23" borderId="36" xfId="0" applyFont="1" applyFill="1" applyBorder="1" applyAlignment="1">
      <alignment wrapText="1"/>
    </xf>
    <xf numFmtId="0" fontId="46" fillId="24" borderId="39" xfId="0" applyFont="1" applyFill="1" applyBorder="1" applyAlignment="1">
      <alignment vertical="center"/>
    </xf>
    <xf numFmtId="0" fontId="46" fillId="24" borderId="43" xfId="0" applyFont="1" applyFill="1" applyBorder="1" applyAlignment="1">
      <alignment vertical="center"/>
    </xf>
    <xf numFmtId="0" fontId="41" fillId="24" borderId="36" xfId="0" applyFont="1" applyFill="1" applyBorder="1" applyAlignment="1">
      <alignment horizontal="center" vertical="center"/>
    </xf>
    <xf numFmtId="0" fontId="46" fillId="23" borderId="0" xfId="0" applyFont="1" applyFill="1" applyAlignment="1">
      <alignment horizontal="center" vertical="center"/>
    </xf>
    <xf numFmtId="0" fontId="46" fillId="23" borderId="19" xfId="0" applyFont="1" applyFill="1" applyBorder="1" applyAlignment="1">
      <alignment horizontal="center" vertical="center"/>
    </xf>
    <xf numFmtId="0" fontId="46" fillId="24" borderId="54" xfId="0" applyFont="1" applyFill="1" applyBorder="1" applyAlignment="1">
      <alignment horizontal="center" vertical="center"/>
    </xf>
    <xf numFmtId="0" fontId="41" fillId="24" borderId="55" xfId="0" applyFont="1" applyFill="1" applyBorder="1" applyAlignment="1">
      <alignment horizontal="center" vertical="center"/>
    </xf>
    <xf numFmtId="0" fontId="44" fillId="24" borderId="54" xfId="0" applyFont="1" applyFill="1" applyBorder="1" applyAlignment="1">
      <alignment horizontal="center" vertical="center" wrapText="1"/>
    </xf>
    <xf numFmtId="0" fontId="41" fillId="24" borderId="28" xfId="0" applyFont="1" applyFill="1" applyBorder="1" applyAlignment="1">
      <alignment horizontal="center" vertical="center"/>
    </xf>
    <xf numFmtId="0" fontId="43" fillId="0" borderId="0" xfId="0" applyFont="1" applyAlignment="1">
      <alignment horizontal="center" vertical="center"/>
    </xf>
    <xf numFmtId="0" fontId="42" fillId="4" borderId="56" xfId="0" applyFont="1" applyFill="1" applyBorder="1" applyAlignment="1">
      <alignment horizontal="center" vertical="center" wrapText="1"/>
    </xf>
    <xf numFmtId="0" fontId="42" fillId="2" borderId="5" xfId="0" applyFont="1" applyFill="1" applyBorder="1" applyAlignment="1">
      <alignment horizontal="center" vertical="center" wrapText="1"/>
    </xf>
    <xf numFmtId="0" fontId="42" fillId="25" borderId="5" xfId="0" applyFont="1" applyFill="1" applyBorder="1" applyAlignment="1">
      <alignment horizontal="center" vertical="center" wrapText="1"/>
    </xf>
    <xf numFmtId="0" fontId="42" fillId="0" borderId="5" xfId="0" applyFont="1" applyBorder="1" applyAlignment="1">
      <alignment horizontal="center" vertical="center"/>
    </xf>
    <xf numFmtId="0" fontId="43" fillId="0" borderId="5" xfId="0" applyFont="1" applyBorder="1" applyAlignment="1">
      <alignment horizontal="center" vertical="center"/>
    </xf>
    <xf numFmtId="0" fontId="42" fillId="2" borderId="5" xfId="0" applyFont="1" applyFill="1" applyBorder="1" applyAlignment="1">
      <alignment horizontal="center" vertical="center"/>
    </xf>
    <xf numFmtId="0" fontId="42" fillId="13" borderId="5" xfId="0" applyFont="1" applyFill="1" applyBorder="1" applyAlignment="1">
      <alignment horizontal="center" vertical="center" wrapText="1"/>
    </xf>
    <xf numFmtId="0" fontId="41" fillId="0" borderId="3" xfId="0" applyFont="1" applyBorder="1" applyAlignment="1">
      <alignment vertical="center"/>
    </xf>
    <xf numFmtId="0" fontId="55" fillId="0" borderId="0" xfId="0" applyFont="1" applyAlignment="1">
      <alignment vertical="center"/>
    </xf>
    <xf numFmtId="0" fontId="41" fillId="0" borderId="6" xfId="0" applyFont="1" applyBorder="1" applyAlignment="1">
      <alignment vertical="center"/>
    </xf>
    <xf numFmtId="0" fontId="42" fillId="0" borderId="6" xfId="0" applyFont="1" applyBorder="1" applyAlignment="1">
      <alignment horizontal="center" vertical="center"/>
    </xf>
    <xf numFmtId="0" fontId="42" fillId="4" borderId="57" xfId="0" applyFont="1" applyFill="1" applyBorder="1" applyAlignment="1">
      <alignment horizontal="center" vertical="center" wrapText="1"/>
    </xf>
    <xf numFmtId="0" fontId="42" fillId="4" borderId="52" xfId="0" applyFont="1" applyFill="1" applyBorder="1" applyAlignment="1">
      <alignment horizontal="center" vertical="center" wrapText="1"/>
    </xf>
    <xf numFmtId="0" fontId="42" fillId="4" borderId="5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42" fillId="2" borderId="0" xfId="0" applyFont="1" applyFill="1" applyAlignment="1">
      <alignment horizontal="center" vertical="center" wrapText="1"/>
    </xf>
    <xf numFmtId="0" fontId="43" fillId="0" borderId="0" xfId="0" applyFont="1" applyAlignment="1">
      <alignment horizontal="center" vertical="center" wrapText="1"/>
    </xf>
    <xf numFmtId="0" fontId="88" fillId="0" borderId="58" xfId="0" applyFont="1" applyBorder="1" applyAlignment="1">
      <alignment horizontal="center" vertical="center"/>
    </xf>
    <xf numFmtId="0" fontId="88" fillId="0" borderId="5" xfId="0" applyFont="1" applyBorder="1" applyAlignment="1">
      <alignment horizontal="center" vertical="center"/>
    </xf>
    <xf numFmtId="0" fontId="46" fillId="9" borderId="18" xfId="0" applyFont="1" applyFill="1" applyBorder="1" applyAlignment="1">
      <alignment horizontal="center" vertical="center"/>
    </xf>
    <xf numFmtId="0" fontId="47" fillId="3" borderId="20" xfId="0" applyFont="1" applyFill="1" applyBorder="1" applyAlignment="1">
      <alignment vertical="center"/>
    </xf>
    <xf numFmtId="0" fontId="0" fillId="0" borderId="32" xfId="0" applyBorder="1"/>
    <xf numFmtId="0" fontId="89" fillId="2" borderId="56" xfId="0" applyFont="1" applyFill="1" applyBorder="1" applyAlignment="1">
      <alignment horizontal="center" vertical="center" wrapText="1"/>
    </xf>
    <xf numFmtId="0" fontId="42" fillId="2" borderId="59" xfId="0" applyFont="1" applyFill="1" applyBorder="1" applyAlignment="1">
      <alignment horizontal="center" vertical="center" wrapText="1"/>
    </xf>
    <xf numFmtId="0" fontId="42" fillId="2" borderId="56" xfId="0" applyFont="1" applyFill="1" applyBorder="1" applyAlignment="1">
      <alignment horizontal="center" vertical="center" wrapText="1"/>
    </xf>
    <xf numFmtId="0" fontId="42" fillId="2" borderId="5" xfId="0" applyFont="1" applyFill="1" applyBorder="1" applyAlignment="1">
      <alignment horizontal="center" vertical="center" textRotation="90" wrapText="1"/>
    </xf>
    <xf numFmtId="0" fontId="37" fillId="0" borderId="0" xfId="0" applyFont="1" applyAlignment="1">
      <alignment vertical="center"/>
    </xf>
    <xf numFmtId="0" fontId="89" fillId="2" borderId="5" xfId="0" applyFont="1" applyFill="1" applyBorder="1" applyAlignment="1">
      <alignment horizontal="center" vertical="center" wrapText="1"/>
    </xf>
    <xf numFmtId="0" fontId="10" fillId="5" borderId="4" xfId="0" applyFont="1" applyFill="1" applyBorder="1" applyAlignment="1" applyProtection="1">
      <alignment horizontal="center" vertical="center" wrapText="1"/>
      <protection locked="0"/>
    </xf>
    <xf numFmtId="0" fontId="41" fillId="5" borderId="35" xfId="0" applyFont="1" applyFill="1" applyBorder="1" applyAlignment="1" applyProtection="1">
      <alignment horizontal="justify" vertical="center" wrapText="1"/>
      <protection locked="0"/>
    </xf>
    <xf numFmtId="0" fontId="41" fillId="0" borderId="3" xfId="0" applyFont="1" applyBorder="1" applyAlignment="1" applyProtection="1">
      <alignment vertical="center" wrapText="1"/>
      <protection locked="0"/>
    </xf>
    <xf numFmtId="0" fontId="45" fillId="0" borderId="4" xfId="0" applyFont="1" applyBorder="1" applyAlignment="1" applyProtection="1">
      <alignment horizontal="center" vertical="center" wrapText="1"/>
      <protection locked="0"/>
    </xf>
    <xf numFmtId="0" fontId="45" fillId="0" borderId="17" xfId="0" applyFont="1" applyBorder="1" applyAlignment="1" applyProtection="1">
      <alignment horizontal="justify" vertical="center" wrapText="1"/>
      <protection locked="0"/>
    </xf>
    <xf numFmtId="0" fontId="45" fillId="0" borderId="4" xfId="0" applyFont="1" applyBorder="1" applyAlignment="1" applyProtection="1">
      <alignment horizontal="justify" vertical="center" wrapText="1"/>
      <protection locked="0"/>
    </xf>
    <xf numFmtId="0" fontId="45" fillId="0" borderId="4" xfId="0" applyFont="1" applyBorder="1" applyAlignment="1" applyProtection="1">
      <alignment horizontal="center" vertical="center" textRotation="90" wrapText="1"/>
      <protection hidden="1"/>
    </xf>
    <xf numFmtId="0" fontId="90" fillId="5" borderId="0" xfId="0" applyFont="1" applyFill="1" applyAlignment="1" applyProtection="1">
      <alignment vertical="center"/>
      <protection locked="0"/>
    </xf>
    <xf numFmtId="0" fontId="89" fillId="2" borderId="5" xfId="0" applyFont="1" applyFill="1" applyBorder="1" applyAlignment="1" applyProtection="1">
      <alignment horizontal="center" vertical="center" wrapText="1"/>
      <protection locked="0"/>
    </xf>
    <xf numFmtId="0" fontId="0" fillId="0" borderId="0" xfId="0" applyAlignment="1" applyProtection="1">
      <alignment horizontal="center" vertical="center" textRotation="90"/>
      <protection locked="0"/>
    </xf>
    <xf numFmtId="0" fontId="63" fillId="5" borderId="0" xfId="0" applyFont="1" applyFill="1"/>
    <xf numFmtId="0" fontId="63" fillId="0" borderId="0" xfId="0" applyFont="1"/>
    <xf numFmtId="0" fontId="0" fillId="0" borderId="0" xfId="0" applyAlignment="1" applyProtection="1">
      <alignment horizontal="center" textRotation="90"/>
      <protection locked="0"/>
    </xf>
    <xf numFmtId="0" fontId="90" fillId="5" borderId="0" xfId="0" applyFont="1" applyFill="1"/>
    <xf numFmtId="0" fontId="90" fillId="0" borderId="0" xfId="0" applyFont="1"/>
    <xf numFmtId="0" fontId="91" fillId="5" borderId="0" xfId="0" applyFont="1" applyFill="1" applyAlignment="1">
      <alignment horizontal="center" vertical="center"/>
    </xf>
    <xf numFmtId="0" fontId="91" fillId="16" borderId="0" xfId="0" applyFont="1" applyFill="1" applyAlignment="1">
      <alignment horizontal="center" vertical="center"/>
    </xf>
    <xf numFmtId="0" fontId="90" fillId="0" borderId="100" xfId="0" applyFont="1" applyBorder="1" applyAlignment="1" applyProtection="1">
      <alignment horizontal="center" vertical="top"/>
      <protection locked="0"/>
    </xf>
    <xf numFmtId="0" fontId="90" fillId="5" borderId="0" xfId="0" applyFont="1" applyFill="1" applyAlignment="1">
      <alignment vertical="center"/>
    </xf>
    <xf numFmtId="0" fontId="90" fillId="0" borderId="0" xfId="0" applyFont="1" applyAlignment="1">
      <alignment vertical="center"/>
    </xf>
    <xf numFmtId="0" fontId="92" fillId="0" borderId="100" xfId="0" applyFont="1" applyBorder="1" applyAlignment="1" applyProtection="1">
      <alignment horizontal="center" vertical="top"/>
      <protection locked="0"/>
    </xf>
    <xf numFmtId="0" fontId="92" fillId="0" borderId="0" xfId="0" applyFont="1"/>
    <xf numFmtId="0" fontId="93" fillId="0" borderId="100" xfId="0" applyFont="1" applyBorder="1" applyAlignment="1" applyProtection="1">
      <alignment horizontal="justify" vertical="top" wrapText="1"/>
      <protection locked="0"/>
    </xf>
    <xf numFmtId="0" fontId="53" fillId="0" borderId="100" xfId="0" applyFont="1" applyBorder="1" applyAlignment="1">
      <alignment horizontal="center" vertical="top"/>
    </xf>
    <xf numFmtId="0" fontId="87" fillId="0" borderId="100" xfId="0" applyFont="1" applyBorder="1" applyAlignment="1" applyProtection="1">
      <alignment horizontal="center" vertical="top"/>
      <protection hidden="1"/>
    </xf>
    <xf numFmtId="0" fontId="87" fillId="0" borderId="100" xfId="0" applyFont="1" applyBorder="1" applyAlignment="1" applyProtection="1">
      <alignment horizontal="center" vertical="top" textRotation="90"/>
      <protection locked="0"/>
    </xf>
    <xf numFmtId="9" fontId="87" fillId="0" borderId="100" xfId="0" applyNumberFormat="1" applyFont="1" applyBorder="1" applyAlignment="1" applyProtection="1">
      <alignment horizontal="center" vertical="top"/>
      <protection hidden="1"/>
    </xf>
    <xf numFmtId="165" fontId="87" fillId="0" borderId="100" xfId="4" applyNumberFormat="1" applyFont="1" applyBorder="1" applyAlignment="1">
      <alignment horizontal="center" vertical="top"/>
    </xf>
    <xf numFmtId="0" fontId="53" fillId="0" borderId="100" xfId="0" applyFont="1" applyBorder="1" applyAlignment="1" applyProtection="1">
      <alignment horizontal="center" vertical="top" textRotation="90" wrapText="1"/>
      <protection hidden="1"/>
    </xf>
    <xf numFmtId="9" fontId="87" fillId="0" borderId="101" xfId="0" applyNumberFormat="1" applyFont="1" applyBorder="1" applyAlignment="1" applyProtection="1">
      <alignment horizontal="center" vertical="top"/>
      <protection hidden="1"/>
    </xf>
    <xf numFmtId="0" fontId="53" fillId="0" borderId="100" xfId="0" applyFont="1" applyBorder="1" applyAlignment="1" applyProtection="1">
      <alignment horizontal="center" vertical="top" textRotation="90"/>
      <protection hidden="1"/>
    </xf>
    <xf numFmtId="0" fontId="87" fillId="0" borderId="101" xfId="0" applyFont="1" applyBorder="1" applyAlignment="1" applyProtection="1">
      <alignment horizontal="center" vertical="top" textRotation="90"/>
      <protection locked="0"/>
    </xf>
    <xf numFmtId="0" fontId="87" fillId="0" borderId="100" xfId="0" applyFont="1" applyBorder="1" applyAlignment="1" applyProtection="1">
      <alignment horizontal="center" vertical="top" wrapText="1"/>
      <protection locked="0"/>
    </xf>
    <xf numFmtId="16" fontId="87" fillId="0" borderId="100" xfId="0" applyNumberFormat="1" applyFont="1" applyBorder="1" applyAlignment="1" applyProtection="1">
      <alignment horizontal="center" vertical="top" wrapText="1"/>
      <protection locked="0"/>
    </xf>
    <xf numFmtId="0" fontId="87" fillId="0" borderId="104" xfId="0" applyFont="1" applyBorder="1" applyAlignment="1" applyProtection="1">
      <alignment horizontal="center" vertical="top"/>
      <protection locked="0"/>
    </xf>
    <xf numFmtId="0" fontId="87" fillId="5" borderId="0" xfId="0" applyFont="1" applyFill="1" applyAlignment="1">
      <alignment vertical="center"/>
    </xf>
    <xf numFmtId="0" fontId="87" fillId="0" borderId="0" xfId="0" applyFont="1" applyAlignment="1">
      <alignment vertical="center"/>
    </xf>
    <xf numFmtId="0" fontId="62" fillId="0" borderId="101" xfId="0" applyFont="1" applyBorder="1" applyAlignment="1" applyProtection="1">
      <alignment horizontal="center" vertical="top" wrapText="1"/>
      <protection locked="0"/>
    </xf>
    <xf numFmtId="0" fontId="62" fillId="0" borderId="110" xfId="0" applyFont="1" applyBorder="1" applyAlignment="1" applyProtection="1">
      <alignment horizontal="center" vertical="top" wrapText="1"/>
      <protection locked="0"/>
    </xf>
    <xf numFmtId="0" fontId="62" fillId="0" borderId="111" xfId="0" applyFont="1" applyBorder="1" applyAlignment="1" applyProtection="1">
      <alignment horizontal="center" vertical="top" wrapText="1"/>
      <protection locked="0"/>
    </xf>
    <xf numFmtId="0" fontId="87" fillId="0" borderId="100" xfId="0" applyFont="1" applyBorder="1" applyAlignment="1" applyProtection="1">
      <alignment horizontal="center" vertical="top"/>
      <protection locked="0"/>
    </xf>
    <xf numFmtId="0" fontId="87" fillId="0" borderId="4" xfId="0" applyFont="1" applyBorder="1" applyAlignment="1" applyProtection="1">
      <alignment horizontal="center" vertical="center" wrapText="1"/>
      <protection locked="0"/>
    </xf>
    <xf numFmtId="0" fontId="87" fillId="0" borderId="4" xfId="0" quotePrefix="1" applyFont="1" applyBorder="1" applyAlignment="1" applyProtection="1">
      <alignment horizontal="justify" vertical="center" wrapText="1"/>
      <protection hidden="1"/>
    </xf>
    <xf numFmtId="0" fontId="87" fillId="0" borderId="104" xfId="0" applyFont="1" applyBorder="1" applyAlignment="1" applyProtection="1">
      <alignment horizontal="center" vertical="top" wrapText="1"/>
      <protection locked="0"/>
    </xf>
    <xf numFmtId="0" fontId="0" fillId="0" borderId="112" xfId="0" applyBorder="1" applyProtection="1">
      <protection locked="0"/>
    </xf>
    <xf numFmtId="0" fontId="87" fillId="0" borderId="22" xfId="0" applyFont="1" applyBorder="1" applyAlignment="1" applyProtection="1">
      <alignment horizontal="center" vertical="center" wrapText="1"/>
      <protection locked="0"/>
    </xf>
    <xf numFmtId="0" fontId="45" fillId="0" borderId="24" xfId="0" applyFont="1" applyBorder="1" applyAlignment="1" applyProtection="1">
      <alignment horizontal="justify" vertical="center" wrapText="1"/>
      <protection locked="0"/>
    </xf>
    <xf numFmtId="0" fontId="44" fillId="5" borderId="4" xfId="0" applyFont="1" applyFill="1" applyBorder="1" applyAlignment="1" applyProtection="1">
      <alignment horizontal="center" vertical="center" wrapText="1"/>
      <protection locked="0"/>
    </xf>
    <xf numFmtId="0" fontId="44" fillId="5" borderId="3" xfId="0" applyFont="1" applyFill="1" applyBorder="1" applyAlignment="1" applyProtection="1">
      <alignment horizontal="center" vertical="center" wrapText="1"/>
      <protection locked="0"/>
    </xf>
    <xf numFmtId="0" fontId="94" fillId="0" borderId="4" xfId="0" applyFont="1" applyBorder="1" applyAlignment="1">
      <alignment vertical="center" wrapText="1"/>
    </xf>
    <xf numFmtId="0" fontId="94" fillId="0" borderId="3" xfId="0" applyFont="1" applyBorder="1" applyAlignment="1">
      <alignment vertical="center" wrapText="1"/>
    </xf>
    <xf numFmtId="0" fontId="94" fillId="0" borderId="3" xfId="0" applyFont="1" applyBorder="1" applyAlignment="1">
      <alignment horizontal="center" vertical="center" wrapText="1"/>
    </xf>
    <xf numFmtId="0" fontId="0" fillId="0" borderId="112" xfId="0" applyBorder="1" applyAlignment="1">
      <alignment vertical="top" wrapText="1"/>
    </xf>
    <xf numFmtId="0" fontId="91" fillId="16" borderId="101" xfId="0" applyFont="1" applyFill="1" applyBorder="1" applyAlignment="1">
      <alignment horizontal="center" vertical="center" textRotation="90"/>
    </xf>
    <xf numFmtId="0" fontId="41" fillId="5" borderId="3" xfId="0" applyFont="1" applyFill="1" applyBorder="1" applyAlignment="1" applyProtection="1">
      <alignment horizontal="center" vertical="center"/>
      <protection locked="0"/>
    </xf>
    <xf numFmtId="0" fontId="55" fillId="5" borderId="0" xfId="0" applyFont="1" applyFill="1" applyAlignment="1" applyProtection="1">
      <alignment vertical="center"/>
      <protection hidden="1"/>
    </xf>
    <xf numFmtId="0" fontId="94" fillId="5" borderId="60" xfId="0" applyFont="1" applyFill="1" applyBorder="1" applyAlignment="1">
      <alignment vertical="center" wrapText="1"/>
    </xf>
    <xf numFmtId="0" fontId="41" fillId="5" borderId="11" xfId="0" applyFont="1" applyFill="1" applyBorder="1" applyAlignment="1" applyProtection="1">
      <alignment horizontal="center" vertical="center" wrapText="1"/>
      <protection locked="0"/>
    </xf>
    <xf numFmtId="0" fontId="41" fillId="5" borderId="3" xfId="0" applyFont="1" applyFill="1" applyBorder="1" applyAlignment="1" applyProtection="1">
      <alignment horizontal="center" vertical="center" wrapText="1"/>
      <protection locked="0"/>
    </xf>
    <xf numFmtId="0" fontId="5" fillId="5" borderId="11" xfId="0" applyFont="1" applyFill="1" applyBorder="1" applyAlignment="1">
      <alignment wrapText="1"/>
    </xf>
    <xf numFmtId="0" fontId="94" fillId="5" borderId="11" xfId="0" applyFont="1" applyFill="1" applyBorder="1" applyAlignment="1">
      <alignment wrapText="1"/>
    </xf>
    <xf numFmtId="0" fontId="94" fillId="5" borderId="3" xfId="0" applyFont="1" applyFill="1" applyBorder="1" applyAlignment="1">
      <alignment wrapText="1"/>
    </xf>
    <xf numFmtId="0" fontId="5" fillId="5" borderId="3" xfId="0" applyFont="1" applyFill="1" applyBorder="1" applyAlignment="1">
      <alignment wrapText="1"/>
    </xf>
    <xf numFmtId="166" fontId="41" fillId="5" borderId="3" xfId="0" applyNumberFormat="1" applyFont="1" applyFill="1" applyBorder="1" applyAlignment="1" applyProtection="1">
      <alignment horizontal="center" vertical="center" wrapText="1"/>
      <protection hidden="1"/>
    </xf>
    <xf numFmtId="0" fontId="94" fillId="5" borderId="4" xfId="0" applyFont="1" applyFill="1" applyBorder="1" applyAlignment="1">
      <alignment vertical="center" wrapText="1"/>
    </xf>
    <xf numFmtId="0" fontId="94" fillId="5" borderId="3" xfId="0" applyFont="1" applyFill="1" applyBorder="1" applyAlignment="1">
      <alignment vertical="center" wrapText="1"/>
    </xf>
    <xf numFmtId="0" fontId="94" fillId="5" borderId="11" xfId="0" applyFont="1" applyFill="1" applyBorder="1" applyAlignment="1">
      <alignment vertical="center" wrapText="1"/>
    </xf>
    <xf numFmtId="0" fontId="95" fillId="5" borderId="3" xfId="0" applyFont="1" applyFill="1" applyBorder="1" applyAlignment="1" applyProtection="1">
      <alignment horizontal="center" vertical="center"/>
      <protection locked="0"/>
    </xf>
    <xf numFmtId="0" fontId="41" fillId="5" borderId="0" xfId="0" applyFont="1" applyFill="1" applyAlignment="1" applyProtection="1">
      <alignment horizontal="center" vertical="center"/>
      <protection locked="0"/>
    </xf>
    <xf numFmtId="0" fontId="87" fillId="5" borderId="104" xfId="0" applyFont="1" applyFill="1" applyBorder="1" applyAlignment="1" applyProtection="1">
      <alignment horizontal="center" vertical="top"/>
      <protection locked="0"/>
    </xf>
    <xf numFmtId="16" fontId="87" fillId="5" borderId="100" xfId="0" applyNumberFormat="1" applyFont="1" applyFill="1" applyBorder="1" applyAlignment="1" applyProtection="1">
      <alignment horizontal="center" vertical="top" wrapText="1"/>
      <protection locked="0"/>
    </xf>
    <xf numFmtId="0" fontId="41" fillId="0" borderId="61" xfId="0" applyFont="1" applyBorder="1" applyAlignment="1" applyProtection="1">
      <alignment horizontal="justify" vertical="center" wrapText="1"/>
      <protection locked="0"/>
    </xf>
    <xf numFmtId="0" fontId="80" fillId="5" borderId="62" xfId="0" applyFont="1" applyFill="1" applyBorder="1" applyAlignment="1" applyProtection="1">
      <alignment horizontal="center" vertical="center" wrapText="1"/>
      <protection locked="0"/>
    </xf>
    <xf numFmtId="0" fontId="0" fillId="0" borderId="4" xfId="0" applyBorder="1" applyAlignment="1">
      <alignment vertical="top" wrapText="1"/>
    </xf>
    <xf numFmtId="0" fontId="87" fillId="0" borderId="104" xfId="0" applyFont="1" applyBorder="1" applyAlignment="1" applyProtection="1">
      <alignment horizontal="justify" vertical="center" wrapText="1"/>
      <protection locked="0"/>
    </xf>
    <xf numFmtId="0" fontId="41" fillId="0" borderId="3" xfId="0" applyFont="1" applyBorder="1" applyAlignment="1" applyProtection="1">
      <alignment horizontal="justify" vertical="top" wrapText="1"/>
      <protection locked="0"/>
    </xf>
    <xf numFmtId="0" fontId="0" fillId="0" borderId="4" xfId="0" applyBorder="1" applyAlignment="1">
      <alignment horizontal="justify" vertical="top" wrapText="1"/>
    </xf>
    <xf numFmtId="0" fontId="98" fillId="0" borderId="4" xfId="0" applyFont="1" applyBorder="1" applyAlignment="1">
      <alignment horizontal="justify" vertical="top" wrapText="1"/>
    </xf>
    <xf numFmtId="0" fontId="41" fillId="5" borderId="7" xfId="0" applyFont="1" applyFill="1" applyBorder="1" applyAlignment="1" applyProtection="1">
      <alignment horizontal="justify" vertical="center" wrapText="1"/>
      <protection locked="0"/>
    </xf>
    <xf numFmtId="0" fontId="99" fillId="7" borderId="1" xfId="0" applyFont="1" applyFill="1" applyBorder="1" applyAlignment="1">
      <alignment horizontal="left" vertical="center" wrapText="1"/>
    </xf>
    <xf numFmtId="0" fontId="99" fillId="7" borderId="63" xfId="0" applyFont="1" applyFill="1" applyBorder="1" applyAlignment="1">
      <alignment horizontal="center" vertical="center" wrapText="1"/>
    </xf>
    <xf numFmtId="0" fontId="99" fillId="7" borderId="64" xfId="0" applyFont="1" applyFill="1" applyBorder="1" applyAlignment="1">
      <alignment horizontal="center" vertical="center" wrapText="1"/>
    </xf>
    <xf numFmtId="0" fontId="37" fillId="0" borderId="0" xfId="0" applyFont="1" applyAlignment="1">
      <alignment horizontal="center"/>
    </xf>
    <xf numFmtId="0" fontId="13" fillId="5" borderId="13" xfId="1" applyFont="1" applyFill="1" applyBorder="1" applyAlignment="1">
      <alignment horizontal="left" vertical="top" wrapText="1"/>
    </xf>
    <xf numFmtId="0" fontId="13" fillId="5" borderId="0" xfId="1" applyFont="1" applyFill="1" applyAlignment="1">
      <alignment horizontal="left" vertical="top" wrapText="1"/>
    </xf>
    <xf numFmtId="0" fontId="13" fillId="5" borderId="24" xfId="1" applyFont="1" applyFill="1" applyBorder="1" applyAlignment="1">
      <alignment horizontal="left" vertical="top" wrapText="1"/>
    </xf>
    <xf numFmtId="0" fontId="19" fillId="5" borderId="65" xfId="0" applyFont="1" applyFill="1" applyBorder="1" applyAlignment="1">
      <alignment horizontal="left" vertical="center" wrapText="1"/>
    </xf>
    <xf numFmtId="0" fontId="19" fillId="5" borderId="66" xfId="0" applyFont="1" applyFill="1" applyBorder="1" applyAlignment="1">
      <alignment horizontal="left" vertical="center" wrapText="1"/>
    </xf>
    <xf numFmtId="0" fontId="13" fillId="5" borderId="67" xfId="1" applyFont="1" applyFill="1" applyBorder="1" applyAlignment="1">
      <alignment horizontal="justify" vertical="center" wrapText="1"/>
    </xf>
    <xf numFmtId="0" fontId="13" fillId="5" borderId="68" xfId="1" applyFont="1" applyFill="1" applyBorder="1" applyAlignment="1">
      <alignment horizontal="justify" vertical="center" wrapText="1"/>
    </xf>
    <xf numFmtId="0" fontId="21" fillId="5" borderId="69" xfId="0" applyFont="1" applyFill="1" applyBorder="1" applyAlignment="1">
      <alignment horizontal="left" vertical="center" wrapText="1"/>
    </xf>
    <xf numFmtId="0" fontId="21" fillId="5" borderId="70" xfId="0" applyFont="1" applyFill="1" applyBorder="1" applyAlignment="1">
      <alignment horizontal="left" vertical="center" wrapText="1"/>
    </xf>
    <xf numFmtId="0" fontId="22" fillId="5" borderId="71" xfId="0" applyFont="1" applyFill="1" applyBorder="1" applyAlignment="1">
      <alignment horizontal="justify" vertical="center" wrapText="1"/>
    </xf>
    <xf numFmtId="0" fontId="22" fillId="5" borderId="72" xfId="0" applyFont="1" applyFill="1" applyBorder="1" applyAlignment="1">
      <alignment horizontal="justify" vertical="center" wrapText="1"/>
    </xf>
    <xf numFmtId="0" fontId="19" fillId="5" borderId="73" xfId="0" applyFont="1" applyFill="1" applyBorder="1" applyAlignment="1">
      <alignment horizontal="left" vertical="center" wrapText="1"/>
    </xf>
    <xf numFmtId="0" fontId="19" fillId="5" borderId="1" xfId="0" applyFont="1" applyFill="1" applyBorder="1" applyAlignment="1">
      <alignment horizontal="left" vertical="center" wrapText="1"/>
    </xf>
    <xf numFmtId="0" fontId="19" fillId="5" borderId="74" xfId="2" applyFont="1" applyFill="1" applyBorder="1" applyAlignment="1">
      <alignment horizontal="left" vertical="top" wrapText="1" readingOrder="1"/>
    </xf>
    <xf numFmtId="0" fontId="19" fillId="5" borderId="75" xfId="2" applyFont="1" applyFill="1" applyBorder="1" applyAlignment="1">
      <alignment horizontal="left" vertical="top" wrapText="1" readingOrder="1"/>
    </xf>
    <xf numFmtId="0" fontId="13" fillId="5" borderId="76" xfId="1" applyFont="1" applyFill="1" applyBorder="1" applyAlignment="1">
      <alignment horizontal="justify" vertical="center" wrapText="1"/>
    </xf>
    <xf numFmtId="0" fontId="13" fillId="5" borderId="77" xfId="1" applyFont="1" applyFill="1" applyBorder="1" applyAlignment="1">
      <alignment horizontal="justify" vertical="center" wrapText="1"/>
    </xf>
    <xf numFmtId="0" fontId="19" fillId="27" borderId="78" xfId="2" applyFont="1" applyFill="1" applyBorder="1" applyAlignment="1">
      <alignment horizontal="center" vertical="center" wrapText="1"/>
    </xf>
    <xf numFmtId="0" fontId="19" fillId="27" borderId="115" xfId="2" applyFont="1" applyFill="1" applyBorder="1" applyAlignment="1">
      <alignment horizontal="center" vertical="center" wrapText="1"/>
    </xf>
    <xf numFmtId="0" fontId="19" fillId="27" borderId="116" xfId="1" applyFont="1" applyFill="1" applyBorder="1" applyAlignment="1">
      <alignment horizontal="center" vertical="center"/>
    </xf>
    <xf numFmtId="0" fontId="19" fillId="27" borderId="79" xfId="1" applyFont="1" applyFill="1" applyBorder="1" applyAlignment="1">
      <alignment horizontal="center" vertical="center"/>
    </xf>
    <xf numFmtId="0" fontId="12" fillId="27" borderId="80" xfId="1" applyFont="1" applyFill="1" applyBorder="1" applyAlignment="1">
      <alignment horizontal="center" vertical="center" wrapText="1"/>
    </xf>
    <xf numFmtId="0" fontId="12" fillId="27" borderId="81" xfId="1" applyFont="1" applyFill="1" applyBorder="1" applyAlignment="1">
      <alignment horizontal="center" vertical="center" wrapText="1"/>
    </xf>
    <xf numFmtId="0" fontId="12" fillId="27" borderId="82" xfId="1" applyFont="1" applyFill="1" applyBorder="1" applyAlignment="1">
      <alignment horizontal="center" vertical="center" wrapText="1"/>
    </xf>
    <xf numFmtId="0" fontId="13" fillId="0" borderId="13" xfId="1" quotePrefix="1" applyFont="1" applyBorder="1" applyAlignment="1">
      <alignment horizontal="left" vertical="center" wrapText="1"/>
    </xf>
    <xf numFmtId="0" fontId="13" fillId="0" borderId="0" xfId="1" quotePrefix="1" applyFont="1" applyAlignment="1">
      <alignment horizontal="left" vertical="center" wrapText="1"/>
    </xf>
    <xf numFmtId="0" fontId="13" fillId="0" borderId="24" xfId="1" quotePrefix="1" applyFont="1" applyBorder="1" applyAlignment="1">
      <alignment horizontal="left" vertical="center" wrapText="1"/>
    </xf>
    <xf numFmtId="0" fontId="13" fillId="0" borderId="83" xfId="1" quotePrefix="1" applyFont="1" applyBorder="1" applyAlignment="1">
      <alignment horizontal="left" vertical="center" wrapText="1"/>
    </xf>
    <xf numFmtId="0" fontId="13" fillId="0" borderId="23" xfId="1" quotePrefix="1" applyFont="1" applyBorder="1" applyAlignment="1">
      <alignment horizontal="left" vertical="center" wrapText="1"/>
    </xf>
    <xf numFmtId="0" fontId="13" fillId="0" borderId="17" xfId="1" quotePrefix="1" applyFont="1" applyBorder="1" applyAlignment="1">
      <alignment horizontal="left" vertical="center" wrapText="1"/>
    </xf>
    <xf numFmtId="0" fontId="15" fillId="5" borderId="49" xfId="1" quotePrefix="1" applyFont="1" applyFill="1" applyBorder="1" applyAlignment="1">
      <alignment horizontal="left" vertical="top" wrapText="1"/>
    </xf>
    <xf numFmtId="0" fontId="16" fillId="5" borderId="43" xfId="1" quotePrefix="1" applyFont="1" applyFill="1" applyBorder="1" applyAlignment="1">
      <alignment horizontal="left" vertical="top" wrapText="1"/>
    </xf>
    <xf numFmtId="0" fontId="16" fillId="5" borderId="46" xfId="1" quotePrefix="1" applyFont="1" applyFill="1" applyBorder="1" applyAlignment="1">
      <alignment horizontal="left" vertical="top" wrapText="1"/>
    </xf>
    <xf numFmtId="0" fontId="17" fillId="5" borderId="83" xfId="1" quotePrefix="1" applyFont="1" applyFill="1" applyBorder="1" applyAlignment="1">
      <alignment horizontal="justify" vertical="center"/>
    </xf>
    <xf numFmtId="0" fontId="17" fillId="5" borderId="23" xfId="1" quotePrefix="1" applyFont="1" applyFill="1" applyBorder="1" applyAlignment="1">
      <alignment horizontal="justify" vertical="center"/>
    </xf>
    <xf numFmtId="0" fontId="17" fillId="5" borderId="17" xfId="1" quotePrefix="1" applyFont="1" applyFill="1" applyBorder="1" applyAlignment="1">
      <alignment horizontal="justify" vertical="center"/>
    </xf>
    <xf numFmtId="0" fontId="13" fillId="0" borderId="13" xfId="1" quotePrefix="1" applyFont="1" applyBorder="1" applyAlignment="1">
      <alignment horizontal="left" vertical="top" wrapText="1"/>
    </xf>
    <xf numFmtId="0" fontId="13" fillId="0" borderId="0" xfId="1" quotePrefix="1" applyFont="1" applyAlignment="1">
      <alignment horizontal="left" vertical="top" wrapText="1"/>
    </xf>
    <xf numFmtId="0" fontId="13" fillId="0" borderId="24" xfId="1" quotePrefix="1" applyFont="1" applyBorder="1" applyAlignment="1">
      <alignment horizontal="left" vertical="top" wrapText="1"/>
    </xf>
    <xf numFmtId="0" fontId="100" fillId="0" borderId="117" xfId="0" applyFont="1" applyBorder="1" applyAlignment="1">
      <alignment horizontal="center" vertical="center"/>
    </xf>
    <xf numFmtId="0" fontId="100" fillId="0" borderId="0" xfId="0" applyFont="1" applyAlignment="1">
      <alignment horizontal="center" vertical="center"/>
    </xf>
    <xf numFmtId="0" fontId="91" fillId="16" borderId="111" xfId="0" applyFont="1" applyFill="1" applyBorder="1" applyAlignment="1">
      <alignment horizontal="center" vertical="center" wrapText="1"/>
    </xf>
    <xf numFmtId="0" fontId="91" fillId="16" borderId="101" xfId="0" applyFont="1" applyFill="1" applyBorder="1" applyAlignment="1">
      <alignment horizontal="center" vertical="center" wrapText="1"/>
    </xf>
    <xf numFmtId="0" fontId="91" fillId="16" borderId="111" xfId="0" applyFont="1" applyFill="1" applyBorder="1" applyAlignment="1">
      <alignment horizontal="center" vertical="center"/>
    </xf>
    <xf numFmtId="0" fontId="91" fillId="16" borderId="101" xfId="0" applyFont="1" applyFill="1" applyBorder="1" applyAlignment="1">
      <alignment horizontal="center" vertical="center"/>
    </xf>
    <xf numFmtId="0" fontId="91" fillId="16" borderId="110" xfId="0" applyFont="1" applyFill="1" applyBorder="1" applyAlignment="1">
      <alignment horizontal="center" vertical="center" wrapText="1"/>
    </xf>
    <xf numFmtId="0" fontId="91" fillId="16" borderId="117" xfId="0" applyFont="1" applyFill="1" applyBorder="1" applyAlignment="1">
      <alignment horizontal="center" vertical="center" wrapText="1"/>
    </xf>
    <xf numFmtId="0" fontId="91" fillId="16" borderId="117" xfId="0" applyFont="1" applyFill="1" applyBorder="1" applyAlignment="1">
      <alignment horizontal="center" vertical="center"/>
    </xf>
    <xf numFmtId="0" fontId="91" fillId="16" borderId="104" xfId="0" applyFont="1" applyFill="1" applyBorder="1" applyAlignment="1">
      <alignment horizontal="left" vertical="center"/>
    </xf>
    <xf numFmtId="0" fontId="91" fillId="16" borderId="113" xfId="0" applyFont="1" applyFill="1" applyBorder="1" applyAlignment="1">
      <alignment horizontal="left" vertical="center"/>
    </xf>
    <xf numFmtId="0" fontId="90" fillId="5" borderId="120" xfId="0" applyFont="1" applyFill="1" applyBorder="1" applyAlignment="1" applyProtection="1">
      <alignment horizontal="left" vertical="center"/>
      <protection locked="0"/>
    </xf>
    <xf numFmtId="0" fontId="90" fillId="5" borderId="121" xfId="0" applyFont="1" applyFill="1" applyBorder="1" applyAlignment="1" applyProtection="1">
      <alignment horizontal="left" vertical="center"/>
      <protection locked="0"/>
    </xf>
    <xf numFmtId="0" fontId="90" fillId="5" borderId="122" xfId="0" applyFont="1" applyFill="1" applyBorder="1" applyAlignment="1" applyProtection="1">
      <alignment horizontal="left" vertical="center"/>
      <protection locked="0"/>
    </xf>
    <xf numFmtId="0" fontId="90" fillId="5" borderId="118" xfId="0" applyFont="1" applyFill="1" applyBorder="1" applyAlignment="1" applyProtection="1">
      <alignment horizontal="left" vertical="center" wrapText="1"/>
      <protection locked="0"/>
    </xf>
    <xf numFmtId="0" fontId="90" fillId="5" borderId="123" xfId="0" applyFont="1" applyFill="1" applyBorder="1" applyAlignment="1" applyProtection="1">
      <alignment horizontal="left" vertical="center" wrapText="1"/>
      <protection locked="0"/>
    </xf>
    <xf numFmtId="0" fontId="90" fillId="5" borderId="124" xfId="0" applyFont="1" applyFill="1" applyBorder="1" applyAlignment="1" applyProtection="1">
      <alignment horizontal="left" vertical="center" wrapText="1"/>
      <protection locked="0"/>
    </xf>
    <xf numFmtId="0" fontId="90" fillId="5" borderId="118" xfId="0" applyFont="1" applyFill="1" applyBorder="1" applyAlignment="1" applyProtection="1">
      <alignment horizontal="left" vertical="center"/>
      <protection locked="0"/>
    </xf>
    <xf numFmtId="0" fontId="90" fillId="5" borderId="123" xfId="0" applyFont="1" applyFill="1" applyBorder="1" applyAlignment="1" applyProtection="1">
      <alignment horizontal="left" vertical="center"/>
      <protection locked="0"/>
    </xf>
    <xf numFmtId="0" fontId="90" fillId="5" borderId="124" xfId="0" applyFont="1" applyFill="1" applyBorder="1" applyAlignment="1" applyProtection="1">
      <alignment horizontal="left" vertical="center"/>
      <protection locked="0"/>
    </xf>
    <xf numFmtId="0" fontId="91" fillId="16" borderId="100" xfId="0" applyFont="1" applyFill="1" applyBorder="1" applyAlignment="1">
      <alignment horizontal="center" vertical="center" textRotation="90" wrapText="1"/>
    </xf>
    <xf numFmtId="0" fontId="91" fillId="16" borderId="101" xfId="0" applyFont="1" applyFill="1" applyBorder="1" applyAlignment="1">
      <alignment horizontal="center" vertical="center" textRotation="90" wrapText="1"/>
    </xf>
    <xf numFmtId="0" fontId="91" fillId="16" borderId="100" xfId="0" applyFont="1" applyFill="1" applyBorder="1" applyAlignment="1">
      <alignment horizontal="center" vertical="center" wrapText="1"/>
    </xf>
    <xf numFmtId="0" fontId="91" fillId="16" borderId="119" xfId="0" applyFont="1" applyFill="1" applyBorder="1" applyAlignment="1">
      <alignment horizontal="center" vertical="center"/>
    </xf>
    <xf numFmtId="0" fontId="91" fillId="16" borderId="125" xfId="0" applyFont="1" applyFill="1" applyBorder="1" applyAlignment="1">
      <alignment horizontal="center" vertical="center"/>
    </xf>
    <xf numFmtId="0" fontId="91" fillId="16" borderId="126" xfId="0" applyFont="1" applyFill="1" applyBorder="1" applyAlignment="1">
      <alignment horizontal="left" vertical="center"/>
    </xf>
    <xf numFmtId="0" fontId="91" fillId="16" borderId="104" xfId="0" applyFont="1" applyFill="1" applyBorder="1" applyAlignment="1">
      <alignment horizontal="center" vertical="center"/>
    </xf>
    <xf numFmtId="0" fontId="91" fillId="16" borderId="126" xfId="0" applyFont="1" applyFill="1" applyBorder="1" applyAlignment="1">
      <alignment horizontal="center" vertical="center"/>
    </xf>
    <xf numFmtId="0" fontId="91" fillId="16" borderId="114" xfId="0" applyFont="1" applyFill="1" applyBorder="1" applyAlignment="1">
      <alignment horizontal="center" vertical="center"/>
    </xf>
    <xf numFmtId="0" fontId="91" fillId="16" borderId="101" xfId="0" applyFont="1" applyFill="1" applyBorder="1" applyAlignment="1">
      <alignment horizontal="center" vertical="center" textRotation="90"/>
    </xf>
    <xf numFmtId="0" fontId="91" fillId="16" borderId="100" xfId="0" applyFont="1" applyFill="1" applyBorder="1" applyAlignment="1">
      <alignment horizontal="center" vertical="center"/>
    </xf>
    <xf numFmtId="0" fontId="91" fillId="16" borderId="110" xfId="0" applyFont="1" applyFill="1" applyBorder="1" applyAlignment="1">
      <alignment horizontal="center" vertical="center" textRotation="90" wrapText="1"/>
    </xf>
    <xf numFmtId="0" fontId="101" fillId="0" borderId="12" xfId="0" applyFont="1" applyBorder="1" applyAlignment="1">
      <alignment horizontal="center" vertical="center" wrapText="1"/>
    </xf>
    <xf numFmtId="0" fontId="101" fillId="0" borderId="50" xfId="0" applyFont="1" applyBorder="1" applyAlignment="1">
      <alignment horizontal="center" vertical="center"/>
    </xf>
    <xf numFmtId="0" fontId="101" fillId="0" borderId="51" xfId="0" applyFont="1" applyBorder="1" applyAlignment="1">
      <alignment horizontal="center" vertical="center"/>
    </xf>
    <xf numFmtId="0" fontId="101" fillId="0" borderId="13" xfId="0" applyFont="1" applyBorder="1" applyAlignment="1">
      <alignment horizontal="center" vertical="center"/>
    </xf>
    <xf numFmtId="0" fontId="101" fillId="0" borderId="0" xfId="0" applyFont="1" applyAlignment="1">
      <alignment horizontal="center" vertical="center"/>
    </xf>
    <xf numFmtId="0" fontId="101" fillId="0" borderId="24" xfId="0" applyFont="1" applyBorder="1" applyAlignment="1">
      <alignment horizontal="center" vertical="center"/>
    </xf>
    <xf numFmtId="0" fontId="101" fillId="0" borderId="27" xfId="0" applyFont="1" applyBorder="1" applyAlignment="1">
      <alignment horizontal="center" vertical="center"/>
    </xf>
    <xf numFmtId="0" fontId="101" fillId="0" borderId="28" xfId="0" applyFont="1" applyBorder="1" applyAlignment="1">
      <alignment horizontal="center" vertical="center"/>
    </xf>
    <xf numFmtId="0" fontId="101" fillId="0" borderId="25" xfId="0" applyFont="1" applyBorder="1" applyAlignment="1">
      <alignment horizontal="center" vertical="center"/>
    </xf>
    <xf numFmtId="0" fontId="102" fillId="17" borderId="13" xfId="0" applyFont="1" applyFill="1" applyBorder="1" applyAlignment="1" applyProtection="1">
      <alignment horizontal="center" vertical="center" wrapText="1" readingOrder="1"/>
      <protection hidden="1"/>
    </xf>
    <xf numFmtId="0" fontId="102" fillId="17" borderId="0" xfId="0" applyFont="1" applyFill="1" applyAlignment="1" applyProtection="1">
      <alignment horizontal="center" vertical="center" wrapText="1" readingOrder="1"/>
      <protection hidden="1"/>
    </xf>
    <xf numFmtId="0" fontId="102" fillId="17" borderId="27" xfId="0" applyFont="1" applyFill="1" applyBorder="1" applyAlignment="1" applyProtection="1">
      <alignment horizontal="center" vertical="center" wrapText="1" readingOrder="1"/>
      <protection hidden="1"/>
    </xf>
    <xf numFmtId="0" fontId="102" fillId="17" borderId="28" xfId="0" applyFont="1" applyFill="1" applyBorder="1" applyAlignment="1" applyProtection="1">
      <alignment horizontal="center" vertical="center" wrapText="1" readingOrder="1"/>
      <protection hidden="1"/>
    </xf>
    <xf numFmtId="0" fontId="102" fillId="17" borderId="24" xfId="0" applyFont="1" applyFill="1" applyBorder="1" applyAlignment="1" applyProtection="1">
      <alignment horizontal="center" vertical="center" wrapText="1" readingOrder="1"/>
      <protection hidden="1"/>
    </xf>
    <xf numFmtId="0" fontId="102" fillId="17" borderId="25" xfId="0" applyFont="1" applyFill="1" applyBorder="1" applyAlignment="1" applyProtection="1">
      <alignment horizontal="center" vertical="center" wrapText="1" readingOrder="1"/>
      <protection hidden="1"/>
    </xf>
    <xf numFmtId="0" fontId="102" fillId="18" borderId="13" xfId="0" applyFont="1" applyFill="1" applyBorder="1" applyAlignment="1" applyProtection="1">
      <alignment horizontal="center" wrapText="1" readingOrder="1"/>
      <protection hidden="1"/>
    </xf>
    <xf numFmtId="0" fontId="102" fillId="18" borderId="0" xfId="0" applyFont="1" applyFill="1" applyAlignment="1" applyProtection="1">
      <alignment horizontal="center" wrapText="1" readingOrder="1"/>
      <protection hidden="1"/>
    </xf>
    <xf numFmtId="0" fontId="102" fillId="18" borderId="27" xfId="0" applyFont="1" applyFill="1" applyBorder="1" applyAlignment="1" applyProtection="1">
      <alignment horizontal="center" wrapText="1" readingOrder="1"/>
      <protection hidden="1"/>
    </xf>
    <xf numFmtId="0" fontId="102" fillId="18" borderId="28" xfId="0" applyFont="1" applyFill="1" applyBorder="1" applyAlignment="1" applyProtection="1">
      <alignment horizontal="center" wrapText="1" readingOrder="1"/>
      <protection hidden="1"/>
    </xf>
    <xf numFmtId="0" fontId="102" fillId="18" borderId="24" xfId="0" applyFont="1" applyFill="1" applyBorder="1" applyAlignment="1" applyProtection="1">
      <alignment horizontal="center" wrapText="1" readingOrder="1"/>
      <protection hidden="1"/>
    </xf>
    <xf numFmtId="0" fontId="102" fillId="18" borderId="25" xfId="0" applyFont="1" applyFill="1" applyBorder="1" applyAlignment="1" applyProtection="1">
      <alignment horizontal="center" wrapText="1" readingOrder="1"/>
      <protection hidden="1"/>
    </xf>
    <xf numFmtId="0" fontId="102" fillId="13" borderId="13" xfId="0" applyFont="1" applyFill="1" applyBorder="1" applyAlignment="1" applyProtection="1">
      <alignment horizontal="center" wrapText="1" readingOrder="1"/>
      <protection hidden="1"/>
    </xf>
    <xf numFmtId="0" fontId="102" fillId="13" borderId="0" xfId="0" applyFont="1" applyFill="1" applyAlignment="1" applyProtection="1">
      <alignment horizontal="center" wrapText="1" readingOrder="1"/>
      <protection hidden="1"/>
    </xf>
    <xf numFmtId="0" fontId="101" fillId="0" borderId="50" xfId="0" applyFont="1" applyBorder="1" applyAlignment="1">
      <alignment horizontal="center" vertical="center" wrapText="1"/>
    </xf>
    <xf numFmtId="0" fontId="102" fillId="14" borderId="13" xfId="0" applyFont="1" applyFill="1" applyBorder="1" applyAlignment="1" applyProtection="1">
      <alignment horizontal="center" wrapText="1" readingOrder="1"/>
      <protection hidden="1"/>
    </xf>
    <xf numFmtId="0" fontId="102" fillId="14" borderId="0" xfId="0" applyFont="1" applyFill="1" applyAlignment="1" applyProtection="1">
      <alignment horizontal="center" wrapText="1" readingOrder="1"/>
      <protection hidden="1"/>
    </xf>
    <xf numFmtId="0" fontId="102" fillId="14" borderId="24" xfId="0" applyFont="1" applyFill="1" applyBorder="1" applyAlignment="1" applyProtection="1">
      <alignment horizontal="center" wrapText="1" readingOrder="1"/>
      <protection hidden="1"/>
    </xf>
    <xf numFmtId="0" fontId="102" fillId="13" borderId="24" xfId="0" applyFont="1" applyFill="1" applyBorder="1" applyAlignment="1" applyProtection="1">
      <alignment horizontal="center" wrapText="1" readingOrder="1"/>
      <protection hidden="1"/>
    </xf>
    <xf numFmtId="0" fontId="102" fillId="14" borderId="27" xfId="0" applyFont="1" applyFill="1" applyBorder="1" applyAlignment="1" applyProtection="1">
      <alignment horizontal="center" wrapText="1" readingOrder="1"/>
      <protection hidden="1"/>
    </xf>
    <xf numFmtId="0" fontId="102" fillId="14" borderId="28" xfId="0" applyFont="1" applyFill="1" applyBorder="1" applyAlignment="1" applyProtection="1">
      <alignment horizontal="center" wrapText="1" readingOrder="1"/>
      <protection hidden="1"/>
    </xf>
    <xf numFmtId="0" fontId="102" fillId="14" borderId="25" xfId="0" applyFont="1" applyFill="1" applyBorder="1" applyAlignment="1" applyProtection="1">
      <alignment horizontal="center" wrapText="1" readingOrder="1"/>
      <protection hidden="1"/>
    </xf>
    <xf numFmtId="0" fontId="102" fillId="13" borderId="27" xfId="0" applyFont="1" applyFill="1" applyBorder="1" applyAlignment="1" applyProtection="1">
      <alignment horizontal="center" wrapText="1" readingOrder="1"/>
      <protection hidden="1"/>
    </xf>
    <xf numFmtId="0" fontId="102" fillId="13" borderId="28" xfId="0" applyFont="1" applyFill="1" applyBorder="1" applyAlignment="1" applyProtection="1">
      <alignment horizontal="center" wrapText="1" readingOrder="1"/>
      <protection hidden="1"/>
    </xf>
    <xf numFmtId="0" fontId="102" fillId="13" borderId="25" xfId="0" applyFont="1" applyFill="1" applyBorder="1" applyAlignment="1" applyProtection="1">
      <alignment horizontal="center" wrapText="1" readingOrder="1"/>
      <protection hidden="1"/>
    </xf>
    <xf numFmtId="0" fontId="102" fillId="17" borderId="12" xfId="0" applyFont="1" applyFill="1" applyBorder="1" applyAlignment="1" applyProtection="1">
      <alignment horizontal="center" vertical="center" wrapText="1" readingOrder="1"/>
      <protection hidden="1"/>
    </xf>
    <xf numFmtId="0" fontId="102" fillId="17" borderId="50" xfId="0" applyFont="1" applyFill="1" applyBorder="1" applyAlignment="1" applyProtection="1">
      <alignment horizontal="center" vertical="center" wrapText="1" readingOrder="1"/>
      <protection hidden="1"/>
    </xf>
    <xf numFmtId="0" fontId="102" fillId="17" borderId="51" xfId="0" applyFont="1" applyFill="1" applyBorder="1" applyAlignment="1" applyProtection="1">
      <alignment horizontal="center" vertical="center" wrapText="1" readingOrder="1"/>
      <protection hidden="1"/>
    </xf>
    <xf numFmtId="0" fontId="102" fillId="18" borderId="50" xfId="0" applyFont="1" applyFill="1" applyBorder="1" applyAlignment="1" applyProtection="1">
      <alignment horizontal="center" wrapText="1" readingOrder="1"/>
      <protection hidden="1"/>
    </xf>
    <xf numFmtId="0" fontId="102" fillId="18" borderId="51" xfId="0" applyFont="1" applyFill="1" applyBorder="1" applyAlignment="1" applyProtection="1">
      <alignment horizontal="center" wrapText="1" readingOrder="1"/>
      <protection hidden="1"/>
    </xf>
    <xf numFmtId="0" fontId="102" fillId="14" borderId="12" xfId="0" applyFont="1" applyFill="1" applyBorder="1" applyAlignment="1" applyProtection="1">
      <alignment horizontal="center" wrapText="1" readingOrder="1"/>
      <protection hidden="1"/>
    </xf>
    <xf numFmtId="0" fontId="102" fillId="14" borderId="50" xfId="0" applyFont="1" applyFill="1" applyBorder="1" applyAlignment="1" applyProtection="1">
      <alignment horizontal="center" wrapText="1" readingOrder="1"/>
      <protection hidden="1"/>
    </xf>
    <xf numFmtId="0" fontId="102" fillId="14" borderId="51" xfId="0" applyFont="1" applyFill="1" applyBorder="1" applyAlignment="1" applyProtection="1">
      <alignment horizontal="center" wrapText="1" readingOrder="1"/>
      <protection hidden="1"/>
    </xf>
    <xf numFmtId="0" fontId="102" fillId="18" borderId="12" xfId="0" applyFont="1" applyFill="1" applyBorder="1" applyAlignment="1" applyProtection="1">
      <alignment horizontal="center" wrapText="1" readingOrder="1"/>
      <protection hidden="1"/>
    </xf>
    <xf numFmtId="0" fontId="102" fillId="13" borderId="12" xfId="0" applyFont="1" applyFill="1" applyBorder="1" applyAlignment="1" applyProtection="1">
      <alignment horizontal="center" wrapText="1" readingOrder="1"/>
      <protection hidden="1"/>
    </xf>
    <xf numFmtId="0" fontId="102" fillId="13" borderId="50" xfId="0" applyFont="1" applyFill="1" applyBorder="1" applyAlignment="1" applyProtection="1">
      <alignment horizontal="center" wrapText="1" readingOrder="1"/>
      <protection hidden="1"/>
    </xf>
    <xf numFmtId="0" fontId="102" fillId="13" borderId="51" xfId="0" applyFont="1" applyFill="1" applyBorder="1" applyAlignment="1" applyProtection="1">
      <alignment horizontal="center" wrapText="1" readingOrder="1"/>
      <protection hidden="1"/>
    </xf>
    <xf numFmtId="0" fontId="103" fillId="14" borderId="127" xfId="0" applyFont="1" applyFill="1" applyBorder="1" applyAlignment="1">
      <alignment horizontal="center" vertical="center" wrapText="1" readingOrder="1"/>
    </xf>
    <xf numFmtId="0" fontId="103" fillId="14" borderId="128" xfId="0" applyFont="1" applyFill="1" applyBorder="1" applyAlignment="1">
      <alignment horizontal="center" vertical="center" wrapText="1" readingOrder="1"/>
    </xf>
    <xf numFmtId="0" fontId="103" fillId="14" borderId="129" xfId="0" applyFont="1" applyFill="1" applyBorder="1" applyAlignment="1">
      <alignment horizontal="center" vertical="center" wrapText="1" readingOrder="1"/>
    </xf>
    <xf numFmtId="0" fontId="103" fillId="14" borderId="130" xfId="0" applyFont="1" applyFill="1" applyBorder="1" applyAlignment="1">
      <alignment horizontal="center" vertical="center" wrapText="1" readingOrder="1"/>
    </xf>
    <xf numFmtId="0" fontId="103" fillId="14" borderId="0" xfId="0" applyFont="1" applyFill="1" applyAlignment="1">
      <alignment horizontal="center" vertical="center" wrapText="1" readingOrder="1"/>
    </xf>
    <xf numFmtId="0" fontId="103" fillId="14" borderId="131" xfId="0" applyFont="1" applyFill="1" applyBorder="1" applyAlignment="1">
      <alignment horizontal="center" vertical="center" wrapText="1" readingOrder="1"/>
    </xf>
    <xf numFmtId="0" fontId="103" fillId="14" borderId="132" xfId="0" applyFont="1" applyFill="1" applyBorder="1" applyAlignment="1">
      <alignment horizontal="center" vertical="center" wrapText="1" readingOrder="1"/>
    </xf>
    <xf numFmtId="0" fontId="103" fillId="14" borderId="133" xfId="0" applyFont="1" applyFill="1" applyBorder="1" applyAlignment="1">
      <alignment horizontal="center" vertical="center" wrapText="1" readingOrder="1"/>
    </xf>
    <xf numFmtId="0" fontId="103" fillId="14" borderId="134" xfId="0" applyFont="1" applyFill="1" applyBorder="1" applyAlignment="1">
      <alignment horizontal="center" vertical="center" wrapText="1" readingOrder="1"/>
    </xf>
    <xf numFmtId="0" fontId="103" fillId="13" borderId="127" xfId="0" applyFont="1" applyFill="1" applyBorder="1" applyAlignment="1">
      <alignment horizontal="center" vertical="center" wrapText="1" readingOrder="1"/>
    </xf>
    <xf numFmtId="0" fontId="103" fillId="13" borderId="128" xfId="0" applyFont="1" applyFill="1" applyBorder="1" applyAlignment="1">
      <alignment horizontal="center" vertical="center" wrapText="1" readingOrder="1"/>
    </xf>
    <xf numFmtId="0" fontId="103" fillId="13" borderId="129" xfId="0" applyFont="1" applyFill="1" applyBorder="1" applyAlignment="1">
      <alignment horizontal="center" vertical="center" wrapText="1" readingOrder="1"/>
    </xf>
    <xf numFmtId="0" fontId="103" fillId="13" borderId="130" xfId="0" applyFont="1" applyFill="1" applyBorder="1" applyAlignment="1">
      <alignment horizontal="center" vertical="center" wrapText="1" readingOrder="1"/>
    </xf>
    <xf numFmtId="0" fontId="103" fillId="13" borderId="0" xfId="0" applyFont="1" applyFill="1" applyAlignment="1">
      <alignment horizontal="center" vertical="center" wrapText="1" readingOrder="1"/>
    </xf>
    <xf numFmtId="0" fontId="103" fillId="13" borderId="131" xfId="0" applyFont="1" applyFill="1" applyBorder="1" applyAlignment="1">
      <alignment horizontal="center" vertical="center" wrapText="1" readingOrder="1"/>
    </xf>
    <xf numFmtId="0" fontId="103" fillId="13" borderId="132" xfId="0" applyFont="1" applyFill="1" applyBorder="1" applyAlignment="1">
      <alignment horizontal="center" vertical="center" wrapText="1" readingOrder="1"/>
    </xf>
    <xf numFmtId="0" fontId="103" fillId="13" borderId="133" xfId="0" applyFont="1" applyFill="1" applyBorder="1" applyAlignment="1">
      <alignment horizontal="center" vertical="center" wrapText="1" readingOrder="1"/>
    </xf>
    <xf numFmtId="0" fontId="103" fillId="13" borderId="134" xfId="0" applyFont="1" applyFill="1" applyBorder="1" applyAlignment="1">
      <alignment horizontal="center" vertical="center" wrapText="1" readingOrder="1"/>
    </xf>
    <xf numFmtId="0" fontId="103" fillId="17" borderId="127" xfId="0" applyFont="1" applyFill="1" applyBorder="1" applyAlignment="1">
      <alignment horizontal="center" vertical="center" wrapText="1" readingOrder="1"/>
    </xf>
    <xf numFmtId="0" fontId="103" fillId="17" borderId="128" xfId="0" applyFont="1" applyFill="1" applyBorder="1" applyAlignment="1">
      <alignment horizontal="center" vertical="center" wrapText="1" readingOrder="1"/>
    </xf>
    <xf numFmtId="0" fontId="103" fillId="17" borderId="129" xfId="0" applyFont="1" applyFill="1" applyBorder="1" applyAlignment="1">
      <alignment horizontal="center" vertical="center" wrapText="1" readingOrder="1"/>
    </xf>
    <xf numFmtId="0" fontId="103" fillId="17" borderId="130" xfId="0" applyFont="1" applyFill="1" applyBorder="1" applyAlignment="1">
      <alignment horizontal="center" vertical="center" wrapText="1" readingOrder="1"/>
    </xf>
    <xf numFmtId="0" fontId="103" fillId="17" borderId="0" xfId="0" applyFont="1" applyFill="1" applyAlignment="1">
      <alignment horizontal="center" vertical="center" wrapText="1" readingOrder="1"/>
    </xf>
    <xf numFmtId="0" fontId="103" fillId="17" borderId="131" xfId="0" applyFont="1" applyFill="1" applyBorder="1" applyAlignment="1">
      <alignment horizontal="center" vertical="center" wrapText="1" readingOrder="1"/>
    </xf>
    <xf numFmtId="0" fontId="103" fillId="17" borderId="132" xfId="0" applyFont="1" applyFill="1" applyBorder="1" applyAlignment="1">
      <alignment horizontal="center" vertical="center" wrapText="1" readingOrder="1"/>
    </xf>
    <xf numFmtId="0" fontId="103" fillId="17" borderId="133" xfId="0" applyFont="1" applyFill="1" applyBorder="1" applyAlignment="1">
      <alignment horizontal="center" vertical="center" wrapText="1" readingOrder="1"/>
    </xf>
    <xf numFmtId="0" fontId="103" fillId="17" borderId="134" xfId="0" applyFont="1" applyFill="1" applyBorder="1" applyAlignment="1">
      <alignment horizontal="center" vertical="center" wrapText="1" readingOrder="1"/>
    </xf>
    <xf numFmtId="0" fontId="103" fillId="18" borderId="127" xfId="0" applyFont="1" applyFill="1" applyBorder="1" applyAlignment="1">
      <alignment horizontal="center" vertical="center" wrapText="1" readingOrder="1"/>
    </xf>
    <xf numFmtId="0" fontId="103" fillId="18" borderId="128" xfId="0" applyFont="1" applyFill="1" applyBorder="1" applyAlignment="1">
      <alignment horizontal="center" vertical="center" wrapText="1" readingOrder="1"/>
    </xf>
    <xf numFmtId="0" fontId="103" fillId="18" borderId="129" xfId="0" applyFont="1" applyFill="1" applyBorder="1" applyAlignment="1">
      <alignment horizontal="center" vertical="center" wrapText="1" readingOrder="1"/>
    </xf>
    <xf numFmtId="0" fontId="103" fillId="18" borderId="130" xfId="0" applyFont="1" applyFill="1" applyBorder="1" applyAlignment="1">
      <alignment horizontal="center" vertical="center" wrapText="1" readingOrder="1"/>
    </xf>
    <xf numFmtId="0" fontId="103" fillId="18" borderId="0" xfId="0" applyFont="1" applyFill="1" applyAlignment="1">
      <alignment horizontal="center" vertical="center" wrapText="1" readingOrder="1"/>
    </xf>
    <xf numFmtId="0" fontId="103" fillId="18" borderId="131" xfId="0" applyFont="1" applyFill="1" applyBorder="1" applyAlignment="1">
      <alignment horizontal="center" vertical="center" wrapText="1" readingOrder="1"/>
    </xf>
    <xf numFmtId="0" fontId="103" fillId="18" borderId="132" xfId="0" applyFont="1" applyFill="1" applyBorder="1" applyAlignment="1">
      <alignment horizontal="center" vertical="center" wrapText="1" readingOrder="1"/>
    </xf>
    <xf numFmtId="0" fontId="103" fillId="18" borderId="133" xfId="0" applyFont="1" applyFill="1" applyBorder="1" applyAlignment="1">
      <alignment horizontal="center" vertical="center" wrapText="1" readingOrder="1"/>
    </xf>
    <xf numFmtId="0" fontId="103" fillId="18" borderId="134" xfId="0" applyFont="1" applyFill="1" applyBorder="1" applyAlignment="1">
      <alignment horizontal="center" vertical="center" wrapText="1" readingOrder="1"/>
    </xf>
    <xf numFmtId="0" fontId="100" fillId="0" borderId="0" xfId="0" applyFont="1" applyAlignment="1">
      <alignment horizontal="center" vertical="center" wrapText="1"/>
    </xf>
    <xf numFmtId="0" fontId="104" fillId="28" borderId="0" xfId="0" applyFont="1" applyFill="1" applyAlignment="1">
      <alignment horizontal="center" vertical="center" wrapText="1" readingOrder="1"/>
    </xf>
    <xf numFmtId="0" fontId="104" fillId="28" borderId="0" xfId="0" applyFont="1" applyFill="1" applyAlignment="1">
      <alignment horizontal="center" vertical="center" textRotation="90" wrapText="1" readingOrder="1"/>
    </xf>
    <xf numFmtId="0" fontId="104" fillId="28" borderId="24" xfId="0" applyFont="1" applyFill="1" applyBorder="1" applyAlignment="1">
      <alignment horizontal="center" vertical="center" textRotation="90" wrapText="1" readingOrder="1"/>
    </xf>
    <xf numFmtId="0" fontId="105" fillId="0" borderId="12" xfId="0" applyFont="1" applyBorder="1" applyAlignment="1">
      <alignment horizontal="center" vertical="center" wrapText="1"/>
    </xf>
    <xf numFmtId="0" fontId="105" fillId="0" borderId="50" xfId="0" applyFont="1" applyBorder="1" applyAlignment="1">
      <alignment horizontal="center" vertical="center"/>
    </xf>
    <xf numFmtId="0" fontId="105" fillId="0" borderId="51" xfId="0" applyFont="1" applyBorder="1" applyAlignment="1">
      <alignment horizontal="center" vertical="center"/>
    </xf>
    <xf numFmtId="0" fontId="105" fillId="0" borderId="13" xfId="0" applyFont="1" applyBorder="1" applyAlignment="1">
      <alignment horizontal="center" vertical="center"/>
    </xf>
    <xf numFmtId="0" fontId="105" fillId="0" borderId="0" xfId="0" applyFont="1" applyAlignment="1">
      <alignment horizontal="center" vertical="center"/>
    </xf>
    <xf numFmtId="0" fontId="105" fillId="0" borderId="24" xfId="0" applyFont="1" applyBorder="1" applyAlignment="1">
      <alignment horizontal="center" vertical="center"/>
    </xf>
    <xf numFmtId="0" fontId="105" fillId="0" borderId="27" xfId="0" applyFont="1" applyBorder="1" applyAlignment="1">
      <alignment horizontal="center" vertical="center"/>
    </xf>
    <xf numFmtId="0" fontId="105" fillId="0" borderId="28" xfId="0" applyFont="1" applyBorder="1" applyAlignment="1">
      <alignment horizontal="center" vertical="center"/>
    </xf>
    <xf numFmtId="0" fontId="105" fillId="0" borderId="25" xfId="0" applyFont="1" applyBorder="1" applyAlignment="1">
      <alignment horizontal="center" vertical="center"/>
    </xf>
    <xf numFmtId="0" fontId="105" fillId="0" borderId="50" xfId="0" applyFont="1" applyBorder="1" applyAlignment="1">
      <alignment horizontal="center" vertical="center" wrapText="1"/>
    </xf>
    <xf numFmtId="0" fontId="106" fillId="0" borderId="0" xfId="0" applyFont="1" applyAlignment="1">
      <alignment horizontal="center" vertical="center" wrapText="1"/>
    </xf>
    <xf numFmtId="0" fontId="107" fillId="0" borderId="0" xfId="0" applyFont="1" applyAlignment="1">
      <alignment horizontal="center" vertical="center" wrapText="1"/>
    </xf>
    <xf numFmtId="0" fontId="108" fillId="18" borderId="127" xfId="0" applyFont="1" applyFill="1" applyBorder="1" applyAlignment="1">
      <alignment horizontal="center" vertical="center" wrapText="1" readingOrder="1"/>
    </xf>
    <xf numFmtId="0" fontId="108" fillId="18" borderId="128" xfId="0" applyFont="1" applyFill="1" applyBorder="1" applyAlignment="1">
      <alignment horizontal="center" vertical="center" wrapText="1" readingOrder="1"/>
    </xf>
    <xf numFmtId="0" fontId="108" fillId="18" borderId="129" xfId="0" applyFont="1" applyFill="1" applyBorder="1" applyAlignment="1">
      <alignment horizontal="center" vertical="center" wrapText="1" readingOrder="1"/>
    </xf>
    <xf numFmtId="0" fontId="108" fillId="18" borderId="130" xfId="0" applyFont="1" applyFill="1" applyBorder="1" applyAlignment="1">
      <alignment horizontal="center" vertical="center" wrapText="1" readingOrder="1"/>
    </xf>
    <xf numFmtId="0" fontId="108" fillId="18" borderId="0" xfId="0" applyFont="1" applyFill="1" applyAlignment="1">
      <alignment horizontal="center" vertical="center" wrapText="1" readingOrder="1"/>
    </xf>
    <xf numFmtId="0" fontId="108" fillId="18" borderId="131" xfId="0" applyFont="1" applyFill="1" applyBorder="1" applyAlignment="1">
      <alignment horizontal="center" vertical="center" wrapText="1" readingOrder="1"/>
    </xf>
    <xf numFmtId="0" fontId="108" fillId="18" borderId="132" xfId="0" applyFont="1" applyFill="1" applyBorder="1" applyAlignment="1">
      <alignment horizontal="center" vertical="center" wrapText="1" readingOrder="1"/>
    </xf>
    <xf numFmtId="0" fontId="108" fillId="18" borderId="133" xfId="0" applyFont="1" applyFill="1" applyBorder="1" applyAlignment="1">
      <alignment horizontal="center" vertical="center" wrapText="1" readingOrder="1"/>
    </xf>
    <xf numFmtId="0" fontId="108" fillId="18" borderId="134" xfId="0" applyFont="1" applyFill="1" applyBorder="1" applyAlignment="1">
      <alignment horizontal="center" vertical="center" wrapText="1" readingOrder="1"/>
    </xf>
    <xf numFmtId="0" fontId="105" fillId="0" borderId="13" xfId="0" applyFont="1" applyBorder="1" applyAlignment="1">
      <alignment horizontal="center" vertical="center" wrapText="1"/>
    </xf>
    <xf numFmtId="0" fontId="108" fillId="17" borderId="127" xfId="0" applyFont="1" applyFill="1" applyBorder="1" applyAlignment="1">
      <alignment horizontal="center" vertical="center" wrapText="1" readingOrder="1"/>
    </xf>
    <xf numFmtId="0" fontId="108" fillId="17" borderId="128" xfId="0" applyFont="1" applyFill="1" applyBorder="1" applyAlignment="1">
      <alignment horizontal="center" vertical="center" wrapText="1" readingOrder="1"/>
    </xf>
    <xf numFmtId="0" fontId="108" fillId="17" borderId="129" xfId="0" applyFont="1" applyFill="1" applyBorder="1" applyAlignment="1">
      <alignment horizontal="center" vertical="center" wrapText="1" readingOrder="1"/>
    </xf>
    <xf numFmtId="0" fontId="108" fillId="17" borderId="130" xfId="0" applyFont="1" applyFill="1" applyBorder="1" applyAlignment="1">
      <alignment horizontal="center" vertical="center" wrapText="1" readingOrder="1"/>
    </xf>
    <xf numFmtId="0" fontId="108" fillId="17" borderId="0" xfId="0" applyFont="1" applyFill="1" applyAlignment="1">
      <alignment horizontal="center" vertical="center" wrapText="1" readingOrder="1"/>
    </xf>
    <xf numFmtId="0" fontId="108" fillId="17" borderId="131" xfId="0" applyFont="1" applyFill="1" applyBorder="1" applyAlignment="1">
      <alignment horizontal="center" vertical="center" wrapText="1" readingOrder="1"/>
    </xf>
    <xf numFmtId="0" fontId="108" fillId="17" borderId="132" xfId="0" applyFont="1" applyFill="1" applyBorder="1" applyAlignment="1">
      <alignment horizontal="center" vertical="center" wrapText="1" readingOrder="1"/>
    </xf>
    <xf numFmtId="0" fontId="108" fillId="17" borderId="133" xfId="0" applyFont="1" applyFill="1" applyBorder="1" applyAlignment="1">
      <alignment horizontal="center" vertical="center" wrapText="1" readingOrder="1"/>
    </xf>
    <xf numFmtId="0" fontId="108" fillId="17" borderId="134" xfId="0" applyFont="1" applyFill="1" applyBorder="1" applyAlignment="1">
      <alignment horizontal="center" vertical="center" wrapText="1" readingOrder="1"/>
    </xf>
    <xf numFmtId="0" fontId="108" fillId="13" borderId="127" xfId="0" applyFont="1" applyFill="1" applyBorder="1" applyAlignment="1">
      <alignment horizontal="center" vertical="center" wrapText="1" readingOrder="1"/>
    </xf>
    <xf numFmtId="0" fontId="108" fillId="13" borderId="128" xfId="0" applyFont="1" applyFill="1" applyBorder="1" applyAlignment="1">
      <alignment horizontal="center" vertical="center" wrapText="1" readingOrder="1"/>
    </xf>
    <xf numFmtId="0" fontId="108" fillId="13" borderId="129" xfId="0" applyFont="1" applyFill="1" applyBorder="1" applyAlignment="1">
      <alignment horizontal="center" vertical="center" wrapText="1" readingOrder="1"/>
    </xf>
    <xf numFmtId="0" fontId="108" fillId="13" borderId="130" xfId="0" applyFont="1" applyFill="1" applyBorder="1" applyAlignment="1">
      <alignment horizontal="center" vertical="center" wrapText="1" readingOrder="1"/>
    </xf>
    <xf numFmtId="0" fontId="108" fillId="13" borderId="0" xfId="0" applyFont="1" applyFill="1" applyAlignment="1">
      <alignment horizontal="center" vertical="center" wrapText="1" readingOrder="1"/>
    </xf>
    <xf numFmtId="0" fontId="108" fillId="13" borderId="131" xfId="0" applyFont="1" applyFill="1" applyBorder="1" applyAlignment="1">
      <alignment horizontal="center" vertical="center" wrapText="1" readingOrder="1"/>
    </xf>
    <xf numFmtId="0" fontId="108" fillId="13" borderId="132" xfId="0" applyFont="1" applyFill="1" applyBorder="1" applyAlignment="1">
      <alignment horizontal="center" vertical="center" wrapText="1" readingOrder="1"/>
    </xf>
    <xf numFmtId="0" fontId="108" fillId="13" borderId="133" xfId="0" applyFont="1" applyFill="1" applyBorder="1" applyAlignment="1">
      <alignment horizontal="center" vertical="center" wrapText="1" readingOrder="1"/>
    </xf>
    <xf numFmtId="0" fontId="108" fillId="13" borderId="134" xfId="0" applyFont="1" applyFill="1" applyBorder="1" applyAlignment="1">
      <alignment horizontal="center" vertical="center" wrapText="1" readingOrder="1"/>
    </xf>
    <xf numFmtId="0" fontId="108" fillId="14" borderId="127" xfId="0" applyFont="1" applyFill="1" applyBorder="1" applyAlignment="1">
      <alignment horizontal="center" vertical="center" wrapText="1" readingOrder="1"/>
    </xf>
    <xf numFmtId="0" fontId="108" fillId="14" borderId="128" xfId="0" applyFont="1" applyFill="1" applyBorder="1" applyAlignment="1">
      <alignment horizontal="center" vertical="center" wrapText="1" readingOrder="1"/>
    </xf>
    <xf numFmtId="0" fontId="108" fillId="14" borderId="129" xfId="0" applyFont="1" applyFill="1" applyBorder="1" applyAlignment="1">
      <alignment horizontal="center" vertical="center" wrapText="1" readingOrder="1"/>
    </xf>
    <xf numFmtId="0" fontId="108" fillId="14" borderId="130" xfId="0" applyFont="1" applyFill="1" applyBorder="1" applyAlignment="1">
      <alignment horizontal="center" vertical="center" wrapText="1" readingOrder="1"/>
    </xf>
    <xf numFmtId="0" fontId="108" fillId="14" borderId="0" xfId="0" applyFont="1" applyFill="1" applyAlignment="1">
      <alignment horizontal="center" vertical="center" wrapText="1" readingOrder="1"/>
    </xf>
    <xf numFmtId="0" fontId="108" fillId="14" borderId="131" xfId="0" applyFont="1" applyFill="1" applyBorder="1" applyAlignment="1">
      <alignment horizontal="center" vertical="center" wrapText="1" readingOrder="1"/>
    </xf>
    <xf numFmtId="0" fontId="108" fillId="14" borderId="132" xfId="0" applyFont="1" applyFill="1" applyBorder="1" applyAlignment="1">
      <alignment horizontal="center" vertical="center" wrapText="1" readingOrder="1"/>
    </xf>
    <xf numFmtId="0" fontId="108" fillId="14" borderId="133" xfId="0" applyFont="1" applyFill="1" applyBorder="1" applyAlignment="1">
      <alignment horizontal="center" vertical="center" wrapText="1" readingOrder="1"/>
    </xf>
    <xf numFmtId="0" fontId="108" fillId="14" borderId="134" xfId="0" applyFont="1" applyFill="1" applyBorder="1" applyAlignment="1">
      <alignment horizontal="center" vertical="center" wrapText="1" readingOrder="1"/>
    </xf>
    <xf numFmtId="0" fontId="41" fillId="0" borderId="3" xfId="0" applyFont="1" applyBorder="1" applyAlignment="1" applyProtection="1">
      <alignment horizontal="center" vertical="center" textRotation="90" wrapText="1"/>
      <protection hidden="1"/>
    </xf>
    <xf numFmtId="0" fontId="50" fillId="0" borderId="10" xfId="0" applyFont="1" applyBorder="1" applyAlignment="1" applyProtection="1">
      <alignment horizontal="center" vertical="center"/>
      <protection locked="0"/>
    </xf>
    <xf numFmtId="0" fontId="50" fillId="0" borderId="11" xfId="0" applyFont="1" applyBorder="1" applyAlignment="1" applyProtection="1">
      <alignment horizontal="center" vertical="center"/>
      <protection locked="0"/>
    </xf>
    <xf numFmtId="0" fontId="45" fillId="0" borderId="10" xfId="0" applyFont="1" applyBorder="1" applyAlignment="1" applyProtection="1">
      <alignment horizontal="justify" vertical="center" wrapText="1"/>
      <protection hidden="1"/>
    </xf>
    <xf numFmtId="0" fontId="45" fillId="0" borderId="11" xfId="0" applyFont="1" applyBorder="1" applyAlignment="1" applyProtection="1">
      <alignment horizontal="justify" vertical="center" wrapText="1"/>
      <protection hidden="1"/>
    </xf>
    <xf numFmtId="0" fontId="45" fillId="0" borderId="7" xfId="0" applyFont="1" applyBorder="1" applyAlignment="1" applyProtection="1">
      <alignment horizontal="center" vertical="center"/>
      <protection hidden="1"/>
    </xf>
    <xf numFmtId="0" fontId="45" fillId="0" borderId="35" xfId="0" applyFont="1" applyBorder="1" applyAlignment="1" applyProtection="1">
      <alignment horizontal="center" vertical="center"/>
      <protection hidden="1"/>
    </xf>
    <xf numFmtId="0" fontId="45" fillId="0" borderId="3" xfId="0" applyFont="1" applyBorder="1" applyAlignment="1" applyProtection="1">
      <alignment horizontal="center" vertical="center" textRotation="90" wrapText="1"/>
      <protection hidden="1"/>
    </xf>
    <xf numFmtId="0" fontId="45" fillId="0" borderId="85" xfId="0" applyFont="1" applyBorder="1" applyAlignment="1" applyProtection="1">
      <alignment horizontal="center" vertical="center" wrapText="1"/>
      <protection locked="0"/>
    </xf>
    <xf numFmtId="0" fontId="45" fillId="0" borderId="47"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37" fillId="0" borderId="84" xfId="0" applyFont="1" applyBorder="1" applyAlignment="1" applyProtection="1">
      <alignment horizontal="left" vertical="center"/>
      <protection locked="0"/>
    </xf>
    <xf numFmtId="0" fontId="37" fillId="0" borderId="56" xfId="0" applyFont="1" applyBorder="1" applyAlignment="1" applyProtection="1">
      <alignment horizontal="left" vertical="center"/>
      <protection locked="0"/>
    </xf>
    <xf numFmtId="0" fontId="50" fillId="0" borderId="45" xfId="0" applyFont="1" applyBorder="1" applyAlignment="1" applyProtection="1">
      <alignment horizontal="center" vertical="center" wrapText="1"/>
      <protection locked="0"/>
    </xf>
    <xf numFmtId="0" fontId="50" fillId="0" borderId="11" xfId="0" applyFont="1" applyBorder="1" applyAlignment="1" applyProtection="1">
      <alignment horizontal="center" vertical="center" wrapText="1"/>
      <protection locked="0"/>
    </xf>
    <xf numFmtId="0" fontId="2" fillId="0" borderId="84" xfId="0" applyFont="1" applyBorder="1" applyAlignment="1" applyProtection="1">
      <alignment horizontal="left" vertical="top" wrapText="1"/>
      <protection locked="0"/>
    </xf>
    <xf numFmtId="0" fontId="2" fillId="0" borderId="56" xfId="0" applyFont="1" applyBorder="1" applyAlignment="1" applyProtection="1">
      <alignment horizontal="left" vertical="top" wrapText="1"/>
      <protection locked="0"/>
    </xf>
    <xf numFmtId="0" fontId="109" fillId="15" borderId="4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textRotation="90" wrapText="1"/>
      <protection hidden="1"/>
    </xf>
    <xf numFmtId="0" fontId="41" fillId="0" borderId="4" xfId="0" applyFont="1" applyBorder="1" applyAlignment="1" applyProtection="1">
      <alignment horizontal="center" vertical="center" textRotation="90" wrapText="1"/>
      <protection hidden="1"/>
    </xf>
    <xf numFmtId="0" fontId="50" fillId="0" borderId="85" xfId="0"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50" fillId="0" borderId="3" xfId="0" applyFont="1" applyBorder="1" applyAlignment="1" applyProtection="1">
      <alignment horizontal="center" vertical="center" wrapText="1"/>
      <protection locked="0"/>
    </xf>
    <xf numFmtId="0" fontId="110" fillId="0" borderId="0" xfId="0" applyFont="1" applyAlignment="1">
      <alignment horizontal="center" vertical="center"/>
    </xf>
    <xf numFmtId="0" fontId="111" fillId="0" borderId="0" xfId="0" applyFont="1" applyAlignment="1">
      <alignment horizontal="center" vertical="center"/>
    </xf>
    <xf numFmtId="0" fontId="112" fillId="5" borderId="0" xfId="0" applyFont="1" applyFill="1" applyAlignment="1">
      <alignment horizontal="justify" vertical="center" wrapText="1"/>
    </xf>
    <xf numFmtId="0" fontId="113" fillId="7" borderId="84" xfId="0" applyFont="1" applyFill="1" applyBorder="1" applyAlignment="1">
      <alignment horizontal="center" vertical="center" wrapText="1" readingOrder="1"/>
    </xf>
    <xf numFmtId="0" fontId="113" fillId="7" borderId="86" xfId="0" applyFont="1" applyFill="1" applyBorder="1" applyAlignment="1">
      <alignment horizontal="center" vertical="center" wrapText="1" readingOrder="1"/>
    </xf>
    <xf numFmtId="0" fontId="113" fillId="7" borderId="56" xfId="0" applyFont="1" applyFill="1" applyBorder="1" applyAlignment="1">
      <alignment horizontal="center" vertical="center" wrapText="1" readingOrder="1"/>
    </xf>
    <xf numFmtId="0" fontId="81" fillId="7" borderId="57" xfId="0" applyFont="1" applyFill="1" applyBorder="1" applyAlignment="1">
      <alignment horizontal="center" vertical="center" wrapText="1" readingOrder="1"/>
    </xf>
    <xf numFmtId="0" fontId="81" fillId="7" borderId="52" xfId="0" applyFont="1" applyFill="1" applyBorder="1" applyAlignment="1">
      <alignment horizontal="center" vertical="center" wrapText="1" readingOrder="1"/>
    </xf>
    <xf numFmtId="0" fontId="81" fillId="5" borderId="87" xfId="0" applyFont="1" applyFill="1" applyBorder="1" applyAlignment="1">
      <alignment horizontal="center" vertical="center" wrapText="1" readingOrder="1"/>
    </xf>
    <xf numFmtId="0" fontId="81" fillId="5" borderId="31" xfId="0" applyFont="1" applyFill="1" applyBorder="1" applyAlignment="1">
      <alignment horizontal="center" vertical="center" wrapText="1" readingOrder="1"/>
    </xf>
    <xf numFmtId="0" fontId="81" fillId="5" borderId="4" xfId="0" applyFont="1" applyFill="1" applyBorder="1" applyAlignment="1">
      <alignment horizontal="center" vertical="center" wrapText="1" readingOrder="1"/>
    </xf>
    <xf numFmtId="0" fontId="81" fillId="5" borderId="3" xfId="0" applyFont="1" applyFill="1" applyBorder="1" applyAlignment="1">
      <alignment horizontal="center" vertical="center" wrapText="1" readingOrder="1"/>
    </xf>
    <xf numFmtId="0" fontId="81" fillId="5" borderId="88" xfId="0" applyFont="1" applyFill="1" applyBorder="1" applyAlignment="1">
      <alignment horizontal="center" vertical="center" wrapText="1" readingOrder="1"/>
    </xf>
    <xf numFmtId="0" fontId="81" fillId="5" borderId="8" xfId="0" applyFont="1" applyFill="1" applyBorder="1" applyAlignment="1">
      <alignment horizontal="center" vertical="center" wrapText="1" readingOrder="1"/>
    </xf>
    <xf numFmtId="14" fontId="50" fillId="0" borderId="6" xfId="0" applyNumberFormat="1" applyFont="1" applyBorder="1" applyAlignment="1" applyProtection="1">
      <alignment horizontal="center" vertical="center"/>
      <protection locked="0"/>
    </xf>
    <xf numFmtId="14" fontId="50" fillId="0" borderId="4" xfId="0" applyNumberFormat="1" applyFont="1" applyBorder="1" applyAlignment="1" applyProtection="1">
      <alignment horizontal="center" vertical="center"/>
      <protection locked="0"/>
    </xf>
    <xf numFmtId="0" fontId="44" fillId="29" borderId="89" xfId="0" applyFont="1" applyFill="1" applyBorder="1" applyAlignment="1">
      <alignment horizontal="center" vertical="center" wrapText="1"/>
    </xf>
    <xf numFmtId="0" fontId="44" fillId="29" borderId="90" xfId="0" applyFont="1" applyFill="1" applyBorder="1" applyAlignment="1">
      <alignment horizontal="center" vertical="center" wrapText="1"/>
    </xf>
    <xf numFmtId="0" fontId="44" fillId="29" borderId="29" xfId="0" applyFont="1" applyFill="1" applyBorder="1" applyAlignment="1">
      <alignment horizontal="center" vertical="center" wrapText="1"/>
    </xf>
    <xf numFmtId="0" fontId="44"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40" fillId="15" borderId="42" xfId="0" applyFont="1" applyFill="1" applyBorder="1" applyAlignment="1" applyProtection="1">
      <alignment horizontal="center" vertical="center"/>
      <protection locked="0"/>
    </xf>
    <xf numFmtId="0" fontId="40" fillId="15" borderId="41" xfId="0" applyFont="1" applyFill="1" applyBorder="1" applyAlignment="1" applyProtection="1">
      <alignment horizontal="center" vertical="center"/>
      <protection locked="0"/>
    </xf>
    <xf numFmtId="0" fontId="8" fillId="8" borderId="21" xfId="0" applyFont="1" applyFill="1" applyBorder="1" applyAlignment="1" applyProtection="1">
      <alignment horizontal="left" vertical="center" wrapText="1"/>
      <protection hidden="1"/>
    </xf>
    <xf numFmtId="0" fontId="8" fillId="8" borderId="14" xfId="0" applyFont="1" applyFill="1" applyBorder="1" applyAlignment="1" applyProtection="1">
      <alignment horizontal="left" vertical="center" wrapText="1"/>
      <protection hidden="1"/>
    </xf>
    <xf numFmtId="0" fontId="8" fillId="8" borderId="16" xfId="0" applyFont="1" applyFill="1" applyBorder="1" applyAlignment="1" applyProtection="1">
      <alignment horizontal="left" vertical="center" wrapText="1"/>
      <protection hidden="1"/>
    </xf>
    <xf numFmtId="0" fontId="46" fillId="23" borderId="39" xfId="0" applyFont="1" applyFill="1" applyBorder="1" applyAlignment="1">
      <alignment horizontal="right" vertical="center" wrapText="1" indent="1"/>
    </xf>
    <xf numFmtId="0" fontId="46" fillId="23" borderId="43" xfId="0" applyFont="1" applyFill="1" applyBorder="1" applyAlignment="1">
      <alignment horizontal="right" vertical="center" wrapText="1" indent="1"/>
    </xf>
    <xf numFmtId="0" fontId="46" fillId="23" borderId="54" xfId="0" applyFont="1" applyFill="1" applyBorder="1" applyAlignment="1">
      <alignment horizontal="right" vertical="center" wrapText="1" indent="1"/>
    </xf>
    <xf numFmtId="0" fontId="46" fillId="23" borderId="28" xfId="0" applyFont="1" applyFill="1" applyBorder="1" applyAlignment="1">
      <alignment horizontal="right" vertical="center" wrapText="1" indent="1"/>
    </xf>
    <xf numFmtId="0" fontId="46" fillId="24" borderId="43" xfId="0" applyFont="1" applyFill="1" applyBorder="1" applyAlignment="1">
      <alignment horizontal="center" vertical="center"/>
    </xf>
    <xf numFmtId="0" fontId="46" fillId="24" borderId="28" xfId="0" applyFont="1" applyFill="1" applyBorder="1" applyAlignment="1">
      <alignment horizontal="center" vertical="center"/>
    </xf>
    <xf numFmtId="0" fontId="50" fillId="0" borderId="91" xfId="0" applyFont="1" applyBorder="1" applyAlignment="1" applyProtection="1">
      <alignment horizontal="center" vertical="center"/>
      <protection locked="0"/>
    </xf>
    <xf numFmtId="0" fontId="50" fillId="0" borderId="36" xfId="0" applyFont="1" applyBorder="1" applyAlignment="1" applyProtection="1">
      <alignment horizontal="center" vertical="center"/>
      <protection locked="0"/>
    </xf>
    <xf numFmtId="0" fontId="50" fillId="0" borderId="6" xfId="0" applyFont="1" applyBorder="1" applyAlignment="1">
      <alignment horizontal="center" vertical="center"/>
    </xf>
    <xf numFmtId="0" fontId="50" fillId="0" borderId="38" xfId="0" applyFont="1" applyBorder="1" applyAlignment="1">
      <alignment horizontal="center" vertical="center"/>
    </xf>
    <xf numFmtId="0" fontId="50" fillId="0" borderId="0" xfId="0" applyFont="1" applyAlignment="1" applyProtection="1">
      <alignment horizontal="center" vertical="center"/>
      <protection locked="0"/>
    </xf>
    <xf numFmtId="0" fontId="50" fillId="0" borderId="19" xfId="0" applyFont="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50" fillId="0" borderId="43" xfId="0" applyFont="1" applyBorder="1" applyAlignment="1" applyProtection="1">
      <alignment horizontal="center" vertical="center"/>
      <protection locked="0"/>
    </xf>
    <xf numFmtId="0" fontId="8" fillId="8" borderId="21" xfId="0" applyFont="1" applyFill="1" applyBorder="1" applyAlignment="1" applyProtection="1">
      <alignment horizontal="left" vertical="center" wrapText="1"/>
      <protection locked="0"/>
    </xf>
    <xf numFmtId="0" fontId="8" fillId="8" borderId="14" xfId="0" applyFont="1" applyFill="1" applyBorder="1" applyAlignment="1" applyProtection="1">
      <alignment horizontal="left" vertical="center" wrapText="1"/>
      <protection locked="0"/>
    </xf>
    <xf numFmtId="0" fontId="8" fillId="8" borderId="16" xfId="0" applyFont="1" applyFill="1" applyBorder="1" applyAlignment="1" applyProtection="1">
      <alignment horizontal="left" vertical="center" wrapText="1"/>
      <protection locked="0"/>
    </xf>
    <xf numFmtId="0" fontId="50" fillId="0" borderId="92" xfId="0" applyFont="1" applyBorder="1" applyAlignment="1" applyProtection="1">
      <alignment horizontal="center" vertical="center"/>
      <protection locked="0"/>
    </xf>
    <xf numFmtId="0" fontId="50" fillId="0" borderId="17" xfId="0" applyFont="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0" fontId="50" fillId="0" borderId="45" xfId="0" applyFont="1" applyBorder="1" applyAlignment="1" applyProtection="1">
      <alignment horizontal="center" vertical="center"/>
      <protection locked="0"/>
    </xf>
    <xf numFmtId="0" fontId="109" fillId="15" borderId="42" xfId="0" applyFont="1" applyFill="1" applyBorder="1" applyAlignment="1" applyProtection="1">
      <alignment horizontal="center" vertical="center"/>
      <protection locked="0"/>
    </xf>
    <xf numFmtId="0" fontId="59" fillId="15" borderId="42" xfId="0" applyFont="1" applyFill="1" applyBorder="1" applyAlignment="1" applyProtection="1">
      <alignment horizontal="center" vertical="center"/>
      <protection locked="0"/>
    </xf>
    <xf numFmtId="0" fontId="46" fillId="30" borderId="12" xfId="0" applyFont="1" applyFill="1" applyBorder="1" applyAlignment="1">
      <alignment horizontal="center" vertical="center"/>
    </xf>
    <xf numFmtId="0" fontId="46" fillId="30" borderId="50" xfId="0" applyFont="1" applyFill="1" applyBorder="1" applyAlignment="1">
      <alignment horizontal="center" vertical="center"/>
    </xf>
    <xf numFmtId="0" fontId="46" fillId="30" borderId="51" xfId="0" applyFont="1" applyFill="1" applyBorder="1" applyAlignment="1">
      <alignment horizontal="center" vertical="center"/>
    </xf>
    <xf numFmtId="0" fontId="46" fillId="30" borderId="27" xfId="0" applyFont="1" applyFill="1" applyBorder="1" applyAlignment="1">
      <alignment horizontal="center" vertical="center"/>
    </xf>
    <xf numFmtId="0" fontId="46" fillId="30" borderId="28" xfId="0" applyFont="1" applyFill="1" applyBorder="1" applyAlignment="1">
      <alignment horizontal="center" vertical="center"/>
    </xf>
    <xf numFmtId="0" fontId="46" fillId="30" borderId="25" xfId="0" applyFont="1" applyFill="1" applyBorder="1" applyAlignment="1">
      <alignment horizontal="center" vertical="center"/>
    </xf>
    <xf numFmtId="0" fontId="59" fillId="5" borderId="93" xfId="0" applyFont="1" applyFill="1" applyBorder="1" applyAlignment="1">
      <alignment horizontal="center" vertical="center"/>
    </xf>
    <xf numFmtId="0" fontId="59" fillId="5" borderId="94" xfId="0" applyFont="1" applyFill="1" applyBorder="1" applyAlignment="1">
      <alignment horizontal="center" vertical="center"/>
    </xf>
    <xf numFmtId="0" fontId="114" fillId="23" borderId="86" xfId="0" applyFont="1" applyFill="1" applyBorder="1" applyAlignment="1">
      <alignment horizontal="center" vertical="center"/>
    </xf>
    <xf numFmtId="0" fontId="114" fillId="23" borderId="56" xfId="0" applyFont="1" applyFill="1" applyBorder="1" applyAlignment="1">
      <alignment horizontal="center" vertical="center"/>
    </xf>
    <xf numFmtId="0" fontId="114" fillId="7" borderId="84" xfId="0" applyFont="1" applyFill="1" applyBorder="1" applyAlignment="1">
      <alignment horizontal="center" vertical="center"/>
    </xf>
    <xf numFmtId="0" fontId="114" fillId="7" borderId="86" xfId="0" applyFont="1" applyFill="1" applyBorder="1" applyAlignment="1">
      <alignment horizontal="center" vertical="center"/>
    </xf>
    <xf numFmtId="0" fontId="114" fillId="7" borderId="56" xfId="0" applyFont="1" applyFill="1" applyBorder="1" applyAlignment="1">
      <alignment horizontal="center" vertical="center"/>
    </xf>
    <xf numFmtId="0" fontId="114" fillId="23" borderId="84" xfId="0" applyFont="1" applyFill="1" applyBorder="1" applyAlignment="1">
      <alignment horizontal="center" vertical="center"/>
    </xf>
    <xf numFmtId="0" fontId="114" fillId="31" borderId="84" xfId="0" applyFont="1" applyFill="1" applyBorder="1" applyAlignment="1">
      <alignment horizontal="center" vertical="center"/>
    </xf>
    <xf numFmtId="0" fontId="114" fillId="31" borderId="86" xfId="0" applyFont="1" applyFill="1" applyBorder="1" applyAlignment="1">
      <alignment horizontal="center" vertical="center"/>
    </xf>
    <xf numFmtId="0" fontId="114" fillId="31" borderId="56" xfId="0" applyFont="1" applyFill="1" applyBorder="1" applyAlignment="1">
      <alignment horizontal="center" vertical="center"/>
    </xf>
    <xf numFmtId="0" fontId="115" fillId="16" borderId="84" xfId="0" applyFont="1" applyFill="1" applyBorder="1" applyAlignment="1">
      <alignment horizontal="center" vertical="center"/>
    </xf>
    <xf numFmtId="0" fontId="115" fillId="16" borderId="86" xfId="0" applyFont="1" applyFill="1" applyBorder="1" applyAlignment="1">
      <alignment horizontal="center" vertical="center"/>
    </xf>
    <xf numFmtId="0" fontId="115" fillId="16" borderId="56" xfId="0" applyFont="1" applyFill="1" applyBorder="1" applyAlignment="1">
      <alignment horizontal="center" vertical="center"/>
    </xf>
    <xf numFmtId="0" fontId="50" fillId="0" borderId="38" xfId="0" applyFont="1" applyBorder="1" applyAlignment="1" applyProtection="1">
      <alignment horizontal="center" vertical="center"/>
      <protection locked="0"/>
    </xf>
    <xf numFmtId="0" fontId="50" fillId="0" borderId="4" xfId="0" applyFont="1" applyBorder="1" applyAlignment="1" applyProtection="1">
      <alignment horizontal="center" vertical="center"/>
      <protection locked="0"/>
    </xf>
    <xf numFmtId="0" fontId="50" fillId="0" borderId="39" xfId="0" applyFont="1" applyBorder="1" applyAlignment="1" applyProtection="1">
      <alignment horizontal="center" vertical="center"/>
      <protection locked="0"/>
    </xf>
    <xf numFmtId="0" fontId="50" fillId="0" borderId="22" xfId="0" applyFont="1" applyBorder="1" applyAlignment="1" applyProtection="1">
      <alignment horizontal="center" vertical="center"/>
      <protection locked="0"/>
    </xf>
    <xf numFmtId="0" fontId="50" fillId="0" borderId="44" xfId="0" quotePrefix="1" applyFont="1" applyBorder="1" applyAlignment="1">
      <alignment horizontal="center" vertical="center"/>
    </xf>
    <xf numFmtId="0" fontId="50" fillId="0" borderId="45" xfId="0" quotePrefix="1" applyFont="1" applyBorder="1" applyAlignment="1">
      <alignment horizontal="center" vertical="center"/>
    </xf>
    <xf numFmtId="0" fontId="50" fillId="0" borderId="11" xfId="0" quotePrefix="1" applyFont="1" applyBorder="1" applyAlignment="1">
      <alignment horizontal="center" vertical="center"/>
    </xf>
    <xf numFmtId="0" fontId="50" fillId="0" borderId="44" xfId="0" applyFont="1" applyBorder="1" applyAlignment="1" applyProtection="1">
      <alignment horizontal="center" vertical="center"/>
      <protection locked="0"/>
    </xf>
    <xf numFmtId="14" fontId="50" fillId="0" borderId="44" xfId="0" applyNumberFormat="1" applyFont="1" applyBorder="1" applyAlignment="1" applyProtection="1">
      <alignment horizontal="center" vertical="center"/>
      <protection locked="0"/>
    </xf>
    <xf numFmtId="14" fontId="50" fillId="0" borderId="45" xfId="0" applyNumberFormat="1" applyFont="1" applyBorder="1" applyAlignment="1" applyProtection="1">
      <alignment horizontal="center" vertical="center"/>
      <protection locked="0"/>
    </xf>
    <xf numFmtId="14" fontId="50" fillId="0" borderId="11" xfId="0" applyNumberFormat="1" applyFont="1" applyBorder="1" applyAlignment="1" applyProtection="1">
      <alignment horizontal="center" vertical="center"/>
      <protection locked="0"/>
    </xf>
    <xf numFmtId="0" fontId="116" fillId="0" borderId="58" xfId="0" applyFont="1" applyBorder="1" applyAlignment="1" applyProtection="1">
      <alignment horizontal="center" vertical="center" wrapText="1"/>
      <protection locked="0"/>
    </xf>
    <xf numFmtId="0" fontId="116" fillId="0" borderId="26" xfId="0" applyFont="1" applyBorder="1" applyAlignment="1" applyProtection="1">
      <alignment horizontal="center" vertical="center" wrapText="1"/>
      <protection locked="0"/>
    </xf>
    <xf numFmtId="0" fontId="116" fillId="0" borderId="84" xfId="0" applyFont="1" applyBorder="1" applyAlignment="1" applyProtection="1">
      <alignment horizontal="center" vertical="center" wrapText="1"/>
      <protection locked="0"/>
    </xf>
    <xf numFmtId="0" fontId="116" fillId="0" borderId="86" xfId="0" applyFont="1" applyBorder="1" applyAlignment="1" applyProtection="1">
      <alignment horizontal="center" vertical="center" wrapText="1"/>
      <protection locked="0"/>
    </xf>
    <xf numFmtId="0" fontId="116" fillId="0" borderId="56" xfId="0" applyFont="1" applyBorder="1" applyAlignment="1" applyProtection="1">
      <alignment horizontal="center" vertical="center" wrapText="1"/>
      <protection locked="0"/>
    </xf>
    <xf numFmtId="0" fontId="117" fillId="0" borderId="58" xfId="0" applyFont="1" applyBorder="1" applyAlignment="1" applyProtection="1">
      <alignment horizontal="center" vertical="center" textRotation="90" wrapText="1"/>
      <protection hidden="1"/>
    </xf>
    <xf numFmtId="0" fontId="117" fillId="0" borderId="95" xfId="0" applyFont="1" applyBorder="1" applyAlignment="1" applyProtection="1">
      <alignment horizontal="center" vertical="center" textRotation="90" wrapText="1"/>
      <protection hidden="1"/>
    </xf>
    <xf numFmtId="0" fontId="117" fillId="0" borderId="26" xfId="0" applyFont="1" applyBorder="1" applyAlignment="1" applyProtection="1">
      <alignment horizontal="center" vertical="center" textRotation="90" wrapText="1"/>
      <protection hidden="1"/>
    </xf>
    <xf numFmtId="0" fontId="37" fillId="0" borderId="13" xfId="0" applyFont="1" applyBorder="1" applyAlignment="1" applyProtection="1">
      <alignment horizontal="center" vertical="center" textRotation="90" wrapText="1"/>
      <protection locked="0"/>
    </xf>
    <xf numFmtId="0" fontId="37" fillId="0" borderId="28" xfId="0" applyFont="1" applyBorder="1" applyAlignment="1" applyProtection="1">
      <alignment horizontal="center" vertical="top"/>
      <protection locked="0"/>
    </xf>
    <xf numFmtId="0" fontId="61" fillId="15" borderId="45" xfId="0" applyFont="1" applyFill="1" applyBorder="1" applyAlignment="1" applyProtection="1">
      <alignment horizontal="center" vertical="center"/>
      <protection locked="0"/>
    </xf>
    <xf numFmtId="0" fontId="88" fillId="0" borderId="84" xfId="0" applyFont="1" applyBorder="1" applyAlignment="1">
      <alignment horizontal="center" vertical="center"/>
    </xf>
    <xf numFmtId="0" fontId="88" fillId="0" borderId="86" xfId="0" applyFont="1" applyBorder="1" applyAlignment="1">
      <alignment horizontal="center" vertical="center"/>
    </xf>
    <xf numFmtId="0" fontId="88" fillId="0" borderId="56" xfId="0" applyFont="1" applyBorder="1" applyAlignment="1">
      <alignment horizontal="center" vertical="center"/>
    </xf>
    <xf numFmtId="0" fontId="88" fillId="10" borderId="84" xfId="0" applyFont="1" applyFill="1" applyBorder="1" applyAlignment="1" applyProtection="1">
      <alignment horizontal="center" vertical="center"/>
      <protection hidden="1"/>
    </xf>
    <xf numFmtId="0" fontId="88" fillId="10" borderId="86" xfId="0" applyFont="1" applyFill="1" applyBorder="1" applyAlignment="1" applyProtection="1">
      <alignment horizontal="center" vertical="center"/>
      <protection hidden="1"/>
    </xf>
    <xf numFmtId="0" fontId="88" fillId="10" borderId="56" xfId="0" applyFont="1" applyFill="1" applyBorder="1" applyAlignment="1" applyProtection="1">
      <alignment horizontal="center" vertical="center"/>
      <protection hidden="1"/>
    </xf>
    <xf numFmtId="0" fontId="41" fillId="0" borderId="6" xfId="0" applyFont="1" applyBorder="1" applyAlignment="1" applyProtection="1">
      <alignment horizontal="center" vertical="center" textRotation="90" wrapText="1"/>
      <protection hidden="1"/>
    </xf>
    <xf numFmtId="0" fontId="41" fillId="0" borderId="38" xfId="0" applyFont="1" applyBorder="1" applyAlignment="1" applyProtection="1">
      <alignment horizontal="center" vertical="center" textRotation="90" wrapText="1"/>
      <protection hidden="1"/>
    </xf>
    <xf numFmtId="0" fontId="45" fillId="0" borderId="36" xfId="0" applyFont="1" applyBorder="1" applyAlignment="1" applyProtection="1">
      <alignment horizontal="center" vertical="center"/>
      <protection locked="0"/>
    </xf>
    <xf numFmtId="0" fontId="45" fillId="0" borderId="19"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hidden="1"/>
    </xf>
    <xf numFmtId="0" fontId="45" fillId="0" borderId="11" xfId="0" applyFont="1" applyBorder="1" applyAlignment="1" applyProtection="1">
      <alignment horizontal="center" vertical="center"/>
      <protection hidden="1"/>
    </xf>
    <xf numFmtId="0" fontId="45" fillId="0" borderId="10" xfId="0" applyFont="1" applyBorder="1" applyAlignment="1" applyProtection="1">
      <alignment horizontal="center" vertical="center" wrapText="1"/>
      <protection hidden="1"/>
    </xf>
    <xf numFmtId="0" fontId="45" fillId="0" borderId="11" xfId="0" applyFont="1" applyBorder="1" applyAlignment="1" applyProtection="1">
      <alignment horizontal="center" vertical="center" wrapText="1"/>
      <protection hidden="1"/>
    </xf>
    <xf numFmtId="0" fontId="45" fillId="0" borderId="10" xfId="0" applyFont="1" applyBorder="1" applyAlignment="1" applyProtection="1">
      <alignment horizontal="justify" vertical="center"/>
      <protection hidden="1"/>
    </xf>
    <xf numFmtId="0" fontId="45" fillId="0" borderId="11" xfId="0" applyFont="1" applyBorder="1" applyAlignment="1" applyProtection="1">
      <alignment horizontal="justify" vertical="center"/>
      <protection hidden="1"/>
    </xf>
    <xf numFmtId="0" fontId="45" fillId="0" borderId="3" xfId="0" applyFont="1" applyBorder="1" applyAlignment="1" applyProtection="1">
      <alignment horizontal="justify" vertical="center"/>
      <protection hidden="1"/>
    </xf>
    <xf numFmtId="0" fontId="45" fillId="0" borderId="96" xfId="0" applyFont="1" applyBorder="1" applyAlignment="1" applyProtection="1">
      <alignment horizontal="center" vertical="center"/>
      <protection hidden="1"/>
    </xf>
    <xf numFmtId="0" fontId="41" fillId="0" borderId="97" xfId="0" applyFont="1" applyBorder="1" applyAlignment="1" applyProtection="1">
      <alignment horizontal="center" vertical="center" textRotation="90" wrapText="1"/>
      <protection hidden="1"/>
    </xf>
    <xf numFmtId="0" fontId="63" fillId="16" borderId="101" xfId="0" applyFont="1" applyFill="1" applyBorder="1" applyAlignment="1">
      <alignment horizontal="center" vertical="center" wrapText="1"/>
    </xf>
    <xf numFmtId="0" fontId="63" fillId="16" borderId="111" xfId="0" applyFont="1" applyFill="1" applyBorder="1" applyAlignment="1">
      <alignment horizontal="center" vertical="center" wrapText="1"/>
    </xf>
    <xf numFmtId="0" fontId="62" fillId="0" borderId="101" xfId="0" applyFont="1" applyBorder="1" applyAlignment="1" applyProtection="1">
      <alignment horizontal="center" vertical="top" wrapText="1"/>
      <protection locked="0"/>
    </xf>
    <xf numFmtId="0" fontId="62" fillId="0" borderId="110" xfId="0" applyFont="1" applyBorder="1" applyAlignment="1" applyProtection="1">
      <alignment horizontal="center" vertical="top" wrapText="1"/>
      <protection locked="0"/>
    </xf>
    <xf numFmtId="0" fontId="62" fillId="0" borderId="111" xfId="0" applyFont="1" applyBorder="1" applyAlignment="1" applyProtection="1">
      <alignment horizontal="center" vertical="top" wrapText="1"/>
      <protection locked="0"/>
    </xf>
    <xf numFmtId="0" fontId="17" fillId="0" borderId="101" xfId="0" applyFont="1" applyBorder="1" applyAlignment="1" applyProtection="1">
      <alignment horizontal="center" vertical="top" wrapText="1"/>
      <protection locked="0"/>
    </xf>
    <xf numFmtId="0" fontId="17" fillId="0" borderId="110" xfId="0" applyFont="1" applyBorder="1" applyAlignment="1" applyProtection="1">
      <alignment horizontal="center" vertical="top" wrapText="1"/>
      <protection locked="0"/>
    </xf>
    <xf numFmtId="0" fontId="17" fillId="0" borderId="111" xfId="0" applyFont="1" applyBorder="1" applyAlignment="1" applyProtection="1">
      <alignment horizontal="center" vertical="top" wrapText="1"/>
      <protection locked="0"/>
    </xf>
    <xf numFmtId="9" fontId="62" fillId="0" borderId="101" xfId="0" applyNumberFormat="1" applyFont="1" applyBorder="1" applyAlignment="1" applyProtection="1">
      <alignment horizontal="center" vertical="top" wrapText="1"/>
      <protection hidden="1"/>
    </xf>
    <xf numFmtId="9" fontId="62" fillId="0" borderId="110" xfId="0" applyNumberFormat="1" applyFont="1" applyBorder="1" applyAlignment="1" applyProtection="1">
      <alignment horizontal="center" vertical="top" wrapText="1"/>
      <protection hidden="1"/>
    </xf>
    <xf numFmtId="9" fontId="62" fillId="0" borderId="111" xfId="0" applyNumberFormat="1" applyFont="1" applyBorder="1" applyAlignment="1" applyProtection="1">
      <alignment horizontal="center" vertical="top" wrapText="1"/>
      <protection hidden="1"/>
    </xf>
    <xf numFmtId="0" fontId="63" fillId="0" borderId="101" xfId="0" applyFont="1" applyBorder="1" applyAlignment="1" applyProtection="1">
      <alignment horizontal="center" vertical="top" wrapText="1"/>
      <protection hidden="1"/>
    </xf>
    <xf numFmtId="0" fontId="63" fillId="0" borderId="110" xfId="0" applyFont="1" applyBorder="1" applyAlignment="1" applyProtection="1">
      <alignment horizontal="center" vertical="top" wrapText="1"/>
      <protection hidden="1"/>
    </xf>
    <xf numFmtId="0" fontId="63" fillId="0" borderId="111" xfId="0" applyFont="1" applyBorder="1" applyAlignment="1" applyProtection="1">
      <alignment horizontal="center" vertical="top" wrapText="1"/>
      <protection hidden="1"/>
    </xf>
    <xf numFmtId="0" fontId="63" fillId="0" borderId="101" xfId="0" applyFont="1" applyBorder="1" applyAlignment="1" applyProtection="1">
      <alignment horizontal="center" vertical="top"/>
      <protection hidden="1"/>
    </xf>
    <xf numFmtId="0" fontId="63" fillId="0" borderId="110" xfId="0" applyFont="1" applyBorder="1" applyAlignment="1" applyProtection="1">
      <alignment horizontal="center" vertical="top"/>
      <protection hidden="1"/>
    </xf>
    <xf numFmtId="0" fontId="63" fillId="0" borderId="111" xfId="0" applyFont="1" applyBorder="1" applyAlignment="1" applyProtection="1">
      <alignment horizontal="center" vertical="top"/>
      <protection hidden="1"/>
    </xf>
    <xf numFmtId="0" fontId="96" fillId="0" borderId="101" xfId="0" applyFont="1" applyBorder="1" applyAlignment="1" applyProtection="1">
      <alignment horizontal="center" vertical="center"/>
      <protection locked="0"/>
    </xf>
    <xf numFmtId="0" fontId="96" fillId="0" borderId="110" xfId="0" applyFont="1" applyBorder="1" applyAlignment="1" applyProtection="1">
      <alignment horizontal="center" vertical="center"/>
      <protection locked="0"/>
    </xf>
    <xf numFmtId="0" fontId="96" fillId="0" borderId="111" xfId="0" applyFont="1" applyBorder="1" applyAlignment="1" applyProtection="1">
      <alignment horizontal="center" vertical="center"/>
      <protection locked="0"/>
    </xf>
    <xf numFmtId="0" fontId="62" fillId="0" borderId="101" xfId="0" applyFont="1" applyBorder="1" applyAlignment="1" applyProtection="1">
      <alignment horizontal="center" vertical="top"/>
      <protection locked="0"/>
    </xf>
    <xf numFmtId="0" fontId="62" fillId="0" borderId="110" xfId="0" applyFont="1" applyBorder="1" applyAlignment="1" applyProtection="1">
      <alignment horizontal="center" vertical="top"/>
      <protection locked="0"/>
    </xf>
    <xf numFmtId="0" fontId="62" fillId="0" borderId="111" xfId="0" applyFont="1" applyBorder="1" applyAlignment="1" applyProtection="1">
      <alignment horizontal="center" vertical="top"/>
      <protection locked="0"/>
    </xf>
    <xf numFmtId="9" fontId="62" fillId="0" borderId="101" xfId="0" applyNumberFormat="1" applyFont="1" applyBorder="1" applyAlignment="1" applyProtection="1">
      <alignment horizontal="center" vertical="top" wrapText="1"/>
      <protection locked="0"/>
    </xf>
    <xf numFmtId="9" fontId="62" fillId="0" borderId="110" xfId="0" applyNumberFormat="1" applyFont="1" applyBorder="1" applyAlignment="1" applyProtection="1">
      <alignment horizontal="center" vertical="top" wrapText="1"/>
      <protection locked="0"/>
    </xf>
    <xf numFmtId="9" fontId="62" fillId="0" borderId="111" xfId="0" applyNumberFormat="1" applyFont="1" applyBorder="1" applyAlignment="1" applyProtection="1">
      <alignment horizontal="center" vertical="top" wrapText="1"/>
      <protection locked="0"/>
    </xf>
    <xf numFmtId="0" fontId="62" fillId="0" borderId="104" xfId="0" applyFont="1" applyBorder="1" applyAlignment="1">
      <alignment horizontal="left" vertical="center" wrapText="1"/>
    </xf>
    <xf numFmtId="0" fontId="62" fillId="0" borderId="126" xfId="0" applyFont="1" applyBorder="1" applyAlignment="1">
      <alignment horizontal="left" vertical="center" wrapText="1"/>
    </xf>
    <xf numFmtId="0" fontId="62" fillId="0" borderId="113" xfId="0" applyFont="1" applyBorder="1" applyAlignment="1">
      <alignment horizontal="left" vertical="center" wrapText="1"/>
    </xf>
    <xf numFmtId="0" fontId="63" fillId="16" borderId="100" xfId="0" applyFont="1" applyFill="1" applyBorder="1" applyAlignment="1">
      <alignment horizontal="center" vertical="center"/>
    </xf>
    <xf numFmtId="0" fontId="96" fillId="0" borderId="101" xfId="0" applyFont="1" applyBorder="1" applyAlignment="1" applyProtection="1">
      <alignment horizontal="center" vertical="top" wrapText="1"/>
      <protection locked="0"/>
    </xf>
    <xf numFmtId="0" fontId="96" fillId="0" borderId="110" xfId="0" applyFont="1" applyBorder="1" applyAlignment="1" applyProtection="1">
      <alignment horizontal="center" vertical="top" wrapText="1"/>
      <protection locked="0"/>
    </xf>
    <xf numFmtId="0" fontId="96" fillId="0" borderId="111" xfId="0" applyFont="1" applyBorder="1" applyAlignment="1" applyProtection="1">
      <alignment horizontal="center" vertical="top" wrapText="1"/>
      <protection locked="0"/>
    </xf>
    <xf numFmtId="0" fontId="96" fillId="0" borderId="101" xfId="0" applyFont="1" applyBorder="1" applyAlignment="1" applyProtection="1">
      <alignment horizontal="center" vertical="top"/>
      <protection locked="0"/>
    </xf>
    <xf numFmtId="0" fontId="96" fillId="0" borderId="110" xfId="0" applyFont="1" applyBorder="1" applyAlignment="1" applyProtection="1">
      <alignment horizontal="center" vertical="top"/>
      <protection locked="0"/>
    </xf>
    <xf numFmtId="0" fontId="96" fillId="0" borderId="111" xfId="0" applyFont="1" applyBorder="1" applyAlignment="1" applyProtection="1">
      <alignment horizontal="center" vertical="top"/>
      <protection locked="0"/>
    </xf>
    <xf numFmtId="0" fontId="62" fillId="0" borderId="101" xfId="0" applyFont="1" applyBorder="1" applyAlignment="1">
      <alignment horizontal="center" vertical="top"/>
    </xf>
    <xf numFmtId="0" fontId="62" fillId="0" borderId="110" xfId="0" applyFont="1" applyBorder="1" applyAlignment="1">
      <alignment horizontal="center" vertical="top"/>
    </xf>
    <xf numFmtId="0" fontId="62" fillId="0" borderId="111" xfId="0" applyFont="1" applyBorder="1" applyAlignment="1">
      <alignment horizontal="center" vertical="top"/>
    </xf>
    <xf numFmtId="0" fontId="96" fillId="0" borderId="101" xfId="0" applyFont="1" applyBorder="1" applyAlignment="1">
      <alignment horizontal="center" vertical="top"/>
    </xf>
    <xf numFmtId="0" fontId="96" fillId="0" borderId="110" xfId="0" applyFont="1" applyBorder="1" applyAlignment="1">
      <alignment horizontal="center" vertical="top"/>
    </xf>
    <xf numFmtId="0" fontId="96" fillId="0" borderId="111" xfId="0" applyFont="1" applyBorder="1" applyAlignment="1">
      <alignment horizontal="center" vertical="top"/>
    </xf>
    <xf numFmtId="0" fontId="63" fillId="16" borderId="100" xfId="0" applyFont="1" applyFill="1" applyBorder="1" applyAlignment="1">
      <alignment horizontal="center" vertical="center" textRotation="90" wrapText="1"/>
    </xf>
    <xf numFmtId="0" fontId="63" fillId="16" borderId="117" xfId="0" applyFont="1" applyFill="1" applyBorder="1" applyAlignment="1">
      <alignment horizontal="center" vertical="center" wrapText="1"/>
    </xf>
    <xf numFmtId="0" fontId="63" fillId="16" borderId="119" xfId="0" applyFont="1" applyFill="1" applyBorder="1" applyAlignment="1">
      <alignment horizontal="center" vertical="center"/>
    </xf>
    <xf numFmtId="0" fontId="63" fillId="16" borderId="117" xfId="0" applyFont="1" applyFill="1" applyBorder="1" applyAlignment="1">
      <alignment horizontal="center" vertical="center"/>
    </xf>
    <xf numFmtId="0" fontId="63" fillId="16" borderId="100" xfId="0" applyFont="1" applyFill="1" applyBorder="1" applyAlignment="1">
      <alignment horizontal="center" vertical="center" wrapText="1"/>
    </xf>
    <xf numFmtId="0" fontId="63" fillId="16" borderId="101" xfId="0" applyFont="1" applyFill="1" applyBorder="1" applyAlignment="1">
      <alignment horizontal="center" vertical="center" textRotation="90" wrapText="1"/>
    </xf>
    <xf numFmtId="0" fontId="63" fillId="16" borderId="111" xfId="0" applyFont="1" applyFill="1" applyBorder="1" applyAlignment="1">
      <alignment horizontal="center" vertical="center" textRotation="90" wrapText="1"/>
    </xf>
    <xf numFmtId="0" fontId="63" fillId="16" borderId="110" xfId="0" applyFont="1" applyFill="1" applyBorder="1" applyAlignment="1">
      <alignment horizontal="center" vertical="center" wrapText="1"/>
    </xf>
    <xf numFmtId="0" fontId="63" fillId="16" borderId="125" xfId="0" applyFont="1" applyFill="1" applyBorder="1" applyAlignment="1">
      <alignment horizontal="center" vertical="center"/>
    </xf>
    <xf numFmtId="0" fontId="96" fillId="16" borderId="101" xfId="0" applyFont="1" applyFill="1" applyBorder="1" applyAlignment="1">
      <alignment horizontal="center" vertical="center" textRotation="90"/>
    </xf>
    <xf numFmtId="0" fontId="96" fillId="16" borderId="111" xfId="0" applyFont="1" applyFill="1" applyBorder="1" applyAlignment="1">
      <alignment horizontal="center" vertical="center" textRotation="90"/>
    </xf>
    <xf numFmtId="0" fontId="63" fillId="16" borderId="111" xfId="0" applyFont="1" applyFill="1" applyBorder="1" applyAlignment="1">
      <alignment horizontal="center" vertical="center"/>
    </xf>
    <xf numFmtId="0" fontId="100" fillId="5" borderId="118" xfId="0" applyFont="1" applyFill="1" applyBorder="1" applyAlignment="1">
      <alignment horizontal="center" vertical="center"/>
    </xf>
    <xf numFmtId="0" fontId="100" fillId="5" borderId="123" xfId="0" applyFont="1" applyFill="1" applyBorder="1" applyAlignment="1">
      <alignment horizontal="center" vertical="center"/>
    </xf>
    <xf numFmtId="0" fontId="100" fillId="5" borderId="124" xfId="0" applyFont="1" applyFill="1" applyBorder="1" applyAlignment="1">
      <alignment horizontal="center" vertical="center"/>
    </xf>
    <xf numFmtId="0" fontId="100" fillId="5" borderId="119" xfId="0" applyFont="1" applyFill="1" applyBorder="1" applyAlignment="1">
      <alignment horizontal="center" vertical="center"/>
    </xf>
    <xf numFmtId="0" fontId="100" fillId="5" borderId="125" xfId="0" applyFont="1" applyFill="1" applyBorder="1" applyAlignment="1">
      <alignment horizontal="center" vertical="center"/>
    </xf>
    <xf numFmtId="0" fontId="100" fillId="5" borderId="114" xfId="0" applyFont="1" applyFill="1" applyBorder="1" applyAlignment="1">
      <alignment horizontal="center" vertical="center"/>
    </xf>
    <xf numFmtId="0" fontId="118" fillId="16" borderId="104" xfId="0" applyFont="1" applyFill="1" applyBorder="1" applyAlignment="1">
      <alignment horizontal="left" vertical="center"/>
    </xf>
    <xf numFmtId="0" fontId="118" fillId="16" borderId="126" xfId="0" applyFont="1" applyFill="1" applyBorder="1" applyAlignment="1">
      <alignment horizontal="left" vertical="center"/>
    </xf>
    <xf numFmtId="0" fontId="63" fillId="16" borderId="104" xfId="0" applyFont="1" applyFill="1" applyBorder="1" applyAlignment="1">
      <alignment horizontal="center" vertical="center"/>
    </xf>
    <xf numFmtId="0" fontId="63" fillId="16" borderId="126" xfId="0" applyFont="1" applyFill="1" applyBorder="1" applyAlignment="1">
      <alignment horizontal="center" vertical="center"/>
    </xf>
    <xf numFmtId="0" fontId="63" fillId="16" borderId="114" xfId="0" applyFont="1" applyFill="1" applyBorder="1" applyAlignment="1">
      <alignment horizontal="center" vertical="center"/>
    </xf>
    <xf numFmtId="0" fontId="118" fillId="16" borderId="118" xfId="0" applyFont="1" applyFill="1" applyBorder="1" applyAlignment="1">
      <alignment horizontal="left" vertical="center"/>
    </xf>
    <xf numFmtId="0" fontId="118" fillId="16" borderId="123" xfId="0" applyFont="1" applyFill="1" applyBorder="1" applyAlignment="1">
      <alignment horizontal="left" vertical="center"/>
    </xf>
    <xf numFmtId="0" fontId="118" fillId="16" borderId="124" xfId="0" applyFont="1" applyFill="1" applyBorder="1" applyAlignment="1">
      <alignment horizontal="left" vertical="center"/>
    </xf>
    <xf numFmtId="0" fontId="92" fillId="5" borderId="118" xfId="0" applyFont="1" applyFill="1" applyBorder="1" applyAlignment="1" applyProtection="1">
      <alignment horizontal="left" vertical="center"/>
      <protection locked="0"/>
    </xf>
    <xf numFmtId="0" fontId="92" fillId="5" borderId="123" xfId="0" applyFont="1" applyFill="1" applyBorder="1" applyAlignment="1" applyProtection="1">
      <alignment horizontal="left" vertical="center"/>
      <protection locked="0"/>
    </xf>
    <xf numFmtId="0" fontId="92" fillId="5" borderId="124" xfId="0" applyFont="1" applyFill="1" applyBorder="1" applyAlignment="1" applyProtection="1">
      <alignment horizontal="left" vertical="center"/>
      <protection locked="0"/>
    </xf>
    <xf numFmtId="0" fontId="62" fillId="5" borderId="0" xfId="0" applyFont="1" applyFill="1" applyAlignment="1">
      <alignment horizontal="left" vertical="center"/>
    </xf>
    <xf numFmtId="0" fontId="63" fillId="16" borderId="135" xfId="0" applyFont="1" applyFill="1" applyBorder="1" applyAlignment="1">
      <alignment horizontal="center" vertical="center"/>
    </xf>
    <xf numFmtId="0" fontId="63" fillId="16" borderId="136" xfId="0" applyFont="1" applyFill="1" applyBorder="1" applyAlignment="1">
      <alignment horizontal="center" vertical="center"/>
    </xf>
    <xf numFmtId="0" fontId="63" fillId="16" borderId="137" xfId="0" applyFont="1" applyFill="1" applyBorder="1" applyAlignment="1">
      <alignment horizontal="center" vertical="center"/>
    </xf>
    <xf numFmtId="0" fontId="63" fillId="16" borderId="138" xfId="0" applyFont="1" applyFill="1" applyBorder="1" applyAlignment="1">
      <alignment horizontal="center" vertical="center" wrapText="1"/>
    </xf>
    <xf numFmtId="0" fontId="92" fillId="5" borderId="120" xfId="0" applyFont="1" applyFill="1" applyBorder="1" applyAlignment="1" applyProtection="1">
      <alignment horizontal="left" vertical="center" wrapText="1"/>
      <protection locked="0"/>
    </xf>
    <xf numFmtId="0" fontId="92" fillId="5" borderId="121" xfId="0" applyFont="1" applyFill="1" applyBorder="1" applyAlignment="1" applyProtection="1">
      <alignment horizontal="left" vertical="center" wrapText="1"/>
      <protection locked="0"/>
    </xf>
    <xf numFmtId="0" fontId="92" fillId="5" borderId="139" xfId="0" applyFont="1" applyFill="1" applyBorder="1" applyAlignment="1" applyProtection="1">
      <alignment horizontal="left" vertical="center" wrapText="1"/>
      <protection locked="0"/>
    </xf>
    <xf numFmtId="0" fontId="92" fillId="5" borderId="140" xfId="0" applyFont="1" applyFill="1" applyBorder="1" applyAlignment="1" applyProtection="1">
      <alignment horizontal="left" vertical="center" wrapText="1"/>
      <protection locked="0"/>
    </xf>
    <xf numFmtId="0" fontId="92" fillId="5" borderId="141" xfId="0" applyFont="1" applyFill="1" applyBorder="1" applyAlignment="1" applyProtection="1">
      <alignment horizontal="left" vertical="center" wrapText="1"/>
      <protection locked="0"/>
    </xf>
    <xf numFmtId="0" fontId="92" fillId="5" borderId="142" xfId="0" applyFont="1" applyFill="1" applyBorder="1" applyAlignment="1" applyProtection="1">
      <alignment horizontal="left" vertical="center" wrapText="1"/>
      <protection locked="0"/>
    </xf>
    <xf numFmtId="0" fontId="91" fillId="16" borderId="110" xfId="0" applyFont="1" applyFill="1" applyBorder="1" applyAlignment="1">
      <alignment horizontal="center" vertical="center" textRotation="90"/>
    </xf>
    <xf numFmtId="0" fontId="62" fillId="0" borderId="119" xfId="0" applyFont="1" applyBorder="1" applyAlignment="1">
      <alignment horizontal="center" vertical="center"/>
    </xf>
    <xf numFmtId="0" fontId="62" fillId="0" borderId="4" xfId="0" applyFont="1" applyBorder="1" applyAlignment="1">
      <alignment horizontal="left" vertical="center" wrapText="1"/>
    </xf>
    <xf numFmtId="0" fontId="91" fillId="0" borderId="100" xfId="0" applyFont="1" applyBorder="1" applyAlignment="1">
      <alignment horizontal="center" vertical="top"/>
    </xf>
    <xf numFmtId="0" fontId="90" fillId="0" borderId="100" xfId="0" applyFont="1" applyBorder="1" applyAlignment="1" applyProtection="1">
      <alignment horizontal="center" vertical="top" wrapText="1"/>
      <protection locked="0"/>
    </xf>
    <xf numFmtId="0" fontId="90" fillId="0" borderId="100" xfId="0" applyFont="1" applyBorder="1" applyAlignment="1" applyProtection="1">
      <alignment horizontal="center" vertical="top"/>
      <protection locked="0"/>
    </xf>
    <xf numFmtId="0" fontId="91" fillId="0" borderId="100" xfId="0" applyFont="1" applyBorder="1" applyAlignment="1" applyProtection="1">
      <alignment horizontal="center" vertical="top" wrapText="1"/>
      <protection hidden="1"/>
    </xf>
    <xf numFmtId="9" fontId="90" fillId="0" borderId="100" xfId="0" applyNumberFormat="1" applyFont="1" applyBorder="1" applyAlignment="1" applyProtection="1">
      <alignment horizontal="center" vertical="top" wrapText="1"/>
      <protection hidden="1"/>
    </xf>
    <xf numFmtId="9" fontId="90" fillId="0" borderId="100" xfId="0" applyNumberFormat="1" applyFont="1" applyBorder="1" applyAlignment="1" applyProtection="1">
      <alignment horizontal="center" vertical="center" wrapText="1"/>
      <protection locked="0"/>
    </xf>
    <xf numFmtId="9" fontId="90" fillId="0" borderId="100" xfId="0" applyNumberFormat="1" applyFont="1" applyBorder="1" applyAlignment="1" applyProtection="1">
      <alignment horizontal="center" vertical="center" wrapText="1"/>
      <protection hidden="1"/>
    </xf>
    <xf numFmtId="0" fontId="91" fillId="0" borderId="100" xfId="0" applyFont="1" applyBorder="1" applyAlignment="1">
      <alignment horizontal="center" vertical="top" wrapText="1"/>
    </xf>
    <xf numFmtId="0" fontId="91" fillId="0" borderId="100" xfId="0" applyFont="1" applyBorder="1" applyAlignment="1" applyProtection="1">
      <alignment horizontal="center" vertical="top"/>
      <protection hidden="1"/>
    </xf>
    <xf numFmtId="0" fontId="91" fillId="0" borderId="100" xfId="0" applyFont="1" applyBorder="1" applyAlignment="1">
      <alignment horizontal="center" vertical="top"/>
    </xf>
    <xf numFmtId="0" fontId="90" fillId="0" borderId="100" xfId="0" applyFont="1" applyBorder="1" applyAlignment="1" applyProtection="1">
      <alignment horizontal="center" vertical="top"/>
      <protection hidden="1"/>
    </xf>
    <xf numFmtId="0" fontId="90" fillId="0" borderId="100" xfId="0" applyFont="1" applyBorder="1" applyAlignment="1" applyProtection="1">
      <alignment horizontal="center" vertical="top" textRotation="90"/>
      <protection locked="0"/>
    </xf>
    <xf numFmtId="9" fontId="90" fillId="0" borderId="100" xfId="0" applyNumberFormat="1" applyFont="1" applyBorder="1" applyAlignment="1" applyProtection="1">
      <alignment horizontal="center" vertical="top"/>
      <protection hidden="1"/>
    </xf>
    <xf numFmtId="165" fontId="90" fillId="0" borderId="100" xfId="4" applyNumberFormat="1" applyFont="1" applyBorder="1" applyAlignment="1">
      <alignment horizontal="center" vertical="top"/>
    </xf>
    <xf numFmtId="0" fontId="91" fillId="0" borderId="100" xfId="0" applyFont="1" applyBorder="1" applyAlignment="1" applyProtection="1">
      <alignment horizontal="center" vertical="top" textRotation="90" wrapText="1"/>
      <protection hidden="1"/>
    </xf>
    <xf numFmtId="0" fontId="91" fillId="0" borderId="100" xfId="0" applyFont="1" applyBorder="1" applyAlignment="1" applyProtection="1">
      <alignment horizontal="center" vertical="top" textRotation="90"/>
      <protection hidden="1"/>
    </xf>
    <xf numFmtId="0" fontId="90" fillId="0" borderId="100" xfId="0" applyFont="1" applyBorder="1" applyAlignment="1" applyProtection="1">
      <alignment horizontal="center" vertical="top" wrapText="1"/>
      <protection locked="0"/>
    </xf>
    <xf numFmtId="14" fontId="90" fillId="0" borderId="100" xfId="0" applyNumberFormat="1" applyFont="1" applyBorder="1" applyAlignment="1" applyProtection="1">
      <alignment horizontal="center" vertical="top"/>
      <protection locked="0"/>
    </xf>
    <xf numFmtId="0" fontId="90" fillId="0" borderId="100" xfId="0" applyFont="1" applyBorder="1" applyAlignment="1" applyProtection="1">
      <alignment horizontal="justify" vertical="top" wrapText="1"/>
      <protection locked="0"/>
    </xf>
    <xf numFmtId="0" fontId="90" fillId="0" borderId="100" xfId="0" applyFont="1" applyBorder="1" applyAlignment="1" applyProtection="1">
      <alignment horizontal="center" vertical="center" wrapText="1"/>
      <protection locked="0"/>
    </xf>
    <xf numFmtId="0" fontId="31" fillId="0" borderId="100" xfId="0" applyFont="1" applyBorder="1" applyAlignment="1" applyProtection="1">
      <alignment horizontal="center" vertical="top" wrapText="1"/>
      <protection locked="0"/>
    </xf>
    <xf numFmtId="9" fontId="90" fillId="0" borderId="100" xfId="0" applyNumberFormat="1" applyFont="1" applyBorder="1" applyAlignment="1" applyProtection="1">
      <alignment horizontal="center" vertical="top" wrapText="1"/>
      <protection locked="0"/>
    </xf>
    <xf numFmtId="0" fontId="93" fillId="0" borderId="100" xfId="0" applyFont="1" applyBorder="1" applyAlignment="1" applyProtection="1">
      <alignment horizontal="left" vertical="top" wrapText="1"/>
      <protection locked="0"/>
    </xf>
    <xf numFmtId="0" fontId="97" fillId="26" borderId="100" xfId="0" applyFont="1" applyFill="1" applyBorder="1"/>
    <xf numFmtId="0" fontId="93" fillId="0" borderId="100" xfId="0" applyFont="1" applyBorder="1" applyAlignment="1" applyProtection="1">
      <alignment horizontal="center" vertical="top" wrapText="1"/>
      <protection locked="0"/>
    </xf>
    <xf numFmtId="0" fontId="90" fillId="0" borderId="100" xfId="0" applyFont="1" applyBorder="1"/>
    <xf numFmtId="0" fontId="91" fillId="0" borderId="100" xfId="0" applyFont="1" applyBorder="1" applyAlignment="1" applyProtection="1">
      <alignment horizontal="center" vertical="center"/>
      <protection locked="0"/>
    </xf>
    <xf numFmtId="0" fontId="90" fillId="0" borderId="100" xfId="0" applyFont="1" applyBorder="1" applyAlignment="1">
      <alignment horizontal="center" vertical="top"/>
    </xf>
    <xf numFmtId="0" fontId="92" fillId="0" borderId="100" xfId="0" applyFont="1" applyBorder="1" applyAlignment="1">
      <alignment horizontal="center" vertical="top"/>
    </xf>
    <xf numFmtId="0" fontId="92" fillId="0" borderId="100" xfId="0" applyFont="1" applyBorder="1" applyAlignment="1" applyProtection="1">
      <alignment horizontal="center" vertical="top" wrapText="1"/>
      <protection locked="0"/>
    </xf>
    <xf numFmtId="0" fontId="32" fillId="0" borderId="100" xfId="0" applyFont="1" applyBorder="1" applyAlignment="1" applyProtection="1">
      <alignment horizontal="center" vertical="top" wrapText="1"/>
      <protection locked="0"/>
    </xf>
    <xf numFmtId="0" fontId="92" fillId="0" borderId="100" xfId="0" applyFont="1" applyBorder="1" applyAlignment="1" applyProtection="1">
      <alignment horizontal="center" vertical="top"/>
      <protection locked="0"/>
    </xf>
    <xf numFmtId="0" fontId="96" fillId="0" borderId="100" xfId="0" applyFont="1" applyBorder="1" applyAlignment="1" applyProtection="1">
      <alignment horizontal="center" vertical="top" wrapText="1"/>
      <protection hidden="1"/>
    </xf>
    <xf numFmtId="9" fontId="92" fillId="0" borderId="100" xfId="0" applyNumberFormat="1" applyFont="1" applyBorder="1" applyAlignment="1" applyProtection="1">
      <alignment horizontal="center" vertical="top" wrapText="1"/>
      <protection hidden="1"/>
    </xf>
    <xf numFmtId="0" fontId="96" fillId="0" borderId="100" xfId="0" applyFont="1" applyBorder="1" applyAlignment="1" applyProtection="1">
      <alignment horizontal="center" vertical="top"/>
      <protection hidden="1"/>
    </xf>
    <xf numFmtId="0" fontId="90" fillId="0" borderId="100" xfId="0" applyFont="1" applyBorder="1" applyAlignment="1" applyProtection="1">
      <alignment horizontal="justify" vertical="top"/>
      <protection locked="0"/>
    </xf>
    <xf numFmtId="0" fontId="96" fillId="0" borderId="100" xfId="0" applyFont="1" applyBorder="1" applyAlignment="1">
      <alignment horizontal="center" vertical="top"/>
    </xf>
    <xf numFmtId="0" fontId="92" fillId="0" borderId="100" xfId="0" applyFont="1" applyBorder="1" applyAlignment="1" applyProtection="1">
      <alignment horizontal="justify" vertical="top" wrapText="1"/>
      <protection locked="0"/>
    </xf>
    <xf numFmtId="0" fontId="92" fillId="0" borderId="100" xfId="0" applyFont="1" applyBorder="1" applyAlignment="1" applyProtection="1">
      <alignment horizontal="center" vertical="top"/>
      <protection hidden="1"/>
    </xf>
    <xf numFmtId="0" fontId="92" fillId="0" borderId="100" xfId="0" applyFont="1" applyBorder="1" applyAlignment="1" applyProtection="1">
      <alignment horizontal="center" vertical="top" textRotation="90"/>
      <protection locked="0"/>
    </xf>
    <xf numFmtId="9" fontId="92" fillId="0" borderId="100" xfId="0" applyNumberFormat="1" applyFont="1" applyBorder="1" applyAlignment="1" applyProtection="1">
      <alignment horizontal="center" vertical="top"/>
      <protection hidden="1"/>
    </xf>
    <xf numFmtId="165" fontId="92" fillId="0" borderId="100" xfId="4" applyNumberFormat="1" applyFont="1" applyBorder="1" applyAlignment="1">
      <alignment horizontal="center" vertical="top"/>
    </xf>
    <xf numFmtId="0" fontId="96" fillId="0" borderId="100" xfId="0" applyFont="1" applyBorder="1" applyAlignment="1" applyProtection="1">
      <alignment horizontal="center" vertical="top" textRotation="90" wrapText="1"/>
      <protection hidden="1"/>
    </xf>
    <xf numFmtId="0" fontId="96" fillId="0" borderId="100" xfId="0" applyFont="1" applyBorder="1" applyAlignment="1" applyProtection="1">
      <alignment horizontal="center" vertical="top" textRotation="90"/>
      <protection hidden="1"/>
    </xf>
    <xf numFmtId="0" fontId="92" fillId="0" borderId="100" xfId="0" applyFont="1" applyBorder="1" applyAlignment="1" applyProtection="1">
      <alignment horizontal="center" vertical="top" wrapText="1"/>
      <protection locked="0"/>
    </xf>
    <xf numFmtId="14" fontId="92" fillId="0" borderId="100" xfId="0" applyNumberFormat="1" applyFont="1" applyBorder="1" applyAlignment="1" applyProtection="1">
      <alignment horizontal="center" vertical="top"/>
      <protection locked="0"/>
    </xf>
    <xf numFmtId="0" fontId="62" fillId="5" borderId="0" xfId="0" applyFont="1" applyFill="1" applyAlignment="1">
      <alignment vertical="center"/>
    </xf>
    <xf numFmtId="9" fontId="92" fillId="0" borderId="100" xfId="0" applyNumberFormat="1" applyFont="1" applyBorder="1" applyAlignment="1" applyProtection="1">
      <alignment horizontal="center" vertical="center" wrapText="1"/>
      <protection locked="0"/>
    </xf>
    <xf numFmtId="9" fontId="92" fillId="0" borderId="100" xfId="0" applyNumberFormat="1" applyFont="1" applyBorder="1" applyAlignment="1" applyProtection="1">
      <alignment horizontal="center" vertical="center" wrapText="1"/>
      <protection hidden="1"/>
    </xf>
    <xf numFmtId="0" fontId="62" fillId="0" borderId="0" xfId="0" applyFont="1" applyAlignment="1">
      <alignment vertical="center"/>
    </xf>
  </cellXfs>
  <cellStyles count="5">
    <cellStyle name="Normal" xfId="0" builtinId="0"/>
    <cellStyle name="Normal - Style1 2" xfId="1" xr:uid="{00000000-0005-0000-0000-000001000000}"/>
    <cellStyle name="Normal 2 2" xfId="2" xr:uid="{00000000-0005-0000-0000-000002000000}"/>
    <cellStyle name="Normal 3" xfId="3" xr:uid="{00000000-0005-0000-0000-000003000000}"/>
    <cellStyle name="Porcentaje" xfId="4" builtinId="5"/>
  </cellStyles>
  <dxfs count="341">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Inherente</a:t>
            </a:r>
          </a:p>
        </c:rich>
      </c:tx>
      <c:overlay val="0"/>
      <c:spPr>
        <a:noFill/>
        <a:ln w="25400">
          <a:noFill/>
        </a:ln>
      </c:spPr>
    </c:title>
    <c:autoTitleDeleted val="0"/>
    <c:plotArea>
      <c:layout>
        <c:manualLayout>
          <c:layoutTarget val="inner"/>
          <c:xMode val="edge"/>
          <c:yMode val="edge"/>
          <c:x val="4.340576578866169E-2"/>
          <c:y val="0.10914198681821047"/>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a:solidFill>
                <a:srgbClr val="008000"/>
              </a:solidFill>
              <a:prstDash val="solid"/>
            </a:ln>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3844435519130295E-2"/>
                  <c:y val="1.4228123196277193E-2"/>
                </c:manualLayout>
              </c:layout>
              <c:tx>
                <c:rich>
                  <a:bodyPr/>
                  <a:lstStyle/>
                  <a:p>
                    <a:pPr>
                      <a:defRPr sz="1000" b="0" i="0" u="none" strike="noStrike" baseline="0">
                        <a:solidFill>
                          <a:srgbClr val="000000"/>
                        </a:solidFill>
                        <a:latin typeface="Calibri"/>
                        <a:ea typeface="Calibri"/>
                        <a:cs typeface="Calibri"/>
                      </a:defRPr>
                    </a:pPr>
                    <a:r>
                      <a:rPr lang="es-CO"/>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89-498D-AA3E-61EBED8737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1-AA89-498D-AA3E-61EBED873744}"/>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AA89-498D-AA3E-61EBED8737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3-AA89-498D-AA3E-61EBED873744}"/>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bubble3D val="0"/>
            <c:extLst>
              <c:ext xmlns:c16="http://schemas.microsoft.com/office/drawing/2014/chart" uri="{C3380CC4-5D6E-409C-BE32-E72D297353CC}">
                <c16:uniqueId val="{00000005-AA89-498D-AA3E-61EBED873744}"/>
              </c:ext>
            </c:extLst>
          </c:dPt>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6-AA89-498D-AA3E-61EBED873744}"/>
            </c:ext>
          </c:extLst>
        </c:ser>
        <c:ser>
          <c:idx val="13"/>
          <c:order val="3"/>
          <c:tx>
            <c:strRef>
              <c:f>'Mapa de calor Corrupción'!$L$11</c:f>
              <c:strCache>
                <c:ptCount val="1"/>
              </c:strCache>
            </c:strRef>
          </c:tx>
          <c:spPr>
            <a:ln w="19050">
              <a:noFill/>
            </a:ln>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8-AA89-498D-AA3E-61EBED873744}"/>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AA89-498D-AA3E-61EBED8737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9-AA89-498D-AA3E-61EBED873744}"/>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A-AA89-498D-AA3E-61EBED873744}"/>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AA89-498D-AA3E-61EBED8737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C-AA89-498D-AA3E-61EBED873744}"/>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Pt>
            <c:idx val="0"/>
            <c:marker>
              <c:symbol val="circle"/>
              <c:size val="7"/>
            </c:marker>
            <c:bubble3D val="0"/>
            <c:extLst>
              <c:ext xmlns:c16="http://schemas.microsoft.com/office/drawing/2014/chart" uri="{C3380CC4-5D6E-409C-BE32-E72D297353CC}">
                <c16:uniqueId val="{0000000E-AA89-498D-AA3E-61EBED873744}"/>
              </c:ext>
            </c:extLst>
          </c:dPt>
          <c:dLbls>
            <c:dLbl>
              <c:idx val="0"/>
              <c:spPr>
                <a:noFill/>
                <a:ln w="25400">
                  <a:noFill/>
                </a:ln>
              </c:spPr>
              <c:txPr>
                <a:bodyPr/>
                <a:lstStyle/>
                <a:p>
                  <a:pPr>
                    <a:defRPr sz="1000" b="0" i="0" u="none" strike="noStrike" baseline="0">
                      <a:solidFill>
                        <a:srgbClr val="000000"/>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AA89-498D-AA3E-61EBED8737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F-AA89-498D-AA3E-61EBED873744}"/>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711E-2"/>
                  <c:y val="-4.2170018003947853E-2"/>
                </c:manualLayout>
              </c:layout>
              <c:tx>
                <c:rich>
                  <a:bodyPr/>
                  <a:lstStyle/>
                  <a:p>
                    <a:pPr>
                      <a:defRPr sz="1000" b="0" i="0" u="none" strike="noStrike" baseline="0">
                        <a:solidFill>
                          <a:srgbClr val="000000"/>
                        </a:solidFill>
                        <a:latin typeface="Calibri"/>
                        <a:ea typeface="Calibri"/>
                        <a:cs typeface="Calibri"/>
                      </a:defRPr>
                    </a:pPr>
                    <a:r>
                      <a:rPr lang="es-CO"/>
                      <a:t>[CELLRANGE]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A89-498D-AA3E-61EBED873744}"/>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6="http://schemas.microsoft.com/office/drawing/2014/chart" uri="{C3380CC4-5D6E-409C-BE32-E72D297353CC}">
              <c16:uniqueId val="{00000011-AA89-498D-AA3E-61EBED873744}"/>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2-AA89-498D-AA3E-61EBED873744}"/>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3-AA89-498D-AA3E-61EBED873744}"/>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tx>
                <c:rich>
                  <a:bodyPr/>
                  <a:lstStyle/>
                  <a:p>
                    <a:pPr algn="l">
                      <a:defRPr sz="1800" b="0" i="0" u="none" strike="noStrike" baseline="0">
                        <a:solidFill>
                          <a:srgbClr val="000000"/>
                        </a:solidFill>
                        <a:latin typeface="Calibri"/>
                        <a:ea typeface="Calibri"/>
                        <a:cs typeface="Calibri"/>
                      </a:defRPr>
                    </a:pPr>
                    <a:r>
                      <a:rPr lang="es-CO"/>
                      <a:t>[CELLRANGE]
[NOMBRE DE LA SERIE]</a:t>
                    </a:r>
                  </a:p>
                </c:rich>
              </c:tx>
              <c:spPr>
                <a:noFill/>
                <a:ln w="25400">
                  <a:noFill/>
                </a:ln>
              </c:spPr>
              <c:dLblPos val="l"/>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A89-498D-AA3E-61EBED873744}"/>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15-AA89-498D-AA3E-61EBED873744}"/>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16-AA89-498D-AA3E-61EBED873744}"/>
            </c:ext>
          </c:extLst>
        </c:ser>
        <c:ser>
          <c:idx val="2"/>
          <c:order val="12"/>
          <c:tx>
            <c:strRef>
              <c:f>'Mapa de calor Corrupción'!$L$10</c:f>
              <c:strCache>
                <c:ptCount val="1"/>
              </c:strCache>
            </c:strRef>
          </c:tx>
          <c:spPr>
            <a:ln w="19050">
              <a:noFill/>
            </a:ln>
          </c:spPr>
          <c:marker>
            <c:symbol val="circle"/>
            <c:size val="7"/>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17-AA89-498D-AA3E-61EBED873744}"/>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8-AA89-498D-AA3E-61EBED873744}"/>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9-AA89-498D-AA3E-61EBED873744}"/>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A-AA89-498D-AA3E-61EBED873744}"/>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B-AA89-498D-AA3E-61EBED873744}"/>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C-AA89-498D-AA3E-61EBED873744}"/>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D-AA89-498D-AA3E-61EBED873744}"/>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E-AA89-498D-AA3E-61EBED873744}"/>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F-AA89-498D-AA3E-61EBED873744}"/>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20-AA89-498D-AA3E-61EBED873744}"/>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21-AA89-498D-AA3E-61EBED873744}"/>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22-AA89-498D-AA3E-61EBED873744}"/>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23-AA89-498D-AA3E-61EBED873744}"/>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4-AA89-498D-AA3E-61EBED873744}"/>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5-AA89-498D-AA3E-61EBED873744}"/>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6-AA89-498D-AA3E-61EBED873744}"/>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7-AA89-498D-AA3E-61EBED873744}"/>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8-AA89-498D-AA3E-61EBED873744}"/>
            </c:ext>
          </c:extLst>
        </c:ser>
        <c:dLbls>
          <c:showLegendKey val="0"/>
          <c:showVal val="0"/>
          <c:showCatName val="0"/>
          <c:showSerName val="0"/>
          <c:showPercent val="0"/>
          <c:showBubbleSize val="0"/>
        </c:dLbls>
        <c:axId val="896019856"/>
        <c:axId val="1"/>
      </c:scatterChart>
      <c:valAx>
        <c:axId val="89601985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89601985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7027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pPr>
                      <a:defRPr sz="1000" b="0" i="0" u="none" strike="noStrike" baseline="0">
                        <a:solidFill>
                          <a:srgbClr val="333333"/>
                        </a:solidFill>
                        <a:latin typeface="Calibri"/>
                        <a:ea typeface="Calibri"/>
                        <a:cs typeface="Calibri"/>
                      </a:defRPr>
                    </a:pPr>
                    <a:r>
                      <a:rPr lang="es-CO"/>
                      <a:t>[NOMBRE DE LA SERIE] R2 </a:t>
                    </a:r>
                  </a:p>
                </c:rich>
              </c:tx>
              <c:spPr>
                <a:noFill/>
                <a:ln w="25400">
                  <a:noFill/>
                </a:ln>
              </c:spPr>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55-42A0-A03B-08BF4A451A17}"/>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1-9655-42A0-A03B-08BF4A451A1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2-9655-42A0-A03B-08BF4A451A1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9655-42A0-A03B-08BF4A451A1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9655-42A0-A03B-08BF4A451A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9655-42A0-A03B-08BF4A451A1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73E-2"/>
                  <c:y val="0"/>
                </c:manualLayout>
              </c:layout>
              <c:tx>
                <c:rich>
                  <a:bodyPr/>
                  <a:lstStyle/>
                  <a:p>
                    <a:pPr>
                      <a:defRPr sz="1000" b="0" i="0" u="none" strike="noStrike" baseline="0">
                        <a:solidFill>
                          <a:srgbClr val="333333"/>
                        </a:solidFill>
                        <a:latin typeface="Calibri"/>
                        <a:ea typeface="Calibri"/>
                        <a:cs typeface="Calibri"/>
                      </a:defRPr>
                    </a:pPr>
                    <a:r>
                      <a:rPr lang="es-CO"/>
                      <a:t>     [NOMBRE DE LA SERIE]</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55-42A0-A03B-08BF4A451A17}"/>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7-9655-42A0-A03B-08BF4A451A1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9-9655-42A0-A03B-08BF4A451A17}"/>
              </c:ext>
            </c:extLst>
          </c:dPt>
          <c:dLbls>
            <c:dLbl>
              <c:idx val="0"/>
              <c:tx>
                <c:rich>
                  <a:bodyPr/>
                  <a:lstStyle/>
                  <a:p>
                    <a:pPr>
                      <a:defRPr sz="1000" b="0" i="0" u="none" strike="noStrike" baseline="0">
                        <a:solidFill>
                          <a:srgbClr val="000000"/>
                        </a:solidFill>
                        <a:latin typeface="Calibri"/>
                        <a:ea typeface="Calibri"/>
                        <a:cs typeface="Calibri"/>
                      </a:defRPr>
                    </a:pPr>
                    <a:r>
                      <a:rPr lang="es-CO"/>
                      <a:t>[NOMBRE DE LA SERIE] R7</a:t>
                    </a:r>
                  </a:p>
                </c:rich>
              </c:tx>
              <c:spPr>
                <a:noFill/>
                <a:ln w="25400">
                  <a:noFill/>
                </a:ln>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655-42A0-A03B-08BF4A451A1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A-9655-42A0-A03B-08BF4A451A1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B-9655-42A0-A03B-08BF4A451A1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C-9655-42A0-A03B-08BF4A451A1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D-9655-42A0-A03B-08BF4A451A1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E-9655-42A0-A03B-08BF4A451A17}"/>
            </c:ext>
          </c:extLst>
        </c:ser>
        <c:dLbls>
          <c:showLegendKey val="0"/>
          <c:showVal val="0"/>
          <c:showCatName val="0"/>
          <c:showSerName val="0"/>
          <c:showPercent val="0"/>
          <c:showBubbleSize val="0"/>
        </c:dLbls>
        <c:axId val="396116784"/>
        <c:axId val="1"/>
      </c:scatterChart>
      <c:valAx>
        <c:axId val="39611678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crossBetween val="midCat"/>
      </c:valAx>
      <c:valAx>
        <c:axId val="1"/>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96116784"/>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220980</xdr:rowOff>
    </xdr:from>
    <xdr:to>
      <xdr:col>38</xdr:col>
      <xdr:colOff>3726180</xdr:colOff>
      <xdr:row>1</xdr:row>
      <xdr:rowOff>1539240</xdr:rowOff>
    </xdr:to>
    <xdr:grpSp>
      <xdr:nvGrpSpPr>
        <xdr:cNvPr id="1025" name="Group 4">
          <a:extLst>
            <a:ext uri="{FF2B5EF4-FFF2-40B4-BE49-F238E27FC236}">
              <a16:creationId xmlns:a16="http://schemas.microsoft.com/office/drawing/2014/main" id="{DAE15B13-A758-C645-8B1C-F90522E7778A}"/>
            </a:ext>
          </a:extLst>
        </xdr:cNvPr>
        <xdr:cNvGrpSpPr>
          <a:grpSpLocks/>
        </xdr:cNvGrpSpPr>
      </xdr:nvGrpSpPr>
      <xdr:grpSpPr bwMode="auto">
        <a:xfrm>
          <a:off x="76200" y="220980"/>
          <a:ext cx="64768730" cy="1731010"/>
          <a:chOff x="-11" y="0"/>
          <a:chExt cx="1406" cy="135"/>
        </a:xfrm>
      </xdr:grpSpPr>
      <xdr:sp macro="" textlink="">
        <xdr:nvSpPr>
          <xdr:cNvPr id="1027" name="1 CuadroTexto">
            <a:extLst>
              <a:ext uri="{FF2B5EF4-FFF2-40B4-BE49-F238E27FC236}">
                <a16:creationId xmlns:a16="http://schemas.microsoft.com/office/drawing/2014/main" id="{0CABBCA7-4087-F963-3DD9-A31A6CC2B41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50C40DB-6C70-78B4-2EC2-1ABA63174F9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72B141E-3644-B4AF-618F-E92344EA326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EDFF47B0-61BB-B04D-3493-187BDCFE49D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A8705F72-E5D4-51EA-A02C-773F3DE99EE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C6649F2F-0E0C-C94D-A6BE-1310DB4EC82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D918D247-68D9-EF1A-E9AD-A99F0FA21FC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C6F3EF73-D323-C36B-ED2A-517767A5162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A7489C27-1AC5-BB65-0422-B34C1C580E1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73C2BB90-4191-8E1F-E5B5-43B0C0D6CAC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C7D8885B-C982-7CB0-CE63-10803B848CC0}"/>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2682240</xdr:colOff>
      <xdr:row>1</xdr:row>
      <xdr:rowOff>350520</xdr:rowOff>
    </xdr:from>
    <xdr:to>
      <xdr:col>4</xdr:col>
      <xdr:colOff>335280</xdr:colOff>
      <xdr:row>1</xdr:row>
      <xdr:rowOff>1440180</xdr:rowOff>
    </xdr:to>
    <xdr:pic>
      <xdr:nvPicPr>
        <xdr:cNvPr id="1026" name="Imagen 18" descr="Ministerio del Interior">
          <a:extLst>
            <a:ext uri="{FF2B5EF4-FFF2-40B4-BE49-F238E27FC236}">
              <a16:creationId xmlns:a16="http://schemas.microsoft.com/office/drawing/2014/main" id="{685EFAF9-03DC-2BE1-92E9-113377461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44340" y="754380"/>
          <a:ext cx="362712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52</xdr:col>
      <xdr:colOff>746760</xdr:colOff>
      <xdr:row>0</xdr:row>
      <xdr:rowOff>1440180</xdr:rowOff>
    </xdr:to>
    <xdr:grpSp>
      <xdr:nvGrpSpPr>
        <xdr:cNvPr id="10241" name="Group 4">
          <a:extLst>
            <a:ext uri="{FF2B5EF4-FFF2-40B4-BE49-F238E27FC236}">
              <a16:creationId xmlns:a16="http://schemas.microsoft.com/office/drawing/2014/main" id="{1FA7F1E8-3909-E31C-9D72-C93A789FC971}"/>
            </a:ext>
          </a:extLst>
        </xdr:cNvPr>
        <xdr:cNvGrpSpPr>
          <a:grpSpLocks/>
        </xdr:cNvGrpSpPr>
      </xdr:nvGrpSpPr>
      <xdr:grpSpPr bwMode="auto">
        <a:xfrm>
          <a:off x="0" y="0"/>
          <a:ext cx="23606760" cy="1440180"/>
          <a:chOff x="-11" y="0"/>
          <a:chExt cx="1411" cy="154"/>
        </a:xfrm>
      </xdr:grpSpPr>
      <xdr:sp macro="" textlink="">
        <xdr:nvSpPr>
          <xdr:cNvPr id="10243" name="1 CuadroTexto">
            <a:extLst>
              <a:ext uri="{FF2B5EF4-FFF2-40B4-BE49-F238E27FC236}">
                <a16:creationId xmlns:a16="http://schemas.microsoft.com/office/drawing/2014/main" id="{30192390-718E-2A75-DCE5-2BA6F2A38ADA}"/>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99ECB619-0AA0-F109-DF9A-3908205DE35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EAD9AC2A-57BF-5E5A-1022-062ADAC05F6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C049616E-03C2-675C-B4A9-587BEAA8E7E0}"/>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2B95238A-2EFE-6235-13F8-36D32A520034}"/>
              </a:ext>
            </a:extLst>
          </xdr:cNvPr>
          <xdr:cNvSpPr txBox="1">
            <a:spLocks noChangeArrowheads="1"/>
          </xdr:cNvSpPr>
        </xdr:nvSpPr>
        <xdr:spPr bwMode="auto">
          <a:xfrm>
            <a:off x="432"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 </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4EB108C3-2FF3-D964-C905-C81BF5458338}"/>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A61F585-1E04-FF6A-80E5-B7ED57634D28}"/>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F80E1106-D74D-A39A-EDF5-C9ADBDB962E6}"/>
              </a:ext>
            </a:extLst>
          </xdr:cNvPr>
          <xdr:cNvSpPr txBox="1">
            <a:spLocks noChangeArrowheads="1"/>
          </xdr:cNvSpPr>
        </xdr:nvSpPr>
        <xdr:spPr bwMode="auto">
          <a:xfrm>
            <a:off x="978" y="92"/>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95F928A5-467D-B3B0-C18E-9588DC3F0CDA}"/>
              </a:ext>
            </a:extLst>
          </xdr:cNvPr>
          <xdr:cNvSpPr txBox="1">
            <a:spLocks noChangeArrowheads="1"/>
          </xdr:cNvSpPr>
        </xdr:nvSpPr>
        <xdr:spPr bwMode="auto">
          <a:xfrm>
            <a:off x="1203"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12" name="13 CuadroTexto">
            <a:extLst>
              <a:ext uri="{FF2B5EF4-FFF2-40B4-BE49-F238E27FC236}">
                <a16:creationId xmlns:a16="http://schemas.microsoft.com/office/drawing/2014/main" id="{A1254D27-B818-6E9B-DC52-3B63FEC92EAD}"/>
              </a:ext>
            </a:extLst>
          </xdr:cNvPr>
          <xdr:cNvSpPr txBox="1">
            <a:spLocks noChangeArrowheads="1"/>
          </xdr:cNvSpPr>
        </xdr:nvSpPr>
        <xdr:spPr bwMode="auto">
          <a:xfrm>
            <a:off x="1203"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0DA80538-AE76-D86B-F88F-85DDCBBDEB19}"/>
              </a:ext>
            </a:extLst>
          </xdr:cNvPr>
          <xdr:cNvSpPr txBox="1">
            <a:spLocks noChangeArrowheads="1"/>
          </xdr:cNvSpPr>
        </xdr:nvSpPr>
        <xdr:spPr bwMode="auto">
          <a:xfrm>
            <a:off x="1203" y="92"/>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01/08/2023</a:t>
            </a:r>
          </a:p>
        </xdr:txBody>
      </xdr:sp>
      <xdr:sp macro="" textlink="">
        <xdr:nvSpPr>
          <xdr:cNvPr id="14" name="10 CuadroTexto">
            <a:extLst>
              <a:ext uri="{FF2B5EF4-FFF2-40B4-BE49-F238E27FC236}">
                <a16:creationId xmlns:a16="http://schemas.microsoft.com/office/drawing/2014/main" id="{422EBEA1-5ECC-C804-12DE-2D0C0A8F82AD}"/>
              </a:ext>
            </a:extLst>
          </xdr:cNvPr>
          <xdr:cNvSpPr txBox="1">
            <a:spLocks noChangeArrowheads="1"/>
          </xdr:cNvSpPr>
        </xdr:nvSpPr>
        <xdr:spPr bwMode="auto">
          <a:xfrm>
            <a:off x="-11" y="135"/>
            <a:ext cx="1411" cy="19"/>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1</xdr:col>
      <xdr:colOff>0</xdr:colOff>
      <xdr:row>0</xdr:row>
      <xdr:rowOff>190500</xdr:rowOff>
    </xdr:from>
    <xdr:to>
      <xdr:col>9</xdr:col>
      <xdr:colOff>129540</xdr:colOff>
      <xdr:row>0</xdr:row>
      <xdr:rowOff>1188720</xdr:rowOff>
    </xdr:to>
    <xdr:pic>
      <xdr:nvPicPr>
        <xdr:cNvPr id="10242" name="Imagen 15" descr="Ministerio del Interior">
          <a:extLst>
            <a:ext uri="{FF2B5EF4-FFF2-40B4-BE49-F238E27FC236}">
              <a16:creationId xmlns:a16="http://schemas.microsoft.com/office/drawing/2014/main" id="{A2B79E61-5EAE-9C84-C3C6-EA2F279D3A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 y="190500"/>
          <a:ext cx="3238500"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50</xdr:col>
      <xdr:colOff>480060</xdr:colOff>
      <xdr:row>0</xdr:row>
      <xdr:rowOff>1440180</xdr:rowOff>
    </xdr:to>
    <xdr:grpSp>
      <xdr:nvGrpSpPr>
        <xdr:cNvPr id="11265" name="Group 4">
          <a:extLst>
            <a:ext uri="{FF2B5EF4-FFF2-40B4-BE49-F238E27FC236}">
              <a16:creationId xmlns:a16="http://schemas.microsoft.com/office/drawing/2014/main" id="{D45B7FB6-2AAF-6883-300A-CCAD09A8A254}"/>
            </a:ext>
          </a:extLst>
        </xdr:cNvPr>
        <xdr:cNvGrpSpPr>
          <a:grpSpLocks/>
        </xdr:cNvGrpSpPr>
      </xdr:nvGrpSpPr>
      <xdr:grpSpPr bwMode="auto">
        <a:xfrm>
          <a:off x="0" y="0"/>
          <a:ext cx="23547878" cy="1440180"/>
          <a:chOff x="-11" y="0"/>
          <a:chExt cx="1411" cy="154"/>
        </a:xfrm>
      </xdr:grpSpPr>
      <xdr:sp macro="" textlink="">
        <xdr:nvSpPr>
          <xdr:cNvPr id="11267" name="1 CuadroTexto">
            <a:extLst>
              <a:ext uri="{FF2B5EF4-FFF2-40B4-BE49-F238E27FC236}">
                <a16:creationId xmlns:a16="http://schemas.microsoft.com/office/drawing/2014/main" id="{87738585-874A-A63D-4C8F-EDEFEA538513}"/>
              </a:ext>
            </a:extLst>
          </xdr:cNvPr>
          <xdr:cNvSpPr txBox="1">
            <a:spLocks noChangeArrowheads="1"/>
          </xdr:cNvSpPr>
        </xdr:nvSpPr>
        <xdr:spPr bwMode="auto">
          <a:xfrm>
            <a:off x="-11" y="0"/>
            <a:ext cx="286" cy="136"/>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21A9B73D-627F-26FE-2CD6-FCCA1268C6E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E6ED3BA-FCD4-9645-65D3-0303C8D3A67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A2E33A5F-EDD4-B3A1-5686-95FAF83877E4}"/>
              </a:ext>
            </a:extLst>
          </xdr:cNvPr>
          <xdr:cNvSpPr txBox="1">
            <a:spLocks noChangeArrowheads="1"/>
          </xdr:cNvSpPr>
        </xdr:nvSpPr>
        <xdr:spPr bwMode="auto">
          <a:xfrm>
            <a:off x="432"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 DIRECCIONAMIENTO ESTRATÉGICO Y COMUNICACIONES </a:t>
            </a:r>
          </a:p>
        </xdr:txBody>
      </xdr:sp>
      <xdr:sp macro="" textlink="">
        <xdr:nvSpPr>
          <xdr:cNvPr id="7" name="10 CuadroTexto">
            <a:extLst>
              <a:ext uri="{FF2B5EF4-FFF2-40B4-BE49-F238E27FC236}">
                <a16:creationId xmlns:a16="http://schemas.microsoft.com/office/drawing/2014/main" id="{D52FB955-BE44-F4A9-723E-DDCB03C237C7}"/>
              </a:ext>
            </a:extLst>
          </xdr:cNvPr>
          <xdr:cNvSpPr txBox="1">
            <a:spLocks noChangeArrowheads="1"/>
          </xdr:cNvSpPr>
        </xdr:nvSpPr>
        <xdr:spPr bwMode="auto">
          <a:xfrm>
            <a:off x="432"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EAF970A9-CCAA-81C2-F2F7-345D788DE4DE}"/>
              </a:ext>
            </a:extLst>
          </xdr:cNvPr>
          <xdr:cNvSpPr txBox="1">
            <a:spLocks noChangeArrowheads="1"/>
          </xdr:cNvSpPr>
        </xdr:nvSpPr>
        <xdr:spPr bwMode="auto">
          <a:xfrm>
            <a:off x="978"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96732FFD-D8EE-A84A-3C30-545C7C6141AE}"/>
              </a:ext>
            </a:extLst>
          </xdr:cNvPr>
          <xdr:cNvSpPr txBox="1">
            <a:spLocks noChangeArrowheads="1"/>
          </xdr:cNvSpPr>
        </xdr:nvSpPr>
        <xdr:spPr bwMode="auto">
          <a:xfrm>
            <a:off x="978"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9D4CE437-2972-2C4F-E68F-A24B23CA1E32}"/>
              </a:ext>
            </a:extLst>
          </xdr:cNvPr>
          <xdr:cNvSpPr txBox="1">
            <a:spLocks noChangeArrowheads="1"/>
          </xdr:cNvSpPr>
        </xdr:nvSpPr>
        <xdr:spPr bwMode="auto">
          <a:xfrm>
            <a:off x="978" y="92"/>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FB09F666-899B-1D16-E831-64088053F43F}"/>
              </a:ext>
            </a:extLst>
          </xdr:cNvPr>
          <xdr:cNvSpPr txBox="1">
            <a:spLocks noChangeArrowheads="1"/>
          </xdr:cNvSpPr>
        </xdr:nvSpPr>
        <xdr:spPr bwMode="auto">
          <a:xfrm>
            <a:off x="1203"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12" name="13 CuadroTexto">
            <a:extLst>
              <a:ext uri="{FF2B5EF4-FFF2-40B4-BE49-F238E27FC236}">
                <a16:creationId xmlns:a16="http://schemas.microsoft.com/office/drawing/2014/main" id="{C6D83799-2693-F63C-9AFC-2518068B76C8}"/>
              </a:ext>
            </a:extLst>
          </xdr:cNvPr>
          <xdr:cNvSpPr txBox="1">
            <a:spLocks noChangeArrowheads="1"/>
          </xdr:cNvSpPr>
        </xdr:nvSpPr>
        <xdr:spPr bwMode="auto">
          <a:xfrm>
            <a:off x="1203"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B1623D4E-6291-EE97-B26A-4B207307E18F}"/>
              </a:ext>
            </a:extLst>
          </xdr:cNvPr>
          <xdr:cNvSpPr txBox="1">
            <a:spLocks noChangeArrowheads="1"/>
          </xdr:cNvSpPr>
        </xdr:nvSpPr>
        <xdr:spPr bwMode="auto">
          <a:xfrm>
            <a:off x="1203" y="92"/>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01/08/2023</a:t>
            </a:r>
          </a:p>
        </xdr:txBody>
      </xdr:sp>
      <xdr:sp macro="" textlink="">
        <xdr:nvSpPr>
          <xdr:cNvPr id="14" name="10 CuadroTexto">
            <a:extLst>
              <a:ext uri="{FF2B5EF4-FFF2-40B4-BE49-F238E27FC236}">
                <a16:creationId xmlns:a16="http://schemas.microsoft.com/office/drawing/2014/main" id="{CF57E298-AB87-A13F-7B1F-DE6B2C4C9588}"/>
              </a:ext>
            </a:extLst>
          </xdr:cNvPr>
          <xdr:cNvSpPr txBox="1">
            <a:spLocks noChangeArrowheads="1"/>
          </xdr:cNvSpPr>
        </xdr:nvSpPr>
        <xdr:spPr bwMode="auto">
          <a:xfrm>
            <a:off x="-11" y="135"/>
            <a:ext cx="1411" cy="19"/>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algn="ctr" rtl="0">
              <a:defRPr sz="1000"/>
            </a:pPr>
            <a:r>
              <a:rPr lang="es-ES" sz="1400" b="1">
                <a:solidFill>
                  <a:schemeClr val="bg1"/>
                </a:solidFill>
                <a:latin typeface="Arial" panose="020B0604020202020204" pitchFamily="34" charset="0"/>
                <a:ea typeface="+mn-ea"/>
                <a:cs typeface="Arial" panose="020B0604020202020204" pitchFamily="34" charset="0"/>
              </a:rPr>
              <a:t>COPIA CONTROLADA</a:t>
            </a:r>
            <a:endParaRPr lang="es-ES" sz="1400" b="1" i="0" strike="noStrike">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708660</xdr:colOff>
      <xdr:row>0</xdr:row>
      <xdr:rowOff>121920</xdr:rowOff>
    </xdr:from>
    <xdr:to>
      <xdr:col>9</xdr:col>
      <xdr:colOff>76200</xdr:colOff>
      <xdr:row>0</xdr:row>
      <xdr:rowOff>1120140</xdr:rowOff>
    </xdr:to>
    <xdr:pic>
      <xdr:nvPicPr>
        <xdr:cNvPr id="11266" name="Imagen 15" descr="Ministerio del Interior">
          <a:extLst>
            <a:ext uri="{FF2B5EF4-FFF2-40B4-BE49-F238E27FC236}">
              <a16:creationId xmlns:a16="http://schemas.microsoft.com/office/drawing/2014/main" id="{B4B0D38B-B706-B0D6-FEE8-CB2212C6E0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8660" y="121920"/>
          <a:ext cx="3261360"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495300</xdr:colOff>
      <xdr:row>0</xdr:row>
      <xdr:rowOff>0</xdr:rowOff>
    </xdr:from>
    <xdr:to>
      <xdr:col>2</xdr:col>
      <xdr:colOff>2255520</xdr:colOff>
      <xdr:row>2</xdr:row>
      <xdr:rowOff>266700</xdr:rowOff>
    </xdr:to>
    <xdr:pic>
      <xdr:nvPicPr>
        <xdr:cNvPr id="12289" name="Imagen 2" descr="Ministerio del Interior">
          <a:extLst>
            <a:ext uri="{FF2B5EF4-FFF2-40B4-BE49-F238E27FC236}">
              <a16:creationId xmlns:a16="http://schemas.microsoft.com/office/drawing/2014/main" id="{C6BB4173-8BE1-F04F-474A-9B497358ED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240" y="0"/>
          <a:ext cx="3223260"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49</xdr:col>
      <xdr:colOff>342900</xdr:colOff>
      <xdr:row>0</xdr:row>
      <xdr:rowOff>1447800</xdr:rowOff>
    </xdr:to>
    <xdr:grpSp>
      <xdr:nvGrpSpPr>
        <xdr:cNvPr id="2049" name="Group 4">
          <a:extLst>
            <a:ext uri="{FF2B5EF4-FFF2-40B4-BE49-F238E27FC236}">
              <a16:creationId xmlns:a16="http://schemas.microsoft.com/office/drawing/2014/main" id="{A67D7CD2-6AEA-64C0-662B-2A3D416D2548}"/>
            </a:ext>
          </a:extLst>
        </xdr:cNvPr>
        <xdr:cNvGrpSpPr>
          <a:grpSpLocks/>
        </xdr:cNvGrpSpPr>
      </xdr:nvGrpSpPr>
      <xdr:grpSpPr bwMode="auto">
        <a:xfrm>
          <a:off x="152400" y="152400"/>
          <a:ext cx="20764500" cy="1295400"/>
          <a:chOff x="-11" y="0"/>
          <a:chExt cx="1406" cy="135"/>
        </a:xfrm>
      </xdr:grpSpPr>
      <xdr:sp macro="" textlink="">
        <xdr:nvSpPr>
          <xdr:cNvPr id="2051" name="1 CuadroTexto">
            <a:extLst>
              <a:ext uri="{FF2B5EF4-FFF2-40B4-BE49-F238E27FC236}">
                <a16:creationId xmlns:a16="http://schemas.microsoft.com/office/drawing/2014/main" id="{7F814771-D737-C77F-1D73-DEDFC41F311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12CD4176-5124-6368-F8BD-1CDA3C56AAD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73E42EF8-AB69-8BD5-3218-4224DC2BF99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BBEB4987-052E-C35A-3133-B780370CFD8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354D1D49-185D-E17F-34E4-BFA8715A3A3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671D4A6-D082-A761-EA37-45484C26CDA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7169D6C7-84EF-288F-D121-8ADD443B9C4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ED684061-A3D5-48FE-BDB7-025EECB97AE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2A4B4BF-55A5-AF7C-B564-2DA5C861BBF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3AD024CA-4B1F-3AF8-3B89-E94BD594F90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778026FF-338B-DCC1-2A9B-83E0EBA40C4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449580</xdr:colOff>
      <xdr:row>0</xdr:row>
      <xdr:rowOff>304800</xdr:rowOff>
    </xdr:from>
    <xdr:to>
      <xdr:col>9</xdr:col>
      <xdr:colOff>121920</xdr:colOff>
      <xdr:row>0</xdr:row>
      <xdr:rowOff>1394460</xdr:rowOff>
    </xdr:to>
    <xdr:pic>
      <xdr:nvPicPr>
        <xdr:cNvPr id="2050" name="Imagen 18" descr="Ministerio del Interior">
          <a:extLst>
            <a:ext uri="{FF2B5EF4-FFF2-40B4-BE49-F238E27FC236}">
              <a16:creationId xmlns:a16="http://schemas.microsoft.com/office/drawing/2014/main" id="{E76E94B3-6BFB-42B9-AB4E-3320E13732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9580" y="304800"/>
          <a:ext cx="356616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190500</xdr:colOff>
      <xdr:row>0</xdr:row>
      <xdr:rowOff>1455420</xdr:rowOff>
    </xdr:to>
    <xdr:grpSp>
      <xdr:nvGrpSpPr>
        <xdr:cNvPr id="3073" name="Group 4">
          <a:extLst>
            <a:ext uri="{FF2B5EF4-FFF2-40B4-BE49-F238E27FC236}">
              <a16:creationId xmlns:a16="http://schemas.microsoft.com/office/drawing/2014/main" id="{638F654D-1B36-E165-233D-9B132262D8CB}"/>
            </a:ext>
          </a:extLst>
        </xdr:cNvPr>
        <xdr:cNvGrpSpPr>
          <a:grpSpLocks/>
        </xdr:cNvGrpSpPr>
      </xdr:nvGrpSpPr>
      <xdr:grpSpPr bwMode="auto">
        <a:xfrm>
          <a:off x="152400" y="152400"/>
          <a:ext cx="21356782" cy="1303020"/>
          <a:chOff x="-11" y="0"/>
          <a:chExt cx="1406" cy="135"/>
        </a:xfrm>
      </xdr:grpSpPr>
      <xdr:sp macro="" textlink="">
        <xdr:nvSpPr>
          <xdr:cNvPr id="3075" name="1 CuadroTexto">
            <a:extLst>
              <a:ext uri="{FF2B5EF4-FFF2-40B4-BE49-F238E27FC236}">
                <a16:creationId xmlns:a16="http://schemas.microsoft.com/office/drawing/2014/main" id="{6122E28F-10F5-42F4-F6FB-5B4182C1CCD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2" name="3 CuadroTexto">
            <a:extLst>
              <a:ext uri="{FF2B5EF4-FFF2-40B4-BE49-F238E27FC236}">
                <a16:creationId xmlns:a16="http://schemas.microsoft.com/office/drawing/2014/main" id="{3A7F3293-C93D-6378-F1CD-71B21D56305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19295E25-0831-1314-1067-A85CD61D70F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DF44F79B-83F9-639C-C6DC-1B2137476D9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5C5A3B7D-C879-D486-5029-9E7309C2B5E1}"/>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A6D80B3F-4697-4107-38C3-1C360271994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011FCF5C-BD93-7FDA-544C-92B0E5C2D93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AD954405-DAC6-C3D6-FB94-50C9D840BF7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6C9327D1-86E5-EB35-601C-9340E9626EC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0" name="13 CuadroTexto">
            <a:extLst>
              <a:ext uri="{FF2B5EF4-FFF2-40B4-BE49-F238E27FC236}">
                <a16:creationId xmlns:a16="http://schemas.microsoft.com/office/drawing/2014/main" id="{31C98B13-801A-528C-D1D8-899892C88A0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B81309A6-DC60-BDF8-B549-A69F6A7A01D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0</xdr:col>
      <xdr:colOff>640080</xdr:colOff>
      <xdr:row>0</xdr:row>
      <xdr:rowOff>381000</xdr:rowOff>
    </xdr:from>
    <xdr:to>
      <xdr:col>8</xdr:col>
      <xdr:colOff>175260</xdr:colOff>
      <xdr:row>0</xdr:row>
      <xdr:rowOff>1310640</xdr:rowOff>
    </xdr:to>
    <xdr:pic>
      <xdr:nvPicPr>
        <xdr:cNvPr id="3074" name="Imagen 15" descr="Ministerio del Interior">
          <a:extLst>
            <a:ext uri="{FF2B5EF4-FFF2-40B4-BE49-F238E27FC236}">
              <a16:creationId xmlns:a16="http://schemas.microsoft.com/office/drawing/2014/main" id="{9A8E526F-F188-49B0-A7DE-00652FE089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080" y="381000"/>
          <a:ext cx="3040380" cy="929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655320</xdr:colOff>
      <xdr:row>0</xdr:row>
      <xdr:rowOff>121920</xdr:rowOff>
    </xdr:from>
    <xdr:to>
      <xdr:col>2</xdr:col>
      <xdr:colOff>2415540</xdr:colOff>
      <xdr:row>2</xdr:row>
      <xdr:rowOff>373380</xdr:rowOff>
    </xdr:to>
    <xdr:pic>
      <xdr:nvPicPr>
        <xdr:cNvPr id="4097" name="Imagen 2" descr="Ministerio del Interior">
          <a:extLst>
            <a:ext uri="{FF2B5EF4-FFF2-40B4-BE49-F238E27FC236}">
              <a16:creationId xmlns:a16="http://schemas.microsoft.com/office/drawing/2014/main" id="{CBEF51A6-8BFD-10DC-8E2C-7B3629573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260" y="121920"/>
          <a:ext cx="322326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2</xdr:col>
      <xdr:colOff>304800</xdr:colOff>
      <xdr:row>0</xdr:row>
      <xdr:rowOff>304800</xdr:rowOff>
    </xdr:to>
    <xdr:sp macro="" textlink="">
      <xdr:nvSpPr>
        <xdr:cNvPr id="5121" name="AutoShape 2" descr="blob:https://web.whatsapp.com/a2d20b58-d4ae-4043-a650-8eb14d28925a">
          <a:extLst>
            <a:ext uri="{FF2B5EF4-FFF2-40B4-BE49-F238E27FC236}">
              <a16:creationId xmlns:a16="http://schemas.microsoft.com/office/drawing/2014/main" id="{B06FCC7E-6D2D-6E7E-AC3B-FAB7FA52413D}"/>
            </a:ext>
          </a:extLst>
        </xdr:cNvPr>
        <xdr:cNvSpPr>
          <a:spLocks noChangeAspect="1" noChangeArrowheads="1"/>
        </xdr:cNvSpPr>
      </xdr:nvSpPr>
      <xdr:spPr bwMode="auto">
        <a:xfrm>
          <a:off x="1927860"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0</xdr:row>
      <xdr:rowOff>0</xdr:rowOff>
    </xdr:from>
    <xdr:to>
      <xdr:col>2</xdr:col>
      <xdr:colOff>304800</xdr:colOff>
      <xdr:row>0</xdr:row>
      <xdr:rowOff>304800</xdr:rowOff>
    </xdr:to>
    <xdr:sp macro="" textlink="">
      <xdr:nvSpPr>
        <xdr:cNvPr id="5122" name="AutoShape 4" descr="blob:https://web.whatsapp.com/a2d20b58-d4ae-4043-a650-8eb14d28925a">
          <a:extLst>
            <a:ext uri="{FF2B5EF4-FFF2-40B4-BE49-F238E27FC236}">
              <a16:creationId xmlns:a16="http://schemas.microsoft.com/office/drawing/2014/main" id="{1E1386EE-554C-9BAB-BDC1-34C3E3CFB273}"/>
            </a:ext>
          </a:extLst>
        </xdr:cNvPr>
        <xdr:cNvSpPr>
          <a:spLocks noChangeAspect="1" noChangeArrowheads="1"/>
        </xdr:cNvSpPr>
      </xdr:nvSpPr>
      <xdr:spPr bwMode="auto">
        <a:xfrm>
          <a:off x="1927860" y="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xdr:row>
      <xdr:rowOff>0</xdr:rowOff>
    </xdr:from>
    <xdr:to>
      <xdr:col>1</xdr:col>
      <xdr:colOff>304800</xdr:colOff>
      <xdr:row>1</xdr:row>
      <xdr:rowOff>304800</xdr:rowOff>
    </xdr:to>
    <xdr:sp macro="" textlink="">
      <xdr:nvSpPr>
        <xdr:cNvPr id="5123" name="AutoShape 5" descr="blob:https://web.whatsapp.com/a2d20b58-d4ae-4043-a650-8eb14d28925a">
          <a:extLst>
            <a:ext uri="{FF2B5EF4-FFF2-40B4-BE49-F238E27FC236}">
              <a16:creationId xmlns:a16="http://schemas.microsoft.com/office/drawing/2014/main" id="{4BD41063-AC96-46BE-72F8-D6C1299E1B5E}"/>
            </a:ext>
          </a:extLst>
        </xdr:cNvPr>
        <xdr:cNvSpPr>
          <a:spLocks noChangeAspect="1" noChangeArrowheads="1"/>
        </xdr:cNvSpPr>
      </xdr:nvSpPr>
      <xdr:spPr bwMode="auto">
        <a:xfrm>
          <a:off x="784860" y="38862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1</xdr:row>
      <xdr:rowOff>0</xdr:rowOff>
    </xdr:from>
    <xdr:to>
      <xdr:col>2</xdr:col>
      <xdr:colOff>304800</xdr:colOff>
      <xdr:row>1</xdr:row>
      <xdr:rowOff>304800</xdr:rowOff>
    </xdr:to>
    <xdr:sp macro="" textlink="">
      <xdr:nvSpPr>
        <xdr:cNvPr id="5124" name="AutoShape 8" descr="blob:https://web.whatsapp.com/a2d20b58-d4ae-4043-a650-8eb14d28925a">
          <a:extLst>
            <a:ext uri="{FF2B5EF4-FFF2-40B4-BE49-F238E27FC236}">
              <a16:creationId xmlns:a16="http://schemas.microsoft.com/office/drawing/2014/main" id="{631D875E-13B1-E6CD-BE63-B26AFE8172BA}"/>
            </a:ext>
          </a:extLst>
        </xdr:cNvPr>
        <xdr:cNvSpPr>
          <a:spLocks noChangeAspect="1" noChangeArrowheads="1"/>
        </xdr:cNvSpPr>
      </xdr:nvSpPr>
      <xdr:spPr bwMode="auto">
        <a:xfrm>
          <a:off x="1927860" y="38862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792480</xdr:colOff>
      <xdr:row>0</xdr:row>
      <xdr:rowOff>83820</xdr:rowOff>
    </xdr:from>
    <xdr:to>
      <xdr:col>2</xdr:col>
      <xdr:colOff>3154680</xdr:colOff>
      <xdr:row>4</xdr:row>
      <xdr:rowOff>15240</xdr:rowOff>
    </xdr:to>
    <xdr:pic>
      <xdr:nvPicPr>
        <xdr:cNvPr id="5125" name="Imagen 6" descr="Ministerio del Interior">
          <a:extLst>
            <a:ext uri="{FF2B5EF4-FFF2-40B4-BE49-F238E27FC236}">
              <a16:creationId xmlns:a16="http://schemas.microsoft.com/office/drawing/2014/main" id="{253CD406-BB5C-C101-4A6C-D916F76ED1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7340" y="83820"/>
          <a:ext cx="35052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1181100</xdr:colOff>
      <xdr:row>0</xdr:row>
      <xdr:rowOff>0</xdr:rowOff>
    </xdr:from>
    <xdr:to>
      <xdr:col>4</xdr:col>
      <xdr:colOff>754380</xdr:colOff>
      <xdr:row>2</xdr:row>
      <xdr:rowOff>243840</xdr:rowOff>
    </xdr:to>
    <xdr:pic>
      <xdr:nvPicPr>
        <xdr:cNvPr id="6145" name="Imagen 2" descr="Ministerio del Interior">
          <a:extLst>
            <a:ext uri="{FF2B5EF4-FFF2-40B4-BE49-F238E27FC236}">
              <a16:creationId xmlns:a16="http://schemas.microsoft.com/office/drawing/2014/main" id="{3FF05A3E-6FFB-2E73-C653-05981DD721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0640" y="0"/>
          <a:ext cx="329184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22860</xdr:colOff>
      <xdr:row>6</xdr:row>
      <xdr:rowOff>68580</xdr:rowOff>
    </xdr:from>
    <xdr:to>
      <xdr:col>26</xdr:col>
      <xdr:colOff>746760</xdr:colOff>
      <xdr:row>14</xdr:row>
      <xdr:rowOff>0</xdr:rowOff>
    </xdr:to>
    <xdr:graphicFrame macro="">
      <xdr:nvGraphicFramePr>
        <xdr:cNvPr id="7169" name="Gráfico 1">
          <a:extLst>
            <a:ext uri="{FF2B5EF4-FFF2-40B4-BE49-F238E27FC236}">
              <a16:creationId xmlns:a16="http://schemas.microsoft.com/office/drawing/2014/main" id="{3D1AC9CF-459A-8532-9F59-7F7723877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25E99C1C-6EDE-4887-0EC8-7D3FF7FC8265}"/>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A8CE2C23-7805-E990-FA26-6678A2BB2B1A}"/>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71385F2D-236F-89ED-BBC6-E17194BC6849}"/>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973EBA26-7432-E091-C5C2-CFE097F1351C}"/>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C7078171-A149-2F7C-5172-E49657D495A2}"/>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5D53AF90-5CDD-286A-6B30-775520F8336B}"/>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91E79F20-FA9D-492A-393B-A13F2A9BD912}"/>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E6AD9E6-95A4-0446-8E78-5F011D55E749}"/>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22860</xdr:colOff>
      <xdr:row>36</xdr:row>
      <xdr:rowOff>68580</xdr:rowOff>
    </xdr:from>
    <xdr:to>
      <xdr:col>26</xdr:col>
      <xdr:colOff>746760</xdr:colOff>
      <xdr:row>44</xdr:row>
      <xdr:rowOff>0</xdr:rowOff>
    </xdr:to>
    <xdr:graphicFrame macro="">
      <xdr:nvGraphicFramePr>
        <xdr:cNvPr id="7178" name="Gráfico 10">
          <a:extLst>
            <a:ext uri="{FF2B5EF4-FFF2-40B4-BE49-F238E27FC236}">
              <a16:creationId xmlns:a16="http://schemas.microsoft.com/office/drawing/2014/main" id="{5BBB03D0-F79F-14D2-5588-0277BD6DFD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B8936B40-3FCB-21B0-6B7C-F4B9AE097177}"/>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90B6351D-648E-81E9-FF78-067F7EDDC526}"/>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AAC8E985-8A97-FA0D-4274-4979E927FA43}"/>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1408E7D8-8079-39D8-EFC4-78025B35ED95}"/>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2E60741-F0D4-F0A5-5F2E-B1EC020E4EAA}"/>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F3561D9B-E486-235A-99E9-38145C3FA8DA}"/>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4274236E-C643-1898-5263-34FCA21B814E}"/>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8C2A40E0-B19D-99B6-AFC3-4EAE205A2C53}"/>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251460</xdr:colOff>
      <xdr:row>0</xdr:row>
      <xdr:rowOff>289560</xdr:rowOff>
    </xdr:from>
    <xdr:to>
      <xdr:col>11</xdr:col>
      <xdr:colOff>998220</xdr:colOff>
      <xdr:row>2</xdr:row>
      <xdr:rowOff>182880</xdr:rowOff>
    </xdr:to>
    <xdr:pic>
      <xdr:nvPicPr>
        <xdr:cNvPr id="7187" name="Imagen 20" descr="Ministerio del Interior">
          <a:extLst>
            <a:ext uri="{FF2B5EF4-FFF2-40B4-BE49-F238E27FC236}">
              <a16:creationId xmlns:a16="http://schemas.microsoft.com/office/drawing/2014/main" id="{1E210104-0355-DC93-2C5F-4E75EBF3C0F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1480" y="289560"/>
          <a:ext cx="209550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838200</xdr:colOff>
      <xdr:row>0</xdr:row>
      <xdr:rowOff>144780</xdr:rowOff>
    </xdr:from>
    <xdr:to>
      <xdr:col>2</xdr:col>
      <xdr:colOff>2606040</xdr:colOff>
      <xdr:row>2</xdr:row>
      <xdr:rowOff>411480</xdr:rowOff>
    </xdr:to>
    <xdr:pic>
      <xdr:nvPicPr>
        <xdr:cNvPr id="8193" name="Imagen 2" descr="Ministerio del Interior">
          <a:extLst>
            <a:ext uri="{FF2B5EF4-FFF2-40B4-BE49-F238E27FC236}">
              <a16:creationId xmlns:a16="http://schemas.microsoft.com/office/drawing/2014/main" id="{C81FC9B1-A191-4BA7-B8E9-3F77CA82D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140" y="144780"/>
          <a:ext cx="3230880"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2042160</xdr:colOff>
      <xdr:row>1</xdr:row>
      <xdr:rowOff>190500</xdr:rowOff>
    </xdr:to>
    <xdr:grpSp>
      <xdr:nvGrpSpPr>
        <xdr:cNvPr id="9217" name="Group 4">
          <a:extLst>
            <a:ext uri="{FF2B5EF4-FFF2-40B4-BE49-F238E27FC236}">
              <a16:creationId xmlns:a16="http://schemas.microsoft.com/office/drawing/2014/main" id="{D8E763EA-C772-FAC9-CD5D-334DBA31EB41}"/>
            </a:ext>
          </a:extLst>
        </xdr:cNvPr>
        <xdr:cNvGrpSpPr>
          <a:grpSpLocks/>
        </xdr:cNvGrpSpPr>
      </xdr:nvGrpSpPr>
      <xdr:grpSpPr bwMode="auto">
        <a:xfrm>
          <a:off x="0" y="0"/>
          <a:ext cx="46106275" cy="1890346"/>
          <a:chOff x="-11" y="0"/>
          <a:chExt cx="1406" cy="135"/>
        </a:xfrm>
      </xdr:grpSpPr>
      <xdr:sp macro="" textlink="">
        <xdr:nvSpPr>
          <xdr:cNvPr id="9219" name="1 CuadroTexto">
            <a:extLst>
              <a:ext uri="{FF2B5EF4-FFF2-40B4-BE49-F238E27FC236}">
                <a16:creationId xmlns:a16="http://schemas.microsoft.com/office/drawing/2014/main" id="{57AC27C3-C2E5-740E-674F-8FD7AE4BE2C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3A3AB1C2-B3B6-0CDB-4C6E-90391BC88FC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5887EAA2-BBFB-9B22-CEAF-A279E2ED98F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0A53E9FB-0B83-9411-17F5-D982721B4E0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B9E99CDB-AC02-6E4B-E68F-78B84C66233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E49B68D8-B784-565F-8941-FEC78758B33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5B076D7E-392A-3A71-A830-61B67E80323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44310E63-9271-A634-7874-DC8C7F55B23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E22B2CBC-D193-7E05-BC5E-150B5A08060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1" name="13 CuadroTexto">
            <a:extLst>
              <a:ext uri="{FF2B5EF4-FFF2-40B4-BE49-F238E27FC236}">
                <a16:creationId xmlns:a16="http://schemas.microsoft.com/office/drawing/2014/main" id="{9CED32C7-BACE-CFAC-46C6-F8956E5BBDE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25339DE2-FDC4-A815-8100-8DAFFC60B99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2</xdr:col>
      <xdr:colOff>350520</xdr:colOff>
      <xdr:row>0</xdr:row>
      <xdr:rowOff>502920</xdr:rowOff>
    </xdr:from>
    <xdr:to>
      <xdr:col>4</xdr:col>
      <xdr:colOff>1531620</xdr:colOff>
      <xdr:row>0</xdr:row>
      <xdr:rowOff>1501140</xdr:rowOff>
    </xdr:to>
    <xdr:pic>
      <xdr:nvPicPr>
        <xdr:cNvPr id="9218" name="Imagen 16" descr="Ministerio del Interior">
          <a:extLst>
            <a:ext uri="{FF2B5EF4-FFF2-40B4-BE49-F238E27FC236}">
              <a16:creationId xmlns:a16="http://schemas.microsoft.com/office/drawing/2014/main" id="{44D5AE75-22E9-F258-3E36-68293341FC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502920"/>
          <a:ext cx="3238500" cy="998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tsrv-11x\OAP\Mintsrv-11x\Backup_SIGI\2023\1100_42_195%20RIESGOS\6.%20Matrices%20de%20Riesgos%20Proceso%20-%20Dependencia\3.%20Gesti&#243;n%20de%20Talento%20Humano\Formulaci&#243;n%20Riesgos%202023\PROCESO\Matriz%20de%20Riesgos%20Gesti&#243;n%20Humana%20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C6" t="str">
            <v>Gestión del Talento Humano</v>
          </cell>
        </row>
        <row r="11">
          <cell r="B11" t="str">
            <v>R1</v>
          </cell>
          <cell r="C11" t="str">
            <v>Posibilidad  de que se obtengan o se solicite algún pago o beneficio por expedir certificaciones  de bonos pensionales que no corresponda con la información real.</v>
          </cell>
          <cell r="D11" t="str">
            <v>Debido a la falta de conocimiento y/o experiencia del personal que maneja el proceso de certificación respecto a tiempo de servicios y salarios, o al tráfico de influencias y/o presiones indebidas y soborno, el responsable del trámite obtenga o solicite a</v>
          </cell>
          <cell r="E11" t="str">
            <v xml:space="preserve">Corrupción </v>
          </cell>
          <cell r="F11" t="str">
            <v>CA1. Falta de conocimiento y/o experiencia del personal que maneja el proceso de certificación, en cuanto verificación de tiempo de servicios.
CA2. Trafico de influencias.
CA3. Presiones indebidas y soborno.</v>
          </cell>
          <cell r="G11" t="str">
            <v>1) Investigaciones disciplinarias y penales.
2) Sanciones.
3) Perdida de imagen institucional.</v>
          </cell>
          <cell r="H11" t="str">
            <v>Rara vez</v>
          </cell>
          <cell r="I11">
            <v>1</v>
          </cell>
          <cell r="K11" t="b">
            <v>0</v>
          </cell>
          <cell r="M11" t="b">
            <v>0</v>
          </cell>
          <cell r="O11" t="b">
            <v>0</v>
          </cell>
          <cell r="Q11" t="b">
            <v>0</v>
          </cell>
          <cell r="R11">
            <v>1</v>
          </cell>
          <cell r="S11" t="str">
            <v>Rara vez</v>
          </cell>
          <cell r="V11" t="str">
            <v>SI</v>
          </cell>
          <cell r="W11">
            <v>1</v>
          </cell>
          <cell r="X11" t="str">
            <v>SI</v>
          </cell>
          <cell r="Y11">
            <v>1</v>
          </cell>
          <cell r="Z11" t="str">
            <v>NO</v>
          </cell>
          <cell r="AA11">
            <v>0</v>
          </cell>
          <cell r="AB11" t="str">
            <v>NO</v>
          </cell>
          <cell r="AC11">
            <v>0</v>
          </cell>
          <cell r="AD11" t="str">
            <v>SI</v>
          </cell>
          <cell r="AE11">
            <v>1</v>
          </cell>
          <cell r="AF11" t="str">
            <v>SI</v>
          </cell>
          <cell r="AG11">
            <v>1</v>
          </cell>
          <cell r="AH11" t="str">
            <v>SI</v>
          </cell>
          <cell r="AI11">
            <v>1</v>
          </cell>
          <cell r="AJ11" t="str">
            <v>SI</v>
          </cell>
          <cell r="AK11">
            <v>1</v>
          </cell>
          <cell r="AL11" t="str">
            <v>SI</v>
          </cell>
          <cell r="AM11">
            <v>1</v>
          </cell>
          <cell r="AN11" t="str">
            <v>SI</v>
          </cell>
          <cell r="AO11">
            <v>1</v>
          </cell>
          <cell r="AP11" t="str">
            <v>SI</v>
          </cell>
          <cell r="AQ11">
            <v>1</v>
          </cell>
          <cell r="AR11" t="str">
            <v>SI</v>
          </cell>
          <cell r="AS11">
            <v>1</v>
          </cell>
          <cell r="AT11" t="str">
            <v>SI</v>
          </cell>
          <cell r="AU11">
            <v>1</v>
          </cell>
          <cell r="AV11" t="str">
            <v>SI</v>
          </cell>
          <cell r="AW11">
            <v>1</v>
          </cell>
          <cell r="AX11" t="str">
            <v>NO</v>
          </cell>
          <cell r="AY11">
            <v>0</v>
          </cell>
          <cell r="AZ11" t="str">
            <v>NO</v>
          </cell>
          <cell r="BA11">
            <v>0</v>
          </cell>
          <cell r="BB11" t="str">
            <v>SI</v>
          </cell>
          <cell r="BC11">
            <v>1</v>
          </cell>
          <cell r="BD11" t="str">
            <v>SI</v>
          </cell>
          <cell r="BE11">
            <v>1</v>
          </cell>
          <cell r="BF11" t="str">
            <v>SI</v>
          </cell>
          <cell r="BG11">
            <v>1</v>
          </cell>
          <cell r="BH11" t="str">
            <v>Catastrófico</v>
          </cell>
          <cell r="BJ11">
            <v>15</v>
          </cell>
          <cell r="BK11">
            <v>5</v>
          </cell>
          <cell r="BL11" t="str">
            <v>Catastrófico</v>
          </cell>
          <cell r="BM11" t="str">
            <v>Zona Extrema</v>
          </cell>
          <cell r="BN11" t="str">
            <v>Subdirector de Gestión Humana
Coordinador del Grupo de Administración de Planta de Personal
Coordinador del Grupo de Desarrollo de Personal
Responsable de la elaboración de los certificados</v>
          </cell>
        </row>
        <row r="12">
          <cell r="I12" t="b">
            <v>0</v>
          </cell>
          <cell r="K12" t="b">
            <v>0</v>
          </cell>
          <cell r="M12" t="b">
            <v>0</v>
          </cell>
          <cell r="O12" t="b">
            <v>0</v>
          </cell>
          <cell r="Q12" t="b">
            <v>0</v>
          </cell>
          <cell r="R12" t="str">
            <v xml:space="preserve">  </v>
          </cell>
          <cell r="S12" t="str">
            <v xml:space="preserve"> </v>
          </cell>
          <cell r="W12" t="b">
            <v>0</v>
          </cell>
          <cell r="Y12" t="b">
            <v>0</v>
          </cell>
          <cell r="AA12" t="b">
            <v>0</v>
          </cell>
          <cell r="AC12" t="b">
            <v>0</v>
          </cell>
          <cell r="AE12" t="b">
            <v>0</v>
          </cell>
          <cell r="AG12" t="b">
            <v>0</v>
          </cell>
          <cell r="AI12" t="b">
            <v>0</v>
          </cell>
          <cell r="AK12" t="b">
            <v>0</v>
          </cell>
          <cell r="AM12" t="b">
            <v>0</v>
          </cell>
          <cell r="AO12" t="b">
            <v>0</v>
          </cell>
          <cell r="AQ12" t="b">
            <v>0</v>
          </cell>
          <cell r="AS12" t="b">
            <v>0</v>
          </cell>
          <cell r="AU12" t="b">
            <v>0</v>
          </cell>
          <cell r="AW12" t="b">
            <v>0</v>
          </cell>
          <cell r="AY12" t="b">
            <v>0</v>
          </cell>
          <cell r="BA12" t="b">
            <v>0</v>
          </cell>
          <cell r="BC12" t="b">
            <v>0</v>
          </cell>
          <cell r="BE12" t="b">
            <v>0</v>
          </cell>
          <cell r="BG12" t="b">
            <v>0</v>
          </cell>
          <cell r="BH12" t="str">
            <v xml:space="preserve"> </v>
          </cell>
          <cell r="BJ12" t="b">
            <v>0</v>
          </cell>
          <cell r="BK12" t="str">
            <v xml:space="preserve"> </v>
          </cell>
          <cell r="BL12" t="str">
            <v xml:space="preserve"> </v>
          </cell>
          <cell r="BM12" t="str">
            <v/>
          </cell>
        </row>
        <row r="13">
          <cell r="I13" t="b">
            <v>0</v>
          </cell>
          <cell r="K13" t="b">
            <v>0</v>
          </cell>
          <cell r="M13" t="b">
            <v>0</v>
          </cell>
          <cell r="O13" t="b">
            <v>0</v>
          </cell>
          <cell r="Q13" t="b">
            <v>0</v>
          </cell>
          <cell r="R13" t="str">
            <v xml:space="preserve">  </v>
          </cell>
          <cell r="S13" t="str">
            <v xml:space="preserve"> </v>
          </cell>
          <cell r="W13" t="b">
            <v>0</v>
          </cell>
          <cell r="Y13" t="b">
            <v>0</v>
          </cell>
          <cell r="AA13" t="b">
            <v>0</v>
          </cell>
          <cell r="AC13" t="b">
            <v>0</v>
          </cell>
          <cell r="AE13" t="b">
            <v>0</v>
          </cell>
          <cell r="AG13" t="b">
            <v>0</v>
          </cell>
          <cell r="AI13" t="b">
            <v>0</v>
          </cell>
          <cell r="AK13" t="b">
            <v>0</v>
          </cell>
          <cell r="AM13" t="b">
            <v>0</v>
          </cell>
          <cell r="AO13" t="b">
            <v>0</v>
          </cell>
          <cell r="AQ13" t="b">
            <v>0</v>
          </cell>
          <cell r="AS13" t="b">
            <v>0</v>
          </cell>
          <cell r="AU13" t="b">
            <v>0</v>
          </cell>
          <cell r="AW13" t="b">
            <v>0</v>
          </cell>
          <cell r="AY13" t="b">
            <v>0</v>
          </cell>
          <cell r="BA13" t="b">
            <v>0</v>
          </cell>
          <cell r="BC13" t="b">
            <v>0</v>
          </cell>
          <cell r="BE13" t="b">
            <v>0</v>
          </cell>
          <cell r="BG13" t="b">
            <v>0</v>
          </cell>
          <cell r="BH13" t="str">
            <v xml:space="preserve"> </v>
          </cell>
          <cell r="BJ13" t="b">
            <v>0</v>
          </cell>
          <cell r="BK13" t="str">
            <v xml:space="preserve"> </v>
          </cell>
          <cell r="BL13" t="str">
            <v xml:space="preserve"> </v>
          </cell>
          <cell r="BM13" t="str">
            <v/>
          </cell>
        </row>
        <row r="14">
          <cell r="I14" t="b">
            <v>0</v>
          </cell>
          <cell r="K14" t="b">
            <v>0</v>
          </cell>
          <cell r="M14" t="b">
            <v>0</v>
          </cell>
          <cell r="O14" t="b">
            <v>0</v>
          </cell>
          <cell r="Q14" t="b">
            <v>0</v>
          </cell>
          <cell r="R14" t="str">
            <v xml:space="preserve">  </v>
          </cell>
          <cell r="S14" t="str">
            <v xml:space="preserve"> </v>
          </cell>
          <cell r="W14" t="b">
            <v>0</v>
          </cell>
          <cell r="Y14" t="b">
            <v>0</v>
          </cell>
          <cell r="AA14" t="b">
            <v>0</v>
          </cell>
          <cell r="AC14" t="b">
            <v>0</v>
          </cell>
          <cell r="AE14" t="b">
            <v>0</v>
          </cell>
          <cell r="AG14" t="b">
            <v>0</v>
          </cell>
          <cell r="AI14" t="b">
            <v>0</v>
          </cell>
          <cell r="AK14" t="b">
            <v>0</v>
          </cell>
          <cell r="AM14" t="b">
            <v>0</v>
          </cell>
          <cell r="AO14" t="b">
            <v>0</v>
          </cell>
          <cell r="AQ14" t="b">
            <v>0</v>
          </cell>
          <cell r="AS14" t="b">
            <v>0</v>
          </cell>
          <cell r="AU14" t="b">
            <v>0</v>
          </cell>
          <cell r="AW14" t="b">
            <v>0</v>
          </cell>
          <cell r="AY14" t="b">
            <v>0</v>
          </cell>
          <cell r="BA14" t="b">
            <v>0</v>
          </cell>
          <cell r="BC14" t="b">
            <v>0</v>
          </cell>
          <cell r="BE14" t="b">
            <v>0</v>
          </cell>
          <cell r="BG14" t="b">
            <v>0</v>
          </cell>
          <cell r="BH14" t="str">
            <v xml:space="preserve"> </v>
          </cell>
          <cell r="BJ14" t="b">
            <v>0</v>
          </cell>
          <cell r="BK14" t="str">
            <v xml:space="preserve"> </v>
          </cell>
          <cell r="BL14" t="str">
            <v xml:space="preserve"> </v>
          </cell>
          <cell r="BM14" t="str">
            <v/>
          </cell>
        </row>
        <row r="15">
          <cell r="I15" t="b">
            <v>0</v>
          </cell>
          <cell r="K15" t="b">
            <v>0</v>
          </cell>
          <cell r="M15" t="b">
            <v>0</v>
          </cell>
          <cell r="O15" t="b">
            <v>0</v>
          </cell>
          <cell r="Q15" t="b">
            <v>0</v>
          </cell>
          <cell r="R15" t="str">
            <v xml:space="preserve">  </v>
          </cell>
          <cell r="S15" t="str">
            <v xml:space="preserve"> </v>
          </cell>
          <cell r="W15" t="b">
            <v>0</v>
          </cell>
          <cell r="Y15" t="b">
            <v>0</v>
          </cell>
          <cell r="AA15" t="b">
            <v>0</v>
          </cell>
          <cell r="AC15" t="b">
            <v>0</v>
          </cell>
          <cell r="AE15" t="b">
            <v>0</v>
          </cell>
          <cell r="AG15" t="b">
            <v>0</v>
          </cell>
          <cell r="AI15" t="b">
            <v>0</v>
          </cell>
          <cell r="AK15" t="b">
            <v>0</v>
          </cell>
          <cell r="AM15" t="b">
            <v>0</v>
          </cell>
          <cell r="AO15" t="b">
            <v>0</v>
          </cell>
          <cell r="AQ15" t="b">
            <v>0</v>
          </cell>
          <cell r="AS15" t="b">
            <v>0</v>
          </cell>
          <cell r="AU15" t="b">
            <v>0</v>
          </cell>
          <cell r="AW15" t="b">
            <v>0</v>
          </cell>
          <cell r="AY15" t="b">
            <v>0</v>
          </cell>
          <cell r="BA15" t="b">
            <v>0</v>
          </cell>
          <cell r="BC15" t="b">
            <v>0</v>
          </cell>
          <cell r="BE15" t="b">
            <v>0</v>
          </cell>
          <cell r="BG15" t="b">
            <v>0</v>
          </cell>
          <cell r="BH15" t="str">
            <v xml:space="preserve"> </v>
          </cell>
          <cell r="BJ15" t="b">
            <v>0</v>
          </cell>
          <cell r="BK15" t="str">
            <v xml:space="preserve"> </v>
          </cell>
          <cell r="BL15" t="str">
            <v xml:space="preserve"> </v>
          </cell>
          <cell r="BM15" t="str">
            <v/>
          </cell>
        </row>
        <row r="16">
          <cell r="I16" t="b">
            <v>0</v>
          </cell>
          <cell r="K16" t="b">
            <v>0</v>
          </cell>
          <cell r="M16" t="b">
            <v>0</v>
          </cell>
          <cell r="O16" t="b">
            <v>0</v>
          </cell>
          <cell r="Q16" t="b">
            <v>0</v>
          </cell>
          <cell r="R16" t="str">
            <v xml:space="preserve">  </v>
          </cell>
          <cell r="S16" t="str">
            <v xml:space="preserve"> </v>
          </cell>
          <cell r="W16" t="b">
            <v>0</v>
          </cell>
          <cell r="Y16" t="b">
            <v>0</v>
          </cell>
          <cell r="AA16" t="b">
            <v>0</v>
          </cell>
          <cell r="AC16" t="b">
            <v>0</v>
          </cell>
          <cell r="AE16" t="b">
            <v>0</v>
          </cell>
          <cell r="AG16" t="b">
            <v>0</v>
          </cell>
          <cell r="AI16" t="b">
            <v>0</v>
          </cell>
          <cell r="AK16" t="b">
            <v>0</v>
          </cell>
          <cell r="AM16" t="b">
            <v>0</v>
          </cell>
          <cell r="AO16" t="b">
            <v>0</v>
          </cell>
          <cell r="AQ16" t="b">
            <v>0</v>
          </cell>
          <cell r="AS16" t="b">
            <v>0</v>
          </cell>
          <cell r="AU16" t="b">
            <v>0</v>
          </cell>
          <cell r="AW16" t="b">
            <v>0</v>
          </cell>
          <cell r="AY16" t="b">
            <v>0</v>
          </cell>
          <cell r="BA16" t="b">
            <v>0</v>
          </cell>
          <cell r="BC16" t="b">
            <v>0</v>
          </cell>
          <cell r="BE16" t="b">
            <v>0</v>
          </cell>
          <cell r="BG16" t="b">
            <v>0</v>
          </cell>
          <cell r="BH16" t="str">
            <v xml:space="preserve"> </v>
          </cell>
          <cell r="BJ16" t="b">
            <v>0</v>
          </cell>
          <cell r="BK16" t="str">
            <v xml:space="preserve"> </v>
          </cell>
          <cell r="BL16" t="str">
            <v xml:space="preserve"> </v>
          </cell>
          <cell r="BM16" t="str">
            <v/>
          </cell>
        </row>
        <row r="17">
          <cell r="I17" t="b">
            <v>0</v>
          </cell>
          <cell r="K17" t="b">
            <v>0</v>
          </cell>
          <cell r="M17" t="b">
            <v>0</v>
          </cell>
          <cell r="O17" t="b">
            <v>0</v>
          </cell>
          <cell r="Q17" t="b">
            <v>0</v>
          </cell>
          <cell r="R17" t="str">
            <v xml:space="preserve">  </v>
          </cell>
          <cell r="S17" t="str">
            <v xml:space="preserve"> </v>
          </cell>
          <cell r="W17" t="b">
            <v>0</v>
          </cell>
          <cell r="Y17" t="b">
            <v>0</v>
          </cell>
          <cell r="AA17" t="b">
            <v>0</v>
          </cell>
          <cell r="AC17" t="b">
            <v>0</v>
          </cell>
          <cell r="AE17" t="b">
            <v>0</v>
          </cell>
          <cell r="AG17" t="b">
            <v>0</v>
          </cell>
          <cell r="AI17" t="b">
            <v>0</v>
          </cell>
          <cell r="AK17" t="b">
            <v>0</v>
          </cell>
          <cell r="AM17" t="b">
            <v>0</v>
          </cell>
          <cell r="AO17" t="b">
            <v>0</v>
          </cell>
          <cell r="AQ17" t="b">
            <v>0</v>
          </cell>
          <cell r="AS17" t="b">
            <v>0</v>
          </cell>
          <cell r="AU17" t="b">
            <v>0</v>
          </cell>
          <cell r="AW17" t="b">
            <v>0</v>
          </cell>
          <cell r="AY17" t="b">
            <v>0</v>
          </cell>
          <cell r="BA17" t="b">
            <v>0</v>
          </cell>
          <cell r="BC17" t="b">
            <v>0</v>
          </cell>
          <cell r="BE17" t="b">
            <v>0</v>
          </cell>
          <cell r="BG17" t="b">
            <v>0</v>
          </cell>
          <cell r="BH17" t="str">
            <v xml:space="preserve"> </v>
          </cell>
          <cell r="BJ17" t="b">
            <v>0</v>
          </cell>
          <cell r="BK17" t="str">
            <v xml:space="preserve"> </v>
          </cell>
          <cell r="BL17" t="str">
            <v xml:space="preserve"> </v>
          </cell>
          <cell r="BM17" t="str">
            <v/>
          </cell>
        </row>
        <row r="18">
          <cell r="I18" t="b">
            <v>0</v>
          </cell>
          <cell r="K18" t="b">
            <v>0</v>
          </cell>
          <cell r="M18" t="b">
            <v>0</v>
          </cell>
          <cell r="O18" t="b">
            <v>0</v>
          </cell>
          <cell r="Q18" t="b">
            <v>0</v>
          </cell>
          <cell r="R18" t="str">
            <v xml:space="preserve">  </v>
          </cell>
          <cell r="S18" t="str">
            <v xml:space="preserve"> </v>
          </cell>
          <cell r="W18" t="b">
            <v>0</v>
          </cell>
          <cell r="Y18" t="b">
            <v>0</v>
          </cell>
          <cell r="AA18" t="b">
            <v>0</v>
          </cell>
          <cell r="AC18" t="b">
            <v>0</v>
          </cell>
          <cell r="AE18" t="b">
            <v>0</v>
          </cell>
          <cell r="AG18" t="b">
            <v>0</v>
          </cell>
          <cell r="AI18" t="b">
            <v>0</v>
          </cell>
          <cell r="AK18" t="b">
            <v>0</v>
          </cell>
          <cell r="AM18" t="b">
            <v>0</v>
          </cell>
          <cell r="AO18" t="b">
            <v>0</v>
          </cell>
          <cell r="AQ18" t="b">
            <v>0</v>
          </cell>
          <cell r="AS18" t="b">
            <v>0</v>
          </cell>
          <cell r="AU18" t="b">
            <v>0</v>
          </cell>
          <cell r="AW18" t="b">
            <v>0</v>
          </cell>
          <cell r="AY18" t="b">
            <v>0</v>
          </cell>
          <cell r="BA18" t="b">
            <v>0</v>
          </cell>
          <cell r="BC18" t="b">
            <v>0</v>
          </cell>
          <cell r="BE18" t="b">
            <v>0</v>
          </cell>
          <cell r="BG18" t="b">
            <v>0</v>
          </cell>
          <cell r="BH18" t="str">
            <v xml:space="preserve"> </v>
          </cell>
          <cell r="BJ18" t="b">
            <v>0</v>
          </cell>
          <cell r="BK18" t="str">
            <v xml:space="preserve"> </v>
          </cell>
          <cell r="BL18" t="str">
            <v xml:space="preserve"> </v>
          </cell>
          <cell r="BM18" t="str">
            <v/>
          </cell>
        </row>
        <row r="19">
          <cell r="I19" t="b">
            <v>0</v>
          </cell>
          <cell r="K19" t="b">
            <v>0</v>
          </cell>
          <cell r="M19" t="b">
            <v>0</v>
          </cell>
          <cell r="O19" t="b">
            <v>0</v>
          </cell>
          <cell r="Q19" t="b">
            <v>0</v>
          </cell>
          <cell r="R19" t="str">
            <v xml:space="preserve">  </v>
          </cell>
          <cell r="S19" t="str">
            <v xml:space="preserve"> </v>
          </cell>
          <cell r="W19" t="b">
            <v>0</v>
          </cell>
          <cell r="Y19" t="b">
            <v>0</v>
          </cell>
          <cell r="AA19" t="b">
            <v>0</v>
          </cell>
          <cell r="AC19" t="b">
            <v>0</v>
          </cell>
          <cell r="AE19" t="b">
            <v>0</v>
          </cell>
          <cell r="AG19" t="b">
            <v>0</v>
          </cell>
          <cell r="AI19" t="b">
            <v>0</v>
          </cell>
          <cell r="AK19" t="b">
            <v>0</v>
          </cell>
          <cell r="AM19" t="b">
            <v>0</v>
          </cell>
          <cell r="AO19" t="b">
            <v>0</v>
          </cell>
          <cell r="AQ19" t="b">
            <v>0</v>
          </cell>
          <cell r="AS19" t="b">
            <v>0</v>
          </cell>
          <cell r="AU19" t="b">
            <v>0</v>
          </cell>
          <cell r="AW19" t="b">
            <v>0</v>
          </cell>
          <cell r="AY19" t="b">
            <v>0</v>
          </cell>
          <cell r="BA19" t="b">
            <v>0</v>
          </cell>
          <cell r="BC19" t="b">
            <v>0</v>
          </cell>
          <cell r="BE19" t="b">
            <v>0</v>
          </cell>
          <cell r="BG19" t="b">
            <v>0</v>
          </cell>
          <cell r="BH19" t="str">
            <v xml:space="preserve"> </v>
          </cell>
          <cell r="BJ19" t="b">
            <v>0</v>
          </cell>
          <cell r="BK19" t="str">
            <v xml:space="preserve"> </v>
          </cell>
          <cell r="BL19" t="str">
            <v xml:space="preserve"> </v>
          </cell>
          <cell r="BM19" t="str">
            <v/>
          </cell>
        </row>
        <row r="20">
          <cell r="I20" t="b">
            <v>0</v>
          </cell>
          <cell r="K20" t="b">
            <v>0</v>
          </cell>
          <cell r="M20" t="b">
            <v>0</v>
          </cell>
          <cell r="O20" t="b">
            <v>0</v>
          </cell>
          <cell r="Q20" t="b">
            <v>0</v>
          </cell>
          <cell r="R20" t="str">
            <v xml:space="preserve">  </v>
          </cell>
          <cell r="S20" t="str">
            <v xml:space="preserve"> </v>
          </cell>
          <cell r="W20" t="b">
            <v>0</v>
          </cell>
          <cell r="Y20" t="b">
            <v>0</v>
          </cell>
          <cell r="AA20" t="b">
            <v>0</v>
          </cell>
          <cell r="AC20" t="b">
            <v>0</v>
          </cell>
          <cell r="AE20" t="b">
            <v>0</v>
          </cell>
          <cell r="AG20" t="b">
            <v>0</v>
          </cell>
          <cell r="AI20" t="b">
            <v>0</v>
          </cell>
          <cell r="AK20" t="b">
            <v>0</v>
          </cell>
          <cell r="AM20" t="b">
            <v>0</v>
          </cell>
          <cell r="AO20" t="b">
            <v>0</v>
          </cell>
          <cell r="AQ20" t="b">
            <v>0</v>
          </cell>
          <cell r="AS20" t="b">
            <v>0</v>
          </cell>
          <cell r="AU20" t="b">
            <v>0</v>
          </cell>
          <cell r="AW20" t="b">
            <v>0</v>
          </cell>
          <cell r="AY20" t="b">
            <v>0</v>
          </cell>
          <cell r="BA20" t="b">
            <v>0</v>
          </cell>
          <cell r="BC20" t="b">
            <v>0</v>
          </cell>
          <cell r="BE20" t="b">
            <v>0</v>
          </cell>
          <cell r="BG20" t="b">
            <v>0</v>
          </cell>
          <cell r="BH20" t="str">
            <v xml:space="preserve"> </v>
          </cell>
          <cell r="BJ20" t="b">
            <v>0</v>
          </cell>
          <cell r="BK20" t="str">
            <v xml:space="preserve"> </v>
          </cell>
          <cell r="BL20" t="str">
            <v xml:space="preserve"> </v>
          </cell>
          <cell r="BM20" t="str">
            <v/>
          </cell>
        </row>
        <row r="21">
          <cell r="I21" t="b">
            <v>0</v>
          </cell>
          <cell r="K21" t="b">
            <v>0</v>
          </cell>
          <cell r="M21" t="b">
            <v>0</v>
          </cell>
          <cell r="O21" t="b">
            <v>0</v>
          </cell>
          <cell r="Q21" t="b">
            <v>0</v>
          </cell>
          <cell r="R21" t="str">
            <v xml:space="preserve">  </v>
          </cell>
          <cell r="S21" t="str">
            <v xml:space="preserve"> </v>
          </cell>
          <cell r="W21" t="b">
            <v>0</v>
          </cell>
          <cell r="Y21" t="b">
            <v>0</v>
          </cell>
          <cell r="AA21" t="b">
            <v>0</v>
          </cell>
          <cell r="AC21" t="b">
            <v>0</v>
          </cell>
          <cell r="AE21" t="b">
            <v>0</v>
          </cell>
          <cell r="AG21" t="b">
            <v>0</v>
          </cell>
          <cell r="AI21" t="b">
            <v>0</v>
          </cell>
          <cell r="AK21" t="b">
            <v>0</v>
          </cell>
          <cell r="AM21" t="b">
            <v>0</v>
          </cell>
          <cell r="AO21" t="b">
            <v>0</v>
          </cell>
          <cell r="AQ21" t="b">
            <v>0</v>
          </cell>
          <cell r="AS21" t="b">
            <v>0</v>
          </cell>
          <cell r="AU21" t="b">
            <v>0</v>
          </cell>
          <cell r="AW21" t="b">
            <v>0</v>
          </cell>
          <cell r="AY21" t="b">
            <v>0</v>
          </cell>
          <cell r="BA21" t="b">
            <v>0</v>
          </cell>
          <cell r="BC21" t="b">
            <v>0</v>
          </cell>
          <cell r="BE21" t="b">
            <v>0</v>
          </cell>
          <cell r="BG21" t="b">
            <v>0</v>
          </cell>
          <cell r="BH21" t="str">
            <v xml:space="preserve"> </v>
          </cell>
          <cell r="BJ21" t="b">
            <v>0</v>
          </cell>
          <cell r="BK21" t="str">
            <v xml:space="preserve"> </v>
          </cell>
          <cell r="BL21" t="str">
            <v xml:space="preserve"> </v>
          </cell>
          <cell r="BM21" t="str">
            <v/>
          </cell>
        </row>
        <row r="22">
          <cell r="I22" t="b">
            <v>0</v>
          </cell>
          <cell r="K22" t="b">
            <v>0</v>
          </cell>
          <cell r="M22" t="b">
            <v>0</v>
          </cell>
          <cell r="O22" t="b">
            <v>0</v>
          </cell>
          <cell r="Q22" t="b">
            <v>0</v>
          </cell>
          <cell r="R22" t="str">
            <v xml:space="preserve">  </v>
          </cell>
          <cell r="S22" t="str">
            <v xml:space="preserve"> </v>
          </cell>
          <cell r="W22" t="b">
            <v>0</v>
          </cell>
          <cell r="Y22" t="b">
            <v>0</v>
          </cell>
          <cell r="AA22" t="b">
            <v>0</v>
          </cell>
          <cell r="AC22" t="b">
            <v>0</v>
          </cell>
          <cell r="AE22" t="b">
            <v>0</v>
          </cell>
          <cell r="AG22" t="b">
            <v>0</v>
          </cell>
          <cell r="AI22" t="b">
            <v>0</v>
          </cell>
          <cell r="AK22" t="b">
            <v>0</v>
          </cell>
          <cell r="AM22" t="b">
            <v>0</v>
          </cell>
          <cell r="AO22" t="b">
            <v>0</v>
          </cell>
          <cell r="AQ22" t="b">
            <v>0</v>
          </cell>
          <cell r="AS22" t="b">
            <v>0</v>
          </cell>
          <cell r="AU22" t="b">
            <v>0</v>
          </cell>
          <cell r="AW22" t="b">
            <v>0</v>
          </cell>
          <cell r="AY22" t="b">
            <v>0</v>
          </cell>
          <cell r="BA22" t="b">
            <v>0</v>
          </cell>
          <cell r="BC22" t="b">
            <v>0</v>
          </cell>
          <cell r="BE22" t="b">
            <v>0</v>
          </cell>
          <cell r="BG22" t="b">
            <v>0</v>
          </cell>
          <cell r="BH22" t="str">
            <v xml:space="preserve"> </v>
          </cell>
          <cell r="BJ22" t="b">
            <v>0</v>
          </cell>
          <cell r="BK22" t="str">
            <v xml:space="preserve"> </v>
          </cell>
          <cell r="BL22" t="str">
            <v xml:space="preserve"> </v>
          </cell>
          <cell r="BM22" t="str">
            <v/>
          </cell>
        </row>
        <row r="23">
          <cell r="I23" t="b">
            <v>0</v>
          </cell>
          <cell r="K23" t="b">
            <v>0</v>
          </cell>
          <cell r="M23" t="b">
            <v>0</v>
          </cell>
          <cell r="O23" t="b">
            <v>0</v>
          </cell>
          <cell r="Q23" t="b">
            <v>0</v>
          </cell>
          <cell r="R23" t="str">
            <v xml:space="preserve">  </v>
          </cell>
          <cell r="S23" t="str">
            <v xml:space="preserve"> </v>
          </cell>
          <cell r="W23" t="b">
            <v>0</v>
          </cell>
          <cell r="Y23" t="b">
            <v>0</v>
          </cell>
          <cell r="AA23" t="b">
            <v>0</v>
          </cell>
          <cell r="AC23" t="b">
            <v>0</v>
          </cell>
          <cell r="AE23" t="b">
            <v>0</v>
          </cell>
          <cell r="AG23" t="b">
            <v>0</v>
          </cell>
          <cell r="AI23" t="b">
            <v>0</v>
          </cell>
          <cell r="AK23" t="b">
            <v>0</v>
          </cell>
          <cell r="AM23" t="b">
            <v>0</v>
          </cell>
          <cell r="AO23" t="b">
            <v>0</v>
          </cell>
          <cell r="AQ23" t="b">
            <v>0</v>
          </cell>
          <cell r="AS23" t="b">
            <v>0</v>
          </cell>
          <cell r="AU23" t="b">
            <v>0</v>
          </cell>
          <cell r="AW23" t="b">
            <v>0</v>
          </cell>
          <cell r="AY23" t="b">
            <v>0</v>
          </cell>
          <cell r="BA23" t="b">
            <v>0</v>
          </cell>
          <cell r="BC23" t="b">
            <v>0</v>
          </cell>
          <cell r="BE23" t="b">
            <v>0</v>
          </cell>
          <cell r="BG23" t="b">
            <v>0</v>
          </cell>
          <cell r="BH23" t="str">
            <v xml:space="preserve"> </v>
          </cell>
          <cell r="BJ23" t="b">
            <v>0</v>
          </cell>
          <cell r="BK23" t="str">
            <v xml:space="preserve"> </v>
          </cell>
          <cell r="BL23" t="str">
            <v xml:space="preserve"> </v>
          </cell>
          <cell r="BM23" t="str">
            <v/>
          </cell>
        </row>
        <row r="24">
          <cell r="I24" t="b">
            <v>0</v>
          </cell>
          <cell r="K24" t="b">
            <v>0</v>
          </cell>
          <cell r="M24" t="b">
            <v>0</v>
          </cell>
          <cell r="O24" t="b">
            <v>0</v>
          </cell>
          <cell r="Q24" t="b">
            <v>0</v>
          </cell>
          <cell r="R24" t="str">
            <v xml:space="preserve">  </v>
          </cell>
          <cell r="S24" t="str">
            <v xml:space="preserve"> </v>
          </cell>
          <cell r="W24" t="b">
            <v>0</v>
          </cell>
          <cell r="Y24" t="b">
            <v>0</v>
          </cell>
          <cell r="AA24" t="b">
            <v>0</v>
          </cell>
          <cell r="AC24" t="b">
            <v>0</v>
          </cell>
          <cell r="AE24" t="b">
            <v>0</v>
          </cell>
          <cell r="AG24" t="b">
            <v>0</v>
          </cell>
          <cell r="AI24" t="b">
            <v>0</v>
          </cell>
          <cell r="AK24" t="b">
            <v>0</v>
          </cell>
          <cell r="AM24" t="b">
            <v>0</v>
          </cell>
          <cell r="AO24" t="b">
            <v>0</v>
          </cell>
          <cell r="AQ24" t="b">
            <v>0</v>
          </cell>
          <cell r="AS24" t="b">
            <v>0</v>
          </cell>
          <cell r="AU24" t="b">
            <v>0</v>
          </cell>
          <cell r="AW24" t="b">
            <v>0</v>
          </cell>
          <cell r="AY24" t="b">
            <v>0</v>
          </cell>
          <cell r="BA24" t="b">
            <v>0</v>
          </cell>
          <cell r="BC24" t="b">
            <v>0</v>
          </cell>
          <cell r="BE24" t="b">
            <v>0</v>
          </cell>
          <cell r="BG24" t="b">
            <v>0</v>
          </cell>
          <cell r="BH24" t="str">
            <v xml:space="preserve"> </v>
          </cell>
          <cell r="BJ24" t="b">
            <v>0</v>
          </cell>
          <cell r="BK24" t="str">
            <v xml:space="preserve"> </v>
          </cell>
          <cell r="BL24" t="str">
            <v xml:space="preserve"> </v>
          </cell>
          <cell r="BM24" t="str">
            <v/>
          </cell>
        </row>
        <row r="25">
          <cell r="I25" t="b">
            <v>0</v>
          </cell>
          <cell r="K25" t="b">
            <v>0</v>
          </cell>
          <cell r="M25" t="b">
            <v>0</v>
          </cell>
          <cell r="O25" t="b">
            <v>0</v>
          </cell>
          <cell r="Q25" t="b">
            <v>0</v>
          </cell>
          <cell r="R25" t="str">
            <v xml:space="preserve">  </v>
          </cell>
          <cell r="S25" t="str">
            <v xml:space="preserve"> </v>
          </cell>
          <cell r="W25" t="b">
            <v>0</v>
          </cell>
          <cell r="Y25" t="b">
            <v>0</v>
          </cell>
          <cell r="AA25" t="b">
            <v>0</v>
          </cell>
          <cell r="AC25" t="b">
            <v>0</v>
          </cell>
          <cell r="AE25" t="b">
            <v>0</v>
          </cell>
          <cell r="AG25" t="b">
            <v>0</v>
          </cell>
          <cell r="AI25" t="b">
            <v>0</v>
          </cell>
          <cell r="AK25" t="b">
            <v>0</v>
          </cell>
          <cell r="AM25" t="b">
            <v>0</v>
          </cell>
          <cell r="AO25" t="b">
            <v>0</v>
          </cell>
          <cell r="AQ25" t="b">
            <v>0</v>
          </cell>
          <cell r="AS25" t="b">
            <v>0</v>
          </cell>
          <cell r="AU25" t="b">
            <v>0</v>
          </cell>
          <cell r="AW25" t="b">
            <v>0</v>
          </cell>
          <cell r="AY25" t="b">
            <v>0</v>
          </cell>
          <cell r="BA25" t="b">
            <v>0</v>
          </cell>
          <cell r="BC25" t="b">
            <v>0</v>
          </cell>
          <cell r="BE25" t="b">
            <v>0</v>
          </cell>
          <cell r="BG25" t="b">
            <v>0</v>
          </cell>
          <cell r="BH25" t="str">
            <v xml:space="preserve"> </v>
          </cell>
          <cell r="BJ25" t="b">
            <v>0</v>
          </cell>
          <cell r="BK25" t="str">
            <v xml:space="preserve"> </v>
          </cell>
          <cell r="BL25" t="str">
            <v xml:space="preserve"> </v>
          </cell>
          <cell r="BM25" t="str">
            <v/>
          </cell>
        </row>
        <row r="26">
          <cell r="I26" t="b">
            <v>0</v>
          </cell>
          <cell r="K26" t="b">
            <v>0</v>
          </cell>
          <cell r="M26" t="b">
            <v>0</v>
          </cell>
          <cell r="O26" t="b">
            <v>0</v>
          </cell>
          <cell r="Q26" t="b">
            <v>0</v>
          </cell>
          <cell r="R26" t="str">
            <v xml:space="preserve">  </v>
          </cell>
          <cell r="S26" t="str">
            <v xml:space="preserve"> </v>
          </cell>
          <cell r="W26" t="b">
            <v>0</v>
          </cell>
          <cell r="Y26" t="b">
            <v>0</v>
          </cell>
          <cell r="AA26" t="b">
            <v>0</v>
          </cell>
          <cell r="AC26" t="b">
            <v>0</v>
          </cell>
          <cell r="AE26" t="b">
            <v>0</v>
          </cell>
          <cell r="AG26" t="b">
            <v>0</v>
          </cell>
          <cell r="AI26" t="b">
            <v>0</v>
          </cell>
          <cell r="AK26" t="b">
            <v>0</v>
          </cell>
          <cell r="AM26" t="b">
            <v>0</v>
          </cell>
          <cell r="AO26" t="b">
            <v>0</v>
          </cell>
          <cell r="AQ26" t="b">
            <v>0</v>
          </cell>
          <cell r="AS26" t="b">
            <v>0</v>
          </cell>
          <cell r="AU26" t="b">
            <v>0</v>
          </cell>
          <cell r="AW26" t="b">
            <v>0</v>
          </cell>
          <cell r="AY26" t="b">
            <v>0</v>
          </cell>
          <cell r="BA26" t="b">
            <v>0</v>
          </cell>
          <cell r="BC26" t="b">
            <v>0</v>
          </cell>
          <cell r="BE26" t="b">
            <v>0</v>
          </cell>
          <cell r="BG26" t="b">
            <v>0</v>
          </cell>
          <cell r="BH26" t="str">
            <v xml:space="preserve"> </v>
          </cell>
          <cell r="BJ26" t="b">
            <v>0</v>
          </cell>
          <cell r="BK26" t="str">
            <v xml:space="preserve"> </v>
          </cell>
          <cell r="BL26" t="str">
            <v xml:space="preserve"> </v>
          </cell>
          <cell r="BM26" t="str">
            <v/>
          </cell>
        </row>
        <row r="27">
          <cell r="I27" t="b">
            <v>0</v>
          </cell>
          <cell r="K27" t="b">
            <v>0</v>
          </cell>
          <cell r="M27" t="b">
            <v>0</v>
          </cell>
          <cell r="O27" t="b">
            <v>0</v>
          </cell>
          <cell r="Q27" t="b">
            <v>0</v>
          </cell>
          <cell r="R27" t="str">
            <v xml:space="preserve">  </v>
          </cell>
          <cell r="S27" t="str">
            <v xml:space="preserve"> </v>
          </cell>
          <cell r="W27" t="b">
            <v>0</v>
          </cell>
          <cell r="Y27" t="b">
            <v>0</v>
          </cell>
          <cell r="AA27" t="b">
            <v>0</v>
          </cell>
          <cell r="AC27" t="b">
            <v>0</v>
          </cell>
          <cell r="AE27" t="b">
            <v>0</v>
          </cell>
          <cell r="AG27" t="b">
            <v>0</v>
          </cell>
          <cell r="AI27" t="b">
            <v>0</v>
          </cell>
          <cell r="AK27" t="b">
            <v>0</v>
          </cell>
          <cell r="AM27" t="b">
            <v>0</v>
          </cell>
          <cell r="AO27" t="b">
            <v>0</v>
          </cell>
          <cell r="AQ27" t="b">
            <v>0</v>
          </cell>
          <cell r="AS27" t="b">
            <v>0</v>
          </cell>
          <cell r="AU27" t="b">
            <v>0</v>
          </cell>
          <cell r="AW27" t="b">
            <v>0</v>
          </cell>
          <cell r="AY27" t="b">
            <v>0</v>
          </cell>
          <cell r="BA27" t="b">
            <v>0</v>
          </cell>
          <cell r="BC27" t="b">
            <v>0</v>
          </cell>
          <cell r="BE27" t="b">
            <v>0</v>
          </cell>
          <cell r="BG27" t="b">
            <v>0</v>
          </cell>
          <cell r="BH27" t="str">
            <v xml:space="preserve"> </v>
          </cell>
          <cell r="BJ27" t="b">
            <v>0</v>
          </cell>
          <cell r="BK27" t="str">
            <v xml:space="preserve"> </v>
          </cell>
          <cell r="BL27" t="str">
            <v xml:space="preserve"> </v>
          </cell>
          <cell r="BM27" t="str">
            <v/>
          </cell>
        </row>
        <row r="28">
          <cell r="I28" t="b">
            <v>0</v>
          </cell>
          <cell r="K28" t="b">
            <v>0</v>
          </cell>
          <cell r="M28" t="b">
            <v>0</v>
          </cell>
          <cell r="O28" t="b">
            <v>0</v>
          </cell>
          <cell r="Q28" t="b">
            <v>0</v>
          </cell>
          <cell r="R28" t="str">
            <v xml:space="preserve">  </v>
          </cell>
          <cell r="S28" t="str">
            <v xml:space="preserve"> </v>
          </cell>
          <cell r="W28" t="b">
            <v>0</v>
          </cell>
          <cell r="Y28" t="b">
            <v>0</v>
          </cell>
          <cell r="AA28" t="b">
            <v>0</v>
          </cell>
          <cell r="AC28" t="b">
            <v>0</v>
          </cell>
          <cell r="AE28" t="b">
            <v>0</v>
          </cell>
          <cell r="AG28" t="b">
            <v>0</v>
          </cell>
          <cell r="AI28" t="b">
            <v>0</v>
          </cell>
          <cell r="AK28" t="b">
            <v>0</v>
          </cell>
          <cell r="AM28" t="b">
            <v>0</v>
          </cell>
          <cell r="AO28" t="b">
            <v>0</v>
          </cell>
          <cell r="AQ28" t="b">
            <v>0</v>
          </cell>
          <cell r="AS28" t="b">
            <v>0</v>
          </cell>
          <cell r="AU28" t="b">
            <v>0</v>
          </cell>
          <cell r="AW28" t="b">
            <v>0</v>
          </cell>
          <cell r="AY28" t="b">
            <v>0</v>
          </cell>
          <cell r="BA28" t="b">
            <v>0</v>
          </cell>
          <cell r="BC28" t="b">
            <v>0</v>
          </cell>
          <cell r="BE28" t="b">
            <v>0</v>
          </cell>
          <cell r="BG28" t="b">
            <v>0</v>
          </cell>
          <cell r="BH28" t="str">
            <v xml:space="preserve"> </v>
          </cell>
          <cell r="BJ28" t="b">
            <v>0</v>
          </cell>
          <cell r="BK28" t="str">
            <v xml:space="preserve"> </v>
          </cell>
          <cell r="BL28" t="str">
            <v xml:space="preserve"> </v>
          </cell>
          <cell r="BM28" t="str">
            <v/>
          </cell>
        </row>
        <row r="29">
          <cell r="I29" t="b">
            <v>0</v>
          </cell>
          <cell r="K29" t="b">
            <v>0</v>
          </cell>
          <cell r="M29" t="b">
            <v>0</v>
          </cell>
          <cell r="O29" t="b">
            <v>0</v>
          </cell>
          <cell r="Q29" t="b">
            <v>0</v>
          </cell>
          <cell r="R29" t="str">
            <v xml:space="preserve">  </v>
          </cell>
          <cell r="S29" t="str">
            <v xml:space="preserve"> </v>
          </cell>
          <cell r="W29" t="b">
            <v>0</v>
          </cell>
          <cell r="Y29" t="b">
            <v>0</v>
          </cell>
          <cell r="AA29" t="b">
            <v>0</v>
          </cell>
          <cell r="AC29" t="b">
            <v>0</v>
          </cell>
          <cell r="AE29" t="b">
            <v>0</v>
          </cell>
          <cell r="AG29" t="b">
            <v>0</v>
          </cell>
          <cell r="AI29" t="b">
            <v>0</v>
          </cell>
          <cell r="AK29" t="b">
            <v>0</v>
          </cell>
          <cell r="AM29" t="b">
            <v>0</v>
          </cell>
          <cell r="AO29" t="b">
            <v>0</v>
          </cell>
          <cell r="AQ29" t="b">
            <v>0</v>
          </cell>
          <cell r="AS29" t="b">
            <v>0</v>
          </cell>
          <cell r="AU29" t="b">
            <v>0</v>
          </cell>
          <cell r="AW29" t="b">
            <v>0</v>
          </cell>
          <cell r="AY29" t="b">
            <v>0</v>
          </cell>
          <cell r="BA29" t="b">
            <v>0</v>
          </cell>
          <cell r="BC29" t="b">
            <v>0</v>
          </cell>
          <cell r="BE29" t="b">
            <v>0</v>
          </cell>
          <cell r="BG29" t="b">
            <v>0</v>
          </cell>
          <cell r="BH29" t="str">
            <v xml:space="preserve"> </v>
          </cell>
          <cell r="BJ29" t="b">
            <v>0</v>
          </cell>
          <cell r="BK29" t="str">
            <v xml:space="preserve"> </v>
          </cell>
          <cell r="BL29" t="str">
            <v xml:space="preserve"> </v>
          </cell>
          <cell r="BM29" t="str">
            <v/>
          </cell>
        </row>
        <row r="30">
          <cell r="I30" t="b">
            <v>0</v>
          </cell>
          <cell r="K30" t="b">
            <v>0</v>
          </cell>
          <cell r="M30" t="b">
            <v>0</v>
          </cell>
          <cell r="O30" t="b">
            <v>0</v>
          </cell>
          <cell r="Q30" t="b">
            <v>0</v>
          </cell>
          <cell r="R30" t="str">
            <v xml:space="preserve">  </v>
          </cell>
          <cell r="S30" t="str">
            <v xml:space="preserve"> </v>
          </cell>
          <cell r="W30" t="b">
            <v>0</v>
          </cell>
          <cell r="Y30" t="b">
            <v>0</v>
          </cell>
          <cell r="AA30" t="b">
            <v>0</v>
          </cell>
          <cell r="AC30" t="b">
            <v>0</v>
          </cell>
          <cell r="AE30" t="b">
            <v>0</v>
          </cell>
          <cell r="AG30" t="b">
            <v>0</v>
          </cell>
          <cell r="AI30" t="b">
            <v>0</v>
          </cell>
          <cell r="AK30" t="b">
            <v>0</v>
          </cell>
          <cell r="AM30" t="b">
            <v>0</v>
          </cell>
          <cell r="AO30" t="b">
            <v>0</v>
          </cell>
          <cell r="AQ30" t="b">
            <v>0</v>
          </cell>
          <cell r="AS30" t="b">
            <v>0</v>
          </cell>
          <cell r="AU30" t="b">
            <v>0</v>
          </cell>
          <cell r="AW30" t="b">
            <v>0</v>
          </cell>
          <cell r="AY30" t="b">
            <v>0</v>
          </cell>
          <cell r="BA30" t="b">
            <v>0</v>
          </cell>
          <cell r="BC30" t="b">
            <v>0</v>
          </cell>
          <cell r="BE30" t="b">
            <v>0</v>
          </cell>
          <cell r="BG30" t="b">
            <v>0</v>
          </cell>
          <cell r="BH30" t="str">
            <v xml:space="preserve"> </v>
          </cell>
          <cell r="BJ30" t="b">
            <v>0</v>
          </cell>
          <cell r="BK30" t="str">
            <v xml:space="preserve"> </v>
          </cell>
          <cell r="BL30" t="str">
            <v xml:space="preserve"> </v>
          </cell>
          <cell r="BM30" t="str">
            <v/>
          </cell>
        </row>
        <row r="31">
          <cell r="I31" t="b">
            <v>0</v>
          </cell>
          <cell r="K31" t="b">
            <v>0</v>
          </cell>
          <cell r="M31" t="b">
            <v>0</v>
          </cell>
          <cell r="O31" t="b">
            <v>0</v>
          </cell>
          <cell r="Q31" t="b">
            <v>0</v>
          </cell>
          <cell r="R31" t="str">
            <v xml:space="preserve">  </v>
          </cell>
          <cell r="S31" t="str">
            <v xml:space="preserve"> </v>
          </cell>
          <cell r="W31" t="b">
            <v>0</v>
          </cell>
          <cell r="Y31" t="b">
            <v>0</v>
          </cell>
          <cell r="AA31" t="b">
            <v>0</v>
          </cell>
          <cell r="AC31" t="b">
            <v>0</v>
          </cell>
          <cell r="AE31" t="b">
            <v>0</v>
          </cell>
          <cell r="AG31" t="b">
            <v>0</v>
          </cell>
          <cell r="AI31" t="b">
            <v>0</v>
          </cell>
          <cell r="AK31" t="b">
            <v>0</v>
          </cell>
          <cell r="AM31" t="b">
            <v>0</v>
          </cell>
          <cell r="AO31" t="b">
            <v>0</v>
          </cell>
          <cell r="AQ31" t="b">
            <v>0</v>
          </cell>
          <cell r="AS31" t="b">
            <v>0</v>
          </cell>
          <cell r="AU31" t="b">
            <v>0</v>
          </cell>
          <cell r="AW31" t="b">
            <v>0</v>
          </cell>
          <cell r="AY31" t="b">
            <v>0</v>
          </cell>
          <cell r="BA31" t="b">
            <v>0</v>
          </cell>
          <cell r="BC31" t="b">
            <v>0</v>
          </cell>
          <cell r="BE31" t="b">
            <v>0</v>
          </cell>
          <cell r="BG31" t="b">
            <v>0</v>
          </cell>
          <cell r="BH31" t="str">
            <v xml:space="preserve"> </v>
          </cell>
          <cell r="BJ31" t="b">
            <v>0</v>
          </cell>
          <cell r="BK31" t="str">
            <v xml:space="preserve"> </v>
          </cell>
          <cell r="BL31" t="str">
            <v xml:space="preserve"> </v>
          </cell>
          <cell r="BM31" t="str">
            <v/>
          </cell>
        </row>
        <row r="32">
          <cell r="I32" t="b">
            <v>0</v>
          </cell>
          <cell r="K32" t="b">
            <v>0</v>
          </cell>
          <cell r="M32" t="b">
            <v>0</v>
          </cell>
          <cell r="O32" t="b">
            <v>0</v>
          </cell>
          <cell r="Q32" t="b">
            <v>0</v>
          </cell>
          <cell r="R32" t="str">
            <v xml:space="preserve">  </v>
          </cell>
          <cell r="S32" t="str">
            <v xml:space="preserve"> </v>
          </cell>
          <cell r="W32" t="b">
            <v>0</v>
          </cell>
          <cell r="Y32" t="b">
            <v>0</v>
          </cell>
          <cell r="AA32" t="b">
            <v>0</v>
          </cell>
          <cell r="AC32" t="b">
            <v>0</v>
          </cell>
          <cell r="AE32" t="b">
            <v>0</v>
          </cell>
          <cell r="AG32" t="b">
            <v>0</v>
          </cell>
          <cell r="AI32" t="b">
            <v>0</v>
          </cell>
          <cell r="AK32" t="b">
            <v>0</v>
          </cell>
          <cell r="AM32" t="b">
            <v>0</v>
          </cell>
          <cell r="AO32" t="b">
            <v>0</v>
          </cell>
          <cell r="AQ32" t="b">
            <v>0</v>
          </cell>
          <cell r="AS32" t="b">
            <v>0</v>
          </cell>
          <cell r="AU32" t="b">
            <v>0</v>
          </cell>
          <cell r="AW32" t="b">
            <v>0</v>
          </cell>
          <cell r="AY32" t="b">
            <v>0</v>
          </cell>
          <cell r="BA32" t="b">
            <v>0</v>
          </cell>
          <cell r="BC32" t="b">
            <v>0</v>
          </cell>
          <cell r="BE32" t="b">
            <v>0</v>
          </cell>
          <cell r="BG32" t="b">
            <v>0</v>
          </cell>
          <cell r="BH32" t="str">
            <v xml:space="preserve"> </v>
          </cell>
          <cell r="BJ32" t="b">
            <v>0</v>
          </cell>
          <cell r="BK32" t="str">
            <v xml:space="preserve"> </v>
          </cell>
          <cell r="BL32" t="str">
            <v xml:space="preserve"> </v>
          </cell>
          <cell r="BM32" t="str">
            <v/>
          </cell>
        </row>
        <row r="33">
          <cell r="I33" t="b">
            <v>0</v>
          </cell>
          <cell r="K33" t="b">
            <v>0</v>
          </cell>
          <cell r="M33" t="b">
            <v>0</v>
          </cell>
          <cell r="O33" t="b">
            <v>0</v>
          </cell>
          <cell r="Q33" t="b">
            <v>0</v>
          </cell>
          <cell r="R33" t="str">
            <v xml:space="preserve">  </v>
          </cell>
          <cell r="S33" t="str">
            <v xml:space="preserve"> </v>
          </cell>
          <cell r="W33" t="b">
            <v>0</v>
          </cell>
          <cell r="Y33" t="b">
            <v>0</v>
          </cell>
          <cell r="AA33" t="b">
            <v>0</v>
          </cell>
          <cell r="AC33" t="b">
            <v>0</v>
          </cell>
          <cell r="AE33" t="b">
            <v>0</v>
          </cell>
          <cell r="AG33" t="b">
            <v>0</v>
          </cell>
          <cell r="AI33" t="b">
            <v>0</v>
          </cell>
          <cell r="AK33" t="b">
            <v>0</v>
          </cell>
          <cell r="AM33" t="b">
            <v>0</v>
          </cell>
          <cell r="AO33" t="b">
            <v>0</v>
          </cell>
          <cell r="AQ33" t="b">
            <v>0</v>
          </cell>
          <cell r="AS33" t="b">
            <v>0</v>
          </cell>
          <cell r="AU33" t="b">
            <v>0</v>
          </cell>
          <cell r="AW33" t="b">
            <v>0</v>
          </cell>
          <cell r="AY33" t="b">
            <v>0</v>
          </cell>
          <cell r="BA33" t="b">
            <v>0</v>
          </cell>
          <cell r="BC33" t="b">
            <v>0</v>
          </cell>
          <cell r="BE33" t="b">
            <v>0</v>
          </cell>
          <cell r="BG33" t="b">
            <v>0</v>
          </cell>
          <cell r="BH33" t="str">
            <v xml:space="preserve"> </v>
          </cell>
          <cell r="BJ33" t="b">
            <v>0</v>
          </cell>
          <cell r="BK33" t="str">
            <v xml:space="preserve"> </v>
          </cell>
          <cell r="BL33" t="str">
            <v xml:space="preserve"> </v>
          </cell>
          <cell r="BM33" t="str">
            <v/>
          </cell>
        </row>
        <row r="34">
          <cell r="I34" t="b">
            <v>0</v>
          </cell>
          <cell r="K34" t="b">
            <v>0</v>
          </cell>
          <cell r="M34" t="b">
            <v>0</v>
          </cell>
          <cell r="O34" t="b">
            <v>0</v>
          </cell>
          <cell r="Q34" t="b">
            <v>0</v>
          </cell>
          <cell r="R34" t="str">
            <v xml:space="preserve">  </v>
          </cell>
          <cell r="S34" t="str">
            <v xml:space="preserve"> </v>
          </cell>
          <cell r="W34" t="b">
            <v>0</v>
          </cell>
          <cell r="Y34" t="b">
            <v>0</v>
          </cell>
          <cell r="AA34" t="b">
            <v>0</v>
          </cell>
          <cell r="AC34" t="b">
            <v>0</v>
          </cell>
          <cell r="AE34" t="b">
            <v>0</v>
          </cell>
          <cell r="AG34" t="b">
            <v>0</v>
          </cell>
          <cell r="AI34" t="b">
            <v>0</v>
          </cell>
          <cell r="AK34" t="b">
            <v>0</v>
          </cell>
          <cell r="AM34" t="b">
            <v>0</v>
          </cell>
          <cell r="AO34" t="b">
            <v>0</v>
          </cell>
          <cell r="AQ34" t="b">
            <v>0</v>
          </cell>
          <cell r="AS34" t="b">
            <v>0</v>
          </cell>
          <cell r="AU34" t="b">
            <v>0</v>
          </cell>
          <cell r="AW34" t="b">
            <v>0</v>
          </cell>
          <cell r="AY34" t="b">
            <v>0</v>
          </cell>
          <cell r="BA34" t="b">
            <v>0</v>
          </cell>
          <cell r="BC34" t="b">
            <v>0</v>
          </cell>
          <cell r="BE34" t="b">
            <v>0</v>
          </cell>
          <cell r="BG34" t="b">
            <v>0</v>
          </cell>
          <cell r="BH34" t="str">
            <v xml:space="preserve"> </v>
          </cell>
          <cell r="BJ34" t="b">
            <v>0</v>
          </cell>
          <cell r="BK34" t="str">
            <v xml:space="preserve"> </v>
          </cell>
          <cell r="BL34" t="str">
            <v xml:space="preserve"> </v>
          </cell>
          <cell r="BM34" t="str">
            <v/>
          </cell>
        </row>
        <row r="35">
          <cell r="I35" t="b">
            <v>0</v>
          </cell>
          <cell r="K35" t="b">
            <v>0</v>
          </cell>
          <cell r="M35" t="b">
            <v>0</v>
          </cell>
          <cell r="O35" t="b">
            <v>0</v>
          </cell>
          <cell r="Q35" t="b">
            <v>0</v>
          </cell>
          <cell r="R35" t="str">
            <v xml:space="preserve">  </v>
          </cell>
          <cell r="S35" t="str">
            <v xml:space="preserve"> </v>
          </cell>
          <cell r="W35" t="b">
            <v>0</v>
          </cell>
          <cell r="Y35" t="b">
            <v>0</v>
          </cell>
          <cell r="AA35" t="b">
            <v>0</v>
          </cell>
          <cell r="AC35" t="b">
            <v>0</v>
          </cell>
          <cell r="AE35" t="b">
            <v>0</v>
          </cell>
          <cell r="AG35" t="b">
            <v>0</v>
          </cell>
          <cell r="AI35" t="b">
            <v>0</v>
          </cell>
          <cell r="AK35" t="b">
            <v>0</v>
          </cell>
          <cell r="AM35" t="b">
            <v>0</v>
          </cell>
          <cell r="AO35" t="b">
            <v>0</v>
          </cell>
          <cell r="AQ35" t="b">
            <v>0</v>
          </cell>
          <cell r="AS35" t="b">
            <v>0</v>
          </cell>
          <cell r="AU35" t="b">
            <v>0</v>
          </cell>
          <cell r="AW35" t="b">
            <v>0</v>
          </cell>
          <cell r="AY35" t="b">
            <v>0</v>
          </cell>
          <cell r="BA35" t="b">
            <v>0</v>
          </cell>
          <cell r="BC35" t="b">
            <v>0</v>
          </cell>
          <cell r="BE35" t="b">
            <v>0</v>
          </cell>
          <cell r="BG35" t="b">
            <v>0</v>
          </cell>
          <cell r="BH35" t="str">
            <v xml:space="preserve"> </v>
          </cell>
          <cell r="BJ35" t="b">
            <v>0</v>
          </cell>
          <cell r="BK35" t="str">
            <v xml:space="preserve"> </v>
          </cell>
          <cell r="BL35" t="str">
            <v xml:space="preserve"> </v>
          </cell>
          <cell r="BM35" t="str">
            <v/>
          </cell>
        </row>
        <row r="36">
          <cell r="I36" t="b">
            <v>0</v>
          </cell>
          <cell r="K36" t="b">
            <v>0</v>
          </cell>
          <cell r="M36" t="b">
            <v>0</v>
          </cell>
          <cell r="O36" t="b">
            <v>0</v>
          </cell>
          <cell r="Q36" t="b">
            <v>0</v>
          </cell>
          <cell r="R36" t="str">
            <v xml:space="preserve">  </v>
          </cell>
          <cell r="S36" t="str">
            <v xml:space="preserve"> </v>
          </cell>
          <cell r="W36" t="b">
            <v>0</v>
          </cell>
          <cell r="Y36" t="b">
            <v>0</v>
          </cell>
          <cell r="AA36" t="b">
            <v>0</v>
          </cell>
          <cell r="AC36" t="b">
            <v>0</v>
          </cell>
          <cell r="AE36" t="b">
            <v>0</v>
          </cell>
          <cell r="AG36" t="b">
            <v>0</v>
          </cell>
          <cell r="AI36" t="b">
            <v>0</v>
          </cell>
          <cell r="AK36" t="b">
            <v>0</v>
          </cell>
          <cell r="AM36" t="b">
            <v>0</v>
          </cell>
          <cell r="AO36" t="b">
            <v>0</v>
          </cell>
          <cell r="AQ36" t="b">
            <v>0</v>
          </cell>
          <cell r="AS36" t="b">
            <v>0</v>
          </cell>
          <cell r="AU36" t="b">
            <v>0</v>
          </cell>
          <cell r="AW36" t="b">
            <v>0</v>
          </cell>
          <cell r="AY36" t="b">
            <v>0</v>
          </cell>
          <cell r="BA36" t="b">
            <v>0</v>
          </cell>
          <cell r="BC36" t="b">
            <v>0</v>
          </cell>
          <cell r="BE36" t="b">
            <v>0</v>
          </cell>
          <cell r="BG36" t="b">
            <v>0</v>
          </cell>
          <cell r="BH36" t="str">
            <v xml:space="preserve"> </v>
          </cell>
          <cell r="BJ36" t="b">
            <v>0</v>
          </cell>
          <cell r="BK36" t="str">
            <v xml:space="preserve"> </v>
          </cell>
          <cell r="BL36" t="str">
            <v xml:space="preserve"> </v>
          </cell>
          <cell r="BM36" t="str">
            <v/>
          </cell>
        </row>
        <row r="37">
          <cell r="I37" t="b">
            <v>0</v>
          </cell>
          <cell r="K37" t="b">
            <v>0</v>
          </cell>
          <cell r="M37" t="b">
            <v>0</v>
          </cell>
          <cell r="O37" t="b">
            <v>0</v>
          </cell>
          <cell r="Q37" t="b">
            <v>0</v>
          </cell>
          <cell r="R37" t="str">
            <v xml:space="preserve">  </v>
          </cell>
          <cell r="S37" t="str">
            <v xml:space="preserve"> </v>
          </cell>
          <cell r="W37" t="b">
            <v>0</v>
          </cell>
          <cell r="Y37" t="b">
            <v>0</v>
          </cell>
          <cell r="AA37" t="b">
            <v>0</v>
          </cell>
          <cell r="AC37" t="b">
            <v>0</v>
          </cell>
          <cell r="AE37" t="b">
            <v>0</v>
          </cell>
          <cell r="AG37" t="b">
            <v>0</v>
          </cell>
          <cell r="AI37" t="b">
            <v>0</v>
          </cell>
          <cell r="AK37" t="b">
            <v>0</v>
          </cell>
          <cell r="AM37" t="b">
            <v>0</v>
          </cell>
          <cell r="AO37" t="b">
            <v>0</v>
          </cell>
          <cell r="AQ37" t="b">
            <v>0</v>
          </cell>
          <cell r="AS37" t="b">
            <v>0</v>
          </cell>
          <cell r="AU37" t="b">
            <v>0</v>
          </cell>
          <cell r="AW37" t="b">
            <v>0</v>
          </cell>
          <cell r="AY37" t="b">
            <v>0</v>
          </cell>
          <cell r="BA37" t="b">
            <v>0</v>
          </cell>
          <cell r="BC37" t="b">
            <v>0</v>
          </cell>
          <cell r="BE37" t="b">
            <v>0</v>
          </cell>
          <cell r="BG37" t="b">
            <v>0</v>
          </cell>
          <cell r="BH37" t="str">
            <v xml:space="preserve"> </v>
          </cell>
          <cell r="BJ37" t="b">
            <v>0</v>
          </cell>
          <cell r="BK37" t="str">
            <v xml:space="preserve"> </v>
          </cell>
          <cell r="BL37" t="str">
            <v xml:space="preserve"> </v>
          </cell>
          <cell r="BM37" t="str">
            <v/>
          </cell>
        </row>
        <row r="38">
          <cell r="I38" t="b">
            <v>0</v>
          </cell>
          <cell r="K38" t="b">
            <v>0</v>
          </cell>
          <cell r="M38" t="b">
            <v>0</v>
          </cell>
          <cell r="O38" t="b">
            <v>0</v>
          </cell>
          <cell r="Q38" t="b">
            <v>0</v>
          </cell>
          <cell r="R38" t="str">
            <v xml:space="preserve">  </v>
          </cell>
          <cell r="S38" t="str">
            <v xml:space="preserve"> </v>
          </cell>
          <cell r="W38" t="b">
            <v>0</v>
          </cell>
          <cell r="Y38" t="b">
            <v>0</v>
          </cell>
          <cell r="AA38" t="b">
            <v>0</v>
          </cell>
          <cell r="AC38" t="b">
            <v>0</v>
          </cell>
          <cell r="AE38" t="b">
            <v>0</v>
          </cell>
          <cell r="AG38" t="b">
            <v>0</v>
          </cell>
          <cell r="AI38" t="b">
            <v>0</v>
          </cell>
          <cell r="AK38" t="b">
            <v>0</v>
          </cell>
          <cell r="AM38" t="b">
            <v>0</v>
          </cell>
          <cell r="AO38" t="b">
            <v>0</v>
          </cell>
          <cell r="AQ38" t="b">
            <v>0</v>
          </cell>
          <cell r="AS38" t="b">
            <v>0</v>
          </cell>
          <cell r="AU38" t="b">
            <v>0</v>
          </cell>
          <cell r="AW38" t="b">
            <v>0</v>
          </cell>
          <cell r="AY38" t="b">
            <v>0</v>
          </cell>
          <cell r="BA38" t="b">
            <v>0</v>
          </cell>
          <cell r="BC38" t="b">
            <v>0</v>
          </cell>
          <cell r="BE38" t="b">
            <v>0</v>
          </cell>
          <cell r="BG38" t="b">
            <v>0</v>
          </cell>
          <cell r="BH38" t="str">
            <v xml:space="preserve"> </v>
          </cell>
          <cell r="BJ38" t="b">
            <v>0</v>
          </cell>
          <cell r="BK38" t="str">
            <v xml:space="preserve"> </v>
          </cell>
          <cell r="BL38" t="str">
            <v xml:space="preserve"> </v>
          </cell>
          <cell r="BM38" t="str">
            <v/>
          </cell>
        </row>
        <row r="39">
          <cell r="I39" t="b">
            <v>0</v>
          </cell>
          <cell r="K39" t="b">
            <v>0</v>
          </cell>
          <cell r="M39" t="b">
            <v>0</v>
          </cell>
          <cell r="O39" t="b">
            <v>0</v>
          </cell>
          <cell r="Q39" t="b">
            <v>0</v>
          </cell>
          <cell r="R39" t="str">
            <v xml:space="preserve">  </v>
          </cell>
          <cell r="S39" t="str">
            <v xml:space="preserve"> </v>
          </cell>
          <cell r="W39" t="b">
            <v>0</v>
          </cell>
          <cell r="Y39" t="b">
            <v>0</v>
          </cell>
          <cell r="AA39" t="b">
            <v>0</v>
          </cell>
          <cell r="AC39" t="b">
            <v>0</v>
          </cell>
          <cell r="AE39" t="b">
            <v>0</v>
          </cell>
          <cell r="AG39" t="b">
            <v>0</v>
          </cell>
          <cell r="AI39" t="b">
            <v>0</v>
          </cell>
          <cell r="AK39" t="b">
            <v>0</v>
          </cell>
          <cell r="AM39" t="b">
            <v>0</v>
          </cell>
          <cell r="AO39" t="b">
            <v>0</v>
          </cell>
          <cell r="AQ39" t="b">
            <v>0</v>
          </cell>
          <cell r="AS39" t="b">
            <v>0</v>
          </cell>
          <cell r="AU39" t="b">
            <v>0</v>
          </cell>
          <cell r="AW39" t="b">
            <v>0</v>
          </cell>
          <cell r="AY39" t="b">
            <v>0</v>
          </cell>
          <cell r="BA39" t="b">
            <v>0</v>
          </cell>
          <cell r="BC39" t="b">
            <v>0</v>
          </cell>
          <cell r="BE39" t="b">
            <v>0</v>
          </cell>
          <cell r="BG39" t="b">
            <v>0</v>
          </cell>
          <cell r="BH39" t="str">
            <v xml:space="preserve"> </v>
          </cell>
          <cell r="BJ39" t="b">
            <v>0</v>
          </cell>
          <cell r="BK39" t="str">
            <v xml:space="preserve"> </v>
          </cell>
          <cell r="BL39" t="str">
            <v xml:space="preserve"> </v>
          </cell>
          <cell r="BM39" t="str">
            <v/>
          </cell>
        </row>
        <row r="40">
          <cell r="I40" t="b">
            <v>0</v>
          </cell>
          <cell r="K40" t="b">
            <v>0</v>
          </cell>
          <cell r="M40" t="b">
            <v>0</v>
          </cell>
          <cell r="O40" t="b">
            <v>0</v>
          </cell>
          <cell r="Q40" t="b">
            <v>0</v>
          </cell>
          <cell r="R40" t="str">
            <v xml:space="preserve">  </v>
          </cell>
          <cell r="S40" t="str">
            <v xml:space="preserve"> </v>
          </cell>
          <cell r="W40" t="b">
            <v>0</v>
          </cell>
          <cell r="Y40" t="b">
            <v>0</v>
          </cell>
          <cell r="AA40" t="b">
            <v>0</v>
          </cell>
          <cell r="AC40" t="b">
            <v>0</v>
          </cell>
          <cell r="AE40" t="b">
            <v>0</v>
          </cell>
          <cell r="AG40" t="b">
            <v>0</v>
          </cell>
          <cell r="AI40" t="b">
            <v>0</v>
          </cell>
          <cell r="AK40" t="b">
            <v>0</v>
          </cell>
          <cell r="AM40" t="b">
            <v>0</v>
          </cell>
          <cell r="AO40" t="b">
            <v>0</v>
          </cell>
          <cell r="AQ40" t="b">
            <v>0</v>
          </cell>
          <cell r="AS40" t="b">
            <v>0</v>
          </cell>
          <cell r="AU40" t="b">
            <v>0</v>
          </cell>
          <cell r="AW40" t="b">
            <v>0</v>
          </cell>
          <cell r="AY40" t="b">
            <v>0</v>
          </cell>
          <cell r="BA40" t="b">
            <v>0</v>
          </cell>
          <cell r="BC40" t="b">
            <v>0</v>
          </cell>
          <cell r="BE40" t="b">
            <v>0</v>
          </cell>
          <cell r="BG40" t="b">
            <v>0</v>
          </cell>
          <cell r="BH40" t="str">
            <v xml:space="preserve"> </v>
          </cell>
          <cell r="BJ40" t="b">
            <v>0</v>
          </cell>
          <cell r="BK40" t="str">
            <v xml:space="preserve"> </v>
          </cell>
          <cell r="BL40" t="str">
            <v xml:space="preserve"> </v>
          </cell>
          <cell r="BM40" t="str">
            <v/>
          </cell>
        </row>
        <row r="41">
          <cell r="I41" t="b">
            <v>0</v>
          </cell>
          <cell r="K41" t="b">
            <v>0</v>
          </cell>
          <cell r="M41" t="b">
            <v>0</v>
          </cell>
          <cell r="O41" t="b">
            <v>0</v>
          </cell>
          <cell r="Q41" t="b">
            <v>0</v>
          </cell>
          <cell r="R41" t="str">
            <v xml:space="preserve">  </v>
          </cell>
          <cell r="S41" t="str">
            <v xml:space="preserve"> </v>
          </cell>
          <cell r="W41" t="b">
            <v>0</v>
          </cell>
          <cell r="Y41" t="b">
            <v>0</v>
          </cell>
          <cell r="AA41" t="b">
            <v>0</v>
          </cell>
          <cell r="AC41" t="b">
            <v>0</v>
          </cell>
          <cell r="AE41" t="b">
            <v>0</v>
          </cell>
          <cell r="AG41" t="b">
            <v>0</v>
          </cell>
          <cell r="AI41" t="b">
            <v>0</v>
          </cell>
          <cell r="AK41" t="b">
            <v>0</v>
          </cell>
          <cell r="AM41" t="b">
            <v>0</v>
          </cell>
          <cell r="AO41" t="b">
            <v>0</v>
          </cell>
          <cell r="AQ41" t="b">
            <v>0</v>
          </cell>
          <cell r="AS41" t="b">
            <v>0</v>
          </cell>
          <cell r="AU41" t="b">
            <v>0</v>
          </cell>
          <cell r="AW41" t="b">
            <v>0</v>
          </cell>
          <cell r="AY41" t="b">
            <v>0</v>
          </cell>
          <cell r="BA41" t="b">
            <v>0</v>
          </cell>
          <cell r="BC41" t="b">
            <v>0</v>
          </cell>
          <cell r="BE41" t="b">
            <v>0</v>
          </cell>
          <cell r="BG41" t="b">
            <v>0</v>
          </cell>
          <cell r="BH41" t="str">
            <v xml:space="preserve"> </v>
          </cell>
          <cell r="BJ41" t="b">
            <v>0</v>
          </cell>
          <cell r="BK41" t="str">
            <v xml:space="preserve"> </v>
          </cell>
          <cell r="BL41" t="str">
            <v xml:space="preserve"> </v>
          </cell>
          <cell r="BM41" t="str">
            <v/>
          </cell>
        </row>
        <row r="42">
          <cell r="I42" t="b">
            <v>0</v>
          </cell>
          <cell r="K42" t="b">
            <v>0</v>
          </cell>
          <cell r="M42" t="b">
            <v>0</v>
          </cell>
          <cell r="O42" t="b">
            <v>0</v>
          </cell>
          <cell r="Q42" t="b">
            <v>0</v>
          </cell>
          <cell r="R42" t="str">
            <v xml:space="preserve">  </v>
          </cell>
          <cell r="S42" t="str">
            <v xml:space="preserve"> </v>
          </cell>
          <cell r="W42" t="b">
            <v>0</v>
          </cell>
          <cell r="Y42" t="b">
            <v>0</v>
          </cell>
          <cell r="AA42" t="b">
            <v>0</v>
          </cell>
          <cell r="AC42" t="b">
            <v>0</v>
          </cell>
          <cell r="AE42" t="b">
            <v>0</v>
          </cell>
          <cell r="AG42" t="b">
            <v>0</v>
          </cell>
          <cell r="AI42" t="b">
            <v>0</v>
          </cell>
          <cell r="AK42" t="b">
            <v>0</v>
          </cell>
          <cell r="AM42" t="b">
            <v>0</v>
          </cell>
          <cell r="AO42" t="b">
            <v>0</v>
          </cell>
          <cell r="AQ42" t="b">
            <v>0</v>
          </cell>
          <cell r="AS42" t="b">
            <v>0</v>
          </cell>
          <cell r="AU42" t="b">
            <v>0</v>
          </cell>
          <cell r="AW42" t="b">
            <v>0</v>
          </cell>
          <cell r="AY42" t="b">
            <v>0</v>
          </cell>
          <cell r="BA42" t="b">
            <v>0</v>
          </cell>
          <cell r="BC42" t="b">
            <v>0</v>
          </cell>
          <cell r="BE42" t="b">
            <v>0</v>
          </cell>
          <cell r="BG42" t="b">
            <v>0</v>
          </cell>
          <cell r="BH42" t="str">
            <v xml:space="preserve"> </v>
          </cell>
          <cell r="BJ42" t="b">
            <v>0</v>
          </cell>
          <cell r="BK42" t="str">
            <v xml:space="preserve"> </v>
          </cell>
          <cell r="BL42" t="str">
            <v xml:space="preserve"> </v>
          </cell>
          <cell r="BM42" t="str">
            <v/>
          </cell>
        </row>
        <row r="43">
          <cell r="I43" t="b">
            <v>0</v>
          </cell>
          <cell r="K43" t="b">
            <v>0</v>
          </cell>
          <cell r="M43" t="b">
            <v>0</v>
          </cell>
          <cell r="O43" t="b">
            <v>0</v>
          </cell>
          <cell r="Q43" t="b">
            <v>0</v>
          </cell>
          <cell r="R43" t="str">
            <v xml:space="preserve">  </v>
          </cell>
          <cell r="S43" t="str">
            <v xml:space="preserve"> </v>
          </cell>
          <cell r="W43" t="b">
            <v>0</v>
          </cell>
          <cell r="Y43" t="b">
            <v>0</v>
          </cell>
          <cell r="AA43" t="b">
            <v>0</v>
          </cell>
          <cell r="AC43" t="b">
            <v>0</v>
          </cell>
          <cell r="AE43" t="b">
            <v>0</v>
          </cell>
          <cell r="AG43" t="b">
            <v>0</v>
          </cell>
          <cell r="AI43" t="b">
            <v>0</v>
          </cell>
          <cell r="AK43" t="b">
            <v>0</v>
          </cell>
          <cell r="AM43" t="b">
            <v>0</v>
          </cell>
          <cell r="AO43" t="b">
            <v>0</v>
          </cell>
          <cell r="AQ43" t="b">
            <v>0</v>
          </cell>
          <cell r="AS43" t="b">
            <v>0</v>
          </cell>
          <cell r="AU43" t="b">
            <v>0</v>
          </cell>
          <cell r="AW43" t="b">
            <v>0</v>
          </cell>
          <cell r="AY43" t="b">
            <v>0</v>
          </cell>
          <cell r="BA43" t="b">
            <v>0</v>
          </cell>
          <cell r="BC43" t="b">
            <v>0</v>
          </cell>
          <cell r="BE43" t="b">
            <v>0</v>
          </cell>
          <cell r="BG43" t="b">
            <v>0</v>
          </cell>
          <cell r="BH43" t="str">
            <v xml:space="preserve"> </v>
          </cell>
          <cell r="BJ43" t="b">
            <v>0</v>
          </cell>
          <cell r="BK43" t="str">
            <v xml:space="preserve"> </v>
          </cell>
          <cell r="BL43" t="str">
            <v xml:space="preserve"> </v>
          </cell>
          <cell r="BM43" t="str">
            <v/>
          </cell>
        </row>
        <row r="44">
          <cell r="I44" t="b">
            <v>0</v>
          </cell>
          <cell r="K44" t="b">
            <v>0</v>
          </cell>
          <cell r="M44" t="b">
            <v>0</v>
          </cell>
          <cell r="O44" t="b">
            <v>0</v>
          </cell>
          <cell r="Q44" t="b">
            <v>0</v>
          </cell>
          <cell r="R44" t="str">
            <v xml:space="preserve">  </v>
          </cell>
          <cell r="S44" t="str">
            <v xml:space="preserve"> </v>
          </cell>
          <cell r="W44" t="b">
            <v>0</v>
          </cell>
          <cell r="Y44" t="b">
            <v>0</v>
          </cell>
          <cell r="AA44" t="b">
            <v>0</v>
          </cell>
          <cell r="AC44" t="b">
            <v>0</v>
          </cell>
          <cell r="AE44" t="b">
            <v>0</v>
          </cell>
          <cell r="AG44" t="b">
            <v>0</v>
          </cell>
          <cell r="AI44" t="b">
            <v>0</v>
          </cell>
          <cell r="AK44" t="b">
            <v>0</v>
          </cell>
          <cell r="AM44" t="b">
            <v>0</v>
          </cell>
          <cell r="AO44" t="b">
            <v>0</v>
          </cell>
          <cell r="AQ44" t="b">
            <v>0</v>
          </cell>
          <cell r="AS44" t="b">
            <v>0</v>
          </cell>
          <cell r="AU44" t="b">
            <v>0</v>
          </cell>
          <cell r="AW44" t="b">
            <v>0</v>
          </cell>
          <cell r="AY44" t="b">
            <v>0</v>
          </cell>
          <cell r="BA44" t="b">
            <v>0</v>
          </cell>
          <cell r="BC44" t="b">
            <v>0</v>
          </cell>
          <cell r="BE44" t="b">
            <v>0</v>
          </cell>
          <cell r="BG44" t="b">
            <v>0</v>
          </cell>
          <cell r="BH44" t="str">
            <v xml:space="preserve"> </v>
          </cell>
          <cell r="BJ44" t="b">
            <v>0</v>
          </cell>
          <cell r="BK44" t="str">
            <v xml:space="preserve"> </v>
          </cell>
          <cell r="BL44" t="str">
            <v xml:space="preserve"> </v>
          </cell>
          <cell r="BM44" t="str">
            <v/>
          </cell>
        </row>
        <row r="45">
          <cell r="I45" t="b">
            <v>0</v>
          </cell>
          <cell r="K45" t="b">
            <v>0</v>
          </cell>
          <cell r="M45" t="b">
            <v>0</v>
          </cell>
          <cell r="O45" t="b">
            <v>0</v>
          </cell>
          <cell r="Q45" t="b">
            <v>0</v>
          </cell>
          <cell r="R45" t="str">
            <v xml:space="preserve">  </v>
          </cell>
          <cell r="S45" t="str">
            <v xml:space="preserve"> </v>
          </cell>
          <cell r="W45" t="b">
            <v>0</v>
          </cell>
          <cell r="Y45" t="b">
            <v>0</v>
          </cell>
          <cell r="AA45" t="b">
            <v>0</v>
          </cell>
          <cell r="AC45" t="b">
            <v>0</v>
          </cell>
          <cell r="AE45" t="b">
            <v>0</v>
          </cell>
          <cell r="AG45" t="b">
            <v>0</v>
          </cell>
          <cell r="AI45" t="b">
            <v>0</v>
          </cell>
          <cell r="AK45" t="b">
            <v>0</v>
          </cell>
          <cell r="AM45" t="b">
            <v>0</v>
          </cell>
          <cell r="AO45" t="b">
            <v>0</v>
          </cell>
          <cell r="AQ45" t="b">
            <v>0</v>
          </cell>
          <cell r="AS45" t="b">
            <v>0</v>
          </cell>
          <cell r="AU45" t="b">
            <v>0</v>
          </cell>
          <cell r="AW45" t="b">
            <v>0</v>
          </cell>
          <cell r="AY45" t="b">
            <v>0</v>
          </cell>
          <cell r="BA45" t="b">
            <v>0</v>
          </cell>
          <cell r="BC45" t="b">
            <v>0</v>
          </cell>
          <cell r="BE45" t="b">
            <v>0</v>
          </cell>
          <cell r="BG45" t="b">
            <v>0</v>
          </cell>
          <cell r="BH45" t="str">
            <v xml:space="preserve"> </v>
          </cell>
          <cell r="BJ45" t="b">
            <v>0</v>
          </cell>
          <cell r="BK45" t="str">
            <v xml:space="preserve"> </v>
          </cell>
          <cell r="BL45" t="str">
            <v xml:space="preserve"> </v>
          </cell>
          <cell r="BM45" t="str">
            <v/>
          </cell>
        </row>
        <row r="46">
          <cell r="I46" t="b">
            <v>0</v>
          </cell>
          <cell r="K46" t="b">
            <v>0</v>
          </cell>
          <cell r="M46" t="b">
            <v>0</v>
          </cell>
          <cell r="O46" t="b">
            <v>0</v>
          </cell>
          <cell r="Q46" t="b">
            <v>0</v>
          </cell>
          <cell r="R46" t="str">
            <v xml:space="preserve">  </v>
          </cell>
          <cell r="S46" t="str">
            <v xml:space="preserve"> </v>
          </cell>
          <cell r="W46" t="b">
            <v>0</v>
          </cell>
          <cell r="Y46" t="b">
            <v>0</v>
          </cell>
          <cell r="AA46" t="b">
            <v>0</v>
          </cell>
          <cell r="AC46" t="b">
            <v>0</v>
          </cell>
          <cell r="AE46" t="b">
            <v>0</v>
          </cell>
          <cell r="AG46" t="b">
            <v>0</v>
          </cell>
          <cell r="AI46" t="b">
            <v>0</v>
          </cell>
          <cell r="AK46" t="b">
            <v>0</v>
          </cell>
          <cell r="AM46" t="b">
            <v>0</v>
          </cell>
          <cell r="AO46" t="b">
            <v>0</v>
          </cell>
          <cell r="AQ46" t="b">
            <v>0</v>
          </cell>
          <cell r="AS46" t="b">
            <v>0</v>
          </cell>
          <cell r="AU46" t="b">
            <v>0</v>
          </cell>
          <cell r="AW46" t="b">
            <v>0</v>
          </cell>
          <cell r="AY46" t="b">
            <v>0</v>
          </cell>
          <cell r="BA46" t="b">
            <v>0</v>
          </cell>
          <cell r="BC46" t="b">
            <v>0</v>
          </cell>
          <cell r="BE46" t="b">
            <v>0</v>
          </cell>
          <cell r="BG46" t="b">
            <v>0</v>
          </cell>
          <cell r="BH46" t="str">
            <v xml:space="preserve"> </v>
          </cell>
          <cell r="BJ46" t="b">
            <v>0</v>
          </cell>
          <cell r="BK46" t="str">
            <v xml:space="preserve"> </v>
          </cell>
          <cell r="BL46" t="str">
            <v xml:space="preserve"> </v>
          </cell>
          <cell r="BM46" t="str">
            <v/>
          </cell>
        </row>
        <row r="47">
          <cell r="I47" t="b">
            <v>0</v>
          </cell>
          <cell r="K47" t="b">
            <v>0</v>
          </cell>
          <cell r="M47" t="b">
            <v>0</v>
          </cell>
          <cell r="O47" t="b">
            <v>0</v>
          </cell>
          <cell r="Q47" t="b">
            <v>0</v>
          </cell>
          <cell r="R47" t="str">
            <v xml:space="preserve">  </v>
          </cell>
          <cell r="S47" t="str">
            <v xml:space="preserve"> </v>
          </cell>
          <cell r="W47" t="b">
            <v>0</v>
          </cell>
          <cell r="Y47" t="b">
            <v>0</v>
          </cell>
          <cell r="AA47" t="b">
            <v>0</v>
          </cell>
          <cell r="AC47" t="b">
            <v>0</v>
          </cell>
          <cell r="AE47" t="b">
            <v>0</v>
          </cell>
          <cell r="AG47" t="b">
            <v>0</v>
          </cell>
          <cell r="AI47" t="b">
            <v>0</v>
          </cell>
          <cell r="AK47" t="b">
            <v>0</v>
          </cell>
          <cell r="AM47" t="b">
            <v>0</v>
          </cell>
          <cell r="AO47" t="b">
            <v>0</v>
          </cell>
          <cell r="AQ47" t="b">
            <v>0</v>
          </cell>
          <cell r="AS47" t="b">
            <v>0</v>
          </cell>
          <cell r="AU47" t="b">
            <v>0</v>
          </cell>
          <cell r="AW47" t="b">
            <v>0</v>
          </cell>
          <cell r="AY47" t="b">
            <v>0</v>
          </cell>
          <cell r="BA47" t="b">
            <v>0</v>
          </cell>
          <cell r="BC47" t="b">
            <v>0</v>
          </cell>
          <cell r="BE47" t="b">
            <v>0</v>
          </cell>
          <cell r="BG47" t="b">
            <v>0</v>
          </cell>
          <cell r="BH47" t="str">
            <v xml:space="preserve"> </v>
          </cell>
          <cell r="BJ47" t="b">
            <v>0</v>
          </cell>
          <cell r="BK47" t="str">
            <v xml:space="preserve"> </v>
          </cell>
          <cell r="BL47" t="str">
            <v xml:space="preserve"> </v>
          </cell>
          <cell r="BM47" t="str">
            <v/>
          </cell>
        </row>
        <row r="48">
          <cell r="I48" t="b">
            <v>0</v>
          </cell>
          <cell r="K48" t="b">
            <v>0</v>
          </cell>
          <cell r="M48" t="b">
            <v>0</v>
          </cell>
          <cell r="O48" t="b">
            <v>0</v>
          </cell>
          <cell r="Q48" t="b">
            <v>0</v>
          </cell>
          <cell r="R48" t="str">
            <v xml:space="preserve">  </v>
          </cell>
          <cell r="S48" t="str">
            <v xml:space="preserve"> </v>
          </cell>
          <cell r="W48" t="b">
            <v>0</v>
          </cell>
          <cell r="Y48" t="b">
            <v>0</v>
          </cell>
          <cell r="AA48" t="b">
            <v>0</v>
          </cell>
          <cell r="AC48" t="b">
            <v>0</v>
          </cell>
          <cell r="AE48" t="b">
            <v>0</v>
          </cell>
          <cell r="AG48" t="b">
            <v>0</v>
          </cell>
          <cell r="AI48" t="b">
            <v>0</v>
          </cell>
          <cell r="AK48" t="b">
            <v>0</v>
          </cell>
          <cell r="AM48" t="b">
            <v>0</v>
          </cell>
          <cell r="AO48" t="b">
            <v>0</v>
          </cell>
          <cell r="AQ48" t="b">
            <v>0</v>
          </cell>
          <cell r="AS48" t="b">
            <v>0</v>
          </cell>
          <cell r="AU48" t="b">
            <v>0</v>
          </cell>
          <cell r="AW48" t="b">
            <v>0</v>
          </cell>
          <cell r="AY48" t="b">
            <v>0</v>
          </cell>
          <cell r="BA48" t="b">
            <v>0</v>
          </cell>
          <cell r="BC48" t="b">
            <v>0</v>
          </cell>
          <cell r="BE48" t="b">
            <v>0</v>
          </cell>
          <cell r="BG48" t="b">
            <v>0</v>
          </cell>
          <cell r="BH48" t="str">
            <v xml:space="preserve"> </v>
          </cell>
          <cell r="BJ48" t="b">
            <v>0</v>
          </cell>
          <cell r="BK48" t="str">
            <v xml:space="preserve"> </v>
          </cell>
          <cell r="BL48" t="str">
            <v xml:space="preserve"> </v>
          </cell>
          <cell r="BM48" t="str">
            <v/>
          </cell>
        </row>
        <row r="49">
          <cell r="I49" t="b">
            <v>0</v>
          </cell>
          <cell r="K49" t="b">
            <v>0</v>
          </cell>
          <cell r="M49" t="b">
            <v>0</v>
          </cell>
          <cell r="O49" t="b">
            <v>0</v>
          </cell>
          <cell r="Q49" t="b">
            <v>0</v>
          </cell>
          <cell r="R49" t="str">
            <v xml:space="preserve">  </v>
          </cell>
          <cell r="S49" t="str">
            <v xml:space="preserve"> </v>
          </cell>
          <cell r="W49" t="b">
            <v>0</v>
          </cell>
          <cell r="Y49" t="b">
            <v>0</v>
          </cell>
          <cell r="AA49" t="b">
            <v>0</v>
          </cell>
          <cell r="AC49" t="b">
            <v>0</v>
          </cell>
          <cell r="AE49" t="b">
            <v>0</v>
          </cell>
          <cell r="AG49" t="b">
            <v>0</v>
          </cell>
          <cell r="AI49" t="b">
            <v>0</v>
          </cell>
          <cell r="AK49" t="b">
            <v>0</v>
          </cell>
          <cell r="AM49" t="b">
            <v>0</v>
          </cell>
          <cell r="AO49" t="b">
            <v>0</v>
          </cell>
          <cell r="AQ49" t="b">
            <v>0</v>
          </cell>
          <cell r="AS49" t="b">
            <v>0</v>
          </cell>
          <cell r="AU49" t="b">
            <v>0</v>
          </cell>
          <cell r="AW49" t="b">
            <v>0</v>
          </cell>
          <cell r="AY49" t="b">
            <v>0</v>
          </cell>
          <cell r="BA49" t="b">
            <v>0</v>
          </cell>
          <cell r="BC49" t="b">
            <v>0</v>
          </cell>
          <cell r="BE49" t="b">
            <v>0</v>
          </cell>
          <cell r="BG49" t="b">
            <v>0</v>
          </cell>
          <cell r="BH49" t="str">
            <v xml:space="preserve"> </v>
          </cell>
          <cell r="BJ49" t="b">
            <v>0</v>
          </cell>
          <cell r="BK49" t="str">
            <v xml:space="preserve"> </v>
          </cell>
          <cell r="BL49" t="str">
            <v xml:space="preserve"> </v>
          </cell>
          <cell r="BM49" t="str">
            <v/>
          </cell>
        </row>
        <row r="50">
          <cell r="I50" t="b">
            <v>0</v>
          </cell>
          <cell r="K50" t="b">
            <v>0</v>
          </cell>
          <cell r="M50" t="b">
            <v>0</v>
          </cell>
          <cell r="O50" t="b">
            <v>0</v>
          </cell>
          <cell r="Q50" t="b">
            <v>0</v>
          </cell>
          <cell r="R50" t="str">
            <v xml:space="preserve">  </v>
          </cell>
          <cell r="S50" t="str">
            <v xml:space="preserve"> </v>
          </cell>
          <cell r="W50" t="b">
            <v>0</v>
          </cell>
          <cell r="Y50" t="b">
            <v>0</v>
          </cell>
          <cell r="AA50" t="b">
            <v>0</v>
          </cell>
          <cell r="AC50" t="b">
            <v>0</v>
          </cell>
          <cell r="AE50" t="b">
            <v>0</v>
          </cell>
          <cell r="AG50" t="b">
            <v>0</v>
          </cell>
          <cell r="AI50" t="b">
            <v>0</v>
          </cell>
          <cell r="AK50" t="b">
            <v>0</v>
          </cell>
          <cell r="AM50" t="b">
            <v>0</v>
          </cell>
          <cell r="AO50" t="b">
            <v>0</v>
          </cell>
          <cell r="AQ50" t="b">
            <v>0</v>
          </cell>
          <cell r="AS50" t="b">
            <v>0</v>
          </cell>
          <cell r="AU50" t="b">
            <v>0</v>
          </cell>
          <cell r="AW50" t="b">
            <v>0</v>
          </cell>
          <cell r="AY50" t="b">
            <v>0</v>
          </cell>
          <cell r="BA50" t="b">
            <v>0</v>
          </cell>
          <cell r="BC50" t="b">
            <v>0</v>
          </cell>
          <cell r="BE50" t="b">
            <v>0</v>
          </cell>
          <cell r="BG50" t="b">
            <v>0</v>
          </cell>
          <cell r="BH50" t="str">
            <v xml:space="preserve"> </v>
          </cell>
          <cell r="BJ50" t="b">
            <v>0</v>
          </cell>
          <cell r="BK50" t="str">
            <v xml:space="preserve"> </v>
          </cell>
          <cell r="BL50" t="str">
            <v xml:space="preserve"> </v>
          </cell>
          <cell r="BM50" t="str">
            <v/>
          </cell>
        </row>
        <row r="51">
          <cell r="I51" t="b">
            <v>0</v>
          </cell>
          <cell r="K51" t="b">
            <v>0</v>
          </cell>
          <cell r="M51" t="b">
            <v>0</v>
          </cell>
          <cell r="O51" t="b">
            <v>0</v>
          </cell>
          <cell r="Q51" t="b">
            <v>0</v>
          </cell>
          <cell r="R51" t="str">
            <v xml:space="preserve">  </v>
          </cell>
          <cell r="S51" t="str">
            <v xml:space="preserve"> </v>
          </cell>
          <cell r="W51" t="b">
            <v>0</v>
          </cell>
          <cell r="Y51" t="b">
            <v>0</v>
          </cell>
          <cell r="AA51" t="b">
            <v>0</v>
          </cell>
          <cell r="AC51" t="b">
            <v>0</v>
          </cell>
          <cell r="AE51" t="b">
            <v>0</v>
          </cell>
          <cell r="AG51" t="b">
            <v>0</v>
          </cell>
          <cell r="AI51" t="b">
            <v>0</v>
          </cell>
          <cell r="AK51" t="b">
            <v>0</v>
          </cell>
          <cell r="AM51" t="b">
            <v>0</v>
          </cell>
          <cell r="AO51" t="b">
            <v>0</v>
          </cell>
          <cell r="AQ51" t="b">
            <v>0</v>
          </cell>
          <cell r="AS51" t="b">
            <v>0</v>
          </cell>
          <cell r="AU51" t="b">
            <v>0</v>
          </cell>
          <cell r="AW51" t="b">
            <v>0</v>
          </cell>
          <cell r="AY51" t="b">
            <v>0</v>
          </cell>
          <cell r="BA51" t="b">
            <v>0</v>
          </cell>
          <cell r="BC51" t="b">
            <v>0</v>
          </cell>
          <cell r="BE51" t="b">
            <v>0</v>
          </cell>
          <cell r="BG51" t="b">
            <v>0</v>
          </cell>
          <cell r="BH51" t="str">
            <v xml:space="preserve"> </v>
          </cell>
          <cell r="BJ51" t="b">
            <v>0</v>
          </cell>
          <cell r="BK51" t="str">
            <v xml:space="preserve"> </v>
          </cell>
          <cell r="BL51" t="str">
            <v xml:space="preserve"> </v>
          </cell>
          <cell r="BM51" t="str">
            <v/>
          </cell>
        </row>
        <row r="52">
          <cell r="I52" t="b">
            <v>0</v>
          </cell>
          <cell r="K52" t="b">
            <v>0</v>
          </cell>
          <cell r="M52" t="b">
            <v>0</v>
          </cell>
          <cell r="O52" t="b">
            <v>0</v>
          </cell>
          <cell r="Q52" t="b">
            <v>0</v>
          </cell>
          <cell r="R52" t="str">
            <v xml:space="preserve">  </v>
          </cell>
          <cell r="S52" t="str">
            <v xml:space="preserve"> </v>
          </cell>
          <cell r="W52" t="b">
            <v>0</v>
          </cell>
          <cell r="Y52" t="b">
            <v>0</v>
          </cell>
          <cell r="AA52" t="b">
            <v>0</v>
          </cell>
          <cell r="AC52" t="b">
            <v>0</v>
          </cell>
          <cell r="AE52" t="b">
            <v>0</v>
          </cell>
          <cell r="AG52" t="b">
            <v>0</v>
          </cell>
          <cell r="AI52" t="b">
            <v>0</v>
          </cell>
          <cell r="AK52" t="b">
            <v>0</v>
          </cell>
          <cell r="AM52" t="b">
            <v>0</v>
          </cell>
          <cell r="AO52" t="b">
            <v>0</v>
          </cell>
          <cell r="AQ52" t="b">
            <v>0</v>
          </cell>
          <cell r="AS52" t="b">
            <v>0</v>
          </cell>
          <cell r="AU52" t="b">
            <v>0</v>
          </cell>
          <cell r="AW52" t="b">
            <v>0</v>
          </cell>
          <cell r="AY52" t="b">
            <v>0</v>
          </cell>
          <cell r="BA52" t="b">
            <v>0</v>
          </cell>
          <cell r="BC52" t="b">
            <v>0</v>
          </cell>
          <cell r="BE52" t="b">
            <v>0</v>
          </cell>
          <cell r="BG52" t="b">
            <v>0</v>
          </cell>
          <cell r="BH52" t="str">
            <v xml:space="preserve"> </v>
          </cell>
          <cell r="BJ52" t="b">
            <v>0</v>
          </cell>
          <cell r="BK52" t="str">
            <v xml:space="preserve"> </v>
          </cell>
          <cell r="BL52" t="str">
            <v xml:space="preserve"> </v>
          </cell>
          <cell r="BM52" t="str">
            <v/>
          </cell>
        </row>
        <row r="53">
          <cell r="I53" t="b">
            <v>0</v>
          </cell>
          <cell r="K53" t="b">
            <v>0</v>
          </cell>
          <cell r="M53" t="b">
            <v>0</v>
          </cell>
          <cell r="O53" t="b">
            <v>0</v>
          </cell>
          <cell r="Q53" t="b">
            <v>0</v>
          </cell>
          <cell r="R53" t="str">
            <v xml:space="preserve">  </v>
          </cell>
          <cell r="S53" t="str">
            <v xml:space="preserve"> </v>
          </cell>
          <cell r="W53" t="b">
            <v>0</v>
          </cell>
          <cell r="Y53" t="b">
            <v>0</v>
          </cell>
          <cell r="AA53" t="b">
            <v>0</v>
          </cell>
          <cell r="AC53" t="b">
            <v>0</v>
          </cell>
          <cell r="AE53" t="b">
            <v>0</v>
          </cell>
          <cell r="AG53" t="b">
            <v>0</v>
          </cell>
          <cell r="AI53" t="b">
            <v>0</v>
          </cell>
          <cell r="AK53" t="b">
            <v>0</v>
          </cell>
          <cell r="AM53" t="b">
            <v>0</v>
          </cell>
          <cell r="AO53" t="b">
            <v>0</v>
          </cell>
          <cell r="AQ53" t="b">
            <v>0</v>
          </cell>
          <cell r="AS53" t="b">
            <v>0</v>
          </cell>
          <cell r="AU53" t="b">
            <v>0</v>
          </cell>
          <cell r="AW53" t="b">
            <v>0</v>
          </cell>
          <cell r="AY53" t="b">
            <v>0</v>
          </cell>
          <cell r="BA53" t="b">
            <v>0</v>
          </cell>
          <cell r="BC53" t="b">
            <v>0</v>
          </cell>
          <cell r="BE53" t="b">
            <v>0</v>
          </cell>
          <cell r="BG53" t="b">
            <v>0</v>
          </cell>
          <cell r="BH53" t="str">
            <v xml:space="preserve"> </v>
          </cell>
          <cell r="BJ53" t="b">
            <v>0</v>
          </cell>
          <cell r="BK53" t="str">
            <v xml:space="preserve"> </v>
          </cell>
          <cell r="BL53" t="str">
            <v xml:space="preserve"> </v>
          </cell>
          <cell r="BM53" t="str">
            <v/>
          </cell>
        </row>
        <row r="54">
          <cell r="I54" t="b">
            <v>0</v>
          </cell>
          <cell r="K54" t="b">
            <v>0</v>
          </cell>
          <cell r="M54" t="b">
            <v>0</v>
          </cell>
          <cell r="O54" t="b">
            <v>0</v>
          </cell>
          <cell r="Q54" t="b">
            <v>0</v>
          </cell>
          <cell r="R54" t="str">
            <v xml:space="preserve">  </v>
          </cell>
          <cell r="S54" t="str">
            <v xml:space="preserve"> </v>
          </cell>
          <cell r="W54" t="b">
            <v>0</v>
          </cell>
          <cell r="Y54" t="b">
            <v>0</v>
          </cell>
          <cell r="AA54" t="b">
            <v>0</v>
          </cell>
          <cell r="AC54" t="b">
            <v>0</v>
          </cell>
          <cell r="AE54" t="b">
            <v>0</v>
          </cell>
          <cell r="AG54" t="b">
            <v>0</v>
          </cell>
          <cell r="AI54" t="b">
            <v>0</v>
          </cell>
          <cell r="AK54" t="b">
            <v>0</v>
          </cell>
          <cell r="AM54" t="b">
            <v>0</v>
          </cell>
          <cell r="AO54" t="b">
            <v>0</v>
          </cell>
          <cell r="AQ54" t="b">
            <v>0</v>
          </cell>
          <cell r="AS54" t="b">
            <v>0</v>
          </cell>
          <cell r="AU54" t="b">
            <v>0</v>
          </cell>
          <cell r="AW54" t="b">
            <v>0</v>
          </cell>
          <cell r="AY54" t="b">
            <v>0</v>
          </cell>
          <cell r="BA54" t="b">
            <v>0</v>
          </cell>
          <cell r="BC54" t="b">
            <v>0</v>
          </cell>
          <cell r="BE54" t="b">
            <v>0</v>
          </cell>
          <cell r="BG54" t="b">
            <v>0</v>
          </cell>
          <cell r="BH54" t="str">
            <v xml:space="preserve"> </v>
          </cell>
          <cell r="BJ54" t="b">
            <v>0</v>
          </cell>
          <cell r="BK54" t="str">
            <v xml:space="preserve"> </v>
          </cell>
          <cell r="BL54" t="str">
            <v xml:space="preserve"> </v>
          </cell>
          <cell r="BM54" t="str">
            <v/>
          </cell>
        </row>
        <row r="55">
          <cell r="I55" t="b">
            <v>0</v>
          </cell>
          <cell r="K55" t="b">
            <v>0</v>
          </cell>
          <cell r="M55" t="b">
            <v>0</v>
          </cell>
          <cell r="O55" t="b">
            <v>0</v>
          </cell>
          <cell r="Q55" t="b">
            <v>0</v>
          </cell>
          <cell r="R55" t="str">
            <v xml:space="preserve">  </v>
          </cell>
          <cell r="S55" t="str">
            <v xml:space="preserve"> </v>
          </cell>
          <cell r="W55" t="b">
            <v>0</v>
          </cell>
          <cell r="Y55" t="b">
            <v>0</v>
          </cell>
          <cell r="AA55" t="b">
            <v>0</v>
          </cell>
          <cell r="AC55" t="b">
            <v>0</v>
          </cell>
          <cell r="AE55" t="b">
            <v>0</v>
          </cell>
          <cell r="AG55" t="b">
            <v>0</v>
          </cell>
          <cell r="AI55" t="b">
            <v>0</v>
          </cell>
          <cell r="AK55" t="b">
            <v>0</v>
          </cell>
          <cell r="AM55" t="b">
            <v>0</v>
          </cell>
          <cell r="AO55" t="b">
            <v>0</v>
          </cell>
          <cell r="AQ55" t="b">
            <v>0</v>
          </cell>
          <cell r="AS55" t="b">
            <v>0</v>
          </cell>
          <cell r="AU55" t="b">
            <v>0</v>
          </cell>
          <cell r="AW55" t="b">
            <v>0</v>
          </cell>
          <cell r="AY55" t="b">
            <v>0</v>
          </cell>
          <cell r="BA55" t="b">
            <v>0</v>
          </cell>
          <cell r="BC55" t="b">
            <v>0</v>
          </cell>
          <cell r="BE55" t="b">
            <v>0</v>
          </cell>
          <cell r="BG55" t="b">
            <v>0</v>
          </cell>
          <cell r="BH55" t="str">
            <v xml:space="preserve"> </v>
          </cell>
          <cell r="BJ55" t="b">
            <v>0</v>
          </cell>
          <cell r="BK55" t="str">
            <v xml:space="preserve"> </v>
          </cell>
          <cell r="BL55" t="str">
            <v xml:space="preserve"> </v>
          </cell>
          <cell r="BM55" t="str">
            <v/>
          </cell>
        </row>
        <row r="56">
          <cell r="I56" t="b">
            <v>0</v>
          </cell>
          <cell r="K56" t="b">
            <v>0</v>
          </cell>
          <cell r="M56" t="b">
            <v>0</v>
          </cell>
          <cell r="O56" t="b">
            <v>0</v>
          </cell>
          <cell r="Q56" t="b">
            <v>0</v>
          </cell>
          <cell r="R56" t="str">
            <v xml:space="preserve">  </v>
          </cell>
          <cell r="S56" t="str">
            <v xml:space="preserve"> </v>
          </cell>
          <cell r="W56" t="b">
            <v>0</v>
          </cell>
          <cell r="Y56" t="b">
            <v>0</v>
          </cell>
          <cell r="AA56" t="b">
            <v>0</v>
          </cell>
          <cell r="AC56" t="b">
            <v>0</v>
          </cell>
          <cell r="AE56" t="b">
            <v>0</v>
          </cell>
          <cell r="AG56" t="b">
            <v>0</v>
          </cell>
          <cell r="AI56" t="b">
            <v>0</v>
          </cell>
          <cell r="AK56" t="b">
            <v>0</v>
          </cell>
          <cell r="AM56" t="b">
            <v>0</v>
          </cell>
          <cell r="AO56" t="b">
            <v>0</v>
          </cell>
          <cell r="AQ56" t="b">
            <v>0</v>
          </cell>
          <cell r="AS56" t="b">
            <v>0</v>
          </cell>
          <cell r="AU56" t="b">
            <v>0</v>
          </cell>
          <cell r="AW56" t="b">
            <v>0</v>
          </cell>
          <cell r="AY56" t="b">
            <v>0</v>
          </cell>
          <cell r="BA56" t="b">
            <v>0</v>
          </cell>
          <cell r="BC56" t="b">
            <v>0</v>
          </cell>
          <cell r="BE56" t="b">
            <v>0</v>
          </cell>
          <cell r="BG56" t="b">
            <v>0</v>
          </cell>
          <cell r="BH56" t="str">
            <v xml:space="preserve"> </v>
          </cell>
          <cell r="BJ56" t="b">
            <v>0</v>
          </cell>
          <cell r="BK56" t="str">
            <v xml:space="preserve"> </v>
          </cell>
          <cell r="BL56" t="str">
            <v xml:space="preserve"> </v>
          </cell>
          <cell r="BM56" t="str">
            <v/>
          </cell>
        </row>
        <row r="57">
          <cell r="I57" t="b">
            <v>0</v>
          </cell>
          <cell r="K57" t="b">
            <v>0</v>
          </cell>
          <cell r="M57" t="b">
            <v>0</v>
          </cell>
          <cell r="O57" t="b">
            <v>0</v>
          </cell>
          <cell r="Q57" t="b">
            <v>0</v>
          </cell>
          <cell r="R57" t="str">
            <v xml:space="preserve">  </v>
          </cell>
          <cell r="S57" t="str">
            <v xml:space="preserve"> </v>
          </cell>
          <cell r="W57" t="b">
            <v>0</v>
          </cell>
          <cell r="Y57" t="b">
            <v>0</v>
          </cell>
          <cell r="AA57" t="b">
            <v>0</v>
          </cell>
          <cell r="AC57" t="b">
            <v>0</v>
          </cell>
          <cell r="AE57" t="b">
            <v>0</v>
          </cell>
          <cell r="AG57" t="b">
            <v>0</v>
          </cell>
          <cell r="AI57" t="b">
            <v>0</v>
          </cell>
          <cell r="AK57" t="b">
            <v>0</v>
          </cell>
          <cell r="AM57" t="b">
            <v>0</v>
          </cell>
          <cell r="AO57" t="b">
            <v>0</v>
          </cell>
          <cell r="AQ57" t="b">
            <v>0</v>
          </cell>
          <cell r="AS57" t="b">
            <v>0</v>
          </cell>
          <cell r="AU57" t="b">
            <v>0</v>
          </cell>
          <cell r="AW57" t="b">
            <v>0</v>
          </cell>
          <cell r="AY57" t="b">
            <v>0</v>
          </cell>
          <cell r="BA57" t="b">
            <v>0</v>
          </cell>
          <cell r="BC57" t="b">
            <v>0</v>
          </cell>
          <cell r="BE57" t="b">
            <v>0</v>
          </cell>
          <cell r="BG57" t="b">
            <v>0</v>
          </cell>
          <cell r="BH57" t="str">
            <v xml:space="preserve"> </v>
          </cell>
          <cell r="BJ57" t="b">
            <v>0</v>
          </cell>
          <cell r="BK57" t="str">
            <v xml:space="preserve"> </v>
          </cell>
          <cell r="BL57" t="str">
            <v xml:space="preserve"> </v>
          </cell>
          <cell r="BM57" t="str">
            <v/>
          </cell>
        </row>
        <row r="58">
          <cell r="I58" t="b">
            <v>0</v>
          </cell>
          <cell r="K58" t="b">
            <v>0</v>
          </cell>
          <cell r="M58" t="b">
            <v>0</v>
          </cell>
          <cell r="O58" t="b">
            <v>0</v>
          </cell>
          <cell r="Q58" t="b">
            <v>0</v>
          </cell>
          <cell r="R58" t="str">
            <v xml:space="preserve">  </v>
          </cell>
          <cell r="S58" t="str">
            <v xml:space="preserve"> </v>
          </cell>
          <cell r="W58" t="b">
            <v>0</v>
          </cell>
          <cell r="Y58" t="b">
            <v>0</v>
          </cell>
          <cell r="AA58" t="b">
            <v>0</v>
          </cell>
          <cell r="AC58" t="b">
            <v>0</v>
          </cell>
          <cell r="AE58" t="b">
            <v>0</v>
          </cell>
          <cell r="AG58" t="b">
            <v>0</v>
          </cell>
          <cell r="AI58" t="b">
            <v>0</v>
          </cell>
          <cell r="AK58" t="b">
            <v>0</v>
          </cell>
          <cell r="AM58" t="b">
            <v>0</v>
          </cell>
          <cell r="AO58" t="b">
            <v>0</v>
          </cell>
          <cell r="AQ58" t="b">
            <v>0</v>
          </cell>
          <cell r="AS58" t="b">
            <v>0</v>
          </cell>
          <cell r="AU58" t="b">
            <v>0</v>
          </cell>
          <cell r="AW58" t="b">
            <v>0</v>
          </cell>
          <cell r="AY58" t="b">
            <v>0</v>
          </cell>
          <cell r="BA58" t="b">
            <v>0</v>
          </cell>
          <cell r="BC58" t="b">
            <v>0</v>
          </cell>
          <cell r="BE58" t="b">
            <v>0</v>
          </cell>
          <cell r="BG58" t="b">
            <v>0</v>
          </cell>
          <cell r="BH58" t="str">
            <v xml:space="preserve"> </v>
          </cell>
          <cell r="BJ58" t="b">
            <v>0</v>
          </cell>
          <cell r="BK58" t="str">
            <v xml:space="preserve"> </v>
          </cell>
          <cell r="BL58" t="str">
            <v xml:space="preserve"> </v>
          </cell>
          <cell r="BM58" t="str">
            <v/>
          </cell>
        </row>
        <row r="59">
          <cell r="I59" t="b">
            <v>0</v>
          </cell>
          <cell r="K59" t="b">
            <v>0</v>
          </cell>
          <cell r="M59" t="b">
            <v>0</v>
          </cell>
          <cell r="O59" t="b">
            <v>0</v>
          </cell>
          <cell r="Q59" t="b">
            <v>0</v>
          </cell>
          <cell r="R59" t="str">
            <v xml:space="preserve">  </v>
          </cell>
          <cell r="S59" t="str">
            <v xml:space="preserve"> </v>
          </cell>
          <cell r="W59" t="b">
            <v>0</v>
          </cell>
          <cell r="Y59" t="b">
            <v>0</v>
          </cell>
          <cell r="AA59" t="b">
            <v>0</v>
          </cell>
          <cell r="AC59" t="b">
            <v>0</v>
          </cell>
          <cell r="AE59" t="b">
            <v>0</v>
          </cell>
          <cell r="AG59" t="b">
            <v>0</v>
          </cell>
          <cell r="AI59" t="b">
            <v>0</v>
          </cell>
          <cell r="AK59" t="b">
            <v>0</v>
          </cell>
          <cell r="AM59" t="b">
            <v>0</v>
          </cell>
          <cell r="AO59" t="b">
            <v>0</v>
          </cell>
          <cell r="AQ59" t="b">
            <v>0</v>
          </cell>
          <cell r="AS59" t="b">
            <v>0</v>
          </cell>
          <cell r="AU59" t="b">
            <v>0</v>
          </cell>
          <cell r="AW59" t="b">
            <v>0</v>
          </cell>
          <cell r="AY59" t="b">
            <v>0</v>
          </cell>
          <cell r="BA59" t="b">
            <v>0</v>
          </cell>
          <cell r="BC59" t="b">
            <v>0</v>
          </cell>
          <cell r="BE59" t="b">
            <v>0</v>
          </cell>
          <cell r="BG59" t="b">
            <v>0</v>
          </cell>
          <cell r="BH59" t="str">
            <v xml:space="preserve"> </v>
          </cell>
          <cell r="BJ59" t="b">
            <v>0</v>
          </cell>
          <cell r="BK59" t="str">
            <v xml:space="preserve"> </v>
          </cell>
          <cell r="BL59" t="str">
            <v xml:space="preserve"> </v>
          </cell>
          <cell r="BM59" t="str">
            <v/>
          </cell>
        </row>
        <row r="60">
          <cell r="I60" t="b">
            <v>0</v>
          </cell>
          <cell r="K60" t="b">
            <v>0</v>
          </cell>
          <cell r="M60" t="b">
            <v>0</v>
          </cell>
          <cell r="O60" t="b">
            <v>0</v>
          </cell>
          <cell r="Q60" t="b">
            <v>0</v>
          </cell>
          <cell r="R60" t="str">
            <v xml:space="preserve">  </v>
          </cell>
          <cell r="S60" t="str">
            <v xml:space="preserve"> </v>
          </cell>
          <cell r="W60" t="b">
            <v>0</v>
          </cell>
          <cell r="Y60" t="b">
            <v>0</v>
          </cell>
          <cell r="AA60" t="b">
            <v>0</v>
          </cell>
          <cell r="AC60" t="b">
            <v>0</v>
          </cell>
          <cell r="AE60" t="b">
            <v>0</v>
          </cell>
          <cell r="AG60" t="b">
            <v>0</v>
          </cell>
          <cell r="AI60" t="b">
            <v>0</v>
          </cell>
          <cell r="AK60" t="b">
            <v>0</v>
          </cell>
          <cell r="AM60" t="b">
            <v>0</v>
          </cell>
          <cell r="AO60" t="b">
            <v>0</v>
          </cell>
          <cell r="AQ60" t="b">
            <v>0</v>
          </cell>
          <cell r="AS60" t="b">
            <v>0</v>
          </cell>
          <cell r="AU60" t="b">
            <v>0</v>
          </cell>
          <cell r="AW60" t="b">
            <v>0</v>
          </cell>
          <cell r="AY60" t="b">
            <v>0</v>
          </cell>
          <cell r="BA60" t="b">
            <v>0</v>
          </cell>
          <cell r="BC60" t="b">
            <v>0</v>
          </cell>
          <cell r="BE60" t="b">
            <v>0</v>
          </cell>
          <cell r="BG60" t="b">
            <v>0</v>
          </cell>
          <cell r="BH60" t="str">
            <v xml:space="preserve"> </v>
          </cell>
          <cell r="BJ60" t="b">
            <v>0</v>
          </cell>
          <cell r="BK60" t="str">
            <v xml:space="preserve"> </v>
          </cell>
          <cell r="BL60" t="str">
            <v xml:space="preserve"> </v>
          </cell>
          <cell r="BM60" t="str">
            <v/>
          </cell>
        </row>
        <row r="61">
          <cell r="I61" t="b">
            <v>0</v>
          </cell>
          <cell r="K61" t="b">
            <v>0</v>
          </cell>
          <cell r="M61" t="b">
            <v>0</v>
          </cell>
          <cell r="O61" t="b">
            <v>0</v>
          </cell>
          <cell r="Q61" t="b">
            <v>0</v>
          </cell>
          <cell r="R61" t="str">
            <v xml:space="preserve">  </v>
          </cell>
          <cell r="S61" t="str">
            <v xml:space="preserve"> </v>
          </cell>
          <cell r="W61" t="b">
            <v>0</v>
          </cell>
          <cell r="Y61" t="b">
            <v>0</v>
          </cell>
          <cell r="AA61" t="b">
            <v>0</v>
          </cell>
          <cell r="AC61" t="b">
            <v>0</v>
          </cell>
          <cell r="AE61" t="b">
            <v>0</v>
          </cell>
          <cell r="AG61" t="b">
            <v>0</v>
          </cell>
          <cell r="AI61" t="b">
            <v>0</v>
          </cell>
          <cell r="AK61" t="b">
            <v>0</v>
          </cell>
          <cell r="AM61" t="b">
            <v>0</v>
          </cell>
          <cell r="AO61" t="b">
            <v>0</v>
          </cell>
          <cell r="AQ61" t="b">
            <v>0</v>
          </cell>
          <cell r="AS61" t="b">
            <v>0</v>
          </cell>
          <cell r="AU61" t="b">
            <v>0</v>
          </cell>
          <cell r="AW61" t="b">
            <v>0</v>
          </cell>
          <cell r="AY61" t="b">
            <v>0</v>
          </cell>
          <cell r="BA61" t="b">
            <v>0</v>
          </cell>
          <cell r="BC61" t="b">
            <v>0</v>
          </cell>
          <cell r="BE61" t="b">
            <v>0</v>
          </cell>
          <cell r="BG61" t="b">
            <v>0</v>
          </cell>
          <cell r="BH61" t="str">
            <v xml:space="preserve"> </v>
          </cell>
          <cell r="BJ61" t="b">
            <v>0</v>
          </cell>
          <cell r="BK61" t="str">
            <v xml:space="preserve"> </v>
          </cell>
          <cell r="BL61" t="str">
            <v xml:space="preserve"> </v>
          </cell>
          <cell r="BM61" t="str">
            <v/>
          </cell>
        </row>
        <row r="62">
          <cell r="I62" t="b">
            <v>0</v>
          </cell>
          <cell r="K62" t="b">
            <v>0</v>
          </cell>
          <cell r="M62" t="b">
            <v>0</v>
          </cell>
          <cell r="O62" t="b">
            <v>0</v>
          </cell>
          <cell r="Q62" t="b">
            <v>0</v>
          </cell>
          <cell r="R62" t="str">
            <v xml:space="preserve">  </v>
          </cell>
          <cell r="S62" t="str">
            <v xml:space="preserve"> </v>
          </cell>
          <cell r="W62" t="b">
            <v>0</v>
          </cell>
          <cell r="Y62" t="b">
            <v>0</v>
          </cell>
          <cell r="AA62" t="b">
            <v>0</v>
          </cell>
          <cell r="AC62" t="b">
            <v>0</v>
          </cell>
          <cell r="AE62" t="b">
            <v>0</v>
          </cell>
          <cell r="AG62" t="b">
            <v>0</v>
          </cell>
          <cell r="AI62" t="b">
            <v>0</v>
          </cell>
          <cell r="AK62" t="b">
            <v>0</v>
          </cell>
          <cell r="AM62" t="b">
            <v>0</v>
          </cell>
          <cell r="AO62" t="b">
            <v>0</v>
          </cell>
          <cell r="AQ62" t="b">
            <v>0</v>
          </cell>
          <cell r="AS62" t="b">
            <v>0</v>
          </cell>
          <cell r="AU62" t="b">
            <v>0</v>
          </cell>
          <cell r="AW62" t="b">
            <v>0</v>
          </cell>
          <cell r="AY62" t="b">
            <v>0</v>
          </cell>
          <cell r="BA62" t="b">
            <v>0</v>
          </cell>
          <cell r="BC62" t="b">
            <v>0</v>
          </cell>
          <cell r="BE62" t="b">
            <v>0</v>
          </cell>
          <cell r="BG62" t="b">
            <v>0</v>
          </cell>
          <cell r="BH62" t="str">
            <v xml:space="preserve"> </v>
          </cell>
          <cell r="BJ62" t="b">
            <v>0</v>
          </cell>
          <cell r="BK62" t="str">
            <v xml:space="preserve"> </v>
          </cell>
          <cell r="BL62" t="str">
            <v xml:space="preserve"> </v>
          </cell>
          <cell r="BM62" t="str">
            <v/>
          </cell>
        </row>
        <row r="63">
          <cell r="I63" t="b">
            <v>0</v>
          </cell>
          <cell r="K63" t="b">
            <v>0</v>
          </cell>
          <cell r="M63" t="b">
            <v>0</v>
          </cell>
          <cell r="O63" t="b">
            <v>0</v>
          </cell>
          <cell r="Q63" t="b">
            <v>0</v>
          </cell>
          <cell r="R63" t="str">
            <v xml:space="preserve">  </v>
          </cell>
          <cell r="S63" t="str">
            <v xml:space="preserve"> </v>
          </cell>
          <cell r="W63" t="b">
            <v>0</v>
          </cell>
          <cell r="Y63" t="b">
            <v>0</v>
          </cell>
          <cell r="AA63" t="b">
            <v>0</v>
          </cell>
          <cell r="AC63" t="b">
            <v>0</v>
          </cell>
          <cell r="AE63" t="b">
            <v>0</v>
          </cell>
          <cell r="AG63" t="b">
            <v>0</v>
          </cell>
          <cell r="AI63" t="b">
            <v>0</v>
          </cell>
          <cell r="AK63" t="b">
            <v>0</v>
          </cell>
          <cell r="AM63" t="b">
            <v>0</v>
          </cell>
          <cell r="AO63" t="b">
            <v>0</v>
          </cell>
          <cell r="AQ63" t="b">
            <v>0</v>
          </cell>
          <cell r="AS63" t="b">
            <v>0</v>
          </cell>
          <cell r="AU63" t="b">
            <v>0</v>
          </cell>
          <cell r="AW63" t="b">
            <v>0</v>
          </cell>
          <cell r="AY63" t="b">
            <v>0</v>
          </cell>
          <cell r="BA63" t="b">
            <v>0</v>
          </cell>
          <cell r="BC63" t="b">
            <v>0</v>
          </cell>
          <cell r="BE63" t="b">
            <v>0</v>
          </cell>
          <cell r="BG63" t="b">
            <v>0</v>
          </cell>
          <cell r="BH63" t="str">
            <v xml:space="preserve"> </v>
          </cell>
          <cell r="BJ63" t="b">
            <v>0</v>
          </cell>
          <cell r="BK63" t="str">
            <v xml:space="preserve"> </v>
          </cell>
          <cell r="BL63" t="str">
            <v xml:space="preserve"> </v>
          </cell>
          <cell r="BM63" t="str">
            <v/>
          </cell>
        </row>
        <row r="64">
          <cell r="I64" t="b">
            <v>0</v>
          </cell>
          <cell r="K64" t="b">
            <v>0</v>
          </cell>
          <cell r="M64" t="b">
            <v>0</v>
          </cell>
          <cell r="O64" t="b">
            <v>0</v>
          </cell>
          <cell r="Q64" t="b">
            <v>0</v>
          </cell>
          <cell r="R64" t="str">
            <v xml:space="preserve">  </v>
          </cell>
          <cell r="S64" t="str">
            <v xml:space="preserve"> </v>
          </cell>
          <cell r="W64" t="b">
            <v>0</v>
          </cell>
          <cell r="Y64" t="b">
            <v>0</v>
          </cell>
          <cell r="AA64" t="b">
            <v>0</v>
          </cell>
          <cell r="AC64" t="b">
            <v>0</v>
          </cell>
          <cell r="AE64" t="b">
            <v>0</v>
          </cell>
          <cell r="AG64" t="b">
            <v>0</v>
          </cell>
          <cell r="AI64" t="b">
            <v>0</v>
          </cell>
          <cell r="AK64" t="b">
            <v>0</v>
          </cell>
          <cell r="AM64" t="b">
            <v>0</v>
          </cell>
          <cell r="AO64" t="b">
            <v>0</v>
          </cell>
          <cell r="AQ64" t="b">
            <v>0</v>
          </cell>
          <cell r="AS64" t="b">
            <v>0</v>
          </cell>
          <cell r="AU64" t="b">
            <v>0</v>
          </cell>
          <cell r="AW64" t="b">
            <v>0</v>
          </cell>
          <cell r="AY64" t="b">
            <v>0</v>
          </cell>
          <cell r="BA64" t="b">
            <v>0</v>
          </cell>
          <cell r="BC64" t="b">
            <v>0</v>
          </cell>
          <cell r="BE64" t="b">
            <v>0</v>
          </cell>
          <cell r="BG64" t="b">
            <v>0</v>
          </cell>
          <cell r="BH64" t="str">
            <v xml:space="preserve"> </v>
          </cell>
          <cell r="BJ64" t="b">
            <v>0</v>
          </cell>
          <cell r="BK64" t="str">
            <v xml:space="preserve"> </v>
          </cell>
          <cell r="BL64" t="str">
            <v xml:space="preserve"> </v>
          </cell>
          <cell r="BM64" t="str">
            <v/>
          </cell>
        </row>
        <row r="65">
          <cell r="I65" t="b">
            <v>0</v>
          </cell>
          <cell r="K65" t="b">
            <v>0</v>
          </cell>
          <cell r="M65" t="b">
            <v>0</v>
          </cell>
          <cell r="O65" t="b">
            <v>0</v>
          </cell>
          <cell r="Q65" t="b">
            <v>0</v>
          </cell>
          <cell r="R65" t="str">
            <v xml:space="preserve">  </v>
          </cell>
          <cell r="S65" t="str">
            <v xml:space="preserve"> </v>
          </cell>
          <cell r="W65" t="b">
            <v>0</v>
          </cell>
          <cell r="Y65" t="b">
            <v>0</v>
          </cell>
          <cell r="AA65" t="b">
            <v>0</v>
          </cell>
          <cell r="AC65" t="b">
            <v>0</v>
          </cell>
          <cell r="AE65" t="b">
            <v>0</v>
          </cell>
          <cell r="AG65" t="b">
            <v>0</v>
          </cell>
          <cell r="AI65" t="b">
            <v>0</v>
          </cell>
          <cell r="AK65" t="b">
            <v>0</v>
          </cell>
          <cell r="AM65" t="b">
            <v>0</v>
          </cell>
          <cell r="AO65" t="b">
            <v>0</v>
          </cell>
          <cell r="AQ65" t="b">
            <v>0</v>
          </cell>
          <cell r="AS65" t="b">
            <v>0</v>
          </cell>
          <cell r="AU65" t="b">
            <v>0</v>
          </cell>
          <cell r="AW65" t="b">
            <v>0</v>
          </cell>
          <cell r="AY65" t="b">
            <v>0</v>
          </cell>
          <cell r="BA65" t="b">
            <v>0</v>
          </cell>
          <cell r="BC65" t="b">
            <v>0</v>
          </cell>
          <cell r="BE65" t="b">
            <v>0</v>
          </cell>
          <cell r="BG65" t="b">
            <v>0</v>
          </cell>
          <cell r="BH65" t="str">
            <v xml:space="preserve"> </v>
          </cell>
          <cell r="BJ65" t="b">
            <v>0</v>
          </cell>
          <cell r="BK65" t="str">
            <v xml:space="preserve"> </v>
          </cell>
          <cell r="BL65" t="str">
            <v xml:space="preserve"> </v>
          </cell>
          <cell r="BM65" t="str">
            <v/>
          </cell>
        </row>
        <row r="66">
          <cell r="I66" t="b">
            <v>0</v>
          </cell>
          <cell r="K66" t="b">
            <v>0</v>
          </cell>
          <cell r="M66" t="b">
            <v>0</v>
          </cell>
          <cell r="O66" t="b">
            <v>0</v>
          </cell>
          <cell r="Q66" t="b">
            <v>0</v>
          </cell>
          <cell r="R66" t="str">
            <v xml:space="preserve">  </v>
          </cell>
          <cell r="S66" t="str">
            <v xml:space="preserve"> </v>
          </cell>
          <cell r="W66" t="b">
            <v>0</v>
          </cell>
          <cell r="Y66" t="b">
            <v>0</v>
          </cell>
          <cell r="AA66" t="b">
            <v>0</v>
          </cell>
          <cell r="AC66" t="b">
            <v>0</v>
          </cell>
          <cell r="AE66" t="b">
            <v>0</v>
          </cell>
          <cell r="AG66" t="b">
            <v>0</v>
          </cell>
          <cell r="AI66" t="b">
            <v>0</v>
          </cell>
          <cell r="AK66" t="b">
            <v>0</v>
          </cell>
          <cell r="AM66" t="b">
            <v>0</v>
          </cell>
          <cell r="AO66" t="b">
            <v>0</v>
          </cell>
          <cell r="AQ66" t="b">
            <v>0</v>
          </cell>
          <cell r="AS66" t="b">
            <v>0</v>
          </cell>
          <cell r="AU66" t="b">
            <v>0</v>
          </cell>
          <cell r="AW66" t="b">
            <v>0</v>
          </cell>
          <cell r="AY66" t="b">
            <v>0</v>
          </cell>
          <cell r="BA66" t="b">
            <v>0</v>
          </cell>
          <cell r="BC66" t="b">
            <v>0</v>
          </cell>
          <cell r="BE66" t="b">
            <v>0</v>
          </cell>
          <cell r="BG66" t="b">
            <v>0</v>
          </cell>
          <cell r="BH66" t="str">
            <v xml:space="preserve"> </v>
          </cell>
          <cell r="BJ66" t="b">
            <v>0</v>
          </cell>
          <cell r="BK66" t="str">
            <v xml:space="preserve"> </v>
          </cell>
          <cell r="BL66" t="str">
            <v xml:space="preserve"> </v>
          </cell>
          <cell r="BM66" t="str">
            <v/>
          </cell>
        </row>
        <row r="67">
          <cell r="I67" t="b">
            <v>0</v>
          </cell>
          <cell r="K67" t="b">
            <v>0</v>
          </cell>
          <cell r="M67" t="b">
            <v>0</v>
          </cell>
          <cell r="O67" t="b">
            <v>0</v>
          </cell>
          <cell r="Q67" t="b">
            <v>0</v>
          </cell>
          <cell r="R67" t="str">
            <v xml:space="preserve">  </v>
          </cell>
          <cell r="S67" t="str">
            <v xml:space="preserve"> </v>
          </cell>
          <cell r="W67" t="b">
            <v>0</v>
          </cell>
          <cell r="Y67" t="b">
            <v>0</v>
          </cell>
          <cell r="AA67" t="b">
            <v>0</v>
          </cell>
          <cell r="AC67" t="b">
            <v>0</v>
          </cell>
          <cell r="AE67" t="b">
            <v>0</v>
          </cell>
          <cell r="AG67" t="b">
            <v>0</v>
          </cell>
          <cell r="AI67" t="b">
            <v>0</v>
          </cell>
          <cell r="AK67" t="b">
            <v>0</v>
          </cell>
          <cell r="AM67" t="b">
            <v>0</v>
          </cell>
          <cell r="AO67" t="b">
            <v>0</v>
          </cell>
          <cell r="AQ67" t="b">
            <v>0</v>
          </cell>
          <cell r="AS67" t="b">
            <v>0</v>
          </cell>
          <cell r="AU67" t="b">
            <v>0</v>
          </cell>
          <cell r="AW67" t="b">
            <v>0</v>
          </cell>
          <cell r="AY67" t="b">
            <v>0</v>
          </cell>
          <cell r="BA67" t="b">
            <v>0</v>
          </cell>
          <cell r="BC67" t="b">
            <v>0</v>
          </cell>
          <cell r="BE67" t="b">
            <v>0</v>
          </cell>
          <cell r="BG67" t="b">
            <v>0</v>
          </cell>
          <cell r="BH67" t="str">
            <v xml:space="preserve"> </v>
          </cell>
          <cell r="BJ67" t="b">
            <v>0</v>
          </cell>
          <cell r="BK67" t="str">
            <v xml:space="preserve"> </v>
          </cell>
          <cell r="BL67" t="str">
            <v xml:space="preserve"> </v>
          </cell>
          <cell r="BM67" t="str">
            <v/>
          </cell>
        </row>
        <row r="68">
          <cell r="I68" t="b">
            <v>0</v>
          </cell>
          <cell r="K68" t="b">
            <v>0</v>
          </cell>
          <cell r="M68" t="b">
            <v>0</v>
          </cell>
          <cell r="O68" t="b">
            <v>0</v>
          </cell>
          <cell r="Q68" t="b">
            <v>0</v>
          </cell>
          <cell r="R68" t="str">
            <v xml:space="preserve">  </v>
          </cell>
          <cell r="S68" t="str">
            <v xml:space="preserve"> </v>
          </cell>
          <cell r="W68" t="b">
            <v>0</v>
          </cell>
          <cell r="Y68" t="b">
            <v>0</v>
          </cell>
          <cell r="AA68" t="b">
            <v>0</v>
          </cell>
          <cell r="AC68" t="b">
            <v>0</v>
          </cell>
          <cell r="AE68" t="b">
            <v>0</v>
          </cell>
          <cell r="AG68" t="b">
            <v>0</v>
          </cell>
          <cell r="AI68" t="b">
            <v>0</v>
          </cell>
          <cell r="AK68" t="b">
            <v>0</v>
          </cell>
          <cell r="AM68" t="b">
            <v>0</v>
          </cell>
          <cell r="AO68" t="b">
            <v>0</v>
          </cell>
          <cell r="AQ68" t="b">
            <v>0</v>
          </cell>
          <cell r="AS68" t="b">
            <v>0</v>
          </cell>
          <cell r="AU68" t="b">
            <v>0</v>
          </cell>
          <cell r="AW68" t="b">
            <v>0</v>
          </cell>
          <cell r="AY68" t="b">
            <v>0</v>
          </cell>
          <cell r="BA68" t="b">
            <v>0</v>
          </cell>
          <cell r="BC68" t="b">
            <v>0</v>
          </cell>
          <cell r="BE68" t="b">
            <v>0</v>
          </cell>
          <cell r="BG68" t="b">
            <v>0</v>
          </cell>
          <cell r="BH68" t="str">
            <v xml:space="preserve"> </v>
          </cell>
          <cell r="BJ68" t="b">
            <v>0</v>
          </cell>
          <cell r="BK68" t="str">
            <v xml:space="preserve"> </v>
          </cell>
          <cell r="BL68" t="str">
            <v xml:space="preserve"> </v>
          </cell>
          <cell r="BM68" t="str">
            <v/>
          </cell>
        </row>
        <row r="69">
          <cell r="I69" t="b">
            <v>0</v>
          </cell>
          <cell r="K69" t="b">
            <v>0</v>
          </cell>
          <cell r="M69" t="b">
            <v>0</v>
          </cell>
          <cell r="O69" t="b">
            <v>0</v>
          </cell>
          <cell r="Q69" t="b">
            <v>0</v>
          </cell>
          <cell r="R69" t="str">
            <v xml:space="preserve">  </v>
          </cell>
          <cell r="S69" t="str">
            <v xml:space="preserve"> </v>
          </cell>
          <cell r="W69" t="b">
            <v>0</v>
          </cell>
          <cell r="Y69" t="b">
            <v>0</v>
          </cell>
          <cell r="AA69" t="b">
            <v>0</v>
          </cell>
          <cell r="AC69" t="b">
            <v>0</v>
          </cell>
          <cell r="AE69" t="b">
            <v>0</v>
          </cell>
          <cell r="AG69" t="b">
            <v>0</v>
          </cell>
          <cell r="AI69" t="b">
            <v>0</v>
          </cell>
          <cell r="AK69" t="b">
            <v>0</v>
          </cell>
          <cell r="AM69" t="b">
            <v>0</v>
          </cell>
          <cell r="AO69" t="b">
            <v>0</v>
          </cell>
          <cell r="AQ69" t="b">
            <v>0</v>
          </cell>
          <cell r="AS69" t="b">
            <v>0</v>
          </cell>
          <cell r="AU69" t="b">
            <v>0</v>
          </cell>
          <cell r="AW69" t="b">
            <v>0</v>
          </cell>
          <cell r="AY69" t="b">
            <v>0</v>
          </cell>
          <cell r="BA69" t="b">
            <v>0</v>
          </cell>
          <cell r="BC69" t="b">
            <v>0</v>
          </cell>
          <cell r="BE69" t="b">
            <v>0</v>
          </cell>
          <cell r="BG69" t="b">
            <v>0</v>
          </cell>
          <cell r="BH69" t="str">
            <v xml:space="preserve"> </v>
          </cell>
          <cell r="BJ69" t="b">
            <v>0</v>
          </cell>
          <cell r="BK69" t="str">
            <v xml:space="preserve"> </v>
          </cell>
          <cell r="BL69" t="str">
            <v xml:space="preserve"> </v>
          </cell>
          <cell r="BM69" t="str">
            <v/>
          </cell>
        </row>
        <row r="70">
          <cell r="I70" t="b">
            <v>0</v>
          </cell>
          <cell r="K70" t="b">
            <v>0</v>
          </cell>
          <cell r="M70" t="b">
            <v>0</v>
          </cell>
          <cell r="O70" t="b">
            <v>0</v>
          </cell>
          <cell r="Q70" t="b">
            <v>0</v>
          </cell>
          <cell r="R70" t="str">
            <v xml:space="preserve">  </v>
          </cell>
          <cell r="S70" t="str">
            <v xml:space="preserve"> </v>
          </cell>
          <cell r="W70" t="b">
            <v>0</v>
          </cell>
          <cell r="Y70" t="b">
            <v>0</v>
          </cell>
          <cell r="AA70" t="b">
            <v>0</v>
          </cell>
          <cell r="AC70" t="b">
            <v>0</v>
          </cell>
          <cell r="AE70" t="b">
            <v>0</v>
          </cell>
          <cell r="AG70" t="b">
            <v>0</v>
          </cell>
          <cell r="AI70" t="b">
            <v>0</v>
          </cell>
          <cell r="AK70" t="b">
            <v>0</v>
          </cell>
          <cell r="AM70" t="b">
            <v>0</v>
          </cell>
          <cell r="AO70" t="b">
            <v>0</v>
          </cell>
          <cell r="AQ70" t="b">
            <v>0</v>
          </cell>
          <cell r="AS70" t="b">
            <v>0</v>
          </cell>
          <cell r="AU70" t="b">
            <v>0</v>
          </cell>
          <cell r="AW70" t="b">
            <v>0</v>
          </cell>
          <cell r="AY70" t="b">
            <v>0</v>
          </cell>
          <cell r="BA70" t="b">
            <v>0</v>
          </cell>
          <cell r="BC70" t="b">
            <v>0</v>
          </cell>
          <cell r="BE70" t="b">
            <v>0</v>
          </cell>
          <cell r="BG70" t="b">
            <v>0</v>
          </cell>
          <cell r="BH70" t="str">
            <v xml:space="preserve"> </v>
          </cell>
          <cell r="BJ70" t="b">
            <v>0</v>
          </cell>
          <cell r="BK70" t="str">
            <v xml:space="preserve"> </v>
          </cell>
          <cell r="BL70" t="str">
            <v xml:space="preserve"> </v>
          </cell>
          <cell r="BM70" t="str">
            <v/>
          </cell>
        </row>
        <row r="71">
          <cell r="I71" t="b">
            <v>0</v>
          </cell>
          <cell r="K71" t="b">
            <v>0</v>
          </cell>
          <cell r="M71" t="b">
            <v>0</v>
          </cell>
          <cell r="O71" t="b">
            <v>0</v>
          </cell>
          <cell r="Q71" t="b">
            <v>0</v>
          </cell>
          <cell r="R71" t="str">
            <v xml:space="preserve">  </v>
          </cell>
          <cell r="S71" t="str">
            <v xml:space="preserve"> </v>
          </cell>
          <cell r="W71" t="b">
            <v>0</v>
          </cell>
          <cell r="Y71" t="b">
            <v>0</v>
          </cell>
          <cell r="AA71" t="b">
            <v>0</v>
          </cell>
          <cell r="AC71" t="b">
            <v>0</v>
          </cell>
          <cell r="AE71" t="b">
            <v>0</v>
          </cell>
          <cell r="AG71" t="b">
            <v>0</v>
          </cell>
          <cell r="AI71" t="b">
            <v>0</v>
          </cell>
          <cell r="AK71" t="b">
            <v>0</v>
          </cell>
          <cell r="AM71" t="b">
            <v>0</v>
          </cell>
          <cell r="AO71" t="b">
            <v>0</v>
          </cell>
          <cell r="AQ71" t="b">
            <v>0</v>
          </cell>
          <cell r="AS71" t="b">
            <v>0</v>
          </cell>
          <cell r="AU71" t="b">
            <v>0</v>
          </cell>
          <cell r="AW71" t="b">
            <v>0</v>
          </cell>
          <cell r="AY71" t="b">
            <v>0</v>
          </cell>
          <cell r="BA71" t="b">
            <v>0</v>
          </cell>
          <cell r="BC71" t="b">
            <v>0</v>
          </cell>
          <cell r="BE71" t="b">
            <v>0</v>
          </cell>
          <cell r="BG71" t="b">
            <v>0</v>
          </cell>
          <cell r="BH71" t="str">
            <v xml:space="preserve"> </v>
          </cell>
          <cell r="BJ71" t="b">
            <v>0</v>
          </cell>
          <cell r="BK71" t="str">
            <v xml:space="preserve"> </v>
          </cell>
          <cell r="BL71" t="str">
            <v xml:space="preserve"> </v>
          </cell>
          <cell r="BM71" t="str">
            <v/>
          </cell>
        </row>
        <row r="72">
          <cell r="I72" t="b">
            <v>0</v>
          </cell>
          <cell r="K72" t="b">
            <v>0</v>
          </cell>
          <cell r="M72" t="b">
            <v>0</v>
          </cell>
          <cell r="O72" t="b">
            <v>0</v>
          </cell>
          <cell r="Q72" t="b">
            <v>0</v>
          </cell>
          <cell r="R72" t="str">
            <v xml:space="preserve">  </v>
          </cell>
          <cell r="S72" t="str">
            <v xml:space="preserve"> </v>
          </cell>
          <cell r="W72" t="b">
            <v>0</v>
          </cell>
          <cell r="Y72" t="b">
            <v>0</v>
          </cell>
          <cell r="AA72" t="b">
            <v>0</v>
          </cell>
          <cell r="AC72" t="b">
            <v>0</v>
          </cell>
          <cell r="AE72" t="b">
            <v>0</v>
          </cell>
          <cell r="AG72" t="b">
            <v>0</v>
          </cell>
          <cell r="AI72" t="b">
            <v>0</v>
          </cell>
          <cell r="AK72" t="b">
            <v>0</v>
          </cell>
          <cell r="AM72" t="b">
            <v>0</v>
          </cell>
          <cell r="AO72" t="b">
            <v>0</v>
          </cell>
          <cell r="AQ72" t="b">
            <v>0</v>
          </cell>
          <cell r="AS72" t="b">
            <v>0</v>
          </cell>
          <cell r="AU72" t="b">
            <v>0</v>
          </cell>
          <cell r="AW72" t="b">
            <v>0</v>
          </cell>
          <cell r="AY72" t="b">
            <v>0</v>
          </cell>
          <cell r="BA72" t="b">
            <v>0</v>
          </cell>
          <cell r="BC72" t="b">
            <v>0</v>
          </cell>
          <cell r="BE72" t="b">
            <v>0</v>
          </cell>
          <cell r="BG72" t="b">
            <v>0</v>
          </cell>
          <cell r="BH72" t="str">
            <v xml:space="preserve"> </v>
          </cell>
          <cell r="BJ72" t="b">
            <v>0</v>
          </cell>
          <cell r="BK72" t="str">
            <v xml:space="preserve"> </v>
          </cell>
          <cell r="BL72" t="str">
            <v xml:space="preserve"> </v>
          </cell>
          <cell r="BM72" t="str">
            <v/>
          </cell>
        </row>
        <row r="73">
          <cell r="I73" t="b">
            <v>0</v>
          </cell>
          <cell r="K73" t="b">
            <v>0</v>
          </cell>
          <cell r="M73" t="b">
            <v>0</v>
          </cell>
          <cell r="O73" t="b">
            <v>0</v>
          </cell>
          <cell r="Q73" t="b">
            <v>0</v>
          </cell>
          <cell r="R73" t="str">
            <v xml:space="preserve">  </v>
          </cell>
          <cell r="S73" t="str">
            <v xml:space="preserve"> </v>
          </cell>
          <cell r="W73" t="b">
            <v>0</v>
          </cell>
          <cell r="Y73" t="b">
            <v>0</v>
          </cell>
          <cell r="AA73" t="b">
            <v>0</v>
          </cell>
          <cell r="AC73" t="b">
            <v>0</v>
          </cell>
          <cell r="AE73" t="b">
            <v>0</v>
          </cell>
          <cell r="AG73" t="b">
            <v>0</v>
          </cell>
          <cell r="AI73" t="b">
            <v>0</v>
          </cell>
          <cell r="AK73" t="b">
            <v>0</v>
          </cell>
          <cell r="AM73" t="b">
            <v>0</v>
          </cell>
          <cell r="AO73" t="b">
            <v>0</v>
          </cell>
          <cell r="AQ73" t="b">
            <v>0</v>
          </cell>
          <cell r="AS73" t="b">
            <v>0</v>
          </cell>
          <cell r="AU73" t="b">
            <v>0</v>
          </cell>
          <cell r="AW73" t="b">
            <v>0</v>
          </cell>
          <cell r="AY73" t="b">
            <v>0</v>
          </cell>
          <cell r="BA73" t="b">
            <v>0</v>
          </cell>
          <cell r="BC73" t="b">
            <v>0</v>
          </cell>
          <cell r="BE73" t="b">
            <v>0</v>
          </cell>
          <cell r="BG73" t="b">
            <v>0</v>
          </cell>
          <cell r="BH73" t="str">
            <v xml:space="preserve"> </v>
          </cell>
          <cell r="BJ73" t="b">
            <v>0</v>
          </cell>
          <cell r="BK73" t="str">
            <v xml:space="preserve"> </v>
          </cell>
          <cell r="BL73" t="str">
            <v xml:space="preserve"> </v>
          </cell>
          <cell r="BM73" t="str">
            <v/>
          </cell>
        </row>
        <row r="74">
          <cell r="I74" t="b">
            <v>0</v>
          </cell>
          <cell r="K74" t="b">
            <v>0</v>
          </cell>
          <cell r="M74" t="b">
            <v>0</v>
          </cell>
          <cell r="O74" t="b">
            <v>0</v>
          </cell>
          <cell r="Q74" t="b">
            <v>0</v>
          </cell>
          <cell r="R74" t="str">
            <v xml:space="preserve">  </v>
          </cell>
          <cell r="S74" t="str">
            <v xml:space="preserve"> </v>
          </cell>
          <cell r="W74" t="b">
            <v>0</v>
          </cell>
          <cell r="Y74" t="b">
            <v>0</v>
          </cell>
          <cell r="AA74" t="b">
            <v>0</v>
          </cell>
          <cell r="AC74" t="b">
            <v>0</v>
          </cell>
          <cell r="AE74" t="b">
            <v>0</v>
          </cell>
          <cell r="AG74" t="b">
            <v>0</v>
          </cell>
          <cell r="AI74" t="b">
            <v>0</v>
          </cell>
          <cell r="AK74" t="b">
            <v>0</v>
          </cell>
          <cell r="AM74" t="b">
            <v>0</v>
          </cell>
          <cell r="AO74" t="b">
            <v>0</v>
          </cell>
          <cell r="AQ74" t="b">
            <v>0</v>
          </cell>
          <cell r="AS74" t="b">
            <v>0</v>
          </cell>
          <cell r="AU74" t="b">
            <v>0</v>
          </cell>
          <cell r="AW74" t="b">
            <v>0</v>
          </cell>
          <cell r="AY74" t="b">
            <v>0</v>
          </cell>
          <cell r="BA74" t="b">
            <v>0</v>
          </cell>
          <cell r="BC74" t="b">
            <v>0</v>
          </cell>
          <cell r="BE74" t="b">
            <v>0</v>
          </cell>
          <cell r="BG74" t="b">
            <v>0</v>
          </cell>
          <cell r="BH74" t="str">
            <v xml:space="preserve"> </v>
          </cell>
          <cell r="BJ74" t="b">
            <v>0</v>
          </cell>
          <cell r="BK74" t="str">
            <v xml:space="preserve"> </v>
          </cell>
          <cell r="BL74" t="str">
            <v xml:space="preserve"> </v>
          </cell>
          <cell r="BM74" t="str">
            <v/>
          </cell>
        </row>
        <row r="75">
          <cell r="I75" t="b">
            <v>0</v>
          </cell>
          <cell r="K75" t="b">
            <v>0</v>
          </cell>
          <cell r="M75" t="b">
            <v>0</v>
          </cell>
          <cell r="O75" t="b">
            <v>0</v>
          </cell>
          <cell r="Q75" t="b">
            <v>0</v>
          </cell>
          <cell r="R75" t="str">
            <v xml:space="preserve">  </v>
          </cell>
          <cell r="S75" t="str">
            <v xml:space="preserve"> </v>
          </cell>
          <cell r="W75" t="b">
            <v>0</v>
          </cell>
          <cell r="Y75" t="b">
            <v>0</v>
          </cell>
          <cell r="AA75" t="b">
            <v>0</v>
          </cell>
          <cell r="AC75" t="b">
            <v>0</v>
          </cell>
          <cell r="AE75" t="b">
            <v>0</v>
          </cell>
          <cell r="AG75" t="b">
            <v>0</v>
          </cell>
          <cell r="AI75" t="b">
            <v>0</v>
          </cell>
          <cell r="AK75" t="b">
            <v>0</v>
          </cell>
          <cell r="AM75" t="b">
            <v>0</v>
          </cell>
          <cell r="AO75" t="b">
            <v>0</v>
          </cell>
          <cell r="AQ75" t="b">
            <v>0</v>
          </cell>
          <cell r="AS75" t="b">
            <v>0</v>
          </cell>
          <cell r="AU75" t="b">
            <v>0</v>
          </cell>
          <cell r="AW75" t="b">
            <v>0</v>
          </cell>
          <cell r="AY75" t="b">
            <v>0</v>
          </cell>
          <cell r="BA75" t="b">
            <v>0</v>
          </cell>
          <cell r="BC75" t="b">
            <v>0</v>
          </cell>
          <cell r="BE75" t="b">
            <v>0</v>
          </cell>
          <cell r="BG75" t="b">
            <v>0</v>
          </cell>
          <cell r="BH75" t="str">
            <v xml:space="preserve"> </v>
          </cell>
          <cell r="BJ75" t="b">
            <v>0</v>
          </cell>
          <cell r="BK75" t="str">
            <v xml:space="preserve"> </v>
          </cell>
          <cell r="BL75" t="str">
            <v xml:space="preserve"> </v>
          </cell>
          <cell r="BM75" t="str">
            <v/>
          </cell>
        </row>
        <row r="76">
          <cell r="I76" t="b">
            <v>0</v>
          </cell>
          <cell r="K76" t="b">
            <v>0</v>
          </cell>
          <cell r="M76" t="b">
            <v>0</v>
          </cell>
          <cell r="O76" t="b">
            <v>0</v>
          </cell>
          <cell r="Q76" t="b">
            <v>0</v>
          </cell>
          <cell r="R76" t="str">
            <v xml:space="preserve">  </v>
          </cell>
          <cell r="S76" t="str">
            <v xml:space="preserve"> </v>
          </cell>
          <cell r="W76" t="b">
            <v>0</v>
          </cell>
          <cell r="Y76" t="b">
            <v>0</v>
          </cell>
          <cell r="AA76" t="b">
            <v>0</v>
          </cell>
          <cell r="AC76" t="b">
            <v>0</v>
          </cell>
          <cell r="AE76" t="b">
            <v>0</v>
          </cell>
          <cell r="AG76" t="b">
            <v>0</v>
          </cell>
          <cell r="AI76" t="b">
            <v>0</v>
          </cell>
          <cell r="AK76" t="b">
            <v>0</v>
          </cell>
          <cell r="AM76" t="b">
            <v>0</v>
          </cell>
          <cell r="AO76" t="b">
            <v>0</v>
          </cell>
          <cell r="AQ76" t="b">
            <v>0</v>
          </cell>
          <cell r="AS76" t="b">
            <v>0</v>
          </cell>
          <cell r="AU76" t="b">
            <v>0</v>
          </cell>
          <cell r="AW76" t="b">
            <v>0</v>
          </cell>
          <cell r="AY76" t="b">
            <v>0</v>
          </cell>
          <cell r="BA76" t="b">
            <v>0</v>
          </cell>
          <cell r="BC76" t="b">
            <v>0</v>
          </cell>
          <cell r="BE76" t="b">
            <v>0</v>
          </cell>
          <cell r="BG76" t="b">
            <v>0</v>
          </cell>
          <cell r="BH76" t="str">
            <v xml:space="preserve"> </v>
          </cell>
          <cell r="BJ76" t="b">
            <v>0</v>
          </cell>
          <cell r="BK76" t="str">
            <v xml:space="preserve"> </v>
          </cell>
          <cell r="BL76" t="str">
            <v xml:space="preserve"> </v>
          </cell>
          <cell r="BM76" t="str">
            <v/>
          </cell>
        </row>
        <row r="77">
          <cell r="I77" t="b">
            <v>0</v>
          </cell>
          <cell r="K77" t="b">
            <v>0</v>
          </cell>
          <cell r="M77" t="b">
            <v>0</v>
          </cell>
          <cell r="O77" t="b">
            <v>0</v>
          </cell>
          <cell r="Q77" t="b">
            <v>0</v>
          </cell>
          <cell r="R77" t="str">
            <v xml:space="preserve">  </v>
          </cell>
          <cell r="S77" t="str">
            <v xml:space="preserve"> </v>
          </cell>
          <cell r="W77" t="b">
            <v>0</v>
          </cell>
          <cell r="Y77" t="b">
            <v>0</v>
          </cell>
          <cell r="AA77" t="b">
            <v>0</v>
          </cell>
          <cell r="AC77" t="b">
            <v>0</v>
          </cell>
          <cell r="AE77" t="b">
            <v>0</v>
          </cell>
          <cell r="AG77" t="b">
            <v>0</v>
          </cell>
          <cell r="AI77" t="b">
            <v>0</v>
          </cell>
          <cell r="AK77" t="b">
            <v>0</v>
          </cell>
          <cell r="AM77" t="b">
            <v>0</v>
          </cell>
          <cell r="AO77" t="b">
            <v>0</v>
          </cell>
          <cell r="AQ77" t="b">
            <v>0</v>
          </cell>
          <cell r="AS77" t="b">
            <v>0</v>
          </cell>
          <cell r="AU77" t="b">
            <v>0</v>
          </cell>
          <cell r="AW77" t="b">
            <v>0</v>
          </cell>
          <cell r="AY77" t="b">
            <v>0</v>
          </cell>
          <cell r="BA77" t="b">
            <v>0</v>
          </cell>
          <cell r="BC77" t="b">
            <v>0</v>
          </cell>
          <cell r="BE77" t="b">
            <v>0</v>
          </cell>
          <cell r="BG77" t="b">
            <v>0</v>
          </cell>
          <cell r="BH77" t="str">
            <v xml:space="preserve"> </v>
          </cell>
          <cell r="BJ77" t="b">
            <v>0</v>
          </cell>
          <cell r="BK77" t="str">
            <v xml:space="preserve"> </v>
          </cell>
          <cell r="BL77" t="str">
            <v xml:space="preserve"> </v>
          </cell>
          <cell r="BM77" t="str">
            <v/>
          </cell>
        </row>
        <row r="78">
          <cell r="I78" t="b">
            <v>0</v>
          </cell>
          <cell r="K78" t="b">
            <v>0</v>
          </cell>
          <cell r="M78" t="b">
            <v>0</v>
          </cell>
          <cell r="O78" t="b">
            <v>0</v>
          </cell>
          <cell r="Q78" t="b">
            <v>0</v>
          </cell>
          <cell r="R78" t="str">
            <v xml:space="preserve">  </v>
          </cell>
          <cell r="S78" t="str">
            <v xml:space="preserve"> </v>
          </cell>
          <cell r="W78" t="b">
            <v>0</v>
          </cell>
          <cell r="Y78" t="b">
            <v>0</v>
          </cell>
          <cell r="AA78" t="b">
            <v>0</v>
          </cell>
          <cell r="AC78" t="b">
            <v>0</v>
          </cell>
          <cell r="AE78" t="b">
            <v>0</v>
          </cell>
          <cell r="AG78" t="b">
            <v>0</v>
          </cell>
          <cell r="AI78" t="b">
            <v>0</v>
          </cell>
          <cell r="AK78" t="b">
            <v>0</v>
          </cell>
          <cell r="AM78" t="b">
            <v>0</v>
          </cell>
          <cell r="AO78" t="b">
            <v>0</v>
          </cell>
          <cell r="AQ78" t="b">
            <v>0</v>
          </cell>
          <cell r="AS78" t="b">
            <v>0</v>
          </cell>
          <cell r="AU78" t="b">
            <v>0</v>
          </cell>
          <cell r="AW78" t="b">
            <v>0</v>
          </cell>
          <cell r="AY78" t="b">
            <v>0</v>
          </cell>
          <cell r="BA78" t="b">
            <v>0</v>
          </cell>
          <cell r="BC78" t="b">
            <v>0</v>
          </cell>
          <cell r="BE78" t="b">
            <v>0</v>
          </cell>
          <cell r="BG78" t="b">
            <v>0</v>
          </cell>
          <cell r="BH78" t="str">
            <v xml:space="preserve"> </v>
          </cell>
          <cell r="BJ78" t="b">
            <v>0</v>
          </cell>
          <cell r="BK78" t="str">
            <v xml:space="preserve"> </v>
          </cell>
          <cell r="BL78" t="str">
            <v xml:space="preserve"> </v>
          </cell>
          <cell r="BM78" t="str">
            <v/>
          </cell>
        </row>
        <row r="79">
          <cell r="I79" t="b">
            <v>0</v>
          </cell>
          <cell r="K79" t="b">
            <v>0</v>
          </cell>
          <cell r="M79" t="b">
            <v>0</v>
          </cell>
          <cell r="O79" t="b">
            <v>0</v>
          </cell>
          <cell r="Q79" t="b">
            <v>0</v>
          </cell>
          <cell r="R79" t="str">
            <v xml:space="preserve">  </v>
          </cell>
          <cell r="S79" t="str">
            <v xml:space="preserve"> </v>
          </cell>
          <cell r="W79" t="b">
            <v>0</v>
          </cell>
          <cell r="Y79" t="b">
            <v>0</v>
          </cell>
          <cell r="AA79" t="b">
            <v>0</v>
          </cell>
          <cell r="AC79" t="b">
            <v>0</v>
          </cell>
          <cell r="AE79" t="b">
            <v>0</v>
          </cell>
          <cell r="AG79" t="b">
            <v>0</v>
          </cell>
          <cell r="AI79" t="b">
            <v>0</v>
          </cell>
          <cell r="AK79" t="b">
            <v>0</v>
          </cell>
          <cell r="AM79" t="b">
            <v>0</v>
          </cell>
          <cell r="AO79" t="b">
            <v>0</v>
          </cell>
          <cell r="AQ79" t="b">
            <v>0</v>
          </cell>
          <cell r="AS79" t="b">
            <v>0</v>
          </cell>
          <cell r="AU79" t="b">
            <v>0</v>
          </cell>
          <cell r="AW79" t="b">
            <v>0</v>
          </cell>
          <cell r="AY79" t="b">
            <v>0</v>
          </cell>
          <cell r="BA79" t="b">
            <v>0</v>
          </cell>
          <cell r="BC79" t="b">
            <v>0</v>
          </cell>
          <cell r="BE79" t="b">
            <v>0</v>
          </cell>
          <cell r="BG79" t="b">
            <v>0</v>
          </cell>
          <cell r="BH79" t="str">
            <v xml:space="preserve"> </v>
          </cell>
          <cell r="BJ79" t="b">
            <v>0</v>
          </cell>
          <cell r="BK79" t="str">
            <v xml:space="preserve"> </v>
          </cell>
          <cell r="BL79" t="str">
            <v xml:space="preserve"> </v>
          </cell>
          <cell r="BM79" t="str">
            <v/>
          </cell>
        </row>
        <row r="80">
          <cell r="I80" t="b">
            <v>0</v>
          </cell>
          <cell r="K80" t="b">
            <v>0</v>
          </cell>
          <cell r="M80" t="b">
            <v>0</v>
          </cell>
          <cell r="O80" t="b">
            <v>0</v>
          </cell>
          <cell r="Q80" t="b">
            <v>0</v>
          </cell>
          <cell r="R80" t="str">
            <v xml:space="preserve">  </v>
          </cell>
          <cell r="S80" t="str">
            <v xml:space="preserve"> </v>
          </cell>
          <cell r="W80" t="b">
            <v>0</v>
          </cell>
          <cell r="Y80" t="b">
            <v>0</v>
          </cell>
          <cell r="AA80" t="b">
            <v>0</v>
          </cell>
          <cell r="AC80" t="b">
            <v>0</v>
          </cell>
          <cell r="AE80" t="b">
            <v>0</v>
          </cell>
          <cell r="AG80" t="b">
            <v>0</v>
          </cell>
          <cell r="AI80" t="b">
            <v>0</v>
          </cell>
          <cell r="AK80" t="b">
            <v>0</v>
          </cell>
          <cell r="AM80" t="b">
            <v>0</v>
          </cell>
          <cell r="AO80" t="b">
            <v>0</v>
          </cell>
          <cell r="AQ80" t="b">
            <v>0</v>
          </cell>
          <cell r="AS80" t="b">
            <v>0</v>
          </cell>
          <cell r="AU80" t="b">
            <v>0</v>
          </cell>
          <cell r="AW80" t="b">
            <v>0</v>
          </cell>
          <cell r="AY80" t="b">
            <v>0</v>
          </cell>
          <cell r="BA80" t="b">
            <v>0</v>
          </cell>
          <cell r="BC80" t="b">
            <v>0</v>
          </cell>
          <cell r="BE80" t="b">
            <v>0</v>
          </cell>
          <cell r="BG80" t="b">
            <v>0</v>
          </cell>
          <cell r="BH80" t="str">
            <v xml:space="preserve"> </v>
          </cell>
          <cell r="BJ80" t="b">
            <v>0</v>
          </cell>
          <cell r="BK80" t="str">
            <v xml:space="preserve"> </v>
          </cell>
          <cell r="BL80" t="str">
            <v xml:space="preserve"> </v>
          </cell>
          <cell r="BM80" t="str">
            <v/>
          </cell>
        </row>
        <row r="81">
          <cell r="I81" t="b">
            <v>0</v>
          </cell>
          <cell r="K81" t="b">
            <v>0</v>
          </cell>
          <cell r="M81" t="b">
            <v>0</v>
          </cell>
          <cell r="O81" t="b">
            <v>0</v>
          </cell>
          <cell r="Q81" t="b">
            <v>0</v>
          </cell>
          <cell r="R81" t="str">
            <v xml:space="preserve">  </v>
          </cell>
          <cell r="S81" t="str">
            <v xml:space="preserve"> </v>
          </cell>
          <cell r="W81" t="b">
            <v>0</v>
          </cell>
          <cell r="Y81" t="b">
            <v>0</v>
          </cell>
          <cell r="AA81" t="b">
            <v>0</v>
          </cell>
          <cell r="AC81" t="b">
            <v>0</v>
          </cell>
          <cell r="AE81" t="b">
            <v>0</v>
          </cell>
          <cell r="AG81" t="b">
            <v>0</v>
          </cell>
          <cell r="AI81" t="b">
            <v>0</v>
          </cell>
          <cell r="AK81" t="b">
            <v>0</v>
          </cell>
          <cell r="AM81" t="b">
            <v>0</v>
          </cell>
          <cell r="AO81" t="b">
            <v>0</v>
          </cell>
          <cell r="AQ81" t="b">
            <v>0</v>
          </cell>
          <cell r="AS81" t="b">
            <v>0</v>
          </cell>
          <cell r="AU81" t="b">
            <v>0</v>
          </cell>
          <cell r="AW81" t="b">
            <v>0</v>
          </cell>
          <cell r="AY81" t="b">
            <v>0</v>
          </cell>
          <cell r="BA81" t="b">
            <v>0</v>
          </cell>
          <cell r="BC81" t="b">
            <v>0</v>
          </cell>
          <cell r="BE81" t="b">
            <v>0</v>
          </cell>
          <cell r="BG81" t="b">
            <v>0</v>
          </cell>
          <cell r="BH81" t="str">
            <v xml:space="preserve"> </v>
          </cell>
          <cell r="BJ81" t="b">
            <v>0</v>
          </cell>
          <cell r="BK81" t="str">
            <v xml:space="preserve"> </v>
          </cell>
          <cell r="BL81" t="str">
            <v xml:space="preserve"> </v>
          </cell>
          <cell r="BM81" t="str">
            <v/>
          </cell>
        </row>
        <row r="82">
          <cell r="I82" t="b">
            <v>0</v>
          </cell>
          <cell r="K82" t="b">
            <v>0</v>
          </cell>
          <cell r="M82" t="b">
            <v>0</v>
          </cell>
          <cell r="O82" t="b">
            <v>0</v>
          </cell>
          <cell r="Q82" t="b">
            <v>0</v>
          </cell>
          <cell r="R82" t="str">
            <v xml:space="preserve">  </v>
          </cell>
          <cell r="S82" t="str">
            <v xml:space="preserve"> </v>
          </cell>
          <cell r="W82" t="b">
            <v>0</v>
          </cell>
          <cell r="Y82" t="b">
            <v>0</v>
          </cell>
          <cell r="AA82" t="b">
            <v>0</v>
          </cell>
          <cell r="AC82" t="b">
            <v>0</v>
          </cell>
          <cell r="AE82" t="b">
            <v>0</v>
          </cell>
          <cell r="AG82" t="b">
            <v>0</v>
          </cell>
          <cell r="AI82" t="b">
            <v>0</v>
          </cell>
          <cell r="AK82" t="b">
            <v>0</v>
          </cell>
          <cell r="AM82" t="b">
            <v>0</v>
          </cell>
          <cell r="AO82" t="b">
            <v>0</v>
          </cell>
          <cell r="AQ82" t="b">
            <v>0</v>
          </cell>
          <cell r="AS82" t="b">
            <v>0</v>
          </cell>
          <cell r="AU82" t="b">
            <v>0</v>
          </cell>
          <cell r="AW82" t="b">
            <v>0</v>
          </cell>
          <cell r="AY82" t="b">
            <v>0</v>
          </cell>
          <cell r="BA82" t="b">
            <v>0</v>
          </cell>
          <cell r="BC82" t="b">
            <v>0</v>
          </cell>
          <cell r="BE82" t="b">
            <v>0</v>
          </cell>
          <cell r="BG82" t="b">
            <v>0</v>
          </cell>
          <cell r="BH82" t="str">
            <v xml:space="preserve"> </v>
          </cell>
          <cell r="BJ82" t="b">
            <v>0</v>
          </cell>
          <cell r="BK82" t="str">
            <v xml:space="preserve"> </v>
          </cell>
          <cell r="BL82" t="str">
            <v xml:space="preserve"> </v>
          </cell>
          <cell r="BM82" t="str">
            <v/>
          </cell>
        </row>
        <row r="83">
          <cell r="I83" t="b">
            <v>0</v>
          </cell>
          <cell r="K83" t="b">
            <v>0</v>
          </cell>
          <cell r="M83" t="b">
            <v>0</v>
          </cell>
          <cell r="O83" t="b">
            <v>0</v>
          </cell>
          <cell r="Q83" t="b">
            <v>0</v>
          </cell>
          <cell r="R83" t="str">
            <v xml:space="preserve">  </v>
          </cell>
          <cell r="S83" t="str">
            <v xml:space="preserve"> </v>
          </cell>
          <cell r="W83" t="b">
            <v>0</v>
          </cell>
          <cell r="Y83" t="b">
            <v>0</v>
          </cell>
          <cell r="AA83" t="b">
            <v>0</v>
          </cell>
          <cell r="AC83" t="b">
            <v>0</v>
          </cell>
          <cell r="AE83" t="b">
            <v>0</v>
          </cell>
          <cell r="AG83" t="b">
            <v>0</v>
          </cell>
          <cell r="AI83" t="b">
            <v>0</v>
          </cell>
          <cell r="AK83" t="b">
            <v>0</v>
          </cell>
          <cell r="AM83" t="b">
            <v>0</v>
          </cell>
          <cell r="AO83" t="b">
            <v>0</v>
          </cell>
          <cell r="AQ83" t="b">
            <v>0</v>
          </cell>
          <cell r="AS83" t="b">
            <v>0</v>
          </cell>
          <cell r="AU83" t="b">
            <v>0</v>
          </cell>
          <cell r="AW83" t="b">
            <v>0</v>
          </cell>
          <cell r="AY83" t="b">
            <v>0</v>
          </cell>
          <cell r="BA83" t="b">
            <v>0</v>
          </cell>
          <cell r="BC83" t="b">
            <v>0</v>
          </cell>
          <cell r="BE83" t="b">
            <v>0</v>
          </cell>
          <cell r="BG83" t="b">
            <v>0</v>
          </cell>
          <cell r="BH83" t="str">
            <v xml:space="preserve"> </v>
          </cell>
          <cell r="BJ83" t="b">
            <v>0</v>
          </cell>
          <cell r="BK83" t="str">
            <v xml:space="preserve"> </v>
          </cell>
          <cell r="BL83" t="str">
            <v xml:space="preserve"> </v>
          </cell>
          <cell r="BM83" t="str">
            <v/>
          </cell>
        </row>
        <row r="84">
          <cell r="I84" t="b">
            <v>0</v>
          </cell>
          <cell r="K84" t="b">
            <v>0</v>
          </cell>
          <cell r="M84" t="b">
            <v>0</v>
          </cell>
          <cell r="O84" t="b">
            <v>0</v>
          </cell>
          <cell r="Q84" t="b">
            <v>0</v>
          </cell>
          <cell r="R84" t="str">
            <v xml:space="preserve">  </v>
          </cell>
          <cell r="S84" t="str">
            <v xml:space="preserve"> </v>
          </cell>
          <cell r="W84" t="b">
            <v>0</v>
          </cell>
          <cell r="Y84" t="b">
            <v>0</v>
          </cell>
          <cell r="AA84" t="b">
            <v>0</v>
          </cell>
          <cell r="AC84" t="b">
            <v>0</v>
          </cell>
          <cell r="AE84" t="b">
            <v>0</v>
          </cell>
          <cell r="AG84" t="b">
            <v>0</v>
          </cell>
          <cell r="AI84" t="b">
            <v>0</v>
          </cell>
          <cell r="AK84" t="b">
            <v>0</v>
          </cell>
          <cell r="AM84" t="b">
            <v>0</v>
          </cell>
          <cell r="AO84" t="b">
            <v>0</v>
          </cell>
          <cell r="AQ84" t="b">
            <v>0</v>
          </cell>
          <cell r="AS84" t="b">
            <v>0</v>
          </cell>
          <cell r="AU84" t="b">
            <v>0</v>
          </cell>
          <cell r="AW84" t="b">
            <v>0</v>
          </cell>
          <cell r="AY84" t="b">
            <v>0</v>
          </cell>
          <cell r="BA84" t="b">
            <v>0</v>
          </cell>
          <cell r="BC84" t="b">
            <v>0</v>
          </cell>
          <cell r="BE84" t="b">
            <v>0</v>
          </cell>
          <cell r="BG84" t="b">
            <v>0</v>
          </cell>
          <cell r="BH84" t="str">
            <v xml:space="preserve"> </v>
          </cell>
          <cell r="BJ84" t="b">
            <v>0</v>
          </cell>
          <cell r="BK84" t="str">
            <v xml:space="preserve"> </v>
          </cell>
          <cell r="BL84" t="str">
            <v xml:space="preserve"> </v>
          </cell>
          <cell r="BM84" t="str">
            <v/>
          </cell>
        </row>
        <row r="85">
          <cell r="I85" t="b">
            <v>0</v>
          </cell>
          <cell r="K85" t="b">
            <v>0</v>
          </cell>
          <cell r="M85" t="b">
            <v>0</v>
          </cell>
          <cell r="O85" t="b">
            <v>0</v>
          </cell>
          <cell r="Q85" t="b">
            <v>0</v>
          </cell>
          <cell r="R85" t="str">
            <v xml:space="preserve">  </v>
          </cell>
          <cell r="S85" t="str">
            <v xml:space="preserve"> </v>
          </cell>
          <cell r="W85" t="b">
            <v>0</v>
          </cell>
          <cell r="Y85" t="b">
            <v>0</v>
          </cell>
          <cell r="AA85" t="b">
            <v>0</v>
          </cell>
          <cell r="AC85" t="b">
            <v>0</v>
          </cell>
          <cell r="AE85" t="b">
            <v>0</v>
          </cell>
          <cell r="AG85" t="b">
            <v>0</v>
          </cell>
          <cell r="AI85" t="b">
            <v>0</v>
          </cell>
          <cell r="AK85" t="b">
            <v>0</v>
          </cell>
          <cell r="AM85" t="b">
            <v>0</v>
          </cell>
          <cell r="AO85" t="b">
            <v>0</v>
          </cell>
          <cell r="AQ85" t="b">
            <v>0</v>
          </cell>
          <cell r="AS85" t="b">
            <v>0</v>
          </cell>
          <cell r="AU85" t="b">
            <v>0</v>
          </cell>
          <cell r="AW85" t="b">
            <v>0</v>
          </cell>
          <cell r="AY85" t="b">
            <v>0</v>
          </cell>
          <cell r="BA85" t="b">
            <v>0</v>
          </cell>
          <cell r="BC85" t="b">
            <v>0</v>
          </cell>
          <cell r="BE85" t="b">
            <v>0</v>
          </cell>
          <cell r="BG85" t="b">
            <v>0</v>
          </cell>
          <cell r="BH85" t="str">
            <v xml:space="preserve"> </v>
          </cell>
          <cell r="BJ85" t="b">
            <v>0</v>
          </cell>
          <cell r="BK85" t="str">
            <v xml:space="preserve"> </v>
          </cell>
          <cell r="BL85" t="str">
            <v xml:space="preserve"> </v>
          </cell>
          <cell r="BM85" t="str">
            <v/>
          </cell>
        </row>
        <row r="86">
          <cell r="I86" t="b">
            <v>0</v>
          </cell>
          <cell r="K86" t="b">
            <v>0</v>
          </cell>
          <cell r="M86" t="b">
            <v>0</v>
          </cell>
          <cell r="O86" t="b">
            <v>0</v>
          </cell>
          <cell r="Q86" t="b">
            <v>0</v>
          </cell>
          <cell r="R86" t="str">
            <v xml:space="preserve">  </v>
          </cell>
          <cell r="S86" t="str">
            <v xml:space="preserve"> </v>
          </cell>
          <cell r="W86" t="b">
            <v>0</v>
          </cell>
          <cell r="Y86" t="b">
            <v>0</v>
          </cell>
          <cell r="AA86" t="b">
            <v>0</v>
          </cell>
          <cell r="AC86" t="b">
            <v>0</v>
          </cell>
          <cell r="AE86" t="b">
            <v>0</v>
          </cell>
          <cell r="AG86" t="b">
            <v>0</v>
          </cell>
          <cell r="AI86" t="b">
            <v>0</v>
          </cell>
          <cell r="AK86" t="b">
            <v>0</v>
          </cell>
          <cell r="AM86" t="b">
            <v>0</v>
          </cell>
          <cell r="AO86" t="b">
            <v>0</v>
          </cell>
          <cell r="AQ86" t="b">
            <v>0</v>
          </cell>
          <cell r="AS86" t="b">
            <v>0</v>
          </cell>
          <cell r="AU86" t="b">
            <v>0</v>
          </cell>
          <cell r="AW86" t="b">
            <v>0</v>
          </cell>
          <cell r="AY86" t="b">
            <v>0</v>
          </cell>
          <cell r="BA86" t="b">
            <v>0</v>
          </cell>
          <cell r="BC86" t="b">
            <v>0</v>
          </cell>
          <cell r="BE86" t="b">
            <v>0</v>
          </cell>
          <cell r="BG86" t="b">
            <v>0</v>
          </cell>
          <cell r="BH86" t="str">
            <v xml:space="preserve"> </v>
          </cell>
          <cell r="BJ86" t="b">
            <v>0</v>
          </cell>
          <cell r="BK86" t="str">
            <v xml:space="preserve"> </v>
          </cell>
          <cell r="BL86" t="str">
            <v xml:space="preserve"> </v>
          </cell>
          <cell r="BM86" t="str">
            <v/>
          </cell>
        </row>
        <row r="87">
          <cell r="I87" t="b">
            <v>0</v>
          </cell>
          <cell r="K87" t="b">
            <v>0</v>
          </cell>
          <cell r="M87" t="b">
            <v>0</v>
          </cell>
          <cell r="O87" t="b">
            <v>0</v>
          </cell>
          <cell r="Q87" t="b">
            <v>0</v>
          </cell>
          <cell r="R87" t="str">
            <v xml:space="preserve">  </v>
          </cell>
          <cell r="S87" t="str">
            <v xml:space="preserve"> </v>
          </cell>
          <cell r="W87" t="b">
            <v>0</v>
          </cell>
          <cell r="Y87" t="b">
            <v>0</v>
          </cell>
          <cell r="AA87" t="b">
            <v>0</v>
          </cell>
          <cell r="AC87" t="b">
            <v>0</v>
          </cell>
          <cell r="AE87" t="b">
            <v>0</v>
          </cell>
          <cell r="AG87" t="b">
            <v>0</v>
          </cell>
          <cell r="AI87" t="b">
            <v>0</v>
          </cell>
          <cell r="AK87" t="b">
            <v>0</v>
          </cell>
          <cell r="AM87" t="b">
            <v>0</v>
          </cell>
          <cell r="AO87" t="b">
            <v>0</v>
          </cell>
          <cell r="AQ87" t="b">
            <v>0</v>
          </cell>
          <cell r="AS87" t="b">
            <v>0</v>
          </cell>
          <cell r="AU87" t="b">
            <v>0</v>
          </cell>
          <cell r="AW87" t="b">
            <v>0</v>
          </cell>
          <cell r="AY87" t="b">
            <v>0</v>
          </cell>
          <cell r="BA87" t="b">
            <v>0</v>
          </cell>
          <cell r="BC87" t="b">
            <v>0</v>
          </cell>
          <cell r="BE87" t="b">
            <v>0</v>
          </cell>
          <cell r="BG87" t="b">
            <v>0</v>
          </cell>
          <cell r="BH87" t="str">
            <v xml:space="preserve"> </v>
          </cell>
          <cell r="BJ87" t="b">
            <v>0</v>
          </cell>
          <cell r="BK87" t="str">
            <v xml:space="preserve"> </v>
          </cell>
          <cell r="BL87" t="str">
            <v xml:space="preserve"> </v>
          </cell>
          <cell r="BM87" t="str">
            <v/>
          </cell>
        </row>
        <row r="88">
          <cell r="I88" t="b">
            <v>0</v>
          </cell>
          <cell r="K88" t="b">
            <v>0</v>
          </cell>
          <cell r="M88" t="b">
            <v>0</v>
          </cell>
          <cell r="O88" t="b">
            <v>0</v>
          </cell>
          <cell r="Q88" t="b">
            <v>0</v>
          </cell>
          <cell r="R88" t="str">
            <v xml:space="preserve">  </v>
          </cell>
          <cell r="S88" t="str">
            <v xml:space="preserve"> </v>
          </cell>
          <cell r="W88" t="b">
            <v>0</v>
          </cell>
          <cell r="Y88" t="b">
            <v>0</v>
          </cell>
          <cell r="AA88" t="b">
            <v>0</v>
          </cell>
          <cell r="AC88" t="b">
            <v>0</v>
          </cell>
          <cell r="AE88" t="b">
            <v>0</v>
          </cell>
          <cell r="AG88" t="b">
            <v>0</v>
          </cell>
          <cell r="AI88" t="b">
            <v>0</v>
          </cell>
          <cell r="AK88" t="b">
            <v>0</v>
          </cell>
          <cell r="AM88" t="b">
            <v>0</v>
          </cell>
          <cell r="AO88" t="b">
            <v>0</v>
          </cell>
          <cell r="AQ88" t="b">
            <v>0</v>
          </cell>
          <cell r="AS88" t="b">
            <v>0</v>
          </cell>
          <cell r="AU88" t="b">
            <v>0</v>
          </cell>
          <cell r="AW88" t="b">
            <v>0</v>
          </cell>
          <cell r="AY88" t="b">
            <v>0</v>
          </cell>
          <cell r="BA88" t="b">
            <v>0</v>
          </cell>
          <cell r="BC88" t="b">
            <v>0</v>
          </cell>
          <cell r="BE88" t="b">
            <v>0</v>
          </cell>
          <cell r="BG88" t="b">
            <v>0</v>
          </cell>
          <cell r="BH88" t="str">
            <v xml:space="preserve"> </v>
          </cell>
          <cell r="BJ88" t="b">
            <v>0</v>
          </cell>
          <cell r="BK88" t="str">
            <v xml:space="preserve"> </v>
          </cell>
          <cell r="BL88" t="str">
            <v xml:space="preserve"> </v>
          </cell>
          <cell r="BM88" t="str">
            <v/>
          </cell>
        </row>
        <row r="89">
          <cell r="I89" t="b">
            <v>0</v>
          </cell>
          <cell r="K89" t="b">
            <v>0</v>
          </cell>
          <cell r="M89" t="b">
            <v>0</v>
          </cell>
          <cell r="O89" t="b">
            <v>0</v>
          </cell>
          <cell r="Q89" t="b">
            <v>0</v>
          </cell>
          <cell r="R89" t="str">
            <v xml:space="preserve">  </v>
          </cell>
          <cell r="S89" t="str">
            <v xml:space="preserve"> </v>
          </cell>
          <cell r="W89" t="b">
            <v>0</v>
          </cell>
          <cell r="Y89" t="b">
            <v>0</v>
          </cell>
          <cell r="AA89" t="b">
            <v>0</v>
          </cell>
          <cell r="AC89" t="b">
            <v>0</v>
          </cell>
          <cell r="AE89" t="b">
            <v>0</v>
          </cell>
          <cell r="AG89" t="b">
            <v>0</v>
          </cell>
          <cell r="AI89" t="b">
            <v>0</v>
          </cell>
          <cell r="AK89" t="b">
            <v>0</v>
          </cell>
          <cell r="AM89" t="b">
            <v>0</v>
          </cell>
          <cell r="AO89" t="b">
            <v>0</v>
          </cell>
          <cell r="AQ89" t="b">
            <v>0</v>
          </cell>
          <cell r="AS89" t="b">
            <v>0</v>
          </cell>
          <cell r="AU89" t="b">
            <v>0</v>
          </cell>
          <cell r="AW89" t="b">
            <v>0</v>
          </cell>
          <cell r="AY89" t="b">
            <v>0</v>
          </cell>
          <cell r="BA89" t="b">
            <v>0</v>
          </cell>
          <cell r="BC89" t="b">
            <v>0</v>
          </cell>
          <cell r="BE89" t="b">
            <v>0</v>
          </cell>
          <cell r="BG89" t="b">
            <v>0</v>
          </cell>
          <cell r="BH89" t="str">
            <v xml:space="preserve"> </v>
          </cell>
          <cell r="BJ89" t="b">
            <v>0</v>
          </cell>
          <cell r="BK89" t="str">
            <v xml:space="preserve"> </v>
          </cell>
          <cell r="BL89" t="str">
            <v xml:space="preserve"> </v>
          </cell>
          <cell r="BM89" t="str">
            <v/>
          </cell>
        </row>
        <row r="90">
          <cell r="I90" t="b">
            <v>0</v>
          </cell>
          <cell r="K90" t="b">
            <v>0</v>
          </cell>
          <cell r="M90" t="b">
            <v>0</v>
          </cell>
          <cell r="O90" t="b">
            <v>0</v>
          </cell>
          <cell r="Q90" t="b">
            <v>0</v>
          </cell>
          <cell r="R90" t="str">
            <v xml:space="preserve">  </v>
          </cell>
          <cell r="S90" t="str">
            <v xml:space="preserve"> </v>
          </cell>
          <cell r="W90" t="b">
            <v>0</v>
          </cell>
          <cell r="Y90" t="b">
            <v>0</v>
          </cell>
          <cell r="AA90" t="b">
            <v>0</v>
          </cell>
          <cell r="AC90" t="b">
            <v>0</v>
          </cell>
          <cell r="AE90" t="b">
            <v>0</v>
          </cell>
          <cell r="AG90" t="b">
            <v>0</v>
          </cell>
          <cell r="AI90" t="b">
            <v>0</v>
          </cell>
          <cell r="AK90" t="b">
            <v>0</v>
          </cell>
          <cell r="AM90" t="b">
            <v>0</v>
          </cell>
          <cell r="AO90" t="b">
            <v>0</v>
          </cell>
          <cell r="AQ90" t="b">
            <v>0</v>
          </cell>
          <cell r="AS90" t="b">
            <v>0</v>
          </cell>
          <cell r="AU90" t="b">
            <v>0</v>
          </cell>
          <cell r="AW90" t="b">
            <v>0</v>
          </cell>
          <cell r="AY90" t="b">
            <v>0</v>
          </cell>
          <cell r="BA90" t="b">
            <v>0</v>
          </cell>
          <cell r="BC90" t="b">
            <v>0</v>
          </cell>
          <cell r="BE90" t="b">
            <v>0</v>
          </cell>
          <cell r="BG90" t="b">
            <v>0</v>
          </cell>
          <cell r="BH90" t="str">
            <v xml:space="preserve"> </v>
          </cell>
          <cell r="BJ90" t="b">
            <v>0</v>
          </cell>
          <cell r="BK90" t="str">
            <v xml:space="preserve"> </v>
          </cell>
          <cell r="BL90" t="str">
            <v xml:space="preserve"> </v>
          </cell>
          <cell r="BM90" t="str">
            <v/>
          </cell>
        </row>
        <row r="91">
          <cell r="I91" t="b">
            <v>0</v>
          </cell>
          <cell r="K91" t="b">
            <v>0</v>
          </cell>
          <cell r="M91" t="b">
            <v>0</v>
          </cell>
          <cell r="O91" t="b">
            <v>0</v>
          </cell>
          <cell r="Q91" t="b">
            <v>0</v>
          </cell>
          <cell r="R91" t="str">
            <v xml:space="preserve">  </v>
          </cell>
          <cell r="S91" t="str">
            <v xml:space="preserve"> </v>
          </cell>
          <cell r="W91" t="b">
            <v>0</v>
          </cell>
          <cell r="Y91" t="b">
            <v>0</v>
          </cell>
          <cell r="AA91" t="b">
            <v>0</v>
          </cell>
          <cell r="AC91" t="b">
            <v>0</v>
          </cell>
          <cell r="AE91" t="b">
            <v>0</v>
          </cell>
          <cell r="AG91" t="b">
            <v>0</v>
          </cell>
          <cell r="AI91" t="b">
            <v>0</v>
          </cell>
          <cell r="AK91" t="b">
            <v>0</v>
          </cell>
          <cell r="AM91" t="b">
            <v>0</v>
          </cell>
          <cell r="AO91" t="b">
            <v>0</v>
          </cell>
          <cell r="AQ91" t="b">
            <v>0</v>
          </cell>
          <cell r="AS91" t="b">
            <v>0</v>
          </cell>
          <cell r="AU91" t="b">
            <v>0</v>
          </cell>
          <cell r="AW91" t="b">
            <v>0</v>
          </cell>
          <cell r="AY91" t="b">
            <v>0</v>
          </cell>
          <cell r="BA91" t="b">
            <v>0</v>
          </cell>
          <cell r="BC91" t="b">
            <v>0</v>
          </cell>
          <cell r="BE91" t="b">
            <v>0</v>
          </cell>
          <cell r="BG91" t="b">
            <v>0</v>
          </cell>
          <cell r="BH91" t="str">
            <v xml:space="preserve"> </v>
          </cell>
          <cell r="BJ91" t="b">
            <v>0</v>
          </cell>
          <cell r="BK91" t="str">
            <v xml:space="preserve"> </v>
          </cell>
          <cell r="BL91" t="str">
            <v xml:space="preserve"> </v>
          </cell>
          <cell r="BM91" t="str">
            <v/>
          </cell>
        </row>
        <row r="92">
          <cell r="I92" t="b">
            <v>0</v>
          </cell>
          <cell r="K92" t="b">
            <v>0</v>
          </cell>
          <cell r="M92" t="b">
            <v>0</v>
          </cell>
          <cell r="O92" t="b">
            <v>0</v>
          </cell>
          <cell r="Q92" t="b">
            <v>0</v>
          </cell>
          <cell r="R92" t="str">
            <v xml:space="preserve">  </v>
          </cell>
          <cell r="S92" t="str">
            <v xml:space="preserve"> </v>
          </cell>
          <cell r="W92" t="b">
            <v>0</v>
          </cell>
          <cell r="Y92" t="b">
            <v>0</v>
          </cell>
          <cell r="AA92" t="b">
            <v>0</v>
          </cell>
          <cell r="AC92" t="b">
            <v>0</v>
          </cell>
          <cell r="AE92" t="b">
            <v>0</v>
          </cell>
          <cell r="AG92" t="b">
            <v>0</v>
          </cell>
          <cell r="AI92" t="b">
            <v>0</v>
          </cell>
          <cell r="AK92" t="b">
            <v>0</v>
          </cell>
          <cell r="AM92" t="b">
            <v>0</v>
          </cell>
          <cell r="AO92" t="b">
            <v>0</v>
          </cell>
          <cell r="AQ92" t="b">
            <v>0</v>
          </cell>
          <cell r="AS92" t="b">
            <v>0</v>
          </cell>
          <cell r="AU92" t="b">
            <v>0</v>
          </cell>
          <cell r="AW92" t="b">
            <v>0</v>
          </cell>
          <cell r="AY92" t="b">
            <v>0</v>
          </cell>
          <cell r="BA92" t="b">
            <v>0</v>
          </cell>
          <cell r="BC92" t="b">
            <v>0</v>
          </cell>
          <cell r="BE92" t="b">
            <v>0</v>
          </cell>
          <cell r="BG92" t="b">
            <v>0</v>
          </cell>
          <cell r="BH92" t="str">
            <v xml:space="preserve"> </v>
          </cell>
          <cell r="BJ92" t="b">
            <v>0</v>
          </cell>
          <cell r="BK92" t="str">
            <v xml:space="preserve"> </v>
          </cell>
          <cell r="BL92" t="str">
            <v xml:space="preserve"> </v>
          </cell>
          <cell r="BM92" t="str">
            <v/>
          </cell>
        </row>
        <row r="93">
          <cell r="I93" t="b">
            <v>0</v>
          </cell>
          <cell r="K93" t="b">
            <v>0</v>
          </cell>
          <cell r="M93" t="b">
            <v>0</v>
          </cell>
          <cell r="O93" t="b">
            <v>0</v>
          </cell>
          <cell r="Q93" t="b">
            <v>0</v>
          </cell>
          <cell r="R93" t="str">
            <v xml:space="preserve">  </v>
          </cell>
          <cell r="S93" t="str">
            <v xml:space="preserve"> </v>
          </cell>
          <cell r="W93" t="b">
            <v>0</v>
          </cell>
          <cell r="Y93" t="b">
            <v>0</v>
          </cell>
          <cell r="AA93" t="b">
            <v>0</v>
          </cell>
          <cell r="AC93" t="b">
            <v>0</v>
          </cell>
          <cell r="AE93" t="b">
            <v>0</v>
          </cell>
          <cell r="AG93" t="b">
            <v>0</v>
          </cell>
          <cell r="AI93" t="b">
            <v>0</v>
          </cell>
          <cell r="AK93" t="b">
            <v>0</v>
          </cell>
          <cell r="AM93" t="b">
            <v>0</v>
          </cell>
          <cell r="AO93" t="b">
            <v>0</v>
          </cell>
          <cell r="AQ93" t="b">
            <v>0</v>
          </cell>
          <cell r="AS93" t="b">
            <v>0</v>
          </cell>
          <cell r="AU93" t="b">
            <v>0</v>
          </cell>
          <cell r="AW93" t="b">
            <v>0</v>
          </cell>
          <cell r="AY93" t="b">
            <v>0</v>
          </cell>
          <cell r="BA93" t="b">
            <v>0</v>
          </cell>
          <cell r="BC93" t="b">
            <v>0</v>
          </cell>
          <cell r="BE93" t="b">
            <v>0</v>
          </cell>
          <cell r="BG93" t="b">
            <v>0</v>
          </cell>
          <cell r="BH93" t="str">
            <v xml:space="preserve"> </v>
          </cell>
          <cell r="BJ93" t="b">
            <v>0</v>
          </cell>
          <cell r="BK93" t="str">
            <v xml:space="preserve"> </v>
          </cell>
          <cell r="BL93" t="str">
            <v xml:space="preserve"> </v>
          </cell>
          <cell r="BM93" t="str">
            <v/>
          </cell>
        </row>
        <row r="94">
          <cell r="I94" t="b">
            <v>0</v>
          </cell>
          <cell r="K94" t="b">
            <v>0</v>
          </cell>
          <cell r="M94" t="b">
            <v>0</v>
          </cell>
          <cell r="O94" t="b">
            <v>0</v>
          </cell>
          <cell r="Q94" t="b">
            <v>0</v>
          </cell>
          <cell r="R94" t="str">
            <v xml:space="preserve">  </v>
          </cell>
          <cell r="S94" t="str">
            <v xml:space="preserve"> </v>
          </cell>
          <cell r="W94" t="b">
            <v>0</v>
          </cell>
          <cell r="Y94" t="b">
            <v>0</v>
          </cell>
          <cell r="AA94" t="b">
            <v>0</v>
          </cell>
          <cell r="AC94" t="b">
            <v>0</v>
          </cell>
          <cell r="AE94" t="b">
            <v>0</v>
          </cell>
          <cell r="AG94" t="b">
            <v>0</v>
          </cell>
          <cell r="AI94" t="b">
            <v>0</v>
          </cell>
          <cell r="AK94" t="b">
            <v>0</v>
          </cell>
          <cell r="AM94" t="b">
            <v>0</v>
          </cell>
          <cell r="AO94" t="b">
            <v>0</v>
          </cell>
          <cell r="AQ94" t="b">
            <v>0</v>
          </cell>
          <cell r="AS94" t="b">
            <v>0</v>
          </cell>
          <cell r="AU94" t="b">
            <v>0</v>
          </cell>
          <cell r="AW94" t="b">
            <v>0</v>
          </cell>
          <cell r="AY94" t="b">
            <v>0</v>
          </cell>
          <cell r="BA94" t="b">
            <v>0</v>
          </cell>
          <cell r="BC94" t="b">
            <v>0</v>
          </cell>
          <cell r="BE94" t="b">
            <v>0</v>
          </cell>
          <cell r="BG94" t="b">
            <v>0</v>
          </cell>
          <cell r="BH94" t="str">
            <v xml:space="preserve"> </v>
          </cell>
          <cell r="BJ94" t="b">
            <v>0</v>
          </cell>
          <cell r="BK94" t="str">
            <v xml:space="preserve"> </v>
          </cell>
          <cell r="BL94" t="str">
            <v xml:space="preserve"> </v>
          </cell>
          <cell r="BM94" t="str">
            <v/>
          </cell>
        </row>
        <row r="95">
          <cell r="I95" t="b">
            <v>0</v>
          </cell>
          <cell r="K95" t="b">
            <v>0</v>
          </cell>
          <cell r="M95" t="b">
            <v>0</v>
          </cell>
          <cell r="O95" t="b">
            <v>0</v>
          </cell>
          <cell r="Q95" t="b">
            <v>0</v>
          </cell>
          <cell r="R95" t="str">
            <v xml:space="preserve">  </v>
          </cell>
          <cell r="S95" t="str">
            <v xml:space="preserve"> </v>
          </cell>
          <cell r="W95" t="b">
            <v>0</v>
          </cell>
          <cell r="Y95" t="b">
            <v>0</v>
          </cell>
          <cell r="AA95" t="b">
            <v>0</v>
          </cell>
          <cell r="AC95" t="b">
            <v>0</v>
          </cell>
          <cell r="AE95" t="b">
            <v>0</v>
          </cell>
          <cell r="AG95" t="b">
            <v>0</v>
          </cell>
          <cell r="AI95" t="b">
            <v>0</v>
          </cell>
          <cell r="AK95" t="b">
            <v>0</v>
          </cell>
          <cell r="AM95" t="b">
            <v>0</v>
          </cell>
          <cell r="AO95" t="b">
            <v>0</v>
          </cell>
          <cell r="AQ95" t="b">
            <v>0</v>
          </cell>
          <cell r="AS95" t="b">
            <v>0</v>
          </cell>
          <cell r="AU95" t="b">
            <v>0</v>
          </cell>
          <cell r="AW95" t="b">
            <v>0</v>
          </cell>
          <cell r="AY95" t="b">
            <v>0</v>
          </cell>
          <cell r="BA95" t="b">
            <v>0</v>
          </cell>
          <cell r="BC95" t="b">
            <v>0</v>
          </cell>
          <cell r="BE95" t="b">
            <v>0</v>
          </cell>
          <cell r="BG95" t="b">
            <v>0</v>
          </cell>
          <cell r="BH95" t="str">
            <v xml:space="preserve"> </v>
          </cell>
          <cell r="BJ95" t="b">
            <v>0</v>
          </cell>
          <cell r="BK95" t="str">
            <v xml:space="preserve"> </v>
          </cell>
          <cell r="BL95" t="str">
            <v xml:space="preserve"> </v>
          </cell>
          <cell r="BM95" t="str">
            <v/>
          </cell>
        </row>
        <row r="96">
          <cell r="I96" t="b">
            <v>0</v>
          </cell>
          <cell r="K96" t="b">
            <v>0</v>
          </cell>
          <cell r="M96" t="b">
            <v>0</v>
          </cell>
          <cell r="O96" t="b">
            <v>0</v>
          </cell>
          <cell r="Q96" t="b">
            <v>0</v>
          </cell>
          <cell r="R96" t="str">
            <v xml:space="preserve">  </v>
          </cell>
          <cell r="S96" t="str">
            <v xml:space="preserve"> </v>
          </cell>
          <cell r="W96" t="b">
            <v>0</v>
          </cell>
          <cell r="Y96" t="b">
            <v>0</v>
          </cell>
          <cell r="AA96" t="b">
            <v>0</v>
          </cell>
          <cell r="AC96" t="b">
            <v>0</v>
          </cell>
          <cell r="AE96" t="b">
            <v>0</v>
          </cell>
          <cell r="AG96" t="b">
            <v>0</v>
          </cell>
          <cell r="AI96" t="b">
            <v>0</v>
          </cell>
          <cell r="AK96" t="b">
            <v>0</v>
          </cell>
          <cell r="AM96" t="b">
            <v>0</v>
          </cell>
          <cell r="AO96" t="b">
            <v>0</v>
          </cell>
          <cell r="AQ96" t="b">
            <v>0</v>
          </cell>
          <cell r="AS96" t="b">
            <v>0</v>
          </cell>
          <cell r="AU96" t="b">
            <v>0</v>
          </cell>
          <cell r="AW96" t="b">
            <v>0</v>
          </cell>
          <cell r="AY96" t="b">
            <v>0</v>
          </cell>
          <cell r="BA96" t="b">
            <v>0</v>
          </cell>
          <cell r="BC96" t="b">
            <v>0</v>
          </cell>
          <cell r="BE96" t="b">
            <v>0</v>
          </cell>
          <cell r="BG96" t="b">
            <v>0</v>
          </cell>
          <cell r="BH96" t="str">
            <v xml:space="preserve"> </v>
          </cell>
          <cell r="BJ96" t="b">
            <v>0</v>
          </cell>
          <cell r="BK96" t="str">
            <v xml:space="preserve"> </v>
          </cell>
          <cell r="BL96" t="str">
            <v xml:space="preserve"> </v>
          </cell>
          <cell r="BM96" t="str">
            <v/>
          </cell>
        </row>
        <row r="97">
          <cell r="I97" t="b">
            <v>0</v>
          </cell>
          <cell r="K97" t="b">
            <v>0</v>
          </cell>
          <cell r="M97" t="b">
            <v>0</v>
          </cell>
          <cell r="O97" t="b">
            <v>0</v>
          </cell>
          <cell r="Q97" t="b">
            <v>0</v>
          </cell>
          <cell r="R97" t="str">
            <v xml:space="preserve">  </v>
          </cell>
          <cell r="S97" t="str">
            <v xml:space="preserve"> </v>
          </cell>
          <cell r="W97" t="b">
            <v>0</v>
          </cell>
          <cell r="Y97" t="b">
            <v>0</v>
          </cell>
          <cell r="AA97" t="b">
            <v>0</v>
          </cell>
          <cell r="AC97" t="b">
            <v>0</v>
          </cell>
          <cell r="AE97" t="b">
            <v>0</v>
          </cell>
          <cell r="AG97" t="b">
            <v>0</v>
          </cell>
          <cell r="AI97" t="b">
            <v>0</v>
          </cell>
          <cell r="AK97" t="b">
            <v>0</v>
          </cell>
          <cell r="AM97" t="b">
            <v>0</v>
          </cell>
          <cell r="AO97" t="b">
            <v>0</v>
          </cell>
          <cell r="AQ97" t="b">
            <v>0</v>
          </cell>
          <cell r="AS97" t="b">
            <v>0</v>
          </cell>
          <cell r="AU97" t="b">
            <v>0</v>
          </cell>
          <cell r="AW97" t="b">
            <v>0</v>
          </cell>
          <cell r="AY97" t="b">
            <v>0</v>
          </cell>
          <cell r="BA97" t="b">
            <v>0</v>
          </cell>
          <cell r="BC97" t="b">
            <v>0</v>
          </cell>
          <cell r="BE97" t="b">
            <v>0</v>
          </cell>
          <cell r="BG97" t="b">
            <v>0</v>
          </cell>
          <cell r="BH97" t="str">
            <v xml:space="preserve"> </v>
          </cell>
          <cell r="BJ97" t="b">
            <v>0</v>
          </cell>
          <cell r="BK97" t="str">
            <v xml:space="preserve"> </v>
          </cell>
          <cell r="BL97" t="str">
            <v xml:space="preserve"> </v>
          </cell>
          <cell r="BM97" t="str">
            <v/>
          </cell>
        </row>
        <row r="98">
          <cell r="I98" t="b">
            <v>0</v>
          </cell>
          <cell r="K98" t="b">
            <v>0</v>
          </cell>
          <cell r="M98" t="b">
            <v>0</v>
          </cell>
          <cell r="O98" t="b">
            <v>0</v>
          </cell>
          <cell r="Q98" t="b">
            <v>0</v>
          </cell>
          <cell r="R98" t="str">
            <v xml:space="preserve">  </v>
          </cell>
          <cell r="S98" t="str">
            <v xml:space="preserve"> </v>
          </cell>
          <cell r="W98" t="b">
            <v>0</v>
          </cell>
          <cell r="Y98" t="b">
            <v>0</v>
          </cell>
          <cell r="AA98" t="b">
            <v>0</v>
          </cell>
          <cell r="AC98" t="b">
            <v>0</v>
          </cell>
          <cell r="AE98" t="b">
            <v>0</v>
          </cell>
          <cell r="AG98" t="b">
            <v>0</v>
          </cell>
          <cell r="AI98" t="b">
            <v>0</v>
          </cell>
          <cell r="AK98" t="b">
            <v>0</v>
          </cell>
          <cell r="AM98" t="b">
            <v>0</v>
          </cell>
          <cell r="AO98" t="b">
            <v>0</v>
          </cell>
          <cell r="AQ98" t="b">
            <v>0</v>
          </cell>
          <cell r="AS98" t="b">
            <v>0</v>
          </cell>
          <cell r="AU98" t="b">
            <v>0</v>
          </cell>
          <cell r="AW98" t="b">
            <v>0</v>
          </cell>
          <cell r="AY98" t="b">
            <v>0</v>
          </cell>
          <cell r="BA98" t="b">
            <v>0</v>
          </cell>
          <cell r="BC98" t="b">
            <v>0</v>
          </cell>
          <cell r="BE98" t="b">
            <v>0</v>
          </cell>
          <cell r="BG98" t="b">
            <v>0</v>
          </cell>
          <cell r="BH98" t="str">
            <v xml:space="preserve"> </v>
          </cell>
          <cell r="BJ98" t="b">
            <v>0</v>
          </cell>
          <cell r="BK98" t="str">
            <v xml:space="preserve"> </v>
          </cell>
          <cell r="BL98" t="str">
            <v xml:space="preserve"> </v>
          </cell>
          <cell r="BM98" t="str">
            <v/>
          </cell>
        </row>
        <row r="99">
          <cell r="I99" t="b">
            <v>0</v>
          </cell>
          <cell r="K99" t="b">
            <v>0</v>
          </cell>
          <cell r="M99" t="b">
            <v>0</v>
          </cell>
          <cell r="O99" t="b">
            <v>0</v>
          </cell>
          <cell r="Q99" t="b">
            <v>0</v>
          </cell>
          <cell r="R99" t="str">
            <v xml:space="preserve">  </v>
          </cell>
          <cell r="S99" t="str">
            <v xml:space="preserve"> </v>
          </cell>
          <cell r="W99" t="b">
            <v>0</v>
          </cell>
          <cell r="Y99" t="b">
            <v>0</v>
          </cell>
          <cell r="AA99" t="b">
            <v>0</v>
          </cell>
          <cell r="AC99" t="b">
            <v>0</v>
          </cell>
          <cell r="AE99" t="b">
            <v>0</v>
          </cell>
          <cell r="AG99" t="b">
            <v>0</v>
          </cell>
          <cell r="AI99" t="b">
            <v>0</v>
          </cell>
          <cell r="AK99" t="b">
            <v>0</v>
          </cell>
          <cell r="AM99" t="b">
            <v>0</v>
          </cell>
          <cell r="AO99" t="b">
            <v>0</v>
          </cell>
          <cell r="AQ99" t="b">
            <v>0</v>
          </cell>
          <cell r="AS99" t="b">
            <v>0</v>
          </cell>
          <cell r="AU99" t="b">
            <v>0</v>
          </cell>
          <cell r="AW99" t="b">
            <v>0</v>
          </cell>
          <cell r="AY99" t="b">
            <v>0</v>
          </cell>
          <cell r="BA99" t="b">
            <v>0</v>
          </cell>
          <cell r="BC99" t="b">
            <v>0</v>
          </cell>
          <cell r="BE99" t="b">
            <v>0</v>
          </cell>
          <cell r="BG99" t="b">
            <v>0</v>
          </cell>
          <cell r="BH99" t="str">
            <v xml:space="preserve"> </v>
          </cell>
          <cell r="BJ99" t="b">
            <v>0</v>
          </cell>
          <cell r="BK99" t="str">
            <v xml:space="preserve"> </v>
          </cell>
          <cell r="BL99" t="str">
            <v xml:space="preserve"> </v>
          </cell>
          <cell r="BM99" t="str">
            <v/>
          </cell>
        </row>
        <row r="100">
          <cell r="I100" t="b">
            <v>0</v>
          </cell>
          <cell r="K100" t="b">
            <v>0</v>
          </cell>
          <cell r="M100" t="b">
            <v>0</v>
          </cell>
          <cell r="O100" t="b">
            <v>0</v>
          </cell>
          <cell r="Q100" t="b">
            <v>0</v>
          </cell>
          <cell r="R100" t="str">
            <v xml:space="preserve">  </v>
          </cell>
          <cell r="S100" t="str">
            <v xml:space="preserve"> </v>
          </cell>
          <cell r="W100" t="b">
            <v>0</v>
          </cell>
          <cell r="Y100" t="b">
            <v>0</v>
          </cell>
          <cell r="AA100" t="b">
            <v>0</v>
          </cell>
          <cell r="AC100" t="b">
            <v>0</v>
          </cell>
          <cell r="AE100" t="b">
            <v>0</v>
          </cell>
          <cell r="AG100" t="b">
            <v>0</v>
          </cell>
          <cell r="AI100" t="b">
            <v>0</v>
          </cell>
          <cell r="AK100" t="b">
            <v>0</v>
          </cell>
          <cell r="AM100" t="b">
            <v>0</v>
          </cell>
          <cell r="AO100" t="b">
            <v>0</v>
          </cell>
          <cell r="AQ100" t="b">
            <v>0</v>
          </cell>
          <cell r="AS100" t="b">
            <v>0</v>
          </cell>
          <cell r="AU100" t="b">
            <v>0</v>
          </cell>
          <cell r="AW100" t="b">
            <v>0</v>
          </cell>
          <cell r="AY100" t="b">
            <v>0</v>
          </cell>
          <cell r="BA100" t="b">
            <v>0</v>
          </cell>
          <cell r="BC100" t="b">
            <v>0</v>
          </cell>
          <cell r="BE100" t="b">
            <v>0</v>
          </cell>
          <cell r="BG100" t="b">
            <v>0</v>
          </cell>
          <cell r="BH100" t="str">
            <v xml:space="preserve"> </v>
          </cell>
          <cell r="BJ100" t="b">
            <v>0</v>
          </cell>
          <cell r="BK100" t="str">
            <v xml:space="preserve"> </v>
          </cell>
          <cell r="BL100" t="str">
            <v xml:space="preserve"> </v>
          </cell>
          <cell r="BM100" t="str">
            <v/>
          </cell>
        </row>
      </sheetData>
      <sheetData sheetId="15" refreshError="1">
        <row r="10">
          <cell r="B10" t="str">
            <v>R1-CO1</v>
          </cell>
          <cell r="C10" t="str">
            <v>R1</v>
          </cell>
          <cell r="D10" t="str">
            <v>CA1</v>
          </cell>
          <cell r="E10" t="str">
            <v>CO1</v>
          </cell>
          <cell r="F10" t="str">
            <v>Cada vez que se requiera, el Coordinador del Grupo de Administración de Planta de Personal, gestionará capacitaciones relacionadas con el trámite y, el profesional encargado de los procesos actualizará el procedimiento para su ejecución. En caso de no ges</v>
          </cell>
          <cell r="G10" t="str">
            <v>Directamente</v>
          </cell>
          <cell r="H10" t="str">
            <v>Directamente</v>
          </cell>
          <cell r="I10" t="str">
            <v>Asignado</v>
          </cell>
          <cell r="J10">
            <v>15</v>
          </cell>
          <cell r="K10" t="str">
            <v>Adecuado</v>
          </cell>
          <cell r="L10">
            <v>15</v>
          </cell>
          <cell r="M10" t="str">
            <v>Oportuna</v>
          </cell>
          <cell r="N10">
            <v>15</v>
          </cell>
          <cell r="O10" t="str">
            <v>Prevenir</v>
          </cell>
          <cell r="P10">
            <v>15</v>
          </cell>
          <cell r="Q10" t="str">
            <v>Confiable</v>
          </cell>
          <cell r="R10">
            <v>15</v>
          </cell>
          <cell r="S10" t="str">
            <v>Se investigan y resuelven oportunamente</v>
          </cell>
          <cell r="T10">
            <v>15</v>
          </cell>
          <cell r="U10" t="str">
            <v>Completa</v>
          </cell>
          <cell r="V10">
            <v>10</v>
          </cell>
          <cell r="W10">
            <v>100</v>
          </cell>
          <cell r="X10" t="str">
            <v>Fuerte</v>
          </cell>
          <cell r="Y10">
            <v>100</v>
          </cell>
          <cell r="Z10" t="str">
            <v>Siempre se ejecuta</v>
          </cell>
          <cell r="AA10" t="str">
            <v>Fuerte</v>
          </cell>
          <cell r="AB10" t="str">
            <v>Fuerte</v>
          </cell>
          <cell r="AC10" t="str">
            <v>No</v>
          </cell>
          <cell r="AD10">
            <v>100</v>
          </cell>
          <cell r="AE10">
            <v>100</v>
          </cell>
          <cell r="AF10" t="str">
            <v>Fuerte</v>
          </cell>
          <cell r="AG10">
            <v>2</v>
          </cell>
          <cell r="AH10">
            <v>2</v>
          </cell>
          <cell r="AI10" t="str">
            <v>Rara vez</v>
          </cell>
          <cell r="AJ10">
            <v>2</v>
          </cell>
          <cell r="AK10">
            <v>2</v>
          </cell>
          <cell r="AL10" t="str">
            <v>Moderado</v>
          </cell>
          <cell r="AM10" t="str">
            <v>Zona Moderada</v>
          </cell>
          <cell r="AN10" t="str">
            <v>Reducir riesgo</v>
          </cell>
          <cell r="AO10" t="str">
            <v xml:space="preserve">Cada vez que se requiera, el Coordinador del Grupo de Gestión de Planta de Personal, gestionará capacitaciones relacionadas con el trámite y, el profesional encargado de los procesos actualizará el procedimiento para su ejecución. En caso de no gestionar </v>
          </cell>
          <cell r="AP10" t="str">
            <v>Lista de asistencia o certificado de asistencia
Procedimiento actualizado</v>
          </cell>
          <cell r="AQ10" t="str">
            <v>Subdirector de Gestión Hunana
Coordinador del Grupo de Administración de Planta de Personal</v>
          </cell>
          <cell r="AR10" t="str">
            <v>Cada vez que se requiera</v>
          </cell>
          <cell r="AS10" t="str">
            <v>Capacitar a otro funcinario para realizar el proceso de certificación de tiempos de servicios.</v>
          </cell>
          <cell r="AT10" t="str">
            <v>Lista de asistencia o certificados de asistencia</v>
          </cell>
          <cell r="AU10" t="str">
            <v>Subdirector de Gestión Hunana
Coordinador del Grupo de Administración de Planta de Personal</v>
          </cell>
          <cell r="AV10" t="str">
            <v>Cada vez que se requiera</v>
          </cell>
          <cell r="AW10" t="str">
            <v>Eficacia
# de quejas o denuncias presentadas
#de capacitaciones realizadas relacioandas con el trámite de certifaciones laborales de servicios
Efectividad
# de quejas o denuncias presentadas en el cuatrimestre anterior - # de quejas o denuncias presenta</v>
          </cell>
        </row>
        <row r="11">
          <cell r="B11" t="str">
            <v>R1-CO2</v>
          </cell>
          <cell r="C11" t="str">
            <v>R1</v>
          </cell>
          <cell r="D11" t="str">
            <v>CA2</v>
          </cell>
          <cell r="E11" t="str">
            <v>CO2</v>
          </cell>
          <cell r="F11" t="str">
            <v xml:space="preserve">El Subdirector de Gestión Humana junto con el Coordinador del Grupo de Desarrollo de Personal realizarán trimestralmente campañas de apropiación de los valores institucionales, garantizando la participación de los responsables del proceso de certificados </v>
          </cell>
          <cell r="G11" t="str">
            <v>Directamente</v>
          </cell>
          <cell r="H11" t="str">
            <v>Directamente</v>
          </cell>
          <cell r="I11" t="str">
            <v>Asignado</v>
          </cell>
          <cell r="J11">
            <v>15</v>
          </cell>
          <cell r="K11" t="str">
            <v>Adecuado</v>
          </cell>
          <cell r="L11">
            <v>15</v>
          </cell>
          <cell r="M11" t="str">
            <v>Oportuna</v>
          </cell>
          <cell r="N11">
            <v>15</v>
          </cell>
          <cell r="O11" t="str">
            <v>Prevenir</v>
          </cell>
          <cell r="P11">
            <v>15</v>
          </cell>
          <cell r="Q11" t="str">
            <v>Confiable</v>
          </cell>
          <cell r="R11">
            <v>15</v>
          </cell>
          <cell r="S11" t="str">
            <v>Se investigan y resuelven oportunamente</v>
          </cell>
          <cell r="T11">
            <v>15</v>
          </cell>
          <cell r="U11" t="str">
            <v>Completa</v>
          </cell>
          <cell r="V11">
            <v>10</v>
          </cell>
          <cell r="W11">
            <v>100</v>
          </cell>
          <cell r="X11" t="str">
            <v>Fuerte</v>
          </cell>
          <cell r="Y11">
            <v>100</v>
          </cell>
          <cell r="Z11" t="str">
            <v>Siempre se ejecuta</v>
          </cell>
          <cell r="AA11" t="str">
            <v>Fuerte</v>
          </cell>
          <cell r="AB11" t="str">
            <v>Fuerte</v>
          </cell>
          <cell r="AC11" t="str">
            <v>No</v>
          </cell>
          <cell r="AD11">
            <v>100</v>
          </cell>
          <cell r="AE11">
            <v>100</v>
          </cell>
          <cell r="AF11" t="str">
            <v>Fuerte</v>
          </cell>
          <cell r="AG11">
            <v>2</v>
          </cell>
          <cell r="AH11">
            <v>2</v>
          </cell>
          <cell r="AI11" t="str">
            <v>Rara vez</v>
          </cell>
          <cell r="AJ11">
            <v>2</v>
          </cell>
          <cell r="AK11">
            <v>2</v>
          </cell>
          <cell r="AL11" t="str">
            <v>Moderado</v>
          </cell>
          <cell r="AM11" t="str">
            <v>Zona Moderada</v>
          </cell>
          <cell r="AN11" t="str">
            <v>Reducir riesgo</v>
          </cell>
          <cell r="AO11" t="str">
            <v>El Subdirector de Gestión Humana junto con el Coordinador del Grupo de Desarrollo de Personal realizarán trimestralmente campañas de apropiación de los valores institucionales, garantizando las participación del responsable de la elaboración de certificad</v>
          </cell>
          <cell r="AP11" t="str">
            <v>Registro fotográfico
Invitaciones
Piezas de comunicaciones</v>
          </cell>
          <cell r="AQ11" t="str">
            <v>Subdirector de Gestión Hunana
Coordinador del Grupo de Desarrollo de Personal</v>
          </cell>
          <cell r="AR11" t="str">
            <v>Cada vez que se requiera</v>
          </cell>
          <cell r="AS11" t="str">
            <v>Gestionar capacitaciones con el Departamento Administrativo de la Función Pública.</v>
          </cell>
          <cell r="AT11" t="str">
            <v>Correos electrónicos y/o certificados de asistencia o listas de asistencias.</v>
          </cell>
          <cell r="AU11" t="str">
            <v>Subdirector de Gestión Hunana
Coordinador del Grupo de Desarrollo de Personal</v>
          </cell>
          <cell r="AV11" t="str">
            <v>Anual</v>
          </cell>
          <cell r="AW11" t="str">
            <v>Eficacia
# de campañas realizadas para la apropiación de valores / Campañas programadas en el plan de acción de la vigencia</v>
          </cell>
        </row>
        <row r="12">
          <cell r="B12" t="str">
            <v>R1-CO2</v>
          </cell>
          <cell r="C12" t="str">
            <v>R1</v>
          </cell>
          <cell r="D12" t="str">
            <v>CA3</v>
          </cell>
          <cell r="E12" t="str">
            <v>CO2</v>
          </cell>
          <cell r="F12" t="str">
            <v xml:space="preserve">El Subdirector de Gestión Humana junto con el Coordinador del Grupo de Desarrollo de Personal realizarán trimestralmente campañas de apropiación de los valores institucionales, garantizando la participación de los responsables del proceso de certificados </v>
          </cell>
          <cell r="G12" t="str">
            <v>Directamente</v>
          </cell>
          <cell r="H12" t="str">
            <v>Directamente</v>
          </cell>
          <cell r="I12" t="str">
            <v>Asignado</v>
          </cell>
          <cell r="J12">
            <v>15</v>
          </cell>
          <cell r="K12" t="str">
            <v>Adecuado</v>
          </cell>
          <cell r="L12">
            <v>15</v>
          </cell>
          <cell r="M12" t="str">
            <v>Oportuna</v>
          </cell>
          <cell r="N12">
            <v>15</v>
          </cell>
          <cell r="O12" t="str">
            <v>Prevenir</v>
          </cell>
          <cell r="P12">
            <v>15</v>
          </cell>
          <cell r="Q12" t="str">
            <v>Confiable</v>
          </cell>
          <cell r="R12">
            <v>15</v>
          </cell>
          <cell r="S12" t="str">
            <v>Se investigan y resuelven oportunamente</v>
          </cell>
          <cell r="T12">
            <v>15</v>
          </cell>
          <cell r="U12" t="str">
            <v>Completa</v>
          </cell>
          <cell r="V12">
            <v>10</v>
          </cell>
          <cell r="W12">
            <v>100</v>
          </cell>
          <cell r="X12" t="str">
            <v>Fuerte</v>
          </cell>
          <cell r="Y12">
            <v>100</v>
          </cell>
          <cell r="Z12" t="str">
            <v>Siempre se ejecuta</v>
          </cell>
          <cell r="AA12" t="str">
            <v>Fuerte</v>
          </cell>
          <cell r="AB12" t="str">
            <v>Fuerte</v>
          </cell>
          <cell r="AC12" t="str">
            <v>No</v>
          </cell>
          <cell r="AD12">
            <v>100</v>
          </cell>
          <cell r="AE12">
            <v>100</v>
          </cell>
          <cell r="AF12" t="str">
            <v>Fuerte</v>
          </cell>
          <cell r="AG12">
            <v>2</v>
          </cell>
          <cell r="AH12">
            <v>2</v>
          </cell>
          <cell r="AI12" t="str">
            <v>Rara vez</v>
          </cell>
          <cell r="AJ12">
            <v>2</v>
          </cell>
          <cell r="AK12">
            <v>2</v>
          </cell>
          <cell r="AL12" t="str">
            <v>Moderado</v>
          </cell>
          <cell r="AM12" t="str">
            <v>Zona Moderada</v>
          </cell>
          <cell r="AN12" t="str">
            <v>Reducir riesgo</v>
          </cell>
          <cell r="AO12" t="str">
            <v>El Subdirector de Gestión Humana junto con el Coordinador del Grupo de Desarrollo de Personal realizarán trimestralmente campañas de apropiación de los valores institucionales, garantizando las participación del responsable de la elaboración de certificad</v>
          </cell>
          <cell r="AP12" t="str">
            <v>Registro fotográfico
Invitaciones
Piezas de comunicaciones</v>
          </cell>
          <cell r="AQ12" t="str">
            <v>Subdirector de Gestión Hunana
Coordinador del Grupo de Desarrollo de Personal</v>
          </cell>
          <cell r="AR12" t="str">
            <v>Cada vez que se requiera</v>
          </cell>
          <cell r="AS12" t="str">
            <v>Gestionar capacitaciones con el Departamento Administrativo de la Función Pública.</v>
          </cell>
          <cell r="AT12" t="str">
            <v>Correos electrónicos y/o certificados de asistencia o listas de asistencias.</v>
          </cell>
          <cell r="AU12" t="str">
            <v>Subdirector de Gestión Hunana
Coordinador del Grupo de Desarrollo de Personal</v>
          </cell>
          <cell r="AV12" t="str">
            <v>Anual</v>
          </cell>
          <cell r="AW12" t="str">
            <v>Eficacia
# de campañas realizadas para la apropiación de valores / Campañas programadas en el plan de acción de la vigencia</v>
          </cell>
        </row>
        <row r="13">
          <cell r="B13" t="str">
            <v>R1-CO3</v>
          </cell>
          <cell r="C13" t="str">
            <v>R1</v>
          </cell>
          <cell r="D13" t="str">
            <v>CA1</v>
          </cell>
          <cell r="E13" t="str">
            <v>CO3</v>
          </cell>
          <cell r="F13" t="str">
            <v>La Subdirectora de Gestión Humana, junto con el coordinador del Grupo de Planta de Personal y  el profesional enlace con la OAP, realizarán la actualización dell procedimiento de certificaciones laborales y formatos de control de solicitudes y solcitud de</v>
          </cell>
          <cell r="G13" t="str">
            <v>Directamente</v>
          </cell>
          <cell r="H13" t="str">
            <v>Directamente</v>
          </cell>
          <cell r="I13" t="str">
            <v>Asignado</v>
          </cell>
          <cell r="J13">
            <v>15</v>
          </cell>
          <cell r="K13" t="str">
            <v>Adecuado</v>
          </cell>
          <cell r="L13">
            <v>15</v>
          </cell>
          <cell r="M13" t="str">
            <v>Oportuna</v>
          </cell>
          <cell r="N13">
            <v>15</v>
          </cell>
          <cell r="O13" t="str">
            <v>Prevenir</v>
          </cell>
          <cell r="P13">
            <v>15</v>
          </cell>
          <cell r="Q13" t="str">
            <v>Confiable</v>
          </cell>
          <cell r="R13">
            <v>15</v>
          </cell>
          <cell r="S13" t="str">
            <v>Se investigan y resuelven oportunamente</v>
          </cell>
          <cell r="T13">
            <v>15</v>
          </cell>
          <cell r="U13" t="str">
            <v>Completa</v>
          </cell>
          <cell r="V13">
            <v>10</v>
          </cell>
          <cell r="W13">
            <v>100</v>
          </cell>
          <cell r="X13" t="str">
            <v>Fuerte</v>
          </cell>
          <cell r="Y13">
            <v>100</v>
          </cell>
          <cell r="Z13" t="str">
            <v>Siempre se ejecuta</v>
          </cell>
          <cell r="AA13" t="str">
            <v>Fuerte</v>
          </cell>
          <cell r="AB13" t="str">
            <v>Fuerte</v>
          </cell>
          <cell r="AC13" t="str">
            <v>No</v>
          </cell>
          <cell r="AD13">
            <v>100</v>
          </cell>
          <cell r="AE13">
            <v>100</v>
          </cell>
          <cell r="AF13" t="str">
            <v>Fuerte</v>
          </cell>
          <cell r="AG13">
            <v>2</v>
          </cell>
          <cell r="AH13">
            <v>2</v>
          </cell>
          <cell r="AI13" t="str">
            <v>Rara vez</v>
          </cell>
          <cell r="AJ13">
            <v>2</v>
          </cell>
          <cell r="AK13">
            <v>2</v>
          </cell>
          <cell r="AL13" t="str">
            <v>Moderado</v>
          </cell>
          <cell r="AM13" t="str">
            <v>Zona Moderada</v>
          </cell>
          <cell r="AN13" t="str">
            <v>Reducir riesgo</v>
          </cell>
          <cell r="AO13" t="str">
            <v xml:space="preserve">La Subdirectora de Gestión Humana, junto con el coordinador del Grupo de Planta de Personal y  el profesional enlace con la OAP, realizarán la actualización del procedimiento de certificaciones laborales y formatos de control de solicitudes y solcitud de </v>
          </cell>
          <cell r="AP13" t="str">
            <v xml:space="preserve">SIGI
https://www.mininterior.gov.co/node/30758
Procedimiento certificaciones laborales
A1. Solicitud certificados laborales personal inactivo
A3. Certificados de información laboral
A10. Control de solicitudes laborales
</v>
          </cell>
          <cell r="AQ13" t="str">
            <v>Coordinador del Grupo de Desarrollo de Personal</v>
          </cell>
          <cell r="AR13" t="str">
            <v>Cada vez que se requiera</v>
          </cell>
          <cell r="AS13" t="str">
            <v>Solicitar al enlace encargado de la actualización de procedimientos realizar los cambios que se requieran previa justificación normativa o políticas internas de operación</v>
          </cell>
          <cell r="AT13" t="str">
            <v>Correo electrónico</v>
          </cell>
          <cell r="AU13" t="str">
            <v>Coordinador del Grupo de Desarrollo de Personal</v>
          </cell>
          <cell r="AV13" t="str">
            <v>Anual</v>
          </cell>
          <cell r="AW13" t="str">
            <v xml:space="preserve">1 procedimiento  y 3 formatos actualizado y formalizados: </v>
          </cell>
        </row>
        <row r="14">
          <cell r="B14" t="str">
            <v>R1-CO4</v>
          </cell>
          <cell r="C14" t="str">
            <v>R1</v>
          </cell>
          <cell r="D14" t="str">
            <v>CA1</v>
          </cell>
          <cell r="E14" t="str">
            <v>CO4</v>
          </cell>
          <cell r="F14" t="str">
            <v>El coordinador  del Grupo de Administración de Planta de Personal, coordinará una jormada de socialización del procedimiento con el grupo de administración de planta de personal de la Subdirección de Gestión Humana.</v>
          </cell>
          <cell r="G14" t="str">
            <v>Directamente</v>
          </cell>
          <cell r="H14" t="str">
            <v>Directamente</v>
          </cell>
          <cell r="I14" t="str">
            <v>Asignado</v>
          </cell>
          <cell r="J14">
            <v>15</v>
          </cell>
          <cell r="K14" t="str">
            <v>Adecuado</v>
          </cell>
          <cell r="L14">
            <v>15</v>
          </cell>
          <cell r="M14" t="str">
            <v>Oportuna</v>
          </cell>
          <cell r="N14">
            <v>15</v>
          </cell>
          <cell r="O14" t="str">
            <v>Prevenir</v>
          </cell>
          <cell r="P14">
            <v>15</v>
          </cell>
          <cell r="Q14" t="str">
            <v>Confiable</v>
          </cell>
          <cell r="R14">
            <v>15</v>
          </cell>
          <cell r="S14" t="str">
            <v>Se investigan y resuelven oportunamente</v>
          </cell>
          <cell r="T14">
            <v>15</v>
          </cell>
          <cell r="U14" t="str">
            <v>Completa</v>
          </cell>
          <cell r="V14">
            <v>10</v>
          </cell>
          <cell r="W14">
            <v>100</v>
          </cell>
          <cell r="X14" t="str">
            <v>Fuerte</v>
          </cell>
          <cell r="Y14">
            <v>100</v>
          </cell>
          <cell r="Z14" t="str">
            <v>Siempre se ejecuta</v>
          </cell>
          <cell r="AA14" t="str">
            <v>Fuerte</v>
          </cell>
          <cell r="AB14" t="str">
            <v>Fuerte</v>
          </cell>
          <cell r="AC14" t="str">
            <v>No</v>
          </cell>
          <cell r="AD14">
            <v>100</v>
          </cell>
          <cell r="AE14">
            <v>100</v>
          </cell>
          <cell r="AF14" t="str">
            <v>Fuerte</v>
          </cell>
          <cell r="AG14">
            <v>2</v>
          </cell>
          <cell r="AH14">
            <v>2</v>
          </cell>
          <cell r="AI14" t="str">
            <v>Rara vez</v>
          </cell>
          <cell r="AJ14">
            <v>2</v>
          </cell>
          <cell r="AK14">
            <v>2</v>
          </cell>
          <cell r="AL14" t="str">
            <v>Moderado</v>
          </cell>
          <cell r="AM14" t="str">
            <v>Zona Moderada</v>
          </cell>
          <cell r="AN14" t="str">
            <v>Reducir riesgo</v>
          </cell>
          <cell r="AO14" t="str">
            <v>El coordinador  del Grupo de Administración de Planta de Personal, coordinará una jormada de socialización del procedimiento con el grupo de administración de planta de personal de la Subdirección de Gestión Humana. En caso de poder hacer la socialización</v>
          </cell>
          <cell r="AP14" t="str">
            <v>Correo electrónico
Listado de asistencia</v>
          </cell>
          <cell r="AQ14" t="str">
            <v>Coordinador del Grupo de Desarrollo de Personal</v>
          </cell>
          <cell r="AR14" t="str">
            <v>Cada vez que se requiera</v>
          </cell>
          <cell r="AS14" t="str">
            <v>Remitir correo electrónico a todos los integrantes del Grupo a través del coordinador o del enlace encargado de la actuallización de procedimientos</v>
          </cell>
          <cell r="AT14" t="str">
            <v>Correo electrónico</v>
          </cell>
          <cell r="AU14" t="str">
            <v>Coordinador del Grupo de Desarrollo de Personal</v>
          </cell>
          <cell r="AV14" t="str">
            <v>Anual</v>
          </cell>
          <cell r="AW14" t="str">
            <v>8 de integrantes del Grupo de Administración de Planta de Personal / 8 de integrantes del Grupo de Administración de Planta de Personal participantes en la socialización o  Correo electrónico enviado</v>
          </cell>
        </row>
        <row r="15">
          <cell r="B15" t="str">
            <v>R1-CO5</v>
          </cell>
          <cell r="C15" t="str">
            <v>R1</v>
          </cell>
          <cell r="D15" t="str">
            <v>CA2</v>
          </cell>
          <cell r="E15" t="str">
            <v>CO5</v>
          </cell>
          <cell r="F15" t="str">
            <v>El Grupo de Desarrollo de Personal coordinará las actiividades necesarias para realizar capacitaciones relacionadas con conflicto de intereses dirigido a todo el personal vinculado al Ministerio del Interior</v>
          </cell>
          <cell r="G15" t="str">
            <v>Directamente</v>
          </cell>
          <cell r="H15" t="str">
            <v>Directamente</v>
          </cell>
          <cell r="I15" t="str">
            <v>Asignado</v>
          </cell>
          <cell r="J15">
            <v>15</v>
          </cell>
          <cell r="K15" t="str">
            <v>Adecuado</v>
          </cell>
          <cell r="L15">
            <v>15</v>
          </cell>
          <cell r="M15" t="str">
            <v>Oportuna</v>
          </cell>
          <cell r="N15">
            <v>15</v>
          </cell>
          <cell r="O15" t="str">
            <v>Prevenir</v>
          </cell>
          <cell r="P15">
            <v>15</v>
          </cell>
          <cell r="Q15" t="str">
            <v>Confiable</v>
          </cell>
          <cell r="R15">
            <v>15</v>
          </cell>
          <cell r="S15" t="str">
            <v>Se investigan y resuelven oportunamente</v>
          </cell>
          <cell r="T15">
            <v>15</v>
          </cell>
          <cell r="U15" t="str">
            <v>Completa</v>
          </cell>
          <cell r="V15">
            <v>10</v>
          </cell>
          <cell r="W15">
            <v>100</v>
          </cell>
          <cell r="X15" t="str">
            <v>Fuerte</v>
          </cell>
          <cell r="Y15">
            <v>100</v>
          </cell>
          <cell r="Z15" t="str">
            <v>Siempre se ejecuta</v>
          </cell>
          <cell r="AA15" t="str">
            <v>Fuerte</v>
          </cell>
          <cell r="AB15" t="str">
            <v>Fuerte</v>
          </cell>
          <cell r="AC15" t="str">
            <v>No</v>
          </cell>
          <cell r="AD15">
            <v>100</v>
          </cell>
          <cell r="AE15">
            <v>100</v>
          </cell>
          <cell r="AF15" t="str">
            <v>Fuerte</v>
          </cell>
          <cell r="AG15">
            <v>2</v>
          </cell>
          <cell r="AH15">
            <v>2</v>
          </cell>
          <cell r="AI15" t="str">
            <v>Rara vez</v>
          </cell>
          <cell r="AJ15">
            <v>2</v>
          </cell>
          <cell r="AK15">
            <v>2</v>
          </cell>
          <cell r="AL15" t="str">
            <v>Moderado</v>
          </cell>
          <cell r="AM15" t="str">
            <v>Zona Moderada</v>
          </cell>
          <cell r="AN15" t="str">
            <v>Reducir riesgo</v>
          </cell>
          <cell r="AO15" t="str">
            <v>El Grupo de Desarrollo de Personal coordinará las actiividades necesarias para realizar capacitaciones relacionadas con conflicto de intereses dirigido a todo el personal vinculado al Ministerio del Interior. De no poder coordinar un evento para todo el p</v>
          </cell>
          <cell r="AP15" t="str">
            <v>Pieza publicitaria de invitación 
Listado de Asistencia</v>
          </cell>
          <cell r="AQ15" t="str">
            <v>Coordinador del Grupo de Desarrollo de Personal</v>
          </cell>
          <cell r="AR15" t="str">
            <v>Cada vez que se requiera</v>
          </cell>
          <cell r="AS15" t="str">
            <v>Realizar mesas de trabajo con los integrantes del grupo de Administración de Planta de Personal donde se aborde el tema de conflicto de intereses.</v>
          </cell>
          <cell r="AT15" t="str">
            <v>listado de asistencia</v>
          </cell>
          <cell r="AU15" t="str">
            <v>Coordinador del Grupo de Desarrollo de Personal</v>
          </cell>
          <cell r="AV15" t="str">
            <v>Anual</v>
          </cell>
          <cell r="AW15" t="str">
            <v xml:space="preserve">#número capacitaciones relacionadas con conflicto de intereses </v>
          </cell>
        </row>
        <row r="16">
          <cell r="B16" t="str">
            <v>R1-CO6</v>
          </cell>
          <cell r="C16" t="str">
            <v>R1</v>
          </cell>
          <cell r="D16" t="str">
            <v>CA3</v>
          </cell>
          <cell r="E16" t="str">
            <v>CO6</v>
          </cell>
          <cell r="F16" t="str">
            <v>El Grupo de Desarrollo de Personal coordinará las actiividades necesarias para realizar capacitaciones relacionadas con conflicto de intereses dirigido a todo el personal vinculado al Ministerio del Interior</v>
          </cell>
          <cell r="G16" t="str">
            <v>Directamente</v>
          </cell>
          <cell r="H16" t="str">
            <v>Directamente</v>
          </cell>
          <cell r="I16" t="str">
            <v>Asignado</v>
          </cell>
          <cell r="J16">
            <v>15</v>
          </cell>
          <cell r="K16" t="str">
            <v>Adecuado</v>
          </cell>
          <cell r="L16">
            <v>15</v>
          </cell>
          <cell r="M16" t="str">
            <v>Oportuna</v>
          </cell>
          <cell r="N16">
            <v>15</v>
          </cell>
          <cell r="O16" t="str">
            <v>Prevenir</v>
          </cell>
          <cell r="P16">
            <v>15</v>
          </cell>
          <cell r="Q16" t="str">
            <v>Confiable</v>
          </cell>
          <cell r="R16">
            <v>15</v>
          </cell>
          <cell r="S16" t="str">
            <v>Se investigan y resuelven oportunamente</v>
          </cell>
          <cell r="T16">
            <v>15</v>
          </cell>
          <cell r="U16" t="str">
            <v>Completa</v>
          </cell>
          <cell r="V16">
            <v>10</v>
          </cell>
          <cell r="W16">
            <v>100</v>
          </cell>
          <cell r="X16" t="str">
            <v>Fuerte</v>
          </cell>
          <cell r="Y16">
            <v>100</v>
          </cell>
          <cell r="Z16" t="str">
            <v>Siempre se ejecuta</v>
          </cell>
          <cell r="AA16" t="str">
            <v>Fuerte</v>
          </cell>
          <cell r="AB16" t="str">
            <v>Fuerte</v>
          </cell>
          <cell r="AC16" t="str">
            <v>No</v>
          </cell>
          <cell r="AD16">
            <v>100</v>
          </cell>
          <cell r="AE16">
            <v>100</v>
          </cell>
          <cell r="AF16" t="str">
            <v>Fuerte</v>
          </cell>
          <cell r="AG16">
            <v>2</v>
          </cell>
          <cell r="AH16">
            <v>2</v>
          </cell>
          <cell r="AI16" t="str">
            <v>Rara vez</v>
          </cell>
          <cell r="AJ16">
            <v>2</v>
          </cell>
          <cell r="AK16">
            <v>2</v>
          </cell>
          <cell r="AL16" t="str">
            <v>Moderado</v>
          </cell>
          <cell r="AM16" t="str">
            <v>Zona Moderada</v>
          </cell>
          <cell r="AN16" t="str">
            <v>Reducir riesgo</v>
          </cell>
          <cell r="AO16" t="str">
            <v>El Grupo de Desarrollo de Personal coordinará las actiividades necesarias para realizar capacitaciones relacionadas con conflicto de intereses dirigido a todo el personal vinculado al Ministerio del Interior. De no poder coordinar un evento para todo el p</v>
          </cell>
          <cell r="AP16" t="str">
            <v>Pieza publicitaria de invitación 
Listado de Asistencia</v>
          </cell>
          <cell r="AQ16" t="str">
            <v>Coordinador del Grupo de Desarrollo de Personal</v>
          </cell>
          <cell r="AR16" t="str">
            <v>Cada vez que se requiera</v>
          </cell>
          <cell r="AS16" t="str">
            <v>Realizar mesas de trabajo con los integrantes del grupo de Administración de Planta de Personal donde se aborde el tema de conflicto de intereses.</v>
          </cell>
          <cell r="AT16" t="str">
            <v>listado de asistencia</v>
          </cell>
          <cell r="AU16" t="str">
            <v>Coordinador del Grupo de Desarrollo de Personal</v>
          </cell>
          <cell r="AV16" t="str">
            <v>Anual</v>
          </cell>
          <cell r="AW16" t="str">
            <v xml:space="preserve">#número capacitaciones relacionadas con conflicto de intereses </v>
          </cell>
        </row>
        <row r="17">
          <cell r="B17" t="str">
            <v>-</v>
          </cell>
          <cell r="J17">
            <v>0</v>
          </cell>
          <cell r="L17">
            <v>0</v>
          </cell>
          <cell r="N17">
            <v>0</v>
          </cell>
          <cell r="P17">
            <v>0</v>
          </cell>
          <cell r="R17">
            <v>0</v>
          </cell>
          <cell r="T17">
            <v>0</v>
          </cell>
          <cell r="V17">
            <v>0</v>
          </cell>
          <cell r="W17" t="str">
            <v xml:space="preserve"> </v>
          </cell>
          <cell r="X17" t="str">
            <v xml:space="preserve"> </v>
          </cell>
          <cell r="Y17" t="str">
            <v/>
          </cell>
          <cell r="AA17" t="str">
            <v/>
          </cell>
          <cell r="AB17" t="str">
            <v xml:space="preserve"> </v>
          </cell>
          <cell r="AC17" t="str">
            <v/>
          </cell>
          <cell r="AD17" t="str">
            <v xml:space="preserve"> </v>
          </cell>
          <cell r="AE17" t="str">
            <v xml:space="preserve"> </v>
          </cell>
          <cell r="AF17" t="str">
            <v xml:space="preserve"> </v>
          </cell>
          <cell r="AG17">
            <v>0</v>
          </cell>
          <cell r="AH17" t="str">
            <v xml:space="preserve"> </v>
          </cell>
          <cell r="AI17" t="str">
            <v xml:space="preserve"> </v>
          </cell>
          <cell r="AJ17" t="str">
            <v xml:space="preserve"> </v>
          </cell>
          <cell r="AK17" t="str">
            <v xml:space="preserve"> </v>
          </cell>
          <cell r="AL17" t="str">
            <v xml:space="preserve"> </v>
          </cell>
          <cell r="AM17" t="str">
            <v xml:space="preserve"> </v>
          </cell>
          <cell r="AN17" t="str">
            <v xml:space="preserve"> </v>
          </cell>
        </row>
        <row r="18">
          <cell r="B18" t="str">
            <v>-</v>
          </cell>
          <cell r="J18">
            <v>0</v>
          </cell>
          <cell r="L18">
            <v>0</v>
          </cell>
          <cell r="N18">
            <v>0</v>
          </cell>
          <cell r="P18">
            <v>0</v>
          </cell>
          <cell r="R18">
            <v>0</v>
          </cell>
          <cell r="T18">
            <v>0</v>
          </cell>
          <cell r="V18">
            <v>0</v>
          </cell>
          <cell r="W18" t="str">
            <v xml:space="preserve"> </v>
          </cell>
          <cell r="X18" t="str">
            <v xml:space="preserve"> </v>
          </cell>
          <cell r="Y18" t="str">
            <v/>
          </cell>
          <cell r="AA18" t="str">
            <v/>
          </cell>
          <cell r="AB18" t="str">
            <v xml:space="preserve"> </v>
          </cell>
          <cell r="AC18" t="str">
            <v/>
          </cell>
          <cell r="AD18" t="str">
            <v xml:space="preserve"> </v>
          </cell>
          <cell r="AE18" t="str">
            <v xml:space="preserve"> </v>
          </cell>
          <cell r="AF18" t="str">
            <v xml:space="preserve"> </v>
          </cell>
          <cell r="AG18">
            <v>0</v>
          </cell>
          <cell r="AH18" t="str">
            <v xml:space="preserve"> </v>
          </cell>
          <cell r="AI18" t="str">
            <v xml:space="preserve"> </v>
          </cell>
          <cell r="AJ18" t="str">
            <v xml:space="preserve"> </v>
          </cell>
          <cell r="AK18" t="str">
            <v xml:space="preserve"> </v>
          </cell>
          <cell r="AL18" t="str">
            <v xml:space="preserve"> </v>
          </cell>
          <cell r="AM18" t="str">
            <v xml:space="preserve"> </v>
          </cell>
          <cell r="AN18" t="str">
            <v xml:space="preserve"> </v>
          </cell>
        </row>
        <row r="19">
          <cell r="B19" t="str">
            <v>-</v>
          </cell>
          <cell r="J19">
            <v>0</v>
          </cell>
          <cell r="L19">
            <v>0</v>
          </cell>
          <cell r="N19">
            <v>0</v>
          </cell>
          <cell r="P19">
            <v>0</v>
          </cell>
          <cell r="R19">
            <v>0</v>
          </cell>
          <cell r="T19">
            <v>0</v>
          </cell>
          <cell r="V19">
            <v>0</v>
          </cell>
          <cell r="W19" t="str">
            <v xml:space="preserve"> </v>
          </cell>
          <cell r="X19" t="str">
            <v xml:space="preserve"> </v>
          </cell>
          <cell r="Y19" t="str">
            <v/>
          </cell>
          <cell r="AA19" t="str">
            <v/>
          </cell>
          <cell r="AB19" t="str">
            <v xml:space="preserve"> </v>
          </cell>
          <cell r="AC19" t="str">
            <v/>
          </cell>
          <cell r="AD19" t="str">
            <v xml:space="preserve"> </v>
          </cell>
          <cell r="AE19" t="str">
            <v xml:space="preserve"> </v>
          </cell>
          <cell r="AF19" t="str">
            <v xml:space="preserve"> </v>
          </cell>
          <cell r="AG19">
            <v>0</v>
          </cell>
          <cell r="AH19" t="str">
            <v xml:space="preserve"> </v>
          </cell>
          <cell r="AI19" t="str">
            <v xml:space="preserve"> </v>
          </cell>
          <cell r="AJ19" t="str">
            <v xml:space="preserve"> </v>
          </cell>
          <cell r="AK19" t="str">
            <v xml:space="preserve"> </v>
          </cell>
          <cell r="AL19" t="str">
            <v xml:space="preserve"> </v>
          </cell>
          <cell r="AM19" t="str">
            <v xml:space="preserve"> </v>
          </cell>
          <cell r="AN19" t="str">
            <v xml:space="preserve"> </v>
          </cell>
        </row>
        <row r="20">
          <cell r="B20" t="str">
            <v>-</v>
          </cell>
          <cell r="J20">
            <v>0</v>
          </cell>
          <cell r="L20">
            <v>0</v>
          </cell>
          <cell r="N20">
            <v>0</v>
          </cell>
          <cell r="P20">
            <v>0</v>
          </cell>
          <cell r="R20">
            <v>0</v>
          </cell>
          <cell r="T20">
            <v>0</v>
          </cell>
          <cell r="V20">
            <v>0</v>
          </cell>
          <cell r="W20" t="str">
            <v xml:space="preserve"> </v>
          </cell>
          <cell r="X20" t="str">
            <v xml:space="preserve"> </v>
          </cell>
          <cell r="Y20" t="str">
            <v/>
          </cell>
          <cell r="AA20" t="str">
            <v/>
          </cell>
          <cell r="AB20" t="str">
            <v xml:space="preserve"> </v>
          </cell>
          <cell r="AC20" t="str">
            <v/>
          </cell>
          <cell r="AD20" t="str">
            <v xml:space="preserve"> </v>
          </cell>
          <cell r="AE20" t="str">
            <v xml:space="preserve"> </v>
          </cell>
          <cell r="AF20" t="str">
            <v xml:space="preserve"> </v>
          </cell>
          <cell r="AG20">
            <v>0</v>
          </cell>
          <cell r="AH20" t="str">
            <v xml:space="preserve"> </v>
          </cell>
          <cell r="AI20" t="str">
            <v xml:space="preserve"> </v>
          </cell>
          <cell r="AJ20" t="str">
            <v xml:space="preserve"> </v>
          </cell>
          <cell r="AK20" t="str">
            <v xml:space="preserve"> </v>
          </cell>
          <cell r="AL20" t="str">
            <v xml:space="preserve"> </v>
          </cell>
          <cell r="AM20" t="str">
            <v xml:space="preserve"> </v>
          </cell>
          <cell r="AN20" t="str">
            <v xml:space="preserve"> </v>
          </cell>
        </row>
        <row r="21">
          <cell r="B21" t="str">
            <v>-</v>
          </cell>
          <cell r="J21">
            <v>0</v>
          </cell>
          <cell r="L21">
            <v>0</v>
          </cell>
          <cell r="N21">
            <v>0</v>
          </cell>
          <cell r="P21">
            <v>0</v>
          </cell>
          <cell r="R21">
            <v>0</v>
          </cell>
          <cell r="T21">
            <v>0</v>
          </cell>
          <cell r="V21">
            <v>0</v>
          </cell>
          <cell r="W21" t="str">
            <v xml:space="preserve"> </v>
          </cell>
          <cell r="X21" t="str">
            <v xml:space="preserve"> </v>
          </cell>
          <cell r="Y21" t="str">
            <v/>
          </cell>
          <cell r="AA21" t="str">
            <v/>
          </cell>
          <cell r="AB21" t="str">
            <v xml:space="preserve"> </v>
          </cell>
          <cell r="AC21" t="str">
            <v/>
          </cell>
          <cell r="AD21" t="str">
            <v xml:space="preserve"> </v>
          </cell>
          <cell r="AE21" t="str">
            <v xml:space="preserve"> </v>
          </cell>
          <cell r="AF21" t="str">
            <v xml:space="preserve"> </v>
          </cell>
          <cell r="AG21">
            <v>0</v>
          </cell>
          <cell r="AH21" t="str">
            <v xml:space="preserve"> </v>
          </cell>
          <cell r="AI21" t="str">
            <v xml:space="preserve"> </v>
          </cell>
          <cell r="AJ21" t="str">
            <v xml:space="preserve"> </v>
          </cell>
          <cell r="AK21" t="str">
            <v xml:space="preserve"> </v>
          </cell>
          <cell r="AL21" t="str">
            <v xml:space="preserve"> </v>
          </cell>
          <cell r="AM21" t="str">
            <v xml:space="preserve"> </v>
          </cell>
          <cell r="AN21" t="str">
            <v xml:space="preserve"> </v>
          </cell>
        </row>
        <row r="22">
          <cell r="B22" t="str">
            <v>-</v>
          </cell>
          <cell r="J22">
            <v>0</v>
          </cell>
          <cell r="L22">
            <v>0</v>
          </cell>
          <cell r="N22">
            <v>0</v>
          </cell>
          <cell r="P22">
            <v>0</v>
          </cell>
          <cell r="R22">
            <v>0</v>
          </cell>
          <cell r="T22">
            <v>0</v>
          </cell>
          <cell r="V22">
            <v>0</v>
          </cell>
          <cell r="W22" t="str">
            <v xml:space="preserve"> </v>
          </cell>
          <cell r="X22" t="str">
            <v xml:space="preserve"> </v>
          </cell>
          <cell r="Y22" t="str">
            <v/>
          </cell>
          <cell r="AA22" t="str">
            <v/>
          </cell>
          <cell r="AB22" t="str">
            <v xml:space="preserve"> </v>
          </cell>
          <cell r="AC22" t="str">
            <v/>
          </cell>
          <cell r="AD22" t="str">
            <v xml:space="preserve"> </v>
          </cell>
          <cell r="AE22" t="str">
            <v xml:space="preserve"> </v>
          </cell>
          <cell r="AF22" t="str">
            <v xml:space="preserve"> </v>
          </cell>
          <cell r="AG22">
            <v>0</v>
          </cell>
          <cell r="AH22" t="str">
            <v xml:space="preserve"> </v>
          </cell>
          <cell r="AI22" t="str">
            <v xml:space="preserve"> </v>
          </cell>
          <cell r="AJ22" t="str">
            <v xml:space="preserve"> </v>
          </cell>
          <cell r="AK22" t="str">
            <v xml:space="preserve"> </v>
          </cell>
          <cell r="AL22" t="str">
            <v xml:space="preserve"> </v>
          </cell>
          <cell r="AM22" t="str">
            <v xml:space="preserve"> </v>
          </cell>
          <cell r="AN22" t="str">
            <v xml:space="preserve"> </v>
          </cell>
        </row>
        <row r="23">
          <cell r="B23" t="str">
            <v>-</v>
          </cell>
          <cell r="J23">
            <v>0</v>
          </cell>
          <cell r="L23">
            <v>0</v>
          </cell>
          <cell r="N23">
            <v>0</v>
          </cell>
          <cell r="P23">
            <v>0</v>
          </cell>
          <cell r="R23">
            <v>0</v>
          </cell>
          <cell r="T23">
            <v>0</v>
          </cell>
          <cell r="V23">
            <v>0</v>
          </cell>
          <cell r="W23" t="str">
            <v xml:space="preserve"> </v>
          </cell>
          <cell r="X23" t="str">
            <v xml:space="preserve"> </v>
          </cell>
          <cell r="Y23" t="str">
            <v/>
          </cell>
          <cell r="AA23" t="str">
            <v/>
          </cell>
          <cell r="AB23" t="str">
            <v xml:space="preserve"> </v>
          </cell>
          <cell r="AC23" t="str">
            <v/>
          </cell>
          <cell r="AD23" t="str">
            <v xml:space="preserve"> </v>
          </cell>
          <cell r="AE23" t="str">
            <v xml:space="preserve"> </v>
          </cell>
          <cell r="AF23" t="str">
            <v xml:space="preserve"> </v>
          </cell>
          <cell r="AG23">
            <v>0</v>
          </cell>
          <cell r="AH23" t="str">
            <v xml:space="preserve"> </v>
          </cell>
          <cell r="AI23" t="str">
            <v xml:space="preserve"> </v>
          </cell>
          <cell r="AJ23" t="str">
            <v xml:space="preserve"> </v>
          </cell>
          <cell r="AK23" t="str">
            <v xml:space="preserve"> </v>
          </cell>
          <cell r="AL23" t="str">
            <v xml:space="preserve"> </v>
          </cell>
          <cell r="AM23" t="str">
            <v xml:space="preserve"> </v>
          </cell>
          <cell r="AN23" t="str">
            <v xml:space="preserve"> </v>
          </cell>
        </row>
        <row r="24">
          <cell r="B24" t="str">
            <v>-</v>
          </cell>
          <cell r="J24">
            <v>0</v>
          </cell>
          <cell r="L24">
            <v>0</v>
          </cell>
          <cell r="N24">
            <v>0</v>
          </cell>
          <cell r="P24">
            <v>0</v>
          </cell>
          <cell r="R24">
            <v>0</v>
          </cell>
          <cell r="T24">
            <v>0</v>
          </cell>
          <cell r="V24">
            <v>0</v>
          </cell>
          <cell r="W24" t="str">
            <v xml:space="preserve"> </v>
          </cell>
          <cell r="X24" t="str">
            <v xml:space="preserve"> </v>
          </cell>
          <cell r="Y24" t="str">
            <v/>
          </cell>
          <cell r="AA24" t="str">
            <v/>
          </cell>
          <cell r="AB24" t="str">
            <v xml:space="preserve"> </v>
          </cell>
          <cell r="AC24" t="str">
            <v/>
          </cell>
          <cell r="AD24" t="str">
            <v xml:space="preserve"> </v>
          </cell>
          <cell r="AE24" t="str">
            <v xml:space="preserve"> </v>
          </cell>
          <cell r="AF24" t="str">
            <v xml:space="preserve"> </v>
          </cell>
          <cell r="AG24">
            <v>0</v>
          </cell>
          <cell r="AH24" t="str">
            <v xml:space="preserve"> </v>
          </cell>
          <cell r="AI24" t="str">
            <v xml:space="preserve"> </v>
          </cell>
          <cell r="AJ24" t="str">
            <v xml:space="preserve"> </v>
          </cell>
          <cell r="AK24" t="str">
            <v xml:space="preserve"> </v>
          </cell>
          <cell r="AL24" t="str">
            <v xml:space="preserve"> </v>
          </cell>
          <cell r="AM24" t="str">
            <v xml:space="preserve"> </v>
          </cell>
          <cell r="AN24" t="str">
            <v xml:space="preserve"> </v>
          </cell>
        </row>
        <row r="25">
          <cell r="B25" t="str">
            <v>-</v>
          </cell>
          <cell r="J25">
            <v>0</v>
          </cell>
          <cell r="L25">
            <v>0</v>
          </cell>
          <cell r="N25">
            <v>0</v>
          </cell>
          <cell r="P25">
            <v>0</v>
          </cell>
          <cell r="R25">
            <v>0</v>
          </cell>
          <cell r="T25">
            <v>0</v>
          </cell>
          <cell r="V25">
            <v>0</v>
          </cell>
          <cell r="W25" t="str">
            <v xml:space="preserve"> </v>
          </cell>
          <cell r="X25" t="str">
            <v xml:space="preserve"> </v>
          </cell>
          <cell r="Y25" t="str">
            <v/>
          </cell>
          <cell r="AA25" t="str">
            <v/>
          </cell>
          <cell r="AB25" t="str">
            <v xml:space="preserve"> </v>
          </cell>
          <cell r="AC25" t="str">
            <v/>
          </cell>
          <cell r="AD25" t="str">
            <v xml:space="preserve"> </v>
          </cell>
          <cell r="AE25" t="str">
            <v xml:space="preserve"> </v>
          </cell>
          <cell r="AF25" t="str">
            <v xml:space="preserve"> </v>
          </cell>
          <cell r="AG25">
            <v>0</v>
          </cell>
          <cell r="AH25" t="str">
            <v xml:space="preserve"> </v>
          </cell>
          <cell r="AI25" t="str">
            <v xml:space="preserve"> </v>
          </cell>
          <cell r="AJ25" t="str">
            <v xml:space="preserve"> </v>
          </cell>
          <cell r="AK25" t="str">
            <v xml:space="preserve"> </v>
          </cell>
          <cell r="AL25" t="str">
            <v xml:space="preserve"> </v>
          </cell>
          <cell r="AM25" t="str">
            <v xml:space="preserve"> </v>
          </cell>
          <cell r="AN25" t="str">
            <v xml:space="preserve"> </v>
          </cell>
        </row>
        <row r="26">
          <cell r="B26" t="str">
            <v>-</v>
          </cell>
          <cell r="J26">
            <v>0</v>
          </cell>
          <cell r="L26">
            <v>0</v>
          </cell>
          <cell r="N26">
            <v>0</v>
          </cell>
          <cell r="P26">
            <v>0</v>
          </cell>
          <cell r="R26">
            <v>0</v>
          </cell>
          <cell r="T26">
            <v>0</v>
          </cell>
          <cell r="V26">
            <v>0</v>
          </cell>
          <cell r="W26" t="str">
            <v xml:space="preserve"> </v>
          </cell>
          <cell r="X26" t="str">
            <v xml:space="preserve"> </v>
          </cell>
          <cell r="Y26" t="str">
            <v/>
          </cell>
          <cell r="AA26" t="str">
            <v/>
          </cell>
          <cell r="AB26" t="str">
            <v xml:space="preserve"> </v>
          </cell>
          <cell r="AC26" t="str">
            <v/>
          </cell>
          <cell r="AD26" t="str">
            <v xml:space="preserve"> </v>
          </cell>
          <cell r="AE26" t="str">
            <v xml:space="preserve"> </v>
          </cell>
          <cell r="AF26" t="str">
            <v xml:space="preserve"> </v>
          </cell>
          <cell r="AG26">
            <v>0</v>
          </cell>
          <cell r="AH26" t="str">
            <v xml:space="preserve"> </v>
          </cell>
          <cell r="AI26" t="str">
            <v xml:space="preserve"> </v>
          </cell>
          <cell r="AJ26" t="str">
            <v xml:space="preserve"> </v>
          </cell>
          <cell r="AK26" t="str">
            <v xml:space="preserve"> </v>
          </cell>
          <cell r="AL26" t="str">
            <v xml:space="preserve"> </v>
          </cell>
          <cell r="AM26" t="str">
            <v xml:space="preserve"> </v>
          </cell>
          <cell r="AN26" t="str">
            <v xml:space="preserve"> </v>
          </cell>
        </row>
        <row r="27">
          <cell r="B27" t="str">
            <v>-</v>
          </cell>
          <cell r="J27">
            <v>0</v>
          </cell>
          <cell r="L27">
            <v>0</v>
          </cell>
          <cell r="N27">
            <v>0</v>
          </cell>
          <cell r="P27">
            <v>0</v>
          </cell>
          <cell r="R27">
            <v>0</v>
          </cell>
          <cell r="T27">
            <v>0</v>
          </cell>
          <cell r="V27">
            <v>0</v>
          </cell>
          <cell r="W27" t="str">
            <v xml:space="preserve"> </v>
          </cell>
          <cell r="X27" t="str">
            <v xml:space="preserve"> </v>
          </cell>
          <cell r="Y27" t="str">
            <v/>
          </cell>
          <cell r="AA27" t="str">
            <v/>
          </cell>
          <cell r="AB27" t="str">
            <v xml:space="preserve"> </v>
          </cell>
          <cell r="AC27" t="str">
            <v/>
          </cell>
          <cell r="AD27" t="str">
            <v xml:space="preserve"> </v>
          </cell>
          <cell r="AE27" t="str">
            <v xml:space="preserve"> </v>
          </cell>
          <cell r="AF27" t="str">
            <v xml:space="preserve"> </v>
          </cell>
          <cell r="AG27">
            <v>0</v>
          </cell>
          <cell r="AH27" t="str">
            <v xml:space="preserve"> </v>
          </cell>
          <cell r="AI27" t="str">
            <v xml:space="preserve"> </v>
          </cell>
          <cell r="AJ27" t="str">
            <v xml:space="preserve"> </v>
          </cell>
          <cell r="AK27" t="str">
            <v xml:space="preserve"> </v>
          </cell>
          <cell r="AL27" t="str">
            <v xml:space="preserve"> </v>
          </cell>
          <cell r="AM27" t="str">
            <v xml:space="preserve"> </v>
          </cell>
          <cell r="AN27" t="str">
            <v xml:space="preserve"> </v>
          </cell>
        </row>
        <row r="28">
          <cell r="B28" t="str">
            <v>-</v>
          </cell>
          <cell r="J28">
            <v>0</v>
          </cell>
          <cell r="L28">
            <v>0</v>
          </cell>
          <cell r="N28">
            <v>0</v>
          </cell>
          <cell r="P28">
            <v>0</v>
          </cell>
          <cell r="R28">
            <v>0</v>
          </cell>
          <cell r="T28">
            <v>0</v>
          </cell>
          <cell r="V28">
            <v>0</v>
          </cell>
          <cell r="W28" t="str">
            <v xml:space="preserve"> </v>
          </cell>
          <cell r="X28" t="str">
            <v xml:space="preserve"> </v>
          </cell>
          <cell r="Y28" t="str">
            <v/>
          </cell>
          <cell r="AA28" t="str">
            <v/>
          </cell>
          <cell r="AB28" t="str">
            <v xml:space="preserve"> </v>
          </cell>
          <cell r="AC28" t="str">
            <v/>
          </cell>
          <cell r="AD28" t="str">
            <v xml:space="preserve"> </v>
          </cell>
          <cell r="AE28" t="str">
            <v xml:space="preserve"> </v>
          </cell>
          <cell r="AF28" t="str">
            <v xml:space="preserve"> </v>
          </cell>
          <cell r="AG28">
            <v>0</v>
          </cell>
          <cell r="AH28" t="str">
            <v xml:space="preserve"> </v>
          </cell>
          <cell r="AI28" t="str">
            <v xml:space="preserve"> </v>
          </cell>
          <cell r="AJ28" t="str">
            <v xml:space="preserve"> </v>
          </cell>
          <cell r="AK28" t="str">
            <v xml:space="preserve"> </v>
          </cell>
          <cell r="AL28" t="str">
            <v xml:space="preserve"> </v>
          </cell>
          <cell r="AM28" t="str">
            <v xml:space="preserve"> </v>
          </cell>
          <cell r="AN28" t="str">
            <v xml:space="preserve"> </v>
          </cell>
        </row>
        <row r="29">
          <cell r="B29" t="str">
            <v>-</v>
          </cell>
          <cell r="J29">
            <v>0</v>
          </cell>
          <cell r="L29">
            <v>0</v>
          </cell>
          <cell r="N29">
            <v>0</v>
          </cell>
          <cell r="P29">
            <v>0</v>
          </cell>
          <cell r="R29">
            <v>0</v>
          </cell>
          <cell r="T29">
            <v>0</v>
          </cell>
          <cell r="V29">
            <v>0</v>
          </cell>
          <cell r="W29" t="str">
            <v xml:space="preserve"> </v>
          </cell>
          <cell r="X29" t="str">
            <v xml:space="preserve"> </v>
          </cell>
          <cell r="Y29" t="str">
            <v/>
          </cell>
          <cell r="AA29" t="str">
            <v/>
          </cell>
          <cell r="AB29" t="str">
            <v xml:space="preserve"> </v>
          </cell>
          <cell r="AC29" t="str">
            <v/>
          </cell>
          <cell r="AD29" t="str">
            <v xml:space="preserve"> </v>
          </cell>
          <cell r="AE29" t="str">
            <v xml:space="preserve"> </v>
          </cell>
          <cell r="AF29" t="str">
            <v xml:space="preserve"> </v>
          </cell>
          <cell r="AG29">
            <v>0</v>
          </cell>
          <cell r="AH29" t="str">
            <v xml:space="preserve"> </v>
          </cell>
          <cell r="AI29" t="str">
            <v xml:space="preserve"> </v>
          </cell>
          <cell r="AJ29" t="str">
            <v xml:space="preserve"> </v>
          </cell>
          <cell r="AK29" t="str">
            <v xml:space="preserve"> </v>
          </cell>
          <cell r="AL29" t="str">
            <v xml:space="preserve"> </v>
          </cell>
          <cell r="AM29" t="str">
            <v xml:space="preserve"> </v>
          </cell>
          <cell r="AN29" t="str">
            <v xml:space="preserve"> </v>
          </cell>
        </row>
        <row r="30">
          <cell r="B30" t="str">
            <v>-</v>
          </cell>
          <cell r="J30">
            <v>0</v>
          </cell>
          <cell r="L30">
            <v>0</v>
          </cell>
          <cell r="N30">
            <v>0</v>
          </cell>
          <cell r="P30">
            <v>0</v>
          </cell>
          <cell r="R30">
            <v>0</v>
          </cell>
          <cell r="T30">
            <v>0</v>
          </cell>
          <cell r="V30">
            <v>0</v>
          </cell>
          <cell r="W30" t="str">
            <v xml:space="preserve"> </v>
          </cell>
          <cell r="X30" t="str">
            <v xml:space="preserve"> </v>
          </cell>
          <cell r="Y30" t="str">
            <v/>
          </cell>
          <cell r="AA30" t="str">
            <v/>
          </cell>
          <cell r="AB30" t="str">
            <v xml:space="preserve"> </v>
          </cell>
          <cell r="AC30" t="str">
            <v/>
          </cell>
          <cell r="AD30" t="str">
            <v xml:space="preserve"> </v>
          </cell>
          <cell r="AE30" t="str">
            <v xml:space="preserve"> </v>
          </cell>
          <cell r="AF30" t="str">
            <v xml:space="preserve"> </v>
          </cell>
          <cell r="AG30">
            <v>0</v>
          </cell>
          <cell r="AH30" t="str">
            <v xml:space="preserve"> </v>
          </cell>
          <cell r="AI30" t="str">
            <v xml:space="preserve"> </v>
          </cell>
          <cell r="AJ30" t="str">
            <v xml:space="preserve"> </v>
          </cell>
          <cell r="AK30" t="str">
            <v xml:space="preserve"> </v>
          </cell>
          <cell r="AL30" t="str">
            <v xml:space="preserve"> </v>
          </cell>
          <cell r="AM30" t="str">
            <v xml:space="preserve"> </v>
          </cell>
          <cell r="AN30" t="str">
            <v xml:space="preserve"> </v>
          </cell>
        </row>
        <row r="31">
          <cell r="B31" t="str">
            <v>-</v>
          </cell>
          <cell r="J31">
            <v>0</v>
          </cell>
          <cell r="L31">
            <v>0</v>
          </cell>
          <cell r="N31">
            <v>0</v>
          </cell>
          <cell r="P31">
            <v>0</v>
          </cell>
          <cell r="R31">
            <v>0</v>
          </cell>
          <cell r="T31">
            <v>0</v>
          </cell>
          <cell r="V31">
            <v>0</v>
          </cell>
          <cell r="W31" t="str">
            <v xml:space="preserve"> </v>
          </cell>
          <cell r="X31" t="str">
            <v xml:space="preserve"> </v>
          </cell>
          <cell r="Y31" t="str">
            <v/>
          </cell>
          <cell r="AA31" t="str">
            <v/>
          </cell>
          <cell r="AB31" t="str">
            <v xml:space="preserve"> </v>
          </cell>
          <cell r="AC31" t="str">
            <v/>
          </cell>
          <cell r="AD31" t="str">
            <v xml:space="preserve"> </v>
          </cell>
          <cell r="AE31" t="str">
            <v xml:space="preserve"> </v>
          </cell>
          <cell r="AF31" t="str">
            <v xml:space="preserve"> </v>
          </cell>
          <cell r="AG31">
            <v>0</v>
          </cell>
          <cell r="AH31" t="str">
            <v xml:space="preserve"> </v>
          </cell>
          <cell r="AI31" t="str">
            <v xml:space="preserve"> </v>
          </cell>
          <cell r="AJ31" t="str">
            <v xml:space="preserve"> </v>
          </cell>
          <cell r="AK31" t="str">
            <v xml:space="preserve"> </v>
          </cell>
          <cell r="AL31" t="str">
            <v xml:space="preserve"> </v>
          </cell>
          <cell r="AM31" t="str">
            <v xml:space="preserve"> </v>
          </cell>
          <cell r="AN31" t="str">
            <v xml:space="preserve"> </v>
          </cell>
        </row>
        <row r="32">
          <cell r="B32" t="str">
            <v>-</v>
          </cell>
          <cell r="J32">
            <v>0</v>
          </cell>
          <cell r="L32">
            <v>0</v>
          </cell>
          <cell r="N32">
            <v>0</v>
          </cell>
          <cell r="P32">
            <v>0</v>
          </cell>
          <cell r="R32">
            <v>0</v>
          </cell>
          <cell r="T32">
            <v>0</v>
          </cell>
          <cell r="V32">
            <v>0</v>
          </cell>
          <cell r="W32" t="str">
            <v xml:space="preserve"> </v>
          </cell>
          <cell r="X32" t="str">
            <v xml:space="preserve"> </v>
          </cell>
          <cell r="Y32" t="str">
            <v/>
          </cell>
          <cell r="AA32" t="str">
            <v/>
          </cell>
          <cell r="AB32" t="str">
            <v xml:space="preserve"> </v>
          </cell>
          <cell r="AC32" t="str">
            <v/>
          </cell>
          <cell r="AD32" t="str">
            <v xml:space="preserve"> </v>
          </cell>
          <cell r="AE32" t="str">
            <v xml:space="preserve"> </v>
          </cell>
          <cell r="AF32" t="str">
            <v xml:space="preserve"> </v>
          </cell>
          <cell r="AG32">
            <v>0</v>
          </cell>
          <cell r="AH32" t="str">
            <v xml:space="preserve"> </v>
          </cell>
          <cell r="AI32" t="str">
            <v xml:space="preserve"> </v>
          </cell>
          <cell r="AJ32" t="str">
            <v xml:space="preserve"> </v>
          </cell>
          <cell r="AK32" t="str">
            <v xml:space="preserve"> </v>
          </cell>
          <cell r="AL32" t="str">
            <v xml:space="preserve"> </v>
          </cell>
          <cell r="AM32" t="str">
            <v xml:space="preserve"> </v>
          </cell>
          <cell r="AN32" t="str">
            <v xml:space="preserve"> </v>
          </cell>
        </row>
        <row r="33">
          <cell r="B33" t="str">
            <v>-</v>
          </cell>
          <cell r="J33">
            <v>0</v>
          </cell>
          <cell r="L33">
            <v>0</v>
          </cell>
          <cell r="N33">
            <v>0</v>
          </cell>
          <cell r="P33">
            <v>0</v>
          </cell>
          <cell r="R33">
            <v>0</v>
          </cell>
          <cell r="T33">
            <v>0</v>
          </cell>
          <cell r="V33">
            <v>0</v>
          </cell>
          <cell r="W33" t="str">
            <v xml:space="preserve"> </v>
          </cell>
          <cell r="X33" t="str">
            <v xml:space="preserve"> </v>
          </cell>
          <cell r="Y33" t="str">
            <v/>
          </cell>
          <cell r="AA33" t="str">
            <v/>
          </cell>
          <cell r="AB33" t="str">
            <v xml:space="preserve"> </v>
          </cell>
          <cell r="AC33" t="str">
            <v/>
          </cell>
          <cell r="AD33" t="str">
            <v xml:space="preserve"> </v>
          </cell>
          <cell r="AE33" t="str">
            <v xml:space="preserve"> </v>
          </cell>
          <cell r="AF33" t="str">
            <v xml:space="preserve"> </v>
          </cell>
          <cell r="AG33">
            <v>0</v>
          </cell>
          <cell r="AH33" t="str">
            <v xml:space="preserve"> </v>
          </cell>
          <cell r="AI33" t="str">
            <v xml:space="preserve"> </v>
          </cell>
          <cell r="AJ33" t="str">
            <v xml:space="preserve"> </v>
          </cell>
          <cell r="AK33" t="str">
            <v xml:space="preserve"> </v>
          </cell>
          <cell r="AL33" t="str">
            <v xml:space="preserve"> </v>
          </cell>
          <cell r="AM33" t="str">
            <v xml:space="preserve"> </v>
          </cell>
          <cell r="AN33" t="str">
            <v xml:space="preserve"> </v>
          </cell>
        </row>
        <row r="34">
          <cell r="B34" t="str">
            <v>-</v>
          </cell>
          <cell r="J34">
            <v>0</v>
          </cell>
          <cell r="L34">
            <v>0</v>
          </cell>
          <cell r="N34">
            <v>0</v>
          </cell>
          <cell r="P34">
            <v>0</v>
          </cell>
          <cell r="R34">
            <v>0</v>
          </cell>
          <cell r="T34">
            <v>0</v>
          </cell>
          <cell r="V34">
            <v>0</v>
          </cell>
          <cell r="W34" t="str">
            <v xml:space="preserve"> </v>
          </cell>
          <cell r="X34" t="str">
            <v xml:space="preserve"> </v>
          </cell>
          <cell r="Y34" t="str">
            <v/>
          </cell>
          <cell r="AA34" t="str">
            <v/>
          </cell>
          <cell r="AB34" t="str">
            <v xml:space="preserve"> </v>
          </cell>
          <cell r="AC34" t="str">
            <v/>
          </cell>
          <cell r="AD34" t="str">
            <v xml:space="preserve"> </v>
          </cell>
          <cell r="AE34" t="str">
            <v xml:space="preserve"> </v>
          </cell>
          <cell r="AF34" t="str">
            <v xml:space="preserve"> </v>
          </cell>
          <cell r="AG34">
            <v>0</v>
          </cell>
          <cell r="AH34" t="str">
            <v xml:space="preserve"> </v>
          </cell>
          <cell r="AI34" t="str">
            <v xml:space="preserve"> </v>
          </cell>
          <cell r="AJ34" t="str">
            <v xml:space="preserve"> </v>
          </cell>
          <cell r="AK34" t="str">
            <v xml:space="preserve"> </v>
          </cell>
          <cell r="AL34" t="str">
            <v xml:space="preserve"> </v>
          </cell>
          <cell r="AM34" t="str">
            <v xml:space="preserve"> </v>
          </cell>
          <cell r="AN34" t="str">
            <v xml:space="preserve"> </v>
          </cell>
        </row>
        <row r="35">
          <cell r="B35" t="str">
            <v>-</v>
          </cell>
          <cell r="J35">
            <v>0</v>
          </cell>
          <cell r="L35">
            <v>0</v>
          </cell>
          <cell r="N35">
            <v>0</v>
          </cell>
          <cell r="P35">
            <v>0</v>
          </cell>
          <cell r="R35">
            <v>0</v>
          </cell>
          <cell r="T35">
            <v>0</v>
          </cell>
          <cell r="V35">
            <v>0</v>
          </cell>
          <cell r="W35" t="str">
            <v xml:space="preserve"> </v>
          </cell>
          <cell r="X35" t="str">
            <v xml:space="preserve"> </v>
          </cell>
          <cell r="Y35" t="str">
            <v/>
          </cell>
          <cell r="AA35" t="str">
            <v/>
          </cell>
          <cell r="AB35" t="str">
            <v xml:space="preserve"> </v>
          </cell>
          <cell r="AC35" t="str">
            <v/>
          </cell>
          <cell r="AD35" t="str">
            <v xml:space="preserve"> </v>
          </cell>
          <cell r="AE35" t="str">
            <v xml:space="preserve"> </v>
          </cell>
          <cell r="AF35" t="str">
            <v xml:space="preserve"> </v>
          </cell>
          <cell r="AG35">
            <v>0</v>
          </cell>
          <cell r="AH35" t="str">
            <v xml:space="preserve"> </v>
          </cell>
          <cell r="AI35" t="str">
            <v xml:space="preserve"> </v>
          </cell>
          <cell r="AJ35" t="str">
            <v xml:space="preserve"> </v>
          </cell>
          <cell r="AK35" t="str">
            <v xml:space="preserve"> </v>
          </cell>
          <cell r="AL35" t="str">
            <v xml:space="preserve"> </v>
          </cell>
          <cell r="AM35" t="str">
            <v xml:space="preserve"> </v>
          </cell>
          <cell r="AN35" t="str">
            <v xml:space="preserve"> </v>
          </cell>
        </row>
        <row r="36">
          <cell r="B36" t="str">
            <v>-</v>
          </cell>
          <cell r="J36">
            <v>0</v>
          </cell>
          <cell r="L36">
            <v>0</v>
          </cell>
          <cell r="N36">
            <v>0</v>
          </cell>
          <cell r="P36">
            <v>0</v>
          </cell>
          <cell r="R36">
            <v>0</v>
          </cell>
          <cell r="T36">
            <v>0</v>
          </cell>
          <cell r="V36">
            <v>0</v>
          </cell>
          <cell r="W36" t="str">
            <v xml:space="preserve"> </v>
          </cell>
          <cell r="X36" t="str">
            <v xml:space="preserve"> </v>
          </cell>
          <cell r="Y36" t="str">
            <v/>
          </cell>
          <cell r="AA36" t="str">
            <v/>
          </cell>
          <cell r="AB36" t="str">
            <v xml:space="preserve"> </v>
          </cell>
          <cell r="AC36" t="str">
            <v/>
          </cell>
          <cell r="AD36" t="str">
            <v xml:space="preserve"> </v>
          </cell>
          <cell r="AE36" t="str">
            <v xml:space="preserve"> </v>
          </cell>
          <cell r="AF36" t="str">
            <v xml:space="preserve"> </v>
          </cell>
          <cell r="AG36">
            <v>0</v>
          </cell>
          <cell r="AH36" t="str">
            <v xml:space="preserve"> </v>
          </cell>
          <cell r="AI36" t="str">
            <v xml:space="preserve"> </v>
          </cell>
          <cell r="AJ36" t="str">
            <v xml:space="preserve"> </v>
          </cell>
          <cell r="AK36" t="str">
            <v xml:space="preserve"> </v>
          </cell>
          <cell r="AL36" t="str">
            <v xml:space="preserve"> </v>
          </cell>
          <cell r="AM36" t="str">
            <v xml:space="preserve"> </v>
          </cell>
          <cell r="AN36" t="str">
            <v xml:space="preserve"> </v>
          </cell>
        </row>
        <row r="37">
          <cell r="B37" t="str">
            <v>-</v>
          </cell>
          <cell r="J37">
            <v>0</v>
          </cell>
          <cell r="L37">
            <v>0</v>
          </cell>
          <cell r="N37">
            <v>0</v>
          </cell>
          <cell r="P37">
            <v>0</v>
          </cell>
          <cell r="R37">
            <v>0</v>
          </cell>
          <cell r="T37">
            <v>0</v>
          </cell>
          <cell r="V37">
            <v>0</v>
          </cell>
          <cell r="W37" t="str">
            <v xml:space="preserve"> </v>
          </cell>
          <cell r="X37" t="str">
            <v xml:space="preserve"> </v>
          </cell>
          <cell r="Y37" t="str">
            <v/>
          </cell>
          <cell r="AA37" t="str">
            <v/>
          </cell>
          <cell r="AB37" t="str">
            <v xml:space="preserve"> </v>
          </cell>
          <cell r="AC37" t="str">
            <v/>
          </cell>
          <cell r="AD37" t="str">
            <v xml:space="preserve"> </v>
          </cell>
          <cell r="AE37" t="str">
            <v xml:space="preserve"> </v>
          </cell>
          <cell r="AF37" t="str">
            <v xml:space="preserve"> </v>
          </cell>
          <cell r="AG37">
            <v>0</v>
          </cell>
          <cell r="AH37" t="str">
            <v xml:space="preserve"> </v>
          </cell>
          <cell r="AI37" t="str">
            <v xml:space="preserve"> </v>
          </cell>
          <cell r="AJ37" t="str">
            <v xml:space="preserve"> </v>
          </cell>
          <cell r="AK37" t="str">
            <v xml:space="preserve"> </v>
          </cell>
          <cell r="AL37" t="str">
            <v xml:space="preserve"> </v>
          </cell>
          <cell r="AM37" t="str">
            <v xml:space="preserve"> </v>
          </cell>
          <cell r="AN37" t="str">
            <v xml:space="preserve"> </v>
          </cell>
        </row>
        <row r="38">
          <cell r="B38" t="str">
            <v>-</v>
          </cell>
          <cell r="J38">
            <v>0</v>
          </cell>
          <cell r="L38">
            <v>0</v>
          </cell>
          <cell r="N38">
            <v>0</v>
          </cell>
          <cell r="P38">
            <v>0</v>
          </cell>
          <cell r="R38">
            <v>0</v>
          </cell>
          <cell r="T38">
            <v>0</v>
          </cell>
          <cell r="V38">
            <v>0</v>
          </cell>
          <cell r="W38" t="str">
            <v xml:space="preserve"> </v>
          </cell>
          <cell r="X38" t="str">
            <v xml:space="preserve"> </v>
          </cell>
          <cell r="Y38" t="str">
            <v/>
          </cell>
          <cell r="AA38" t="str">
            <v/>
          </cell>
          <cell r="AB38" t="str">
            <v xml:space="preserve"> </v>
          </cell>
          <cell r="AC38" t="str">
            <v/>
          </cell>
          <cell r="AD38" t="str">
            <v xml:space="preserve"> </v>
          </cell>
          <cell r="AE38" t="str">
            <v xml:space="preserve"> </v>
          </cell>
          <cell r="AF38" t="str">
            <v xml:space="preserve"> </v>
          </cell>
          <cell r="AG38">
            <v>0</v>
          </cell>
          <cell r="AH38" t="str">
            <v xml:space="preserve"> </v>
          </cell>
          <cell r="AI38" t="str">
            <v xml:space="preserve"> </v>
          </cell>
          <cell r="AJ38" t="str">
            <v xml:space="preserve"> </v>
          </cell>
          <cell r="AK38" t="str">
            <v xml:space="preserve"> </v>
          </cell>
          <cell r="AL38" t="str">
            <v xml:space="preserve"> </v>
          </cell>
          <cell r="AM38" t="str">
            <v xml:space="preserve"> </v>
          </cell>
          <cell r="AN38" t="str">
            <v xml:space="preserve"> </v>
          </cell>
        </row>
        <row r="39">
          <cell r="B39" t="str">
            <v>-</v>
          </cell>
          <cell r="J39">
            <v>0</v>
          </cell>
          <cell r="L39">
            <v>0</v>
          </cell>
          <cell r="N39">
            <v>0</v>
          </cell>
          <cell r="P39">
            <v>0</v>
          </cell>
          <cell r="R39">
            <v>0</v>
          </cell>
          <cell r="T39">
            <v>0</v>
          </cell>
          <cell r="V39">
            <v>0</v>
          </cell>
          <cell r="W39" t="str">
            <v xml:space="preserve"> </v>
          </cell>
          <cell r="X39" t="str">
            <v xml:space="preserve"> </v>
          </cell>
          <cell r="Y39" t="str">
            <v/>
          </cell>
          <cell r="AA39" t="str">
            <v/>
          </cell>
          <cell r="AB39" t="str">
            <v xml:space="preserve"> </v>
          </cell>
          <cell r="AC39" t="str">
            <v/>
          </cell>
          <cell r="AD39" t="str">
            <v xml:space="preserve"> </v>
          </cell>
          <cell r="AE39" t="str">
            <v xml:space="preserve"> </v>
          </cell>
          <cell r="AF39" t="str">
            <v xml:space="preserve"> </v>
          </cell>
          <cell r="AG39">
            <v>0</v>
          </cell>
          <cell r="AH39" t="str">
            <v xml:space="preserve"> </v>
          </cell>
          <cell r="AI39" t="str">
            <v xml:space="preserve"> </v>
          </cell>
          <cell r="AJ39" t="str">
            <v xml:space="preserve"> </v>
          </cell>
          <cell r="AK39" t="str">
            <v xml:space="preserve"> </v>
          </cell>
          <cell r="AL39" t="str">
            <v xml:space="preserve"> </v>
          </cell>
          <cell r="AM39" t="str">
            <v xml:space="preserve"> </v>
          </cell>
          <cell r="AN39" t="str">
            <v xml:space="preserve"> </v>
          </cell>
        </row>
        <row r="40">
          <cell r="B40" t="str">
            <v>-</v>
          </cell>
          <cell r="J40">
            <v>0</v>
          </cell>
          <cell r="L40">
            <v>0</v>
          </cell>
          <cell r="N40">
            <v>0</v>
          </cell>
          <cell r="P40">
            <v>0</v>
          </cell>
          <cell r="R40">
            <v>0</v>
          </cell>
          <cell r="T40">
            <v>0</v>
          </cell>
          <cell r="V40">
            <v>0</v>
          </cell>
          <cell r="W40" t="str">
            <v xml:space="preserve"> </v>
          </cell>
          <cell r="X40" t="str">
            <v xml:space="preserve"> </v>
          </cell>
          <cell r="Y40" t="str">
            <v/>
          </cell>
          <cell r="AA40" t="str">
            <v/>
          </cell>
          <cell r="AB40" t="str">
            <v xml:space="preserve"> </v>
          </cell>
          <cell r="AC40" t="str">
            <v/>
          </cell>
          <cell r="AD40" t="str">
            <v xml:space="preserve"> </v>
          </cell>
          <cell r="AE40" t="str">
            <v xml:space="preserve"> </v>
          </cell>
          <cell r="AF40" t="str">
            <v xml:space="preserve"> </v>
          </cell>
          <cell r="AG40">
            <v>0</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row>
        <row r="41">
          <cell r="B41" t="str">
            <v>-</v>
          </cell>
          <cell r="J41">
            <v>0</v>
          </cell>
          <cell r="L41">
            <v>0</v>
          </cell>
          <cell r="N41">
            <v>0</v>
          </cell>
          <cell r="P41">
            <v>0</v>
          </cell>
          <cell r="R41">
            <v>0</v>
          </cell>
          <cell r="T41">
            <v>0</v>
          </cell>
          <cell r="V41">
            <v>0</v>
          </cell>
          <cell r="W41" t="str">
            <v xml:space="preserve"> </v>
          </cell>
          <cell r="X41" t="str">
            <v xml:space="preserve"> </v>
          </cell>
          <cell r="Y41" t="str">
            <v/>
          </cell>
          <cell r="AA41" t="str">
            <v/>
          </cell>
          <cell r="AB41" t="str">
            <v xml:space="preserve"> </v>
          </cell>
          <cell r="AC41" t="str">
            <v/>
          </cell>
          <cell r="AD41" t="str">
            <v xml:space="preserve"> </v>
          </cell>
          <cell r="AE41" t="str">
            <v xml:space="preserve"> </v>
          </cell>
          <cell r="AF41" t="str">
            <v xml:space="preserve"> </v>
          </cell>
          <cell r="AG41">
            <v>0</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row>
        <row r="42">
          <cell r="B42" t="str">
            <v>-</v>
          </cell>
          <cell r="J42">
            <v>0</v>
          </cell>
          <cell r="L42">
            <v>0</v>
          </cell>
          <cell r="N42">
            <v>0</v>
          </cell>
          <cell r="P42">
            <v>0</v>
          </cell>
          <cell r="R42">
            <v>0</v>
          </cell>
          <cell r="T42">
            <v>0</v>
          </cell>
          <cell r="V42">
            <v>0</v>
          </cell>
          <cell r="W42" t="str">
            <v xml:space="preserve"> </v>
          </cell>
          <cell r="X42" t="str">
            <v xml:space="preserve"> </v>
          </cell>
          <cell r="Y42" t="str">
            <v/>
          </cell>
          <cell r="AA42" t="str">
            <v/>
          </cell>
          <cell r="AB42" t="str">
            <v xml:space="preserve"> </v>
          </cell>
          <cell r="AC42" t="str">
            <v/>
          </cell>
          <cell r="AD42" t="str">
            <v xml:space="preserve"> </v>
          </cell>
          <cell r="AE42" t="str">
            <v xml:space="preserve"> </v>
          </cell>
          <cell r="AF42" t="str">
            <v xml:space="preserve"> </v>
          </cell>
          <cell r="AG42">
            <v>0</v>
          </cell>
          <cell r="AH42" t="str">
            <v xml:space="preserve"> </v>
          </cell>
          <cell r="AI42" t="str">
            <v xml:space="preserve"> </v>
          </cell>
          <cell r="AJ42" t="str">
            <v xml:space="preserve"> </v>
          </cell>
          <cell r="AK42" t="str">
            <v xml:space="preserve"> </v>
          </cell>
          <cell r="AL42" t="str">
            <v xml:space="preserve"> </v>
          </cell>
          <cell r="AM42" t="str">
            <v xml:space="preserve"> </v>
          </cell>
          <cell r="AN42" t="str">
            <v xml:space="preserve"> </v>
          </cell>
        </row>
        <row r="43">
          <cell r="B43" t="str">
            <v>-</v>
          </cell>
          <cell r="J43">
            <v>0</v>
          </cell>
          <cell r="L43">
            <v>0</v>
          </cell>
          <cell r="N43">
            <v>0</v>
          </cell>
          <cell r="P43">
            <v>0</v>
          </cell>
          <cell r="R43">
            <v>0</v>
          </cell>
          <cell r="T43">
            <v>0</v>
          </cell>
          <cell r="V43">
            <v>0</v>
          </cell>
          <cell r="W43" t="str">
            <v xml:space="preserve"> </v>
          </cell>
          <cell r="X43" t="str">
            <v xml:space="preserve"> </v>
          </cell>
          <cell r="Y43" t="str">
            <v/>
          </cell>
          <cell r="AA43" t="str">
            <v/>
          </cell>
          <cell r="AB43" t="str">
            <v xml:space="preserve"> </v>
          </cell>
          <cell r="AC43" t="str">
            <v/>
          </cell>
          <cell r="AD43" t="str">
            <v xml:space="preserve"> </v>
          </cell>
          <cell r="AE43" t="str">
            <v xml:space="preserve"> </v>
          </cell>
          <cell r="AF43" t="str">
            <v xml:space="preserve"> </v>
          </cell>
          <cell r="AG43">
            <v>0</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row>
        <row r="44">
          <cell r="B44" t="str">
            <v>-</v>
          </cell>
          <cell r="J44">
            <v>0</v>
          </cell>
          <cell r="L44">
            <v>0</v>
          </cell>
          <cell r="N44">
            <v>0</v>
          </cell>
          <cell r="P44">
            <v>0</v>
          </cell>
          <cell r="R44">
            <v>0</v>
          </cell>
          <cell r="T44">
            <v>0</v>
          </cell>
          <cell r="V44">
            <v>0</v>
          </cell>
          <cell r="W44" t="str">
            <v xml:space="preserve"> </v>
          </cell>
          <cell r="X44" t="str">
            <v xml:space="preserve"> </v>
          </cell>
          <cell r="Y44" t="str">
            <v/>
          </cell>
          <cell r="AA44" t="str">
            <v/>
          </cell>
          <cell r="AB44" t="str">
            <v xml:space="preserve"> </v>
          </cell>
          <cell r="AC44" t="str">
            <v/>
          </cell>
          <cell r="AD44" t="str">
            <v xml:space="preserve"> </v>
          </cell>
          <cell r="AE44" t="str">
            <v xml:space="preserve"> </v>
          </cell>
          <cell r="AF44" t="str">
            <v xml:space="preserve"> </v>
          </cell>
          <cell r="AG44">
            <v>0</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row>
        <row r="45">
          <cell r="B45" t="str">
            <v>-</v>
          </cell>
          <cell r="J45">
            <v>0</v>
          </cell>
          <cell r="L45">
            <v>0</v>
          </cell>
          <cell r="N45">
            <v>0</v>
          </cell>
          <cell r="P45">
            <v>0</v>
          </cell>
          <cell r="R45">
            <v>0</v>
          </cell>
          <cell r="T45">
            <v>0</v>
          </cell>
          <cell r="V45">
            <v>0</v>
          </cell>
          <cell r="W45" t="str">
            <v xml:space="preserve"> </v>
          </cell>
          <cell r="X45" t="str">
            <v xml:space="preserve"> </v>
          </cell>
          <cell r="Y45" t="str">
            <v/>
          </cell>
          <cell r="AA45" t="str">
            <v/>
          </cell>
          <cell r="AB45" t="str">
            <v xml:space="preserve"> </v>
          </cell>
          <cell r="AC45" t="str">
            <v/>
          </cell>
          <cell r="AD45" t="str">
            <v xml:space="preserve"> </v>
          </cell>
          <cell r="AE45" t="str">
            <v xml:space="preserve"> </v>
          </cell>
          <cell r="AF45" t="str">
            <v xml:space="preserve"> </v>
          </cell>
          <cell r="AG45">
            <v>0</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row>
        <row r="46">
          <cell r="B46" t="str">
            <v>-</v>
          </cell>
          <cell r="J46">
            <v>0</v>
          </cell>
          <cell r="L46">
            <v>0</v>
          </cell>
          <cell r="N46">
            <v>0</v>
          </cell>
          <cell r="P46">
            <v>0</v>
          </cell>
          <cell r="R46">
            <v>0</v>
          </cell>
          <cell r="T46">
            <v>0</v>
          </cell>
          <cell r="V46">
            <v>0</v>
          </cell>
          <cell r="W46" t="str">
            <v xml:space="preserve"> </v>
          </cell>
          <cell r="X46" t="str">
            <v xml:space="preserve"> </v>
          </cell>
          <cell r="Y46" t="str">
            <v/>
          </cell>
          <cell r="AA46" t="str">
            <v/>
          </cell>
          <cell r="AB46" t="str">
            <v xml:space="preserve"> </v>
          </cell>
          <cell r="AC46" t="str">
            <v/>
          </cell>
          <cell r="AD46" t="str">
            <v xml:space="preserve"> </v>
          </cell>
          <cell r="AE46" t="str">
            <v xml:space="preserve"> </v>
          </cell>
          <cell r="AF46" t="str">
            <v xml:space="preserve"> </v>
          </cell>
          <cell r="AG46">
            <v>0</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row>
        <row r="47">
          <cell r="B47" t="str">
            <v>-</v>
          </cell>
          <cell r="J47">
            <v>0</v>
          </cell>
          <cell r="L47">
            <v>0</v>
          </cell>
          <cell r="N47">
            <v>0</v>
          </cell>
          <cell r="P47">
            <v>0</v>
          </cell>
          <cell r="R47">
            <v>0</v>
          </cell>
          <cell r="T47">
            <v>0</v>
          </cell>
          <cell r="V47">
            <v>0</v>
          </cell>
          <cell r="W47" t="str">
            <v xml:space="preserve"> </v>
          </cell>
          <cell r="X47" t="str">
            <v xml:space="preserve"> </v>
          </cell>
          <cell r="Y47" t="str">
            <v/>
          </cell>
          <cell r="AA47" t="str">
            <v/>
          </cell>
          <cell r="AB47" t="str">
            <v xml:space="preserve"> </v>
          </cell>
          <cell r="AC47" t="str">
            <v/>
          </cell>
          <cell r="AD47" t="str">
            <v xml:space="preserve"> </v>
          </cell>
          <cell r="AE47" t="str">
            <v xml:space="preserve"> </v>
          </cell>
          <cell r="AF47" t="str">
            <v xml:space="preserve"> </v>
          </cell>
          <cell r="AG47">
            <v>0</v>
          </cell>
          <cell r="AH47" t="str">
            <v xml:space="preserve"> </v>
          </cell>
          <cell r="AI47" t="str">
            <v xml:space="preserve"> </v>
          </cell>
          <cell r="AJ47" t="str">
            <v xml:space="preserve"> </v>
          </cell>
          <cell r="AK47" t="str">
            <v xml:space="preserve"> </v>
          </cell>
          <cell r="AL47" t="str">
            <v xml:space="preserve"> </v>
          </cell>
          <cell r="AM47" t="str">
            <v xml:space="preserve"> </v>
          </cell>
          <cell r="AN47" t="str">
            <v xml:space="preserve"> </v>
          </cell>
        </row>
        <row r="48">
          <cell r="B48" t="str">
            <v>-</v>
          </cell>
          <cell r="J48">
            <v>0</v>
          </cell>
          <cell r="L48">
            <v>0</v>
          </cell>
          <cell r="N48">
            <v>0</v>
          </cell>
          <cell r="P48">
            <v>0</v>
          </cell>
          <cell r="R48">
            <v>0</v>
          </cell>
          <cell r="T48">
            <v>0</v>
          </cell>
          <cell r="V48">
            <v>0</v>
          </cell>
          <cell r="W48" t="str">
            <v xml:space="preserve"> </v>
          </cell>
          <cell r="X48" t="str">
            <v xml:space="preserve"> </v>
          </cell>
          <cell r="Y48" t="str">
            <v/>
          </cell>
          <cell r="AA48" t="str">
            <v/>
          </cell>
          <cell r="AB48" t="str">
            <v xml:space="preserve"> </v>
          </cell>
          <cell r="AC48" t="str">
            <v/>
          </cell>
          <cell r="AD48" t="str">
            <v xml:space="preserve"> </v>
          </cell>
          <cell r="AE48" t="str">
            <v xml:space="preserve"> </v>
          </cell>
          <cell r="AF48" t="str">
            <v xml:space="preserve"> </v>
          </cell>
          <cell r="AG48">
            <v>0</v>
          </cell>
          <cell r="AH48" t="str">
            <v xml:space="preserve"> </v>
          </cell>
          <cell r="AI48" t="str">
            <v xml:space="preserve"> </v>
          </cell>
          <cell r="AJ48" t="str">
            <v xml:space="preserve"> </v>
          </cell>
          <cell r="AK48" t="str">
            <v xml:space="preserve"> </v>
          </cell>
          <cell r="AL48" t="str">
            <v xml:space="preserve"> </v>
          </cell>
          <cell r="AM48" t="str">
            <v xml:space="preserve"> </v>
          </cell>
          <cell r="AN48" t="str">
            <v xml:space="preserve"> </v>
          </cell>
        </row>
        <row r="49">
          <cell r="B49" t="str">
            <v>-</v>
          </cell>
          <cell r="J49">
            <v>0</v>
          </cell>
          <cell r="L49">
            <v>0</v>
          </cell>
          <cell r="N49">
            <v>0</v>
          </cell>
          <cell r="P49">
            <v>0</v>
          </cell>
          <cell r="R49">
            <v>0</v>
          </cell>
          <cell r="T49">
            <v>0</v>
          </cell>
          <cell r="V49">
            <v>0</v>
          </cell>
          <cell r="W49" t="str">
            <v xml:space="preserve"> </v>
          </cell>
          <cell r="X49" t="str">
            <v xml:space="preserve"> </v>
          </cell>
          <cell r="Y49" t="str">
            <v/>
          </cell>
          <cell r="AA49" t="str">
            <v/>
          </cell>
          <cell r="AB49" t="str">
            <v xml:space="preserve"> </v>
          </cell>
          <cell r="AC49" t="str">
            <v/>
          </cell>
          <cell r="AD49" t="str">
            <v xml:space="preserve"> </v>
          </cell>
          <cell r="AE49" t="str">
            <v xml:space="preserve"> </v>
          </cell>
          <cell r="AF49" t="str">
            <v xml:space="preserve"> </v>
          </cell>
          <cell r="AG49">
            <v>0</v>
          </cell>
          <cell r="AH49" t="str">
            <v xml:space="preserve"> </v>
          </cell>
          <cell r="AI49" t="str">
            <v xml:space="preserve"> </v>
          </cell>
          <cell r="AJ49" t="str">
            <v xml:space="preserve"> </v>
          </cell>
          <cell r="AK49" t="str">
            <v xml:space="preserve"> </v>
          </cell>
          <cell r="AL49" t="str">
            <v xml:space="preserve"> </v>
          </cell>
          <cell r="AM49" t="str">
            <v xml:space="preserve"> </v>
          </cell>
          <cell r="AN49" t="str">
            <v xml:space="preserve"> </v>
          </cell>
        </row>
        <row r="50">
          <cell r="B50" t="str">
            <v>-</v>
          </cell>
          <cell r="J50">
            <v>0</v>
          </cell>
          <cell r="L50">
            <v>0</v>
          </cell>
          <cell r="N50">
            <v>0</v>
          </cell>
          <cell r="P50">
            <v>0</v>
          </cell>
          <cell r="R50">
            <v>0</v>
          </cell>
          <cell r="T50">
            <v>0</v>
          </cell>
          <cell r="V50">
            <v>0</v>
          </cell>
          <cell r="W50" t="str">
            <v xml:space="preserve"> </v>
          </cell>
          <cell r="X50" t="str">
            <v xml:space="preserve"> </v>
          </cell>
          <cell r="Y50" t="str">
            <v/>
          </cell>
          <cell r="AA50" t="str">
            <v/>
          </cell>
          <cell r="AB50" t="str">
            <v xml:space="preserve"> </v>
          </cell>
          <cell r="AC50" t="str">
            <v/>
          </cell>
          <cell r="AD50" t="str">
            <v xml:space="preserve"> </v>
          </cell>
          <cell r="AE50" t="str">
            <v xml:space="preserve"> </v>
          </cell>
          <cell r="AF50" t="str">
            <v xml:space="preserve"> </v>
          </cell>
          <cell r="AG50">
            <v>0</v>
          </cell>
          <cell r="AH50" t="str">
            <v xml:space="preserve"> </v>
          </cell>
          <cell r="AI50" t="str">
            <v xml:space="preserve"> </v>
          </cell>
          <cell r="AJ50" t="str">
            <v xml:space="preserve"> </v>
          </cell>
          <cell r="AK50" t="str">
            <v xml:space="preserve"> </v>
          </cell>
          <cell r="AL50" t="str">
            <v xml:space="preserve"> </v>
          </cell>
          <cell r="AM50" t="str">
            <v xml:space="preserve"> </v>
          </cell>
          <cell r="AN50" t="str">
            <v xml:space="preserve"> </v>
          </cell>
        </row>
        <row r="51">
          <cell r="B51" t="str">
            <v>-</v>
          </cell>
          <cell r="J51">
            <v>0</v>
          </cell>
          <cell r="L51">
            <v>0</v>
          </cell>
          <cell r="N51">
            <v>0</v>
          </cell>
          <cell r="P51">
            <v>0</v>
          </cell>
          <cell r="R51">
            <v>0</v>
          </cell>
          <cell r="T51">
            <v>0</v>
          </cell>
          <cell r="V51">
            <v>0</v>
          </cell>
          <cell r="W51" t="str">
            <v xml:space="preserve"> </v>
          </cell>
          <cell r="X51" t="str">
            <v xml:space="preserve"> </v>
          </cell>
          <cell r="Y51" t="str">
            <v/>
          </cell>
          <cell r="AA51" t="str">
            <v/>
          </cell>
          <cell r="AB51" t="str">
            <v xml:space="preserve"> </v>
          </cell>
          <cell r="AC51" t="str">
            <v/>
          </cell>
          <cell r="AD51" t="str">
            <v xml:space="preserve"> </v>
          </cell>
          <cell r="AE51" t="str">
            <v xml:space="preserve"> </v>
          </cell>
          <cell r="AF51" t="str">
            <v xml:space="preserve"> </v>
          </cell>
          <cell r="AG51">
            <v>0</v>
          </cell>
          <cell r="AH51" t="str">
            <v xml:space="preserve"> </v>
          </cell>
          <cell r="AI51" t="str">
            <v xml:space="preserve"> </v>
          </cell>
          <cell r="AJ51" t="str">
            <v xml:space="preserve"> </v>
          </cell>
          <cell r="AK51" t="str">
            <v xml:space="preserve"> </v>
          </cell>
          <cell r="AL51" t="str">
            <v xml:space="preserve"> </v>
          </cell>
          <cell r="AM51" t="str">
            <v xml:space="preserve"> </v>
          </cell>
          <cell r="AN51" t="str">
            <v xml:space="preserve"> </v>
          </cell>
        </row>
        <row r="52">
          <cell r="B52" t="str">
            <v>-</v>
          </cell>
          <cell r="J52">
            <v>0</v>
          </cell>
          <cell r="L52">
            <v>0</v>
          </cell>
          <cell r="N52">
            <v>0</v>
          </cell>
          <cell r="P52">
            <v>0</v>
          </cell>
          <cell r="R52">
            <v>0</v>
          </cell>
          <cell r="T52">
            <v>0</v>
          </cell>
          <cell r="V52">
            <v>0</v>
          </cell>
          <cell r="W52" t="str">
            <v xml:space="preserve"> </v>
          </cell>
          <cell r="X52" t="str">
            <v xml:space="preserve"> </v>
          </cell>
          <cell r="Y52" t="str">
            <v/>
          </cell>
          <cell r="AA52" t="str">
            <v/>
          </cell>
          <cell r="AB52" t="str">
            <v xml:space="preserve"> </v>
          </cell>
          <cell r="AC52" t="str">
            <v/>
          </cell>
          <cell r="AD52" t="str">
            <v xml:space="preserve"> </v>
          </cell>
          <cell r="AE52" t="str">
            <v xml:space="preserve"> </v>
          </cell>
          <cell r="AF52" t="str">
            <v xml:space="preserve"> </v>
          </cell>
          <cell r="AG52">
            <v>0</v>
          </cell>
          <cell r="AH52" t="str">
            <v xml:space="preserve"> </v>
          </cell>
          <cell r="AI52" t="str">
            <v xml:space="preserve"> </v>
          </cell>
          <cell r="AJ52" t="str">
            <v xml:space="preserve"> </v>
          </cell>
          <cell r="AK52" t="str">
            <v xml:space="preserve"> </v>
          </cell>
          <cell r="AL52" t="str">
            <v xml:space="preserve"> </v>
          </cell>
          <cell r="AM52" t="str">
            <v xml:space="preserve"> </v>
          </cell>
          <cell r="AN52" t="str">
            <v xml:space="preserve"> </v>
          </cell>
        </row>
        <row r="53">
          <cell r="B53" t="str">
            <v>-</v>
          </cell>
          <cell r="J53">
            <v>0</v>
          </cell>
          <cell r="L53">
            <v>0</v>
          </cell>
          <cell r="N53">
            <v>0</v>
          </cell>
          <cell r="P53">
            <v>0</v>
          </cell>
          <cell r="R53">
            <v>0</v>
          </cell>
          <cell r="T53">
            <v>0</v>
          </cell>
          <cell r="V53">
            <v>0</v>
          </cell>
          <cell r="W53" t="str">
            <v xml:space="preserve"> </v>
          </cell>
          <cell r="X53" t="str">
            <v xml:space="preserve"> </v>
          </cell>
          <cell r="Y53" t="str">
            <v/>
          </cell>
          <cell r="AA53" t="str">
            <v/>
          </cell>
          <cell r="AB53" t="str">
            <v xml:space="preserve"> </v>
          </cell>
          <cell r="AC53" t="str">
            <v/>
          </cell>
          <cell r="AD53" t="str">
            <v xml:space="preserve"> </v>
          </cell>
          <cell r="AE53" t="str">
            <v xml:space="preserve"> </v>
          </cell>
          <cell r="AF53" t="str">
            <v xml:space="preserve"> </v>
          </cell>
          <cell r="AG53">
            <v>0</v>
          </cell>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row>
        <row r="54">
          <cell r="B54" t="str">
            <v>-</v>
          </cell>
          <cell r="J54">
            <v>0</v>
          </cell>
          <cell r="L54">
            <v>0</v>
          </cell>
          <cell r="N54">
            <v>0</v>
          </cell>
          <cell r="P54">
            <v>0</v>
          </cell>
          <cell r="R54">
            <v>0</v>
          </cell>
          <cell r="T54">
            <v>0</v>
          </cell>
          <cell r="V54">
            <v>0</v>
          </cell>
          <cell r="W54" t="str">
            <v xml:space="preserve"> </v>
          </cell>
          <cell r="X54" t="str">
            <v xml:space="preserve"> </v>
          </cell>
          <cell r="Y54" t="str">
            <v/>
          </cell>
          <cell r="AA54" t="str">
            <v/>
          </cell>
          <cell r="AB54" t="str">
            <v xml:space="preserve"> </v>
          </cell>
          <cell r="AC54" t="str">
            <v/>
          </cell>
          <cell r="AD54" t="str">
            <v xml:space="preserve"> </v>
          </cell>
          <cell r="AE54" t="str">
            <v xml:space="preserve"> </v>
          </cell>
          <cell r="AF54" t="str">
            <v xml:space="preserve"> </v>
          </cell>
          <cell r="AG54">
            <v>0</v>
          </cell>
          <cell r="AH54" t="str">
            <v xml:space="preserve"> </v>
          </cell>
          <cell r="AI54" t="str">
            <v xml:space="preserve"> </v>
          </cell>
          <cell r="AJ54" t="str">
            <v xml:space="preserve"> </v>
          </cell>
          <cell r="AK54" t="str">
            <v xml:space="preserve"> </v>
          </cell>
          <cell r="AL54" t="str">
            <v xml:space="preserve"> </v>
          </cell>
          <cell r="AM54" t="str">
            <v xml:space="preserve"> </v>
          </cell>
          <cell r="AN54" t="str">
            <v xml:space="preserve"> </v>
          </cell>
        </row>
        <row r="55">
          <cell r="B55" t="str">
            <v>-</v>
          </cell>
          <cell r="J55">
            <v>0</v>
          </cell>
          <cell r="L55">
            <v>0</v>
          </cell>
          <cell r="N55">
            <v>0</v>
          </cell>
          <cell r="P55">
            <v>0</v>
          </cell>
          <cell r="R55">
            <v>0</v>
          </cell>
          <cell r="T55">
            <v>0</v>
          </cell>
          <cell r="V55">
            <v>0</v>
          </cell>
          <cell r="W55" t="str">
            <v xml:space="preserve"> </v>
          </cell>
          <cell r="X55" t="str">
            <v xml:space="preserve"> </v>
          </cell>
          <cell r="Y55" t="str">
            <v/>
          </cell>
          <cell r="AA55" t="str">
            <v/>
          </cell>
          <cell r="AB55" t="str">
            <v xml:space="preserve"> </v>
          </cell>
          <cell r="AC55" t="str">
            <v/>
          </cell>
          <cell r="AD55" t="str">
            <v xml:space="preserve"> </v>
          </cell>
          <cell r="AE55" t="str">
            <v xml:space="preserve"> </v>
          </cell>
          <cell r="AF55" t="str">
            <v xml:space="preserve"> </v>
          </cell>
          <cell r="AG55">
            <v>0</v>
          </cell>
          <cell r="AH55" t="str">
            <v xml:space="preserve"> </v>
          </cell>
          <cell r="AI55" t="str">
            <v xml:space="preserve"> </v>
          </cell>
          <cell r="AJ55" t="str">
            <v xml:space="preserve"> </v>
          </cell>
          <cell r="AK55" t="str">
            <v xml:space="preserve"> </v>
          </cell>
          <cell r="AL55" t="str">
            <v xml:space="preserve"> </v>
          </cell>
          <cell r="AM55" t="str">
            <v xml:space="preserve"> </v>
          </cell>
          <cell r="AN55" t="str">
            <v xml:space="preserve"> </v>
          </cell>
        </row>
        <row r="56">
          <cell r="B56" t="str">
            <v>-</v>
          </cell>
          <cell r="J56">
            <v>0</v>
          </cell>
          <cell r="L56">
            <v>0</v>
          </cell>
          <cell r="N56">
            <v>0</v>
          </cell>
          <cell r="P56">
            <v>0</v>
          </cell>
          <cell r="R56">
            <v>0</v>
          </cell>
          <cell r="T56">
            <v>0</v>
          </cell>
          <cell r="V56">
            <v>0</v>
          </cell>
          <cell r="W56" t="str">
            <v xml:space="preserve"> </v>
          </cell>
          <cell r="X56" t="str">
            <v xml:space="preserve"> </v>
          </cell>
          <cell r="Y56" t="str">
            <v/>
          </cell>
          <cell r="AA56" t="str">
            <v/>
          </cell>
          <cell r="AB56" t="str">
            <v xml:space="preserve"> </v>
          </cell>
          <cell r="AC56" t="str">
            <v/>
          </cell>
          <cell r="AD56" t="str">
            <v xml:space="preserve"> </v>
          </cell>
          <cell r="AE56" t="str">
            <v xml:space="preserve"> </v>
          </cell>
          <cell r="AF56" t="str">
            <v xml:space="preserve"> </v>
          </cell>
          <cell r="AG56">
            <v>0</v>
          </cell>
          <cell r="AH56" t="str">
            <v xml:space="preserve"> </v>
          </cell>
          <cell r="AI56" t="str">
            <v xml:space="preserve"> </v>
          </cell>
          <cell r="AJ56" t="str">
            <v xml:space="preserve"> </v>
          </cell>
          <cell r="AK56" t="str">
            <v xml:space="preserve"> </v>
          </cell>
          <cell r="AL56" t="str">
            <v xml:space="preserve"> </v>
          </cell>
          <cell r="AM56" t="str">
            <v xml:space="preserve"> </v>
          </cell>
          <cell r="AN56" t="str">
            <v xml:space="preserve"> </v>
          </cell>
        </row>
        <row r="57">
          <cell r="B57" t="str">
            <v>-</v>
          </cell>
          <cell r="J57">
            <v>0</v>
          </cell>
          <cell r="L57">
            <v>0</v>
          </cell>
          <cell r="N57">
            <v>0</v>
          </cell>
          <cell r="P57">
            <v>0</v>
          </cell>
          <cell r="R57">
            <v>0</v>
          </cell>
          <cell r="T57">
            <v>0</v>
          </cell>
          <cell r="V57">
            <v>0</v>
          </cell>
          <cell r="W57" t="str">
            <v xml:space="preserve"> </v>
          </cell>
          <cell r="X57" t="str">
            <v xml:space="preserve"> </v>
          </cell>
          <cell r="Y57" t="str">
            <v/>
          </cell>
          <cell r="AA57" t="str">
            <v/>
          </cell>
          <cell r="AB57" t="str">
            <v xml:space="preserve"> </v>
          </cell>
          <cell r="AC57" t="str">
            <v/>
          </cell>
          <cell r="AD57" t="str">
            <v xml:space="preserve"> </v>
          </cell>
          <cell r="AE57" t="str">
            <v xml:space="preserve"> </v>
          </cell>
          <cell r="AF57" t="str">
            <v xml:space="preserve"> </v>
          </cell>
          <cell r="AG57">
            <v>0</v>
          </cell>
          <cell r="AH57" t="str">
            <v xml:space="preserve"> </v>
          </cell>
          <cell r="AI57" t="str">
            <v xml:space="preserve"> </v>
          </cell>
          <cell r="AJ57" t="str">
            <v xml:space="preserve"> </v>
          </cell>
          <cell r="AK57" t="str">
            <v xml:space="preserve"> </v>
          </cell>
          <cell r="AL57" t="str">
            <v xml:space="preserve"> </v>
          </cell>
          <cell r="AM57" t="str">
            <v xml:space="preserve"> </v>
          </cell>
          <cell r="AN57" t="str">
            <v xml:space="preserve"> </v>
          </cell>
        </row>
        <row r="58">
          <cell r="B58" t="str">
            <v>-</v>
          </cell>
          <cell r="J58">
            <v>0</v>
          </cell>
          <cell r="L58">
            <v>0</v>
          </cell>
          <cell r="N58">
            <v>0</v>
          </cell>
          <cell r="P58">
            <v>0</v>
          </cell>
          <cell r="R58">
            <v>0</v>
          </cell>
          <cell r="T58">
            <v>0</v>
          </cell>
          <cell r="V58">
            <v>0</v>
          </cell>
          <cell r="W58" t="str">
            <v xml:space="preserve"> </v>
          </cell>
          <cell r="X58" t="str">
            <v xml:space="preserve"> </v>
          </cell>
          <cell r="Y58" t="str">
            <v/>
          </cell>
          <cell r="AA58" t="str">
            <v/>
          </cell>
          <cell r="AB58" t="str">
            <v xml:space="preserve"> </v>
          </cell>
          <cell r="AC58" t="str">
            <v/>
          </cell>
          <cell r="AD58" t="str">
            <v xml:space="preserve"> </v>
          </cell>
          <cell r="AE58" t="str">
            <v xml:space="preserve"> </v>
          </cell>
          <cell r="AF58" t="str">
            <v xml:space="preserve"> </v>
          </cell>
          <cell r="AG58">
            <v>0</v>
          </cell>
          <cell r="AH58" t="str">
            <v xml:space="preserve"> </v>
          </cell>
          <cell r="AI58" t="str">
            <v xml:space="preserve"> </v>
          </cell>
          <cell r="AJ58" t="str">
            <v xml:space="preserve"> </v>
          </cell>
          <cell r="AK58" t="str">
            <v xml:space="preserve"> </v>
          </cell>
          <cell r="AL58" t="str">
            <v xml:space="preserve"> </v>
          </cell>
          <cell r="AM58" t="str">
            <v xml:space="preserve"> </v>
          </cell>
          <cell r="AN58" t="str">
            <v xml:space="preserve"> </v>
          </cell>
        </row>
        <row r="59">
          <cell r="B59" t="str">
            <v>-</v>
          </cell>
          <cell r="J59">
            <v>0</v>
          </cell>
          <cell r="L59">
            <v>0</v>
          </cell>
          <cell r="N59">
            <v>0</v>
          </cell>
          <cell r="P59">
            <v>0</v>
          </cell>
          <cell r="R59">
            <v>0</v>
          </cell>
          <cell r="T59">
            <v>0</v>
          </cell>
          <cell r="V59">
            <v>0</v>
          </cell>
          <cell r="W59" t="str">
            <v xml:space="preserve"> </v>
          </cell>
          <cell r="X59" t="str">
            <v xml:space="preserve"> </v>
          </cell>
          <cell r="Y59" t="str">
            <v/>
          </cell>
          <cell r="AA59" t="str">
            <v/>
          </cell>
          <cell r="AB59" t="str">
            <v xml:space="preserve"> </v>
          </cell>
          <cell r="AC59" t="str">
            <v/>
          </cell>
          <cell r="AD59" t="str">
            <v xml:space="preserve"> </v>
          </cell>
          <cell r="AE59" t="str">
            <v xml:space="preserve"> </v>
          </cell>
          <cell r="AF59" t="str">
            <v xml:space="preserve"> </v>
          </cell>
          <cell r="AG59">
            <v>0</v>
          </cell>
          <cell r="AH59" t="str">
            <v xml:space="preserve"> </v>
          </cell>
          <cell r="AI59" t="str">
            <v xml:space="preserve"> </v>
          </cell>
          <cell r="AJ59" t="str">
            <v xml:space="preserve"> </v>
          </cell>
          <cell r="AK59" t="str">
            <v xml:space="preserve"> </v>
          </cell>
          <cell r="AL59" t="str">
            <v xml:space="preserve"> </v>
          </cell>
          <cell r="AM59" t="str">
            <v xml:space="preserve"> </v>
          </cell>
          <cell r="AN59" t="str">
            <v xml:space="preserve"> </v>
          </cell>
        </row>
        <row r="60">
          <cell r="B60" t="str">
            <v>-</v>
          </cell>
          <cell r="J60">
            <v>0</v>
          </cell>
          <cell r="L60">
            <v>0</v>
          </cell>
          <cell r="N60">
            <v>0</v>
          </cell>
          <cell r="P60">
            <v>0</v>
          </cell>
          <cell r="R60">
            <v>0</v>
          </cell>
          <cell r="T60">
            <v>0</v>
          </cell>
          <cell r="V60">
            <v>0</v>
          </cell>
          <cell r="W60" t="str">
            <v xml:space="preserve"> </v>
          </cell>
          <cell r="X60" t="str">
            <v xml:space="preserve"> </v>
          </cell>
          <cell r="Y60" t="str">
            <v/>
          </cell>
          <cell r="AA60" t="str">
            <v/>
          </cell>
          <cell r="AB60" t="str">
            <v xml:space="preserve"> </v>
          </cell>
          <cell r="AC60" t="str">
            <v/>
          </cell>
          <cell r="AD60" t="str">
            <v xml:space="preserve"> </v>
          </cell>
          <cell r="AE60" t="str">
            <v xml:space="preserve"> </v>
          </cell>
          <cell r="AF60" t="str">
            <v xml:space="preserve"> </v>
          </cell>
          <cell r="AG60">
            <v>0</v>
          </cell>
          <cell r="AH60" t="str">
            <v xml:space="preserve"> </v>
          </cell>
          <cell r="AI60" t="str">
            <v xml:space="preserve"> </v>
          </cell>
          <cell r="AJ60" t="str">
            <v xml:space="preserve"> </v>
          </cell>
          <cell r="AK60" t="str">
            <v xml:space="preserve"> </v>
          </cell>
          <cell r="AL60" t="str">
            <v xml:space="preserve"> </v>
          </cell>
          <cell r="AM60" t="str">
            <v xml:space="preserve"> </v>
          </cell>
          <cell r="AN60" t="str">
            <v xml:space="preserve"> </v>
          </cell>
        </row>
        <row r="61">
          <cell r="B61" t="str">
            <v>-</v>
          </cell>
          <cell r="J61">
            <v>0</v>
          </cell>
          <cell r="L61">
            <v>0</v>
          </cell>
          <cell r="N61">
            <v>0</v>
          </cell>
          <cell r="P61">
            <v>0</v>
          </cell>
          <cell r="R61">
            <v>0</v>
          </cell>
          <cell r="T61">
            <v>0</v>
          </cell>
          <cell r="V61">
            <v>0</v>
          </cell>
          <cell r="W61" t="str">
            <v xml:space="preserve"> </v>
          </cell>
          <cell r="X61" t="str">
            <v xml:space="preserve"> </v>
          </cell>
          <cell r="Y61" t="str">
            <v/>
          </cell>
          <cell r="AA61" t="str">
            <v/>
          </cell>
          <cell r="AB61" t="str">
            <v xml:space="preserve"> </v>
          </cell>
          <cell r="AC61" t="str">
            <v/>
          </cell>
          <cell r="AD61" t="str">
            <v xml:space="preserve"> </v>
          </cell>
          <cell r="AE61" t="str">
            <v xml:space="preserve"> </v>
          </cell>
          <cell r="AF61" t="str">
            <v xml:space="preserve"> </v>
          </cell>
          <cell r="AG61">
            <v>0</v>
          </cell>
          <cell r="AH61" t="str">
            <v xml:space="preserve"> </v>
          </cell>
          <cell r="AI61" t="str">
            <v xml:space="preserve"> </v>
          </cell>
          <cell r="AJ61" t="str">
            <v xml:space="preserve"> </v>
          </cell>
          <cell r="AK61" t="str">
            <v xml:space="preserve"> </v>
          </cell>
          <cell r="AL61" t="str">
            <v xml:space="preserve"> </v>
          </cell>
          <cell r="AM61" t="str">
            <v xml:space="preserve"> </v>
          </cell>
          <cell r="AN61" t="str">
            <v xml:space="preserve"> </v>
          </cell>
        </row>
        <row r="62">
          <cell r="B62" t="str">
            <v>-</v>
          </cell>
          <cell r="J62">
            <v>0</v>
          </cell>
          <cell r="L62">
            <v>0</v>
          </cell>
          <cell r="N62">
            <v>0</v>
          </cell>
          <cell r="P62">
            <v>0</v>
          </cell>
          <cell r="R62">
            <v>0</v>
          </cell>
          <cell r="T62">
            <v>0</v>
          </cell>
          <cell r="V62">
            <v>0</v>
          </cell>
          <cell r="W62" t="str">
            <v xml:space="preserve"> </v>
          </cell>
          <cell r="X62" t="str">
            <v xml:space="preserve"> </v>
          </cell>
          <cell r="Y62" t="str">
            <v/>
          </cell>
          <cell r="AA62" t="str">
            <v/>
          </cell>
          <cell r="AB62" t="str">
            <v xml:space="preserve"> </v>
          </cell>
          <cell r="AC62" t="str">
            <v/>
          </cell>
          <cell r="AD62" t="str">
            <v xml:space="preserve"> </v>
          </cell>
          <cell r="AE62" t="str">
            <v xml:space="preserve"> </v>
          </cell>
          <cell r="AF62" t="str">
            <v xml:space="preserve"> </v>
          </cell>
          <cell r="AG62">
            <v>0</v>
          </cell>
          <cell r="AH62" t="str">
            <v xml:space="preserve"> </v>
          </cell>
          <cell r="AI62" t="str">
            <v xml:space="preserve"> </v>
          </cell>
          <cell r="AJ62" t="str">
            <v xml:space="preserve"> </v>
          </cell>
          <cell r="AK62" t="str">
            <v xml:space="preserve"> </v>
          </cell>
          <cell r="AL62" t="str">
            <v xml:space="preserve"> </v>
          </cell>
          <cell r="AM62" t="str">
            <v xml:space="preserve"> </v>
          </cell>
          <cell r="AN62" t="str">
            <v xml:space="preserve"> </v>
          </cell>
        </row>
        <row r="63">
          <cell r="B63" t="str">
            <v>-</v>
          </cell>
          <cell r="J63">
            <v>0</v>
          </cell>
          <cell r="L63">
            <v>0</v>
          </cell>
          <cell r="N63">
            <v>0</v>
          </cell>
          <cell r="P63">
            <v>0</v>
          </cell>
          <cell r="R63">
            <v>0</v>
          </cell>
          <cell r="T63">
            <v>0</v>
          </cell>
          <cell r="V63">
            <v>0</v>
          </cell>
          <cell r="W63" t="str">
            <v xml:space="preserve"> </v>
          </cell>
          <cell r="X63" t="str">
            <v xml:space="preserve"> </v>
          </cell>
          <cell r="Y63" t="str">
            <v/>
          </cell>
          <cell r="AA63" t="str">
            <v/>
          </cell>
          <cell r="AB63" t="str">
            <v xml:space="preserve"> </v>
          </cell>
          <cell r="AC63" t="str">
            <v/>
          </cell>
          <cell r="AD63" t="str">
            <v xml:space="preserve"> </v>
          </cell>
          <cell r="AE63" t="str">
            <v xml:space="preserve"> </v>
          </cell>
          <cell r="AF63" t="str">
            <v xml:space="preserve"> </v>
          </cell>
          <cell r="AG63">
            <v>0</v>
          </cell>
          <cell r="AH63" t="str">
            <v xml:space="preserve"> </v>
          </cell>
          <cell r="AI63" t="str">
            <v xml:space="preserve"> </v>
          </cell>
          <cell r="AJ63" t="str">
            <v xml:space="preserve"> </v>
          </cell>
          <cell r="AK63" t="str">
            <v xml:space="preserve"> </v>
          </cell>
          <cell r="AL63" t="str">
            <v xml:space="preserve"> </v>
          </cell>
          <cell r="AM63" t="str">
            <v xml:space="preserve"> </v>
          </cell>
          <cell r="AN63" t="str">
            <v xml:space="preserve"> </v>
          </cell>
        </row>
        <row r="64">
          <cell r="B64" t="str">
            <v>-</v>
          </cell>
          <cell r="J64">
            <v>0</v>
          </cell>
          <cell r="L64">
            <v>0</v>
          </cell>
          <cell r="N64">
            <v>0</v>
          </cell>
          <cell r="P64">
            <v>0</v>
          </cell>
          <cell r="R64">
            <v>0</v>
          </cell>
          <cell r="T64">
            <v>0</v>
          </cell>
          <cell r="V64">
            <v>0</v>
          </cell>
          <cell r="W64" t="str">
            <v xml:space="preserve"> </v>
          </cell>
          <cell r="X64" t="str">
            <v xml:space="preserve"> </v>
          </cell>
          <cell r="Y64" t="str">
            <v/>
          </cell>
          <cell r="AA64" t="str">
            <v/>
          </cell>
          <cell r="AB64" t="str">
            <v xml:space="preserve"> </v>
          </cell>
          <cell r="AC64" t="str">
            <v/>
          </cell>
          <cell r="AD64" t="str">
            <v xml:space="preserve"> </v>
          </cell>
          <cell r="AE64" t="str">
            <v xml:space="preserve"> </v>
          </cell>
          <cell r="AF64" t="str">
            <v xml:space="preserve"> </v>
          </cell>
          <cell r="AG64">
            <v>0</v>
          </cell>
          <cell r="AH64" t="str">
            <v xml:space="preserve"> </v>
          </cell>
          <cell r="AI64" t="str">
            <v xml:space="preserve"> </v>
          </cell>
          <cell r="AJ64" t="str">
            <v xml:space="preserve"> </v>
          </cell>
          <cell r="AK64" t="str">
            <v xml:space="preserve"> </v>
          </cell>
          <cell r="AL64" t="str">
            <v xml:space="preserve"> </v>
          </cell>
          <cell r="AM64" t="str">
            <v xml:space="preserve"> </v>
          </cell>
          <cell r="AN64" t="str">
            <v xml:space="preserve"> </v>
          </cell>
        </row>
        <row r="65">
          <cell r="B65" t="str">
            <v>-</v>
          </cell>
          <cell r="J65">
            <v>0</v>
          </cell>
          <cell r="L65">
            <v>0</v>
          </cell>
          <cell r="N65">
            <v>0</v>
          </cell>
          <cell r="P65">
            <v>0</v>
          </cell>
          <cell r="R65">
            <v>0</v>
          </cell>
          <cell r="T65">
            <v>0</v>
          </cell>
          <cell r="V65">
            <v>0</v>
          </cell>
          <cell r="W65" t="str">
            <v xml:space="preserve"> </v>
          </cell>
          <cell r="X65" t="str">
            <v xml:space="preserve"> </v>
          </cell>
          <cell r="Y65" t="str">
            <v/>
          </cell>
          <cell r="AA65" t="str">
            <v/>
          </cell>
          <cell r="AB65" t="str">
            <v xml:space="preserve"> </v>
          </cell>
          <cell r="AC65" t="str">
            <v/>
          </cell>
          <cell r="AD65" t="str">
            <v xml:space="preserve"> </v>
          </cell>
          <cell r="AE65" t="str">
            <v xml:space="preserve"> </v>
          </cell>
          <cell r="AF65" t="str">
            <v xml:space="preserve"> </v>
          </cell>
          <cell r="AG65">
            <v>0</v>
          </cell>
          <cell r="AH65" t="str">
            <v xml:space="preserve"> </v>
          </cell>
          <cell r="AI65" t="str">
            <v xml:space="preserve"> </v>
          </cell>
          <cell r="AJ65" t="str">
            <v xml:space="preserve"> </v>
          </cell>
          <cell r="AK65" t="str">
            <v xml:space="preserve"> </v>
          </cell>
          <cell r="AL65" t="str">
            <v xml:space="preserve"> </v>
          </cell>
          <cell r="AM65" t="str">
            <v xml:space="preserve"> </v>
          </cell>
          <cell r="AN65" t="str">
            <v xml:space="preserve"> </v>
          </cell>
        </row>
        <row r="66">
          <cell r="B66" t="str">
            <v>-</v>
          </cell>
          <cell r="J66">
            <v>0</v>
          </cell>
          <cell r="L66">
            <v>0</v>
          </cell>
          <cell r="N66">
            <v>0</v>
          </cell>
          <cell r="P66">
            <v>0</v>
          </cell>
          <cell r="R66">
            <v>0</v>
          </cell>
          <cell r="T66">
            <v>0</v>
          </cell>
          <cell r="V66">
            <v>0</v>
          </cell>
          <cell r="W66" t="str">
            <v xml:space="preserve"> </v>
          </cell>
          <cell r="X66" t="str">
            <v xml:space="preserve"> </v>
          </cell>
          <cell r="Y66" t="str">
            <v/>
          </cell>
          <cell r="AA66" t="str">
            <v/>
          </cell>
          <cell r="AB66" t="str">
            <v xml:space="preserve"> </v>
          </cell>
          <cell r="AC66" t="str">
            <v/>
          </cell>
          <cell r="AD66" t="str">
            <v xml:space="preserve"> </v>
          </cell>
          <cell r="AE66" t="str">
            <v xml:space="preserve"> </v>
          </cell>
          <cell r="AF66" t="str">
            <v xml:space="preserve"> </v>
          </cell>
          <cell r="AG66">
            <v>0</v>
          </cell>
          <cell r="AH66" t="str">
            <v xml:space="preserve"> </v>
          </cell>
          <cell r="AI66" t="str">
            <v xml:space="preserve"> </v>
          </cell>
          <cell r="AJ66" t="str">
            <v xml:space="preserve"> </v>
          </cell>
          <cell r="AK66" t="str">
            <v xml:space="preserve"> </v>
          </cell>
          <cell r="AL66" t="str">
            <v xml:space="preserve"> </v>
          </cell>
          <cell r="AM66" t="str">
            <v xml:space="preserve"> </v>
          </cell>
          <cell r="AN66" t="str">
            <v xml:space="preserve"> </v>
          </cell>
        </row>
        <row r="67">
          <cell r="B67" t="str">
            <v>-</v>
          </cell>
          <cell r="J67">
            <v>0</v>
          </cell>
          <cell r="L67">
            <v>0</v>
          </cell>
          <cell r="N67">
            <v>0</v>
          </cell>
          <cell r="P67">
            <v>0</v>
          </cell>
          <cell r="R67">
            <v>0</v>
          </cell>
          <cell r="T67">
            <v>0</v>
          </cell>
          <cell r="V67">
            <v>0</v>
          </cell>
          <cell r="W67" t="str">
            <v xml:space="preserve"> </v>
          </cell>
          <cell r="X67" t="str">
            <v xml:space="preserve"> </v>
          </cell>
          <cell r="Y67" t="str">
            <v/>
          </cell>
          <cell r="AA67" t="str">
            <v/>
          </cell>
          <cell r="AB67" t="str">
            <v xml:space="preserve"> </v>
          </cell>
          <cell r="AC67" t="str">
            <v/>
          </cell>
          <cell r="AD67" t="str">
            <v xml:space="preserve"> </v>
          </cell>
          <cell r="AE67" t="str">
            <v xml:space="preserve"> </v>
          </cell>
          <cell r="AF67" t="str">
            <v xml:space="preserve"> </v>
          </cell>
          <cell r="AG67">
            <v>0</v>
          </cell>
          <cell r="AH67" t="str">
            <v xml:space="preserve"> </v>
          </cell>
          <cell r="AI67" t="str">
            <v xml:space="preserve"> </v>
          </cell>
          <cell r="AJ67" t="str">
            <v xml:space="preserve"> </v>
          </cell>
          <cell r="AK67" t="str">
            <v xml:space="preserve"> </v>
          </cell>
          <cell r="AL67" t="str">
            <v xml:space="preserve"> </v>
          </cell>
          <cell r="AM67" t="str">
            <v xml:space="preserve"> </v>
          </cell>
          <cell r="AN67" t="str">
            <v xml:space="preserve"> </v>
          </cell>
        </row>
        <row r="68">
          <cell r="B68" t="str">
            <v>-</v>
          </cell>
          <cell r="J68">
            <v>0</v>
          </cell>
          <cell r="L68">
            <v>0</v>
          </cell>
          <cell r="N68">
            <v>0</v>
          </cell>
          <cell r="P68">
            <v>0</v>
          </cell>
          <cell r="R68">
            <v>0</v>
          </cell>
          <cell r="T68">
            <v>0</v>
          </cell>
          <cell r="V68">
            <v>0</v>
          </cell>
          <cell r="W68" t="str">
            <v xml:space="preserve"> </v>
          </cell>
          <cell r="X68" t="str">
            <v xml:space="preserve"> </v>
          </cell>
          <cell r="Y68" t="str">
            <v/>
          </cell>
          <cell r="AA68" t="str">
            <v/>
          </cell>
          <cell r="AB68" t="str">
            <v xml:space="preserve"> </v>
          </cell>
          <cell r="AC68" t="str">
            <v/>
          </cell>
          <cell r="AD68" t="str">
            <v xml:space="preserve"> </v>
          </cell>
          <cell r="AE68" t="str">
            <v xml:space="preserve"> </v>
          </cell>
          <cell r="AF68" t="str">
            <v xml:space="preserve"> </v>
          </cell>
          <cell r="AG68">
            <v>0</v>
          </cell>
          <cell r="AH68" t="str">
            <v xml:space="preserve"> </v>
          </cell>
          <cell r="AI68" t="str">
            <v xml:space="preserve"> </v>
          </cell>
          <cell r="AJ68" t="str">
            <v xml:space="preserve"> </v>
          </cell>
          <cell r="AK68" t="str">
            <v xml:space="preserve"> </v>
          </cell>
          <cell r="AL68" t="str">
            <v xml:space="preserve"> </v>
          </cell>
          <cell r="AM68" t="str">
            <v xml:space="preserve"> </v>
          </cell>
          <cell r="AN68" t="str">
            <v xml:space="preserve"> </v>
          </cell>
        </row>
        <row r="69">
          <cell r="B69" t="str">
            <v>-</v>
          </cell>
          <cell r="J69">
            <v>0</v>
          </cell>
          <cell r="L69">
            <v>0</v>
          </cell>
          <cell r="N69">
            <v>0</v>
          </cell>
          <cell r="P69">
            <v>0</v>
          </cell>
          <cell r="R69">
            <v>0</v>
          </cell>
          <cell r="T69">
            <v>0</v>
          </cell>
          <cell r="V69">
            <v>0</v>
          </cell>
          <cell r="W69" t="str">
            <v xml:space="preserve"> </v>
          </cell>
          <cell r="X69" t="str">
            <v xml:space="preserve"> </v>
          </cell>
          <cell r="Y69" t="str">
            <v/>
          </cell>
          <cell r="AA69" t="str">
            <v/>
          </cell>
          <cell r="AB69" t="str">
            <v xml:space="preserve"> </v>
          </cell>
          <cell r="AC69" t="str">
            <v/>
          </cell>
          <cell r="AD69" t="str">
            <v xml:space="preserve"> </v>
          </cell>
          <cell r="AE69" t="str">
            <v xml:space="preserve"> </v>
          </cell>
          <cell r="AF69" t="str">
            <v xml:space="preserve"> </v>
          </cell>
          <cell r="AG69">
            <v>0</v>
          </cell>
          <cell r="AH69" t="str">
            <v xml:space="preserve"> </v>
          </cell>
          <cell r="AI69" t="str">
            <v xml:space="preserve"> </v>
          </cell>
          <cell r="AJ69" t="str">
            <v xml:space="preserve"> </v>
          </cell>
          <cell r="AK69" t="str">
            <v xml:space="preserve"> </v>
          </cell>
          <cell r="AL69" t="str">
            <v xml:space="preserve"> </v>
          </cell>
          <cell r="AM69" t="str">
            <v xml:space="preserve"> </v>
          </cell>
          <cell r="AN69" t="str">
            <v xml:space="preserve"> </v>
          </cell>
        </row>
        <row r="70">
          <cell r="B70" t="str">
            <v>-</v>
          </cell>
          <cell r="J70">
            <v>0</v>
          </cell>
          <cell r="L70">
            <v>0</v>
          </cell>
          <cell r="N70">
            <v>0</v>
          </cell>
          <cell r="P70">
            <v>0</v>
          </cell>
          <cell r="R70">
            <v>0</v>
          </cell>
          <cell r="T70">
            <v>0</v>
          </cell>
          <cell r="V70">
            <v>0</v>
          </cell>
          <cell r="W70" t="str">
            <v xml:space="preserve"> </v>
          </cell>
          <cell r="X70" t="str">
            <v xml:space="preserve"> </v>
          </cell>
          <cell r="Y70" t="str">
            <v/>
          </cell>
          <cell r="AA70" t="str">
            <v/>
          </cell>
          <cell r="AB70" t="str">
            <v xml:space="preserve"> </v>
          </cell>
          <cell r="AC70" t="str">
            <v/>
          </cell>
          <cell r="AD70" t="str">
            <v xml:space="preserve"> </v>
          </cell>
          <cell r="AE70" t="str">
            <v xml:space="preserve"> </v>
          </cell>
          <cell r="AF70" t="str">
            <v xml:space="preserve"> </v>
          </cell>
          <cell r="AG70">
            <v>0</v>
          </cell>
          <cell r="AH70" t="str">
            <v xml:space="preserve"> </v>
          </cell>
          <cell r="AI70" t="str">
            <v xml:space="preserve"> </v>
          </cell>
          <cell r="AJ70" t="str">
            <v xml:space="preserve"> </v>
          </cell>
          <cell r="AK70" t="str">
            <v xml:space="preserve"> </v>
          </cell>
          <cell r="AL70" t="str">
            <v xml:space="preserve"> </v>
          </cell>
          <cell r="AM70" t="str">
            <v xml:space="preserve"> </v>
          </cell>
          <cell r="AN70" t="str">
            <v xml:space="preserve"> </v>
          </cell>
        </row>
        <row r="71">
          <cell r="B71" t="str">
            <v>-</v>
          </cell>
          <cell r="J71">
            <v>0</v>
          </cell>
          <cell r="L71">
            <v>0</v>
          </cell>
          <cell r="N71">
            <v>0</v>
          </cell>
          <cell r="P71">
            <v>0</v>
          </cell>
          <cell r="R71">
            <v>0</v>
          </cell>
          <cell r="T71">
            <v>0</v>
          </cell>
          <cell r="V71">
            <v>0</v>
          </cell>
          <cell r="W71" t="str">
            <v xml:space="preserve"> </v>
          </cell>
          <cell r="X71" t="str">
            <v xml:space="preserve"> </v>
          </cell>
          <cell r="Y71" t="str">
            <v/>
          </cell>
          <cell r="AA71" t="str">
            <v/>
          </cell>
          <cell r="AB71" t="str">
            <v xml:space="preserve"> </v>
          </cell>
          <cell r="AC71" t="str">
            <v/>
          </cell>
          <cell r="AD71" t="str">
            <v xml:space="preserve"> </v>
          </cell>
          <cell r="AE71" t="str">
            <v xml:space="preserve"> </v>
          </cell>
          <cell r="AF71" t="str">
            <v xml:space="preserve"> </v>
          </cell>
          <cell r="AG71">
            <v>0</v>
          </cell>
          <cell r="AH71" t="str">
            <v xml:space="preserve"> </v>
          </cell>
          <cell r="AI71" t="str">
            <v xml:space="preserve"> </v>
          </cell>
          <cell r="AJ71" t="str">
            <v xml:space="preserve"> </v>
          </cell>
          <cell r="AK71" t="str">
            <v xml:space="preserve"> </v>
          </cell>
          <cell r="AL71" t="str">
            <v xml:space="preserve"> </v>
          </cell>
          <cell r="AM71" t="str">
            <v xml:space="preserve"> </v>
          </cell>
          <cell r="AN71" t="str">
            <v xml:space="preserve"> </v>
          </cell>
        </row>
        <row r="72">
          <cell r="B72" t="str">
            <v>-</v>
          </cell>
          <cell r="J72">
            <v>0</v>
          </cell>
          <cell r="L72">
            <v>0</v>
          </cell>
          <cell r="N72">
            <v>0</v>
          </cell>
          <cell r="P72">
            <v>0</v>
          </cell>
          <cell r="R72">
            <v>0</v>
          </cell>
          <cell r="T72">
            <v>0</v>
          </cell>
          <cell r="V72">
            <v>0</v>
          </cell>
          <cell r="W72" t="str">
            <v xml:space="preserve"> </v>
          </cell>
          <cell r="X72" t="str">
            <v xml:space="preserve"> </v>
          </cell>
          <cell r="Y72" t="str">
            <v/>
          </cell>
          <cell r="AA72" t="str">
            <v/>
          </cell>
          <cell r="AB72" t="str">
            <v xml:space="preserve"> </v>
          </cell>
          <cell r="AC72" t="str">
            <v/>
          </cell>
          <cell r="AD72" t="str">
            <v xml:space="preserve"> </v>
          </cell>
          <cell r="AE72" t="str">
            <v xml:space="preserve"> </v>
          </cell>
          <cell r="AF72" t="str">
            <v xml:space="preserve"> </v>
          </cell>
          <cell r="AG72">
            <v>0</v>
          </cell>
          <cell r="AH72" t="str">
            <v xml:space="preserve"> </v>
          </cell>
          <cell r="AI72" t="str">
            <v xml:space="preserve"> </v>
          </cell>
          <cell r="AJ72" t="str">
            <v xml:space="preserve"> </v>
          </cell>
          <cell r="AK72" t="str">
            <v xml:space="preserve"> </v>
          </cell>
          <cell r="AL72" t="str">
            <v xml:space="preserve"> </v>
          </cell>
          <cell r="AM72" t="str">
            <v xml:space="preserve"> </v>
          </cell>
          <cell r="AN72" t="str">
            <v xml:space="preserve"> </v>
          </cell>
        </row>
        <row r="73">
          <cell r="B73" t="str">
            <v>-</v>
          </cell>
          <cell r="J73">
            <v>0</v>
          </cell>
          <cell r="L73">
            <v>0</v>
          </cell>
          <cell r="N73">
            <v>0</v>
          </cell>
          <cell r="P73">
            <v>0</v>
          </cell>
          <cell r="R73">
            <v>0</v>
          </cell>
          <cell r="T73">
            <v>0</v>
          </cell>
          <cell r="V73">
            <v>0</v>
          </cell>
          <cell r="W73" t="str">
            <v xml:space="preserve"> </v>
          </cell>
          <cell r="X73" t="str">
            <v xml:space="preserve"> </v>
          </cell>
          <cell r="Y73" t="str">
            <v/>
          </cell>
          <cell r="AA73" t="str">
            <v/>
          </cell>
          <cell r="AB73" t="str">
            <v xml:space="preserve"> </v>
          </cell>
          <cell r="AC73" t="str">
            <v/>
          </cell>
          <cell r="AD73" t="str">
            <v xml:space="preserve"> </v>
          </cell>
          <cell r="AE73" t="str">
            <v xml:space="preserve"> </v>
          </cell>
          <cell r="AF73" t="str">
            <v xml:space="preserve"> </v>
          </cell>
          <cell r="AG73">
            <v>0</v>
          </cell>
          <cell r="AH73" t="str">
            <v xml:space="preserve"> </v>
          </cell>
          <cell r="AI73" t="str">
            <v xml:space="preserve"> </v>
          </cell>
          <cell r="AJ73" t="str">
            <v xml:space="preserve"> </v>
          </cell>
          <cell r="AK73" t="str">
            <v xml:space="preserve"> </v>
          </cell>
          <cell r="AL73" t="str">
            <v xml:space="preserve"> </v>
          </cell>
          <cell r="AM73" t="str">
            <v xml:space="preserve"> </v>
          </cell>
          <cell r="AN73" t="str">
            <v xml:space="preserve"> </v>
          </cell>
        </row>
        <row r="74">
          <cell r="B74" t="str">
            <v>-</v>
          </cell>
          <cell r="J74">
            <v>0</v>
          </cell>
          <cell r="L74">
            <v>0</v>
          </cell>
          <cell r="N74">
            <v>0</v>
          </cell>
          <cell r="P74">
            <v>0</v>
          </cell>
          <cell r="R74">
            <v>0</v>
          </cell>
          <cell r="T74">
            <v>0</v>
          </cell>
          <cell r="V74">
            <v>0</v>
          </cell>
          <cell r="W74" t="str">
            <v xml:space="preserve"> </v>
          </cell>
          <cell r="X74" t="str">
            <v xml:space="preserve"> </v>
          </cell>
          <cell r="Y74" t="str">
            <v/>
          </cell>
          <cell r="AA74" t="str">
            <v/>
          </cell>
          <cell r="AB74" t="str">
            <v xml:space="preserve"> </v>
          </cell>
          <cell r="AC74" t="str">
            <v/>
          </cell>
          <cell r="AD74" t="str">
            <v xml:space="preserve"> </v>
          </cell>
          <cell r="AE74" t="str">
            <v xml:space="preserve"> </v>
          </cell>
          <cell r="AF74" t="str">
            <v xml:space="preserve"> </v>
          </cell>
          <cell r="AG74">
            <v>0</v>
          </cell>
          <cell r="AH74" t="str">
            <v xml:space="preserve"> </v>
          </cell>
          <cell r="AI74" t="str">
            <v xml:space="preserve"> </v>
          </cell>
          <cell r="AJ74" t="str">
            <v xml:space="preserve"> </v>
          </cell>
          <cell r="AK74" t="str">
            <v xml:space="preserve"> </v>
          </cell>
          <cell r="AL74" t="str">
            <v xml:space="preserve"> </v>
          </cell>
          <cell r="AM74" t="str">
            <v xml:space="preserve"> </v>
          </cell>
          <cell r="AN74" t="str">
            <v xml:space="preserve"> </v>
          </cell>
        </row>
        <row r="75">
          <cell r="B75" t="str">
            <v>-</v>
          </cell>
          <cell r="J75">
            <v>0</v>
          </cell>
          <cell r="L75">
            <v>0</v>
          </cell>
          <cell r="N75">
            <v>0</v>
          </cell>
          <cell r="P75">
            <v>0</v>
          </cell>
          <cell r="R75">
            <v>0</v>
          </cell>
          <cell r="T75">
            <v>0</v>
          </cell>
          <cell r="V75">
            <v>0</v>
          </cell>
          <cell r="W75" t="str">
            <v xml:space="preserve"> </v>
          </cell>
          <cell r="X75" t="str">
            <v xml:space="preserve"> </v>
          </cell>
          <cell r="Y75" t="str">
            <v/>
          </cell>
          <cell r="AA75" t="str">
            <v/>
          </cell>
          <cell r="AB75" t="str">
            <v xml:space="preserve"> </v>
          </cell>
          <cell r="AC75" t="str">
            <v/>
          </cell>
          <cell r="AD75" t="str">
            <v xml:space="preserve"> </v>
          </cell>
          <cell r="AE75" t="str">
            <v xml:space="preserve"> </v>
          </cell>
          <cell r="AF75" t="str">
            <v xml:space="preserve"> </v>
          </cell>
          <cell r="AG75">
            <v>0</v>
          </cell>
          <cell r="AH75" t="str">
            <v xml:space="preserve"> </v>
          </cell>
          <cell r="AI75" t="str">
            <v xml:space="preserve"> </v>
          </cell>
          <cell r="AJ75" t="str">
            <v xml:space="preserve"> </v>
          </cell>
          <cell r="AK75" t="str">
            <v xml:space="preserve"> </v>
          </cell>
          <cell r="AL75" t="str">
            <v xml:space="preserve"> </v>
          </cell>
          <cell r="AM75" t="str">
            <v xml:space="preserve"> </v>
          </cell>
          <cell r="AN75" t="str">
            <v xml:space="preserve"> </v>
          </cell>
        </row>
        <row r="76">
          <cell r="B76" t="str">
            <v>-</v>
          </cell>
          <cell r="J76">
            <v>0</v>
          </cell>
          <cell r="L76">
            <v>0</v>
          </cell>
          <cell r="N76">
            <v>0</v>
          </cell>
          <cell r="P76">
            <v>0</v>
          </cell>
          <cell r="R76">
            <v>0</v>
          </cell>
          <cell r="T76">
            <v>0</v>
          </cell>
          <cell r="V76">
            <v>0</v>
          </cell>
          <cell r="W76" t="str">
            <v xml:space="preserve"> </v>
          </cell>
          <cell r="X76" t="str">
            <v xml:space="preserve"> </v>
          </cell>
          <cell r="Y76" t="str">
            <v/>
          </cell>
          <cell r="AA76" t="str">
            <v/>
          </cell>
          <cell r="AB76" t="str">
            <v xml:space="preserve"> </v>
          </cell>
          <cell r="AC76" t="str">
            <v/>
          </cell>
          <cell r="AD76" t="str">
            <v xml:space="preserve"> </v>
          </cell>
          <cell r="AE76" t="str">
            <v xml:space="preserve"> </v>
          </cell>
          <cell r="AF76" t="str">
            <v xml:space="preserve"> </v>
          </cell>
          <cell r="AG76">
            <v>0</v>
          </cell>
          <cell r="AH76" t="str">
            <v xml:space="preserve"> </v>
          </cell>
          <cell r="AI76" t="str">
            <v xml:space="preserve"> </v>
          </cell>
          <cell r="AJ76" t="str">
            <v xml:space="preserve"> </v>
          </cell>
          <cell r="AK76" t="str">
            <v xml:space="preserve"> </v>
          </cell>
          <cell r="AL76" t="str">
            <v xml:space="preserve"> </v>
          </cell>
          <cell r="AM76" t="str">
            <v xml:space="preserve"> </v>
          </cell>
          <cell r="AN76" t="str">
            <v xml:space="preserve"> </v>
          </cell>
        </row>
        <row r="77">
          <cell r="B77" t="str">
            <v>-</v>
          </cell>
          <cell r="J77">
            <v>0</v>
          </cell>
          <cell r="L77">
            <v>0</v>
          </cell>
          <cell r="N77">
            <v>0</v>
          </cell>
          <cell r="P77">
            <v>0</v>
          </cell>
          <cell r="R77">
            <v>0</v>
          </cell>
          <cell r="T77">
            <v>0</v>
          </cell>
          <cell r="V77">
            <v>0</v>
          </cell>
          <cell r="W77" t="str">
            <v xml:space="preserve"> </v>
          </cell>
          <cell r="X77" t="str">
            <v xml:space="preserve"> </v>
          </cell>
          <cell r="Y77" t="str">
            <v/>
          </cell>
          <cell r="AA77" t="str">
            <v/>
          </cell>
          <cell r="AB77" t="str">
            <v xml:space="preserve"> </v>
          </cell>
          <cell r="AC77" t="str">
            <v/>
          </cell>
          <cell r="AD77" t="str">
            <v xml:space="preserve"> </v>
          </cell>
          <cell r="AE77" t="str">
            <v xml:space="preserve"> </v>
          </cell>
          <cell r="AF77" t="str">
            <v xml:space="preserve"> </v>
          </cell>
          <cell r="AG77">
            <v>0</v>
          </cell>
          <cell r="AH77" t="str">
            <v xml:space="preserve"> </v>
          </cell>
          <cell r="AI77" t="str">
            <v xml:space="preserve"> </v>
          </cell>
          <cell r="AJ77" t="str">
            <v xml:space="preserve"> </v>
          </cell>
          <cell r="AK77" t="str">
            <v xml:space="preserve"> </v>
          </cell>
          <cell r="AL77" t="str">
            <v xml:space="preserve"> </v>
          </cell>
          <cell r="AM77" t="str">
            <v xml:space="preserve"> </v>
          </cell>
          <cell r="AN77" t="str">
            <v xml:space="preserve"> </v>
          </cell>
        </row>
        <row r="78">
          <cell r="B78" t="str">
            <v>-</v>
          </cell>
          <cell r="J78">
            <v>0</v>
          </cell>
          <cell r="L78">
            <v>0</v>
          </cell>
          <cell r="N78">
            <v>0</v>
          </cell>
          <cell r="P78">
            <v>0</v>
          </cell>
          <cell r="R78">
            <v>0</v>
          </cell>
          <cell r="T78">
            <v>0</v>
          </cell>
          <cell r="V78">
            <v>0</v>
          </cell>
          <cell r="W78" t="str">
            <v xml:space="preserve"> </v>
          </cell>
          <cell r="X78" t="str">
            <v xml:space="preserve"> </v>
          </cell>
          <cell r="Y78" t="str">
            <v/>
          </cell>
          <cell r="AA78" t="str">
            <v/>
          </cell>
          <cell r="AB78" t="str">
            <v xml:space="preserve"> </v>
          </cell>
          <cell r="AC78" t="str">
            <v/>
          </cell>
          <cell r="AD78" t="str">
            <v xml:space="preserve"> </v>
          </cell>
          <cell r="AE78" t="str">
            <v xml:space="preserve"> </v>
          </cell>
          <cell r="AF78" t="str">
            <v xml:space="preserve"> </v>
          </cell>
          <cell r="AG78">
            <v>0</v>
          </cell>
          <cell r="AH78" t="str">
            <v xml:space="preserve"> </v>
          </cell>
          <cell r="AI78" t="str">
            <v xml:space="preserve"> </v>
          </cell>
          <cell r="AJ78" t="str">
            <v xml:space="preserve"> </v>
          </cell>
          <cell r="AK78" t="str">
            <v xml:space="preserve"> </v>
          </cell>
          <cell r="AL78" t="str">
            <v xml:space="preserve"> </v>
          </cell>
          <cell r="AM78" t="str">
            <v xml:space="preserve"> </v>
          </cell>
          <cell r="AN78" t="str">
            <v xml:space="preserve"> </v>
          </cell>
        </row>
        <row r="79">
          <cell r="B79" t="str">
            <v>-</v>
          </cell>
          <cell r="J79">
            <v>0</v>
          </cell>
          <cell r="L79">
            <v>0</v>
          </cell>
          <cell r="N79">
            <v>0</v>
          </cell>
          <cell r="P79">
            <v>0</v>
          </cell>
          <cell r="R79">
            <v>0</v>
          </cell>
          <cell r="T79">
            <v>0</v>
          </cell>
          <cell r="V79">
            <v>0</v>
          </cell>
          <cell r="W79" t="str">
            <v xml:space="preserve"> </v>
          </cell>
          <cell r="X79" t="str">
            <v xml:space="preserve"> </v>
          </cell>
          <cell r="Y79" t="str">
            <v/>
          </cell>
          <cell r="AA79" t="str">
            <v/>
          </cell>
          <cell r="AB79" t="str">
            <v xml:space="preserve"> </v>
          </cell>
          <cell r="AC79" t="str">
            <v/>
          </cell>
          <cell r="AD79" t="str">
            <v xml:space="preserve"> </v>
          </cell>
          <cell r="AE79" t="str">
            <v xml:space="preserve"> </v>
          </cell>
          <cell r="AF79" t="str">
            <v xml:space="preserve"> </v>
          </cell>
          <cell r="AG79">
            <v>0</v>
          </cell>
          <cell r="AH79" t="str">
            <v xml:space="preserve"> </v>
          </cell>
          <cell r="AI79" t="str">
            <v xml:space="preserve"> </v>
          </cell>
          <cell r="AJ79" t="str">
            <v xml:space="preserve"> </v>
          </cell>
          <cell r="AK79" t="str">
            <v xml:space="preserve"> </v>
          </cell>
          <cell r="AL79" t="str">
            <v xml:space="preserve"> </v>
          </cell>
          <cell r="AM79" t="str">
            <v xml:space="preserve"> </v>
          </cell>
          <cell r="AN79" t="str">
            <v xml:space="preserve"> </v>
          </cell>
        </row>
        <row r="80">
          <cell r="B80" t="str">
            <v>-</v>
          </cell>
          <cell r="J80">
            <v>0</v>
          </cell>
          <cell r="L80">
            <v>0</v>
          </cell>
          <cell r="N80">
            <v>0</v>
          </cell>
          <cell r="P80">
            <v>0</v>
          </cell>
          <cell r="R80">
            <v>0</v>
          </cell>
          <cell r="T80">
            <v>0</v>
          </cell>
          <cell r="V80">
            <v>0</v>
          </cell>
          <cell r="W80" t="str">
            <v xml:space="preserve"> </v>
          </cell>
          <cell r="X80" t="str">
            <v xml:space="preserve"> </v>
          </cell>
          <cell r="Y80" t="str">
            <v/>
          </cell>
          <cell r="AA80" t="str">
            <v/>
          </cell>
          <cell r="AB80" t="str">
            <v xml:space="preserve"> </v>
          </cell>
          <cell r="AC80" t="str">
            <v/>
          </cell>
          <cell r="AD80" t="str">
            <v xml:space="preserve"> </v>
          </cell>
          <cell r="AE80" t="str">
            <v xml:space="preserve"> </v>
          </cell>
          <cell r="AF80" t="str">
            <v xml:space="preserve"> </v>
          </cell>
          <cell r="AG80">
            <v>0</v>
          </cell>
          <cell r="AH80" t="str">
            <v xml:space="preserve"> </v>
          </cell>
          <cell r="AI80" t="str">
            <v xml:space="preserve"> </v>
          </cell>
          <cell r="AJ80" t="str">
            <v xml:space="preserve"> </v>
          </cell>
          <cell r="AK80" t="str">
            <v xml:space="preserve"> </v>
          </cell>
          <cell r="AL80" t="str">
            <v xml:space="preserve"> </v>
          </cell>
          <cell r="AM80" t="str">
            <v xml:space="preserve"> </v>
          </cell>
          <cell r="AN80" t="str">
            <v xml:space="preserve"> </v>
          </cell>
        </row>
        <row r="81">
          <cell r="B81" t="str">
            <v>-</v>
          </cell>
          <cell r="J81">
            <v>0</v>
          </cell>
          <cell r="L81">
            <v>0</v>
          </cell>
          <cell r="N81">
            <v>0</v>
          </cell>
          <cell r="P81">
            <v>0</v>
          </cell>
          <cell r="R81">
            <v>0</v>
          </cell>
          <cell r="T81">
            <v>0</v>
          </cell>
          <cell r="V81">
            <v>0</v>
          </cell>
          <cell r="W81" t="str">
            <v xml:space="preserve"> </v>
          </cell>
          <cell r="X81" t="str">
            <v xml:space="preserve"> </v>
          </cell>
          <cell r="Y81" t="str">
            <v/>
          </cell>
          <cell r="AA81" t="str">
            <v/>
          </cell>
          <cell r="AB81" t="str">
            <v xml:space="preserve"> </v>
          </cell>
          <cell r="AC81" t="str">
            <v/>
          </cell>
          <cell r="AD81" t="str">
            <v xml:space="preserve"> </v>
          </cell>
          <cell r="AE81" t="str">
            <v xml:space="preserve"> </v>
          </cell>
          <cell r="AF81" t="str">
            <v xml:space="preserve"> </v>
          </cell>
          <cell r="AG81">
            <v>0</v>
          </cell>
          <cell r="AH81" t="str">
            <v xml:space="preserve"> </v>
          </cell>
          <cell r="AI81" t="str">
            <v xml:space="preserve"> </v>
          </cell>
          <cell r="AJ81" t="str">
            <v xml:space="preserve"> </v>
          </cell>
          <cell r="AK81" t="str">
            <v xml:space="preserve"> </v>
          </cell>
          <cell r="AL81" t="str">
            <v xml:space="preserve"> </v>
          </cell>
          <cell r="AM81" t="str">
            <v xml:space="preserve"> </v>
          </cell>
          <cell r="AN81" t="str">
            <v xml:space="preserve"> </v>
          </cell>
        </row>
        <row r="82">
          <cell r="B82" t="str">
            <v>-</v>
          </cell>
          <cell r="J82">
            <v>0</v>
          </cell>
          <cell r="L82">
            <v>0</v>
          </cell>
          <cell r="N82">
            <v>0</v>
          </cell>
          <cell r="P82">
            <v>0</v>
          </cell>
          <cell r="R82">
            <v>0</v>
          </cell>
          <cell r="T82">
            <v>0</v>
          </cell>
          <cell r="V82">
            <v>0</v>
          </cell>
          <cell r="W82" t="str">
            <v xml:space="preserve"> </v>
          </cell>
          <cell r="X82" t="str">
            <v xml:space="preserve"> </v>
          </cell>
          <cell r="Y82" t="str">
            <v/>
          </cell>
          <cell r="AA82" t="str">
            <v/>
          </cell>
          <cell r="AB82" t="str">
            <v xml:space="preserve"> </v>
          </cell>
          <cell r="AC82" t="str">
            <v/>
          </cell>
          <cell r="AD82" t="str">
            <v xml:space="preserve"> </v>
          </cell>
          <cell r="AE82" t="str">
            <v xml:space="preserve"> </v>
          </cell>
          <cell r="AF82" t="str">
            <v xml:space="preserve"> </v>
          </cell>
          <cell r="AG82">
            <v>0</v>
          </cell>
          <cell r="AH82" t="str">
            <v xml:space="preserve"> </v>
          </cell>
          <cell r="AI82" t="str">
            <v xml:space="preserve"> </v>
          </cell>
          <cell r="AJ82" t="str">
            <v xml:space="preserve"> </v>
          </cell>
          <cell r="AK82" t="str">
            <v xml:space="preserve"> </v>
          </cell>
          <cell r="AL82" t="str">
            <v xml:space="preserve"> </v>
          </cell>
          <cell r="AM82" t="str">
            <v xml:space="preserve"> </v>
          </cell>
          <cell r="AN82" t="str">
            <v xml:space="preserve"> </v>
          </cell>
        </row>
        <row r="83">
          <cell r="B83" t="str">
            <v>-</v>
          </cell>
          <cell r="J83">
            <v>0</v>
          </cell>
          <cell r="L83">
            <v>0</v>
          </cell>
          <cell r="N83">
            <v>0</v>
          </cell>
          <cell r="P83">
            <v>0</v>
          </cell>
          <cell r="R83">
            <v>0</v>
          </cell>
          <cell r="T83">
            <v>0</v>
          </cell>
          <cell r="V83">
            <v>0</v>
          </cell>
          <cell r="W83" t="str">
            <v xml:space="preserve"> </v>
          </cell>
          <cell r="X83" t="str">
            <v xml:space="preserve"> </v>
          </cell>
          <cell r="Y83" t="str">
            <v/>
          </cell>
          <cell r="AA83" t="str">
            <v/>
          </cell>
          <cell r="AB83" t="str">
            <v xml:space="preserve"> </v>
          </cell>
          <cell r="AC83" t="str">
            <v/>
          </cell>
          <cell r="AD83" t="str">
            <v xml:space="preserve"> </v>
          </cell>
          <cell r="AE83" t="str">
            <v xml:space="preserve"> </v>
          </cell>
          <cell r="AF83" t="str">
            <v xml:space="preserve"> </v>
          </cell>
          <cell r="AG83">
            <v>0</v>
          </cell>
          <cell r="AH83" t="str">
            <v xml:space="preserve"> </v>
          </cell>
          <cell r="AI83" t="str">
            <v xml:space="preserve"> </v>
          </cell>
          <cell r="AJ83" t="str">
            <v xml:space="preserve"> </v>
          </cell>
          <cell r="AK83" t="str">
            <v xml:space="preserve"> </v>
          </cell>
          <cell r="AL83" t="str">
            <v xml:space="preserve"> </v>
          </cell>
          <cell r="AM83" t="str">
            <v xml:space="preserve"> </v>
          </cell>
          <cell r="AN83" t="str">
            <v xml:space="preserve"> </v>
          </cell>
        </row>
        <row r="84">
          <cell r="B84" t="str">
            <v>-</v>
          </cell>
          <cell r="J84">
            <v>0</v>
          </cell>
          <cell r="L84">
            <v>0</v>
          </cell>
          <cell r="N84">
            <v>0</v>
          </cell>
          <cell r="P84">
            <v>0</v>
          </cell>
          <cell r="R84">
            <v>0</v>
          </cell>
          <cell r="T84">
            <v>0</v>
          </cell>
          <cell r="V84">
            <v>0</v>
          </cell>
          <cell r="W84" t="str">
            <v xml:space="preserve"> </v>
          </cell>
          <cell r="X84" t="str">
            <v xml:space="preserve"> </v>
          </cell>
          <cell r="Y84" t="str">
            <v/>
          </cell>
          <cell r="AA84" t="str">
            <v/>
          </cell>
          <cell r="AB84" t="str">
            <v xml:space="preserve"> </v>
          </cell>
          <cell r="AC84" t="str">
            <v/>
          </cell>
          <cell r="AD84" t="str">
            <v xml:space="preserve"> </v>
          </cell>
          <cell r="AE84" t="str">
            <v xml:space="preserve"> </v>
          </cell>
          <cell r="AF84" t="str">
            <v xml:space="preserve"> </v>
          </cell>
          <cell r="AG84">
            <v>0</v>
          </cell>
          <cell r="AH84" t="str">
            <v xml:space="preserve"> </v>
          </cell>
          <cell r="AI84" t="str">
            <v xml:space="preserve"> </v>
          </cell>
          <cell r="AJ84" t="str">
            <v xml:space="preserve"> </v>
          </cell>
          <cell r="AK84" t="str">
            <v xml:space="preserve"> </v>
          </cell>
          <cell r="AL84" t="str">
            <v xml:space="preserve"> </v>
          </cell>
          <cell r="AM84" t="str">
            <v xml:space="preserve"> </v>
          </cell>
          <cell r="AN84" t="str">
            <v xml:space="preserve"> </v>
          </cell>
        </row>
        <row r="85">
          <cell r="B85" t="str">
            <v>-</v>
          </cell>
          <cell r="J85">
            <v>0</v>
          </cell>
          <cell r="L85">
            <v>0</v>
          </cell>
          <cell r="N85">
            <v>0</v>
          </cell>
          <cell r="P85">
            <v>0</v>
          </cell>
          <cell r="R85">
            <v>0</v>
          </cell>
          <cell r="T85">
            <v>0</v>
          </cell>
          <cell r="V85">
            <v>0</v>
          </cell>
          <cell r="W85" t="str">
            <v xml:space="preserve"> </v>
          </cell>
          <cell r="X85" t="str">
            <v xml:space="preserve"> </v>
          </cell>
          <cell r="Y85" t="str">
            <v/>
          </cell>
          <cell r="AA85" t="str">
            <v/>
          </cell>
          <cell r="AB85" t="str">
            <v xml:space="preserve"> </v>
          </cell>
          <cell r="AC85" t="str">
            <v/>
          </cell>
          <cell r="AD85" t="str">
            <v xml:space="preserve"> </v>
          </cell>
          <cell r="AE85" t="str">
            <v xml:space="preserve"> </v>
          </cell>
          <cell r="AF85" t="str">
            <v xml:space="preserve"> </v>
          </cell>
          <cell r="AG85">
            <v>0</v>
          </cell>
          <cell r="AH85" t="str">
            <v xml:space="preserve"> </v>
          </cell>
          <cell r="AI85" t="str">
            <v xml:space="preserve"> </v>
          </cell>
          <cell r="AJ85" t="str">
            <v xml:space="preserve"> </v>
          </cell>
          <cell r="AK85" t="str">
            <v xml:space="preserve"> </v>
          </cell>
          <cell r="AL85" t="str">
            <v xml:space="preserve"> </v>
          </cell>
          <cell r="AM85" t="str">
            <v xml:space="preserve"> </v>
          </cell>
          <cell r="AN85" t="str">
            <v xml:space="preserve"> </v>
          </cell>
        </row>
        <row r="86">
          <cell r="B86" t="str">
            <v>-</v>
          </cell>
          <cell r="J86">
            <v>0</v>
          </cell>
          <cell r="L86">
            <v>0</v>
          </cell>
          <cell r="N86">
            <v>0</v>
          </cell>
          <cell r="P86">
            <v>0</v>
          </cell>
          <cell r="R86">
            <v>0</v>
          </cell>
          <cell r="T86">
            <v>0</v>
          </cell>
          <cell r="V86">
            <v>0</v>
          </cell>
          <cell r="W86" t="str">
            <v xml:space="preserve"> </v>
          </cell>
          <cell r="X86" t="str">
            <v xml:space="preserve"> </v>
          </cell>
          <cell r="Y86" t="str">
            <v/>
          </cell>
          <cell r="AA86" t="str">
            <v/>
          </cell>
          <cell r="AB86" t="str">
            <v xml:space="preserve"> </v>
          </cell>
          <cell r="AC86" t="str">
            <v/>
          </cell>
          <cell r="AD86" t="str">
            <v xml:space="preserve"> </v>
          </cell>
          <cell r="AE86" t="str">
            <v xml:space="preserve"> </v>
          </cell>
          <cell r="AF86" t="str">
            <v xml:space="preserve"> </v>
          </cell>
          <cell r="AG86">
            <v>0</v>
          </cell>
          <cell r="AH86" t="str">
            <v xml:space="preserve"> </v>
          </cell>
          <cell r="AI86" t="str">
            <v xml:space="preserve"> </v>
          </cell>
          <cell r="AJ86" t="str">
            <v xml:space="preserve"> </v>
          </cell>
          <cell r="AK86" t="str">
            <v xml:space="preserve"> </v>
          </cell>
          <cell r="AL86" t="str">
            <v xml:space="preserve"> </v>
          </cell>
          <cell r="AM86" t="str">
            <v xml:space="preserve"> </v>
          </cell>
          <cell r="AN86" t="str">
            <v xml:space="preserve"> </v>
          </cell>
        </row>
        <row r="87">
          <cell r="B87" t="str">
            <v>-</v>
          </cell>
          <cell r="J87">
            <v>0</v>
          </cell>
          <cell r="L87">
            <v>0</v>
          </cell>
          <cell r="N87">
            <v>0</v>
          </cell>
          <cell r="P87">
            <v>0</v>
          </cell>
          <cell r="R87">
            <v>0</v>
          </cell>
          <cell r="T87">
            <v>0</v>
          </cell>
          <cell r="V87">
            <v>0</v>
          </cell>
          <cell r="W87" t="str">
            <v xml:space="preserve"> </v>
          </cell>
          <cell r="X87" t="str">
            <v xml:space="preserve"> </v>
          </cell>
          <cell r="Y87" t="str">
            <v/>
          </cell>
          <cell r="AA87" t="str">
            <v/>
          </cell>
          <cell r="AB87" t="str">
            <v xml:space="preserve"> </v>
          </cell>
          <cell r="AC87" t="str">
            <v/>
          </cell>
          <cell r="AD87" t="str">
            <v xml:space="preserve"> </v>
          </cell>
          <cell r="AE87" t="str">
            <v xml:space="preserve"> </v>
          </cell>
          <cell r="AF87" t="str">
            <v xml:space="preserve"> </v>
          </cell>
          <cell r="AG87">
            <v>0</v>
          </cell>
          <cell r="AH87" t="str">
            <v xml:space="preserve"> </v>
          </cell>
          <cell r="AI87" t="str">
            <v xml:space="preserve"> </v>
          </cell>
          <cell r="AJ87" t="str">
            <v xml:space="preserve"> </v>
          </cell>
          <cell r="AK87" t="str">
            <v xml:space="preserve"> </v>
          </cell>
          <cell r="AL87" t="str">
            <v xml:space="preserve"> </v>
          </cell>
          <cell r="AM87" t="str">
            <v xml:space="preserve"> </v>
          </cell>
          <cell r="AN87" t="str">
            <v xml:space="preserve"> </v>
          </cell>
        </row>
        <row r="88">
          <cell r="B88" t="str">
            <v>-</v>
          </cell>
          <cell r="J88">
            <v>0</v>
          </cell>
          <cell r="L88">
            <v>0</v>
          </cell>
          <cell r="N88">
            <v>0</v>
          </cell>
          <cell r="P88">
            <v>0</v>
          </cell>
          <cell r="R88">
            <v>0</v>
          </cell>
          <cell r="T88">
            <v>0</v>
          </cell>
          <cell r="V88">
            <v>0</v>
          </cell>
          <cell r="W88" t="str">
            <v xml:space="preserve"> </v>
          </cell>
          <cell r="X88" t="str">
            <v xml:space="preserve"> </v>
          </cell>
          <cell r="Y88" t="str">
            <v/>
          </cell>
          <cell r="AA88" t="str">
            <v/>
          </cell>
          <cell r="AB88" t="str">
            <v xml:space="preserve"> </v>
          </cell>
          <cell r="AC88" t="str">
            <v/>
          </cell>
          <cell r="AD88" t="str">
            <v xml:space="preserve"> </v>
          </cell>
          <cell r="AE88" t="str">
            <v xml:space="preserve"> </v>
          </cell>
          <cell r="AF88" t="str">
            <v xml:space="preserve"> </v>
          </cell>
          <cell r="AG88">
            <v>0</v>
          </cell>
          <cell r="AH88" t="str">
            <v xml:space="preserve"> </v>
          </cell>
          <cell r="AI88" t="str">
            <v xml:space="preserve"> </v>
          </cell>
          <cell r="AJ88" t="str">
            <v xml:space="preserve"> </v>
          </cell>
          <cell r="AK88" t="str">
            <v xml:space="preserve"> </v>
          </cell>
          <cell r="AL88" t="str">
            <v xml:space="preserve"> </v>
          </cell>
          <cell r="AM88" t="str">
            <v xml:space="preserve"> </v>
          </cell>
          <cell r="AN88" t="str">
            <v xml:space="preserve"> </v>
          </cell>
        </row>
        <row r="89">
          <cell r="B89" t="str">
            <v>-</v>
          </cell>
          <cell r="J89">
            <v>0</v>
          </cell>
          <cell r="L89">
            <v>0</v>
          </cell>
          <cell r="N89">
            <v>0</v>
          </cell>
          <cell r="P89">
            <v>0</v>
          </cell>
          <cell r="R89">
            <v>0</v>
          </cell>
          <cell r="T89">
            <v>0</v>
          </cell>
          <cell r="V89">
            <v>0</v>
          </cell>
          <cell r="W89" t="str">
            <v xml:space="preserve"> </v>
          </cell>
          <cell r="X89" t="str">
            <v xml:space="preserve"> </v>
          </cell>
          <cell r="Y89" t="str">
            <v/>
          </cell>
          <cell r="AA89" t="str">
            <v/>
          </cell>
          <cell r="AB89" t="str">
            <v xml:space="preserve"> </v>
          </cell>
          <cell r="AC89" t="str">
            <v/>
          </cell>
          <cell r="AD89" t="str">
            <v xml:space="preserve"> </v>
          </cell>
          <cell r="AE89" t="str">
            <v xml:space="preserve"> </v>
          </cell>
          <cell r="AF89" t="str">
            <v xml:space="preserve"> </v>
          </cell>
          <cell r="AG89">
            <v>0</v>
          </cell>
          <cell r="AH89" t="str">
            <v xml:space="preserve"> </v>
          </cell>
          <cell r="AI89" t="str">
            <v xml:space="preserve"> </v>
          </cell>
          <cell r="AJ89" t="str">
            <v xml:space="preserve"> </v>
          </cell>
          <cell r="AK89" t="str">
            <v xml:space="preserve"> </v>
          </cell>
          <cell r="AL89" t="str">
            <v xml:space="preserve"> </v>
          </cell>
          <cell r="AM89" t="str">
            <v xml:space="preserve"> </v>
          </cell>
          <cell r="AN89" t="str">
            <v xml:space="preserve"> </v>
          </cell>
        </row>
        <row r="90">
          <cell r="B90" t="str">
            <v>-</v>
          </cell>
          <cell r="J90">
            <v>0</v>
          </cell>
          <cell r="L90">
            <v>0</v>
          </cell>
          <cell r="N90">
            <v>0</v>
          </cell>
          <cell r="P90">
            <v>0</v>
          </cell>
          <cell r="R90">
            <v>0</v>
          </cell>
          <cell r="T90">
            <v>0</v>
          </cell>
          <cell r="V90">
            <v>0</v>
          </cell>
          <cell r="W90" t="str">
            <v xml:space="preserve"> </v>
          </cell>
          <cell r="X90" t="str">
            <v xml:space="preserve"> </v>
          </cell>
          <cell r="Y90" t="str">
            <v/>
          </cell>
          <cell r="AA90" t="str">
            <v/>
          </cell>
          <cell r="AB90" t="str">
            <v xml:space="preserve"> </v>
          </cell>
          <cell r="AC90" t="str">
            <v/>
          </cell>
          <cell r="AD90" t="str">
            <v xml:space="preserve"> </v>
          </cell>
          <cell r="AE90" t="str">
            <v xml:space="preserve"> </v>
          </cell>
          <cell r="AF90" t="str">
            <v xml:space="preserve"> </v>
          </cell>
          <cell r="AG90">
            <v>0</v>
          </cell>
          <cell r="AH90" t="str">
            <v xml:space="preserve"> </v>
          </cell>
          <cell r="AI90" t="str">
            <v xml:space="preserve"> </v>
          </cell>
          <cell r="AJ90" t="str">
            <v xml:space="preserve"> </v>
          </cell>
          <cell r="AK90" t="str">
            <v xml:space="preserve"> </v>
          </cell>
          <cell r="AL90" t="str">
            <v xml:space="preserve"> </v>
          </cell>
          <cell r="AM90" t="str">
            <v xml:space="preserve"> </v>
          </cell>
          <cell r="AN90" t="str">
            <v xml:space="preserve"> </v>
          </cell>
        </row>
        <row r="91">
          <cell r="B91" t="str">
            <v>-</v>
          </cell>
          <cell r="J91">
            <v>0</v>
          </cell>
          <cell r="L91">
            <v>0</v>
          </cell>
          <cell r="N91">
            <v>0</v>
          </cell>
          <cell r="P91">
            <v>0</v>
          </cell>
          <cell r="R91">
            <v>0</v>
          </cell>
          <cell r="T91">
            <v>0</v>
          </cell>
          <cell r="V91">
            <v>0</v>
          </cell>
          <cell r="W91" t="str">
            <v xml:space="preserve"> </v>
          </cell>
          <cell r="X91" t="str">
            <v xml:space="preserve"> </v>
          </cell>
          <cell r="Y91" t="str">
            <v/>
          </cell>
          <cell r="AA91" t="str">
            <v/>
          </cell>
          <cell r="AB91" t="str">
            <v xml:space="preserve"> </v>
          </cell>
          <cell r="AC91" t="str">
            <v/>
          </cell>
          <cell r="AD91" t="str">
            <v xml:space="preserve"> </v>
          </cell>
          <cell r="AE91" t="str">
            <v xml:space="preserve"> </v>
          </cell>
          <cell r="AF91" t="str">
            <v xml:space="preserve"> </v>
          </cell>
          <cell r="AG91">
            <v>0</v>
          </cell>
          <cell r="AH91" t="str">
            <v xml:space="preserve"> </v>
          </cell>
          <cell r="AI91" t="str">
            <v xml:space="preserve"> </v>
          </cell>
          <cell r="AJ91" t="str">
            <v xml:space="preserve"> </v>
          </cell>
          <cell r="AK91" t="str">
            <v xml:space="preserve"> </v>
          </cell>
          <cell r="AL91" t="str">
            <v xml:space="preserve"> </v>
          </cell>
          <cell r="AM91" t="str">
            <v xml:space="preserve"> </v>
          </cell>
          <cell r="AN91" t="str">
            <v xml:space="preserve"> </v>
          </cell>
        </row>
        <row r="92">
          <cell r="B92" t="str">
            <v>-</v>
          </cell>
          <cell r="J92">
            <v>0</v>
          </cell>
          <cell r="L92">
            <v>0</v>
          </cell>
          <cell r="N92">
            <v>0</v>
          </cell>
          <cell r="P92">
            <v>0</v>
          </cell>
          <cell r="R92">
            <v>0</v>
          </cell>
          <cell r="T92">
            <v>0</v>
          </cell>
          <cell r="V92">
            <v>0</v>
          </cell>
          <cell r="W92" t="str">
            <v xml:space="preserve"> </v>
          </cell>
          <cell r="X92" t="str">
            <v xml:space="preserve"> </v>
          </cell>
          <cell r="Y92" t="str">
            <v/>
          </cell>
          <cell r="AA92" t="str">
            <v/>
          </cell>
          <cell r="AB92" t="str">
            <v xml:space="preserve"> </v>
          </cell>
          <cell r="AC92" t="str">
            <v/>
          </cell>
          <cell r="AD92" t="str">
            <v xml:space="preserve"> </v>
          </cell>
          <cell r="AE92" t="str">
            <v xml:space="preserve"> </v>
          </cell>
          <cell r="AF92" t="str">
            <v xml:space="preserve"> </v>
          </cell>
          <cell r="AG92">
            <v>0</v>
          </cell>
          <cell r="AH92" t="str">
            <v xml:space="preserve"> </v>
          </cell>
          <cell r="AI92" t="str">
            <v xml:space="preserve"> </v>
          </cell>
          <cell r="AJ92" t="str">
            <v xml:space="preserve"> </v>
          </cell>
          <cell r="AK92" t="str">
            <v xml:space="preserve"> </v>
          </cell>
          <cell r="AL92" t="str">
            <v xml:space="preserve"> </v>
          </cell>
          <cell r="AM92" t="str">
            <v xml:space="preserve"> </v>
          </cell>
          <cell r="AN92" t="str">
            <v xml:space="preserve"> </v>
          </cell>
        </row>
        <row r="93">
          <cell r="B93" t="str">
            <v>-</v>
          </cell>
          <cell r="J93">
            <v>0</v>
          </cell>
          <cell r="L93">
            <v>0</v>
          </cell>
          <cell r="N93">
            <v>0</v>
          </cell>
          <cell r="P93">
            <v>0</v>
          </cell>
          <cell r="R93">
            <v>0</v>
          </cell>
          <cell r="T93">
            <v>0</v>
          </cell>
          <cell r="V93">
            <v>0</v>
          </cell>
          <cell r="W93" t="str">
            <v xml:space="preserve"> </v>
          </cell>
          <cell r="X93" t="str">
            <v xml:space="preserve"> </v>
          </cell>
          <cell r="Y93" t="str">
            <v/>
          </cell>
          <cell r="AA93" t="str">
            <v/>
          </cell>
          <cell r="AB93" t="str">
            <v xml:space="preserve"> </v>
          </cell>
          <cell r="AC93" t="str">
            <v/>
          </cell>
          <cell r="AD93" t="str">
            <v xml:space="preserve"> </v>
          </cell>
          <cell r="AE93" t="str">
            <v xml:space="preserve"> </v>
          </cell>
          <cell r="AF93" t="str">
            <v xml:space="preserve"> </v>
          </cell>
          <cell r="AG93">
            <v>0</v>
          </cell>
          <cell r="AH93" t="str">
            <v xml:space="preserve"> </v>
          </cell>
          <cell r="AI93" t="str">
            <v xml:space="preserve"> </v>
          </cell>
          <cell r="AJ93" t="str">
            <v xml:space="preserve"> </v>
          </cell>
          <cell r="AK93" t="str">
            <v xml:space="preserve"> </v>
          </cell>
          <cell r="AL93" t="str">
            <v xml:space="preserve"> </v>
          </cell>
          <cell r="AM93" t="str">
            <v xml:space="preserve"> </v>
          </cell>
          <cell r="AN93" t="str">
            <v xml:space="preserve"> </v>
          </cell>
        </row>
        <row r="94">
          <cell r="B94" t="str">
            <v>-</v>
          </cell>
          <cell r="J94">
            <v>0</v>
          </cell>
          <cell r="L94">
            <v>0</v>
          </cell>
          <cell r="N94">
            <v>0</v>
          </cell>
          <cell r="P94">
            <v>0</v>
          </cell>
          <cell r="R94">
            <v>0</v>
          </cell>
          <cell r="T94">
            <v>0</v>
          </cell>
          <cell r="V94">
            <v>0</v>
          </cell>
          <cell r="W94" t="str">
            <v xml:space="preserve"> </v>
          </cell>
          <cell r="X94" t="str">
            <v xml:space="preserve"> </v>
          </cell>
          <cell r="Y94" t="str">
            <v/>
          </cell>
          <cell r="AA94" t="str">
            <v/>
          </cell>
          <cell r="AB94" t="str">
            <v xml:space="preserve"> </v>
          </cell>
          <cell r="AC94" t="str">
            <v/>
          </cell>
          <cell r="AD94" t="str">
            <v xml:space="preserve"> </v>
          </cell>
          <cell r="AE94" t="str">
            <v xml:space="preserve"> </v>
          </cell>
          <cell r="AF94" t="str">
            <v xml:space="preserve"> </v>
          </cell>
          <cell r="AG94">
            <v>0</v>
          </cell>
          <cell r="AH94" t="str">
            <v xml:space="preserve"> </v>
          </cell>
          <cell r="AI94" t="str">
            <v xml:space="preserve"> </v>
          </cell>
          <cell r="AJ94" t="str">
            <v xml:space="preserve"> </v>
          </cell>
          <cell r="AK94" t="str">
            <v xml:space="preserve"> </v>
          </cell>
          <cell r="AL94" t="str">
            <v xml:space="preserve"> </v>
          </cell>
          <cell r="AM94" t="str">
            <v xml:space="preserve"> </v>
          </cell>
          <cell r="AN94" t="str">
            <v xml:space="preserve"> </v>
          </cell>
        </row>
        <row r="95">
          <cell r="B95" t="str">
            <v>-</v>
          </cell>
          <cell r="J95">
            <v>0</v>
          </cell>
          <cell r="L95">
            <v>0</v>
          </cell>
          <cell r="N95">
            <v>0</v>
          </cell>
          <cell r="P95">
            <v>0</v>
          </cell>
          <cell r="R95">
            <v>0</v>
          </cell>
          <cell r="T95">
            <v>0</v>
          </cell>
          <cell r="V95">
            <v>0</v>
          </cell>
          <cell r="W95" t="str">
            <v xml:space="preserve"> </v>
          </cell>
          <cell r="X95" t="str">
            <v xml:space="preserve"> </v>
          </cell>
          <cell r="Y95" t="str">
            <v/>
          </cell>
          <cell r="AA95" t="str">
            <v/>
          </cell>
          <cell r="AB95" t="str">
            <v xml:space="preserve"> </v>
          </cell>
          <cell r="AC95" t="str">
            <v/>
          </cell>
          <cell r="AD95" t="str">
            <v xml:space="preserve"> </v>
          </cell>
          <cell r="AE95" t="str">
            <v xml:space="preserve"> </v>
          </cell>
          <cell r="AF95" t="str">
            <v xml:space="preserve"> </v>
          </cell>
          <cell r="AG95">
            <v>0</v>
          </cell>
          <cell r="AH95" t="str">
            <v xml:space="preserve"> </v>
          </cell>
          <cell r="AI95" t="str">
            <v xml:space="preserve"> </v>
          </cell>
          <cell r="AJ95" t="str">
            <v xml:space="preserve"> </v>
          </cell>
          <cell r="AK95" t="str">
            <v xml:space="preserve"> </v>
          </cell>
          <cell r="AL95" t="str">
            <v xml:space="preserve"> </v>
          </cell>
          <cell r="AM95" t="str">
            <v xml:space="preserve"> </v>
          </cell>
          <cell r="AN95" t="str">
            <v xml:space="preserve"> </v>
          </cell>
        </row>
        <row r="96">
          <cell r="B96" t="str">
            <v>-</v>
          </cell>
          <cell r="J96">
            <v>0</v>
          </cell>
          <cell r="L96">
            <v>0</v>
          </cell>
          <cell r="N96">
            <v>0</v>
          </cell>
          <cell r="P96">
            <v>0</v>
          </cell>
          <cell r="R96">
            <v>0</v>
          </cell>
          <cell r="T96">
            <v>0</v>
          </cell>
          <cell r="V96">
            <v>0</v>
          </cell>
          <cell r="W96" t="str">
            <v xml:space="preserve"> </v>
          </cell>
          <cell r="X96" t="str">
            <v xml:space="preserve"> </v>
          </cell>
          <cell r="Y96" t="str">
            <v/>
          </cell>
          <cell r="AA96" t="str">
            <v/>
          </cell>
          <cell r="AB96" t="str">
            <v xml:space="preserve"> </v>
          </cell>
          <cell r="AC96" t="str">
            <v/>
          </cell>
          <cell r="AD96" t="str">
            <v xml:space="preserve"> </v>
          </cell>
          <cell r="AE96" t="str">
            <v xml:space="preserve"> </v>
          </cell>
          <cell r="AF96" t="str">
            <v xml:space="preserve"> </v>
          </cell>
          <cell r="AG96">
            <v>0</v>
          </cell>
          <cell r="AH96" t="str">
            <v xml:space="preserve"> </v>
          </cell>
          <cell r="AI96" t="str">
            <v xml:space="preserve"> </v>
          </cell>
          <cell r="AJ96" t="str">
            <v xml:space="preserve"> </v>
          </cell>
          <cell r="AK96" t="str">
            <v xml:space="preserve"> </v>
          </cell>
          <cell r="AL96" t="str">
            <v xml:space="preserve"> </v>
          </cell>
          <cell r="AM96" t="str">
            <v xml:space="preserve"> </v>
          </cell>
          <cell r="AN96" t="str">
            <v xml:space="preserve"> </v>
          </cell>
        </row>
        <row r="97">
          <cell r="B97" t="str">
            <v>-</v>
          </cell>
          <cell r="J97">
            <v>0</v>
          </cell>
          <cell r="L97">
            <v>0</v>
          </cell>
          <cell r="N97">
            <v>0</v>
          </cell>
          <cell r="P97">
            <v>0</v>
          </cell>
          <cell r="R97">
            <v>0</v>
          </cell>
          <cell r="T97">
            <v>0</v>
          </cell>
          <cell r="V97">
            <v>0</v>
          </cell>
          <cell r="W97" t="str">
            <v xml:space="preserve"> </v>
          </cell>
          <cell r="X97" t="str">
            <v xml:space="preserve"> </v>
          </cell>
          <cell r="Y97" t="str">
            <v/>
          </cell>
          <cell r="AA97" t="str">
            <v/>
          </cell>
          <cell r="AB97" t="str">
            <v xml:space="preserve"> </v>
          </cell>
          <cell r="AC97" t="str">
            <v/>
          </cell>
          <cell r="AD97" t="str">
            <v xml:space="preserve"> </v>
          </cell>
          <cell r="AE97" t="str">
            <v xml:space="preserve"> </v>
          </cell>
          <cell r="AF97" t="str">
            <v xml:space="preserve"> </v>
          </cell>
          <cell r="AG97">
            <v>0</v>
          </cell>
          <cell r="AH97" t="str">
            <v xml:space="preserve"> </v>
          </cell>
          <cell r="AI97" t="str">
            <v xml:space="preserve"> </v>
          </cell>
          <cell r="AJ97" t="str">
            <v xml:space="preserve"> </v>
          </cell>
          <cell r="AK97" t="str">
            <v xml:space="preserve"> </v>
          </cell>
          <cell r="AL97" t="str">
            <v xml:space="preserve"> </v>
          </cell>
          <cell r="AM97" t="str">
            <v xml:space="preserve"> </v>
          </cell>
          <cell r="AN97" t="str">
            <v xml:space="preserve"> </v>
          </cell>
        </row>
        <row r="98">
          <cell r="B98" t="str">
            <v>-</v>
          </cell>
          <cell r="J98">
            <v>0</v>
          </cell>
          <cell r="L98">
            <v>0</v>
          </cell>
          <cell r="N98">
            <v>0</v>
          </cell>
          <cell r="P98">
            <v>0</v>
          </cell>
          <cell r="R98">
            <v>0</v>
          </cell>
          <cell r="T98">
            <v>0</v>
          </cell>
          <cell r="V98">
            <v>0</v>
          </cell>
          <cell r="W98" t="str">
            <v xml:space="preserve"> </v>
          </cell>
          <cell r="X98" t="str">
            <v xml:space="preserve"> </v>
          </cell>
          <cell r="Y98" t="str">
            <v/>
          </cell>
          <cell r="AA98" t="str">
            <v/>
          </cell>
          <cell r="AB98" t="str">
            <v xml:space="preserve"> </v>
          </cell>
          <cell r="AC98" t="str">
            <v/>
          </cell>
          <cell r="AD98" t="str">
            <v xml:space="preserve"> </v>
          </cell>
          <cell r="AE98" t="str">
            <v xml:space="preserve"> </v>
          </cell>
          <cell r="AF98" t="str">
            <v xml:space="preserve"> </v>
          </cell>
          <cell r="AG98">
            <v>0</v>
          </cell>
          <cell r="AH98" t="str">
            <v xml:space="preserve"> </v>
          </cell>
          <cell r="AI98" t="str">
            <v xml:space="preserve"> </v>
          </cell>
          <cell r="AJ98" t="str">
            <v xml:space="preserve"> </v>
          </cell>
          <cell r="AK98" t="str">
            <v xml:space="preserve"> </v>
          </cell>
          <cell r="AL98" t="str">
            <v xml:space="preserve"> </v>
          </cell>
          <cell r="AM98" t="str">
            <v xml:space="preserve"> </v>
          </cell>
          <cell r="AN98" t="str">
            <v xml:space="preserve"> </v>
          </cell>
        </row>
        <row r="99">
          <cell r="B99" t="str">
            <v>-</v>
          </cell>
          <cell r="J99">
            <v>0</v>
          </cell>
          <cell r="L99">
            <v>0</v>
          </cell>
          <cell r="N99">
            <v>0</v>
          </cell>
          <cell r="P99">
            <v>0</v>
          </cell>
          <cell r="R99">
            <v>0</v>
          </cell>
          <cell r="T99">
            <v>0</v>
          </cell>
          <cell r="V99">
            <v>0</v>
          </cell>
          <cell r="W99" t="str">
            <v xml:space="preserve"> </v>
          </cell>
          <cell r="X99" t="str">
            <v xml:space="preserve"> </v>
          </cell>
          <cell r="Y99" t="str">
            <v/>
          </cell>
          <cell r="AA99" t="str">
            <v/>
          </cell>
          <cell r="AB99" t="str">
            <v xml:space="preserve"> </v>
          </cell>
          <cell r="AC99" t="str">
            <v/>
          </cell>
          <cell r="AD99" t="str">
            <v xml:space="preserve"> </v>
          </cell>
          <cell r="AE99" t="str">
            <v xml:space="preserve"> </v>
          </cell>
          <cell r="AF99" t="str">
            <v xml:space="preserve"> </v>
          </cell>
          <cell r="AG99">
            <v>0</v>
          </cell>
          <cell r="AH99" t="str">
            <v xml:space="preserve"> </v>
          </cell>
          <cell r="AI99" t="str">
            <v xml:space="preserve"> </v>
          </cell>
          <cell r="AJ99" t="str">
            <v xml:space="preserve"> </v>
          </cell>
          <cell r="AK99" t="str">
            <v xml:space="preserve"> </v>
          </cell>
          <cell r="AL99" t="str">
            <v xml:space="preserve"> </v>
          </cell>
          <cell r="AM99" t="str">
            <v xml:space="preserve"> </v>
          </cell>
          <cell r="AN99" t="str">
            <v xml:space="preserve"> </v>
          </cell>
        </row>
        <row r="100">
          <cell r="B100" t="str">
            <v>-</v>
          </cell>
          <cell r="J100">
            <v>0</v>
          </cell>
          <cell r="L100">
            <v>0</v>
          </cell>
          <cell r="N100">
            <v>0</v>
          </cell>
          <cell r="P100">
            <v>0</v>
          </cell>
          <cell r="R100">
            <v>0</v>
          </cell>
          <cell r="T100">
            <v>0</v>
          </cell>
          <cell r="V100">
            <v>0</v>
          </cell>
          <cell r="W100" t="str">
            <v xml:space="preserve"> </v>
          </cell>
          <cell r="X100" t="str">
            <v xml:space="preserve"> </v>
          </cell>
          <cell r="Y100" t="str">
            <v/>
          </cell>
          <cell r="AA100" t="str">
            <v/>
          </cell>
          <cell r="AB100" t="str">
            <v xml:space="preserve"> </v>
          </cell>
          <cell r="AC100" t="str">
            <v/>
          </cell>
          <cell r="AD100" t="str">
            <v xml:space="preserve"> </v>
          </cell>
          <cell r="AE100" t="str">
            <v xml:space="preserve"> </v>
          </cell>
          <cell r="AF100" t="str">
            <v xml:space="preserve"> </v>
          </cell>
          <cell r="AG100">
            <v>0</v>
          </cell>
          <cell r="AH100" t="str">
            <v xml:space="preserve"> </v>
          </cell>
          <cell r="AI100" t="str">
            <v xml:space="preserve"> </v>
          </cell>
          <cell r="AJ100" t="str">
            <v xml:space="preserve"> </v>
          </cell>
          <cell r="AK100" t="str">
            <v xml:space="preserve"> </v>
          </cell>
          <cell r="AL100" t="str">
            <v xml:space="preserve"> </v>
          </cell>
          <cell r="AM100" t="str">
            <v xml:space="preserve"> </v>
          </cell>
          <cell r="AN100" t="str">
            <v xml:space="preserve"> </v>
          </cell>
        </row>
        <row r="101">
          <cell r="B101" t="str">
            <v>-</v>
          </cell>
          <cell r="J101">
            <v>0</v>
          </cell>
          <cell r="L101">
            <v>0</v>
          </cell>
          <cell r="N101">
            <v>0</v>
          </cell>
          <cell r="P101">
            <v>0</v>
          </cell>
          <cell r="R101">
            <v>0</v>
          </cell>
          <cell r="T101">
            <v>0</v>
          </cell>
          <cell r="V101">
            <v>0</v>
          </cell>
          <cell r="W101" t="str">
            <v xml:space="preserve"> </v>
          </cell>
          <cell r="X101" t="str">
            <v xml:space="preserve"> </v>
          </cell>
          <cell r="Y101" t="str">
            <v/>
          </cell>
          <cell r="AA101" t="str">
            <v/>
          </cell>
          <cell r="AB101" t="str">
            <v xml:space="preserve"> </v>
          </cell>
          <cell r="AC101" t="str">
            <v/>
          </cell>
          <cell r="AD101" t="str">
            <v xml:space="preserve"> </v>
          </cell>
          <cell r="AE101" t="str">
            <v xml:space="preserve"> </v>
          </cell>
          <cell r="AF101" t="str">
            <v xml:space="preserve"> </v>
          </cell>
          <cell r="AG101">
            <v>0</v>
          </cell>
          <cell r="AH101" t="str">
            <v xml:space="preserve"> </v>
          </cell>
          <cell r="AI101" t="str">
            <v xml:space="preserve"> </v>
          </cell>
          <cell r="AJ101" t="str">
            <v xml:space="preserve"> </v>
          </cell>
          <cell r="AK101" t="str">
            <v xml:space="preserve"> </v>
          </cell>
          <cell r="AL101" t="str">
            <v xml:space="preserve"> </v>
          </cell>
          <cell r="AM101" t="str">
            <v xml:space="preserve"> </v>
          </cell>
          <cell r="AN101" t="str">
            <v xml:space="preserve"> </v>
          </cell>
        </row>
        <row r="102">
          <cell r="B102" t="str">
            <v>-</v>
          </cell>
          <cell r="J102">
            <v>0</v>
          </cell>
          <cell r="L102">
            <v>0</v>
          </cell>
          <cell r="N102">
            <v>0</v>
          </cell>
          <cell r="P102">
            <v>0</v>
          </cell>
          <cell r="R102">
            <v>0</v>
          </cell>
          <cell r="T102">
            <v>0</v>
          </cell>
          <cell r="V102">
            <v>0</v>
          </cell>
          <cell r="W102" t="str">
            <v xml:space="preserve"> </v>
          </cell>
          <cell r="X102" t="str">
            <v xml:space="preserve"> </v>
          </cell>
          <cell r="Y102" t="str">
            <v/>
          </cell>
          <cell r="AA102" t="str">
            <v/>
          </cell>
          <cell r="AB102" t="str">
            <v xml:space="preserve"> </v>
          </cell>
          <cell r="AC102" t="str">
            <v/>
          </cell>
          <cell r="AD102" t="str">
            <v xml:space="preserve"> </v>
          </cell>
          <cell r="AE102" t="str">
            <v xml:space="preserve"> </v>
          </cell>
          <cell r="AF102" t="str">
            <v xml:space="preserve"> </v>
          </cell>
          <cell r="AG102">
            <v>0</v>
          </cell>
          <cell r="AH102" t="str">
            <v xml:space="preserve"> </v>
          </cell>
          <cell r="AI102" t="str">
            <v xml:space="preserve"> </v>
          </cell>
          <cell r="AJ102" t="str">
            <v xml:space="preserve"> </v>
          </cell>
          <cell r="AK102" t="str">
            <v xml:space="preserve"> </v>
          </cell>
          <cell r="AL102" t="str">
            <v xml:space="preserve"> </v>
          </cell>
          <cell r="AM102" t="str">
            <v xml:space="preserve"> </v>
          </cell>
          <cell r="AN102" t="str">
            <v xml:space="preserve"> </v>
          </cell>
        </row>
        <row r="103">
          <cell r="B103" t="str">
            <v>-</v>
          </cell>
          <cell r="J103">
            <v>0</v>
          </cell>
          <cell r="L103">
            <v>0</v>
          </cell>
          <cell r="N103">
            <v>0</v>
          </cell>
          <cell r="P103">
            <v>0</v>
          </cell>
          <cell r="R103">
            <v>0</v>
          </cell>
          <cell r="T103">
            <v>0</v>
          </cell>
          <cell r="V103">
            <v>0</v>
          </cell>
          <cell r="W103" t="str">
            <v xml:space="preserve"> </v>
          </cell>
          <cell r="X103" t="str">
            <v xml:space="preserve"> </v>
          </cell>
          <cell r="Y103" t="str">
            <v/>
          </cell>
          <cell r="AA103" t="str">
            <v/>
          </cell>
          <cell r="AB103" t="str">
            <v xml:space="preserve"> </v>
          </cell>
          <cell r="AC103" t="str">
            <v/>
          </cell>
          <cell r="AD103" t="str">
            <v xml:space="preserve"> </v>
          </cell>
          <cell r="AE103" t="str">
            <v xml:space="preserve"> </v>
          </cell>
          <cell r="AF103" t="str">
            <v xml:space="preserve"> </v>
          </cell>
          <cell r="AG103">
            <v>0</v>
          </cell>
          <cell r="AH103" t="str">
            <v xml:space="preserve"> </v>
          </cell>
          <cell r="AI103" t="str">
            <v xml:space="preserve"> </v>
          </cell>
          <cell r="AJ103" t="str">
            <v xml:space="preserve"> </v>
          </cell>
          <cell r="AK103" t="str">
            <v xml:space="preserve"> </v>
          </cell>
          <cell r="AL103" t="str">
            <v xml:space="preserve"> </v>
          </cell>
          <cell r="AM103" t="str">
            <v xml:space="preserve"> </v>
          </cell>
          <cell r="AN103" t="str">
            <v xml:space="preserve"> </v>
          </cell>
        </row>
        <row r="104">
          <cell r="B104" t="str">
            <v>-</v>
          </cell>
          <cell r="J104">
            <v>0</v>
          </cell>
          <cell r="L104">
            <v>0</v>
          </cell>
          <cell r="N104">
            <v>0</v>
          </cell>
          <cell r="P104">
            <v>0</v>
          </cell>
          <cell r="R104">
            <v>0</v>
          </cell>
          <cell r="T104">
            <v>0</v>
          </cell>
          <cell r="V104">
            <v>0</v>
          </cell>
          <cell r="W104" t="str">
            <v xml:space="preserve"> </v>
          </cell>
          <cell r="X104" t="str">
            <v xml:space="preserve"> </v>
          </cell>
          <cell r="Y104" t="str">
            <v/>
          </cell>
          <cell r="AA104" t="str">
            <v/>
          </cell>
          <cell r="AB104" t="str">
            <v xml:space="preserve"> </v>
          </cell>
          <cell r="AC104" t="str">
            <v/>
          </cell>
          <cell r="AD104" t="str">
            <v xml:space="preserve"> </v>
          </cell>
          <cell r="AE104" t="str">
            <v xml:space="preserve"> </v>
          </cell>
          <cell r="AF104" t="str">
            <v xml:space="preserve"> </v>
          </cell>
          <cell r="AG104">
            <v>0</v>
          </cell>
          <cell r="AH104" t="str">
            <v xml:space="preserve"> </v>
          </cell>
          <cell r="AI104" t="str">
            <v xml:space="preserve"> </v>
          </cell>
          <cell r="AJ104" t="str">
            <v xml:space="preserve"> </v>
          </cell>
          <cell r="AK104" t="str">
            <v xml:space="preserve"> </v>
          </cell>
          <cell r="AL104" t="str">
            <v xml:space="preserve"> </v>
          </cell>
          <cell r="AM104" t="str">
            <v xml:space="preserve"> </v>
          </cell>
          <cell r="AN104" t="str">
            <v xml:space="preserve"> </v>
          </cell>
        </row>
        <row r="105">
          <cell r="B105" t="str">
            <v>-</v>
          </cell>
          <cell r="J105">
            <v>0</v>
          </cell>
          <cell r="L105">
            <v>0</v>
          </cell>
          <cell r="N105">
            <v>0</v>
          </cell>
          <cell r="P105">
            <v>0</v>
          </cell>
          <cell r="R105">
            <v>0</v>
          </cell>
          <cell r="T105">
            <v>0</v>
          </cell>
          <cell r="V105">
            <v>0</v>
          </cell>
          <cell r="W105" t="str">
            <v xml:space="preserve"> </v>
          </cell>
          <cell r="X105" t="str">
            <v xml:space="preserve"> </v>
          </cell>
          <cell r="Y105" t="str">
            <v/>
          </cell>
          <cell r="AA105" t="str">
            <v/>
          </cell>
          <cell r="AB105" t="str">
            <v xml:space="preserve"> </v>
          </cell>
          <cell r="AC105" t="str">
            <v/>
          </cell>
          <cell r="AD105" t="str">
            <v xml:space="preserve"> </v>
          </cell>
          <cell r="AE105" t="str">
            <v xml:space="preserve"> </v>
          </cell>
          <cell r="AF105" t="str">
            <v xml:space="preserve"> </v>
          </cell>
          <cell r="AG105">
            <v>0</v>
          </cell>
          <cell r="AH105" t="str">
            <v xml:space="preserve"> </v>
          </cell>
          <cell r="AI105" t="str">
            <v xml:space="preserve"> </v>
          </cell>
          <cell r="AJ105" t="str">
            <v xml:space="preserve"> </v>
          </cell>
          <cell r="AK105" t="str">
            <v xml:space="preserve"> </v>
          </cell>
          <cell r="AL105" t="str">
            <v xml:space="preserve"> </v>
          </cell>
          <cell r="AM105" t="str">
            <v xml:space="preserve"> </v>
          </cell>
          <cell r="AN105" t="str">
            <v xml:space="preserve"> </v>
          </cell>
        </row>
        <row r="106">
          <cell r="B106" t="str">
            <v>-</v>
          </cell>
          <cell r="J106">
            <v>0</v>
          </cell>
          <cell r="L106">
            <v>0</v>
          </cell>
          <cell r="N106">
            <v>0</v>
          </cell>
          <cell r="P106">
            <v>0</v>
          </cell>
          <cell r="R106">
            <v>0</v>
          </cell>
          <cell r="T106">
            <v>0</v>
          </cell>
          <cell r="V106">
            <v>0</v>
          </cell>
          <cell r="W106" t="str">
            <v xml:space="preserve"> </v>
          </cell>
          <cell r="X106" t="str">
            <v xml:space="preserve"> </v>
          </cell>
          <cell r="Y106" t="str">
            <v/>
          </cell>
          <cell r="AA106" t="str">
            <v/>
          </cell>
          <cell r="AB106" t="str">
            <v xml:space="preserve"> </v>
          </cell>
          <cell r="AC106" t="str">
            <v/>
          </cell>
          <cell r="AD106" t="str">
            <v xml:space="preserve"> </v>
          </cell>
          <cell r="AE106" t="str">
            <v xml:space="preserve"> </v>
          </cell>
          <cell r="AF106" t="str">
            <v xml:space="preserve"> </v>
          </cell>
          <cell r="AG106">
            <v>0</v>
          </cell>
          <cell r="AH106" t="str">
            <v xml:space="preserve"> </v>
          </cell>
          <cell r="AI106" t="str">
            <v xml:space="preserve"> </v>
          </cell>
          <cell r="AJ106" t="str">
            <v xml:space="preserve"> </v>
          </cell>
          <cell r="AK106" t="str">
            <v xml:space="preserve"> </v>
          </cell>
          <cell r="AL106" t="str">
            <v xml:space="preserve"> </v>
          </cell>
          <cell r="AM106" t="str">
            <v xml:space="preserve"> </v>
          </cell>
          <cell r="AN106" t="str">
            <v xml:space="preserve"> </v>
          </cell>
        </row>
        <row r="107">
          <cell r="B107" t="str">
            <v>-</v>
          </cell>
          <cell r="J107">
            <v>0</v>
          </cell>
          <cell r="L107">
            <v>0</v>
          </cell>
          <cell r="N107">
            <v>0</v>
          </cell>
          <cell r="P107">
            <v>0</v>
          </cell>
          <cell r="R107">
            <v>0</v>
          </cell>
          <cell r="T107">
            <v>0</v>
          </cell>
          <cell r="V107">
            <v>0</v>
          </cell>
          <cell r="W107" t="str">
            <v xml:space="preserve"> </v>
          </cell>
          <cell r="X107" t="str">
            <v xml:space="preserve"> </v>
          </cell>
          <cell r="Y107" t="str">
            <v/>
          </cell>
          <cell r="AA107" t="str">
            <v/>
          </cell>
          <cell r="AB107" t="str">
            <v xml:space="preserve"> </v>
          </cell>
          <cell r="AC107" t="str">
            <v/>
          </cell>
          <cell r="AD107" t="str">
            <v xml:space="preserve"> </v>
          </cell>
          <cell r="AE107" t="str">
            <v xml:space="preserve"> </v>
          </cell>
          <cell r="AF107" t="str">
            <v xml:space="preserve"> </v>
          </cell>
          <cell r="AG107">
            <v>0</v>
          </cell>
          <cell r="AH107" t="str">
            <v xml:space="preserve"> </v>
          </cell>
          <cell r="AI107" t="str">
            <v xml:space="preserve"> </v>
          </cell>
          <cell r="AJ107" t="str">
            <v xml:space="preserve"> </v>
          </cell>
          <cell r="AK107" t="str">
            <v xml:space="preserve"> </v>
          </cell>
          <cell r="AL107" t="str">
            <v xml:space="preserve"> </v>
          </cell>
          <cell r="AM107" t="str">
            <v xml:space="preserve"> </v>
          </cell>
          <cell r="AN107" t="str">
            <v xml:space="preserve"> </v>
          </cell>
        </row>
        <row r="108">
          <cell r="B108" t="str">
            <v>-</v>
          </cell>
          <cell r="J108">
            <v>0</v>
          </cell>
          <cell r="L108">
            <v>0</v>
          </cell>
          <cell r="N108">
            <v>0</v>
          </cell>
          <cell r="P108">
            <v>0</v>
          </cell>
          <cell r="R108">
            <v>0</v>
          </cell>
          <cell r="T108">
            <v>0</v>
          </cell>
          <cell r="V108">
            <v>0</v>
          </cell>
          <cell r="W108" t="str">
            <v xml:space="preserve"> </v>
          </cell>
          <cell r="X108" t="str">
            <v xml:space="preserve"> </v>
          </cell>
          <cell r="Y108" t="str">
            <v/>
          </cell>
          <cell r="AA108" t="str">
            <v/>
          </cell>
          <cell r="AB108" t="str">
            <v xml:space="preserve"> </v>
          </cell>
          <cell r="AC108" t="str">
            <v/>
          </cell>
          <cell r="AD108" t="str">
            <v xml:space="preserve"> </v>
          </cell>
          <cell r="AE108" t="str">
            <v xml:space="preserve"> </v>
          </cell>
          <cell r="AF108" t="str">
            <v xml:space="preserve"> </v>
          </cell>
          <cell r="AG108">
            <v>0</v>
          </cell>
          <cell r="AH108" t="str">
            <v xml:space="preserve"> </v>
          </cell>
          <cell r="AI108" t="str">
            <v xml:space="preserve"> </v>
          </cell>
          <cell r="AJ108" t="str">
            <v xml:space="preserve"> </v>
          </cell>
          <cell r="AK108" t="str">
            <v xml:space="preserve"> </v>
          </cell>
          <cell r="AL108" t="str">
            <v xml:space="preserve"> </v>
          </cell>
          <cell r="AM108" t="str">
            <v xml:space="preserve"> </v>
          </cell>
          <cell r="AN108" t="str">
            <v xml:space="preserve"> </v>
          </cell>
        </row>
        <row r="109">
          <cell r="B109" t="str">
            <v>-</v>
          </cell>
          <cell r="J109">
            <v>0</v>
          </cell>
          <cell r="L109">
            <v>0</v>
          </cell>
          <cell r="N109">
            <v>0</v>
          </cell>
          <cell r="P109">
            <v>0</v>
          </cell>
          <cell r="R109">
            <v>0</v>
          </cell>
          <cell r="T109">
            <v>0</v>
          </cell>
          <cell r="V109">
            <v>0</v>
          </cell>
          <cell r="W109" t="str">
            <v xml:space="preserve"> </v>
          </cell>
          <cell r="X109" t="str">
            <v xml:space="preserve"> </v>
          </cell>
          <cell r="Y109" t="str">
            <v/>
          </cell>
          <cell r="AA109" t="str">
            <v/>
          </cell>
          <cell r="AB109" t="str">
            <v xml:space="preserve"> </v>
          </cell>
          <cell r="AC109" t="str">
            <v/>
          </cell>
          <cell r="AD109" t="str">
            <v xml:space="preserve"> </v>
          </cell>
          <cell r="AE109" t="str">
            <v xml:space="preserve"> </v>
          </cell>
          <cell r="AF109" t="str">
            <v xml:space="preserve"> </v>
          </cell>
          <cell r="AG109">
            <v>0</v>
          </cell>
          <cell r="AH109" t="str">
            <v xml:space="preserve"> </v>
          </cell>
          <cell r="AI109" t="str">
            <v xml:space="preserve"> </v>
          </cell>
          <cell r="AJ109" t="str">
            <v xml:space="preserve"> </v>
          </cell>
          <cell r="AK109" t="str">
            <v xml:space="preserve"> </v>
          </cell>
          <cell r="AL109" t="str">
            <v xml:space="preserve"> </v>
          </cell>
          <cell r="AM109" t="str">
            <v xml:space="preserve"> </v>
          </cell>
          <cell r="AN109" t="str">
            <v xml:space="preserve"> </v>
          </cell>
        </row>
        <row r="110">
          <cell r="B110" t="str">
            <v>-</v>
          </cell>
          <cell r="J110">
            <v>0</v>
          </cell>
          <cell r="L110">
            <v>0</v>
          </cell>
          <cell r="N110">
            <v>0</v>
          </cell>
          <cell r="P110">
            <v>0</v>
          </cell>
          <cell r="R110">
            <v>0</v>
          </cell>
          <cell r="T110">
            <v>0</v>
          </cell>
          <cell r="V110">
            <v>0</v>
          </cell>
          <cell r="W110" t="str">
            <v xml:space="preserve"> </v>
          </cell>
          <cell r="X110" t="str">
            <v xml:space="preserve"> </v>
          </cell>
          <cell r="Y110" t="str">
            <v/>
          </cell>
          <cell r="AA110" t="str">
            <v/>
          </cell>
          <cell r="AB110" t="str">
            <v xml:space="preserve"> </v>
          </cell>
          <cell r="AC110" t="str">
            <v/>
          </cell>
          <cell r="AD110" t="str">
            <v xml:space="preserve"> </v>
          </cell>
          <cell r="AE110" t="str">
            <v xml:space="preserve"> </v>
          </cell>
          <cell r="AF110" t="str">
            <v xml:space="preserve"> </v>
          </cell>
          <cell r="AG110">
            <v>0</v>
          </cell>
          <cell r="AH110" t="str">
            <v xml:space="preserve"> </v>
          </cell>
          <cell r="AI110" t="str">
            <v xml:space="preserve"> </v>
          </cell>
          <cell r="AJ110" t="str">
            <v xml:space="preserve"> </v>
          </cell>
          <cell r="AK110" t="str">
            <v xml:space="preserve"> </v>
          </cell>
          <cell r="AL110" t="str">
            <v xml:space="preserve"> </v>
          </cell>
          <cell r="AM110" t="str">
            <v xml:space="preserve"> </v>
          </cell>
          <cell r="AN110" t="str">
            <v xml:space="preserve"> </v>
          </cell>
        </row>
        <row r="111">
          <cell r="B111" t="str">
            <v>-</v>
          </cell>
          <cell r="J111">
            <v>0</v>
          </cell>
          <cell r="L111">
            <v>0</v>
          </cell>
          <cell r="N111">
            <v>0</v>
          </cell>
          <cell r="P111">
            <v>0</v>
          </cell>
          <cell r="R111">
            <v>0</v>
          </cell>
          <cell r="T111">
            <v>0</v>
          </cell>
          <cell r="V111">
            <v>0</v>
          </cell>
          <cell r="W111" t="str">
            <v xml:space="preserve"> </v>
          </cell>
          <cell r="X111" t="str">
            <v xml:space="preserve"> </v>
          </cell>
          <cell r="Y111" t="str">
            <v/>
          </cell>
          <cell r="AA111" t="str">
            <v/>
          </cell>
          <cell r="AB111" t="str">
            <v xml:space="preserve"> </v>
          </cell>
          <cell r="AC111" t="str">
            <v/>
          </cell>
          <cell r="AD111" t="str">
            <v xml:space="preserve"> </v>
          </cell>
          <cell r="AE111" t="str">
            <v xml:space="preserve"> </v>
          </cell>
          <cell r="AF111" t="str">
            <v xml:space="preserve"> </v>
          </cell>
          <cell r="AG111">
            <v>0</v>
          </cell>
          <cell r="AH111" t="str">
            <v xml:space="preserve"> </v>
          </cell>
          <cell r="AI111" t="str">
            <v xml:space="preserve"> </v>
          </cell>
          <cell r="AJ111" t="str">
            <v xml:space="preserve"> </v>
          </cell>
          <cell r="AK111" t="str">
            <v xml:space="preserve"> </v>
          </cell>
          <cell r="AL111" t="str">
            <v xml:space="preserve"> </v>
          </cell>
          <cell r="AM111" t="str">
            <v xml:space="preserve"> </v>
          </cell>
          <cell r="AN111" t="str">
            <v xml:space="preserve"> </v>
          </cell>
        </row>
        <row r="112">
          <cell r="B112" t="str">
            <v>-</v>
          </cell>
          <cell r="J112">
            <v>0</v>
          </cell>
          <cell r="L112">
            <v>0</v>
          </cell>
          <cell r="N112">
            <v>0</v>
          </cell>
          <cell r="P112">
            <v>0</v>
          </cell>
          <cell r="R112">
            <v>0</v>
          </cell>
          <cell r="T112">
            <v>0</v>
          </cell>
          <cell r="V112">
            <v>0</v>
          </cell>
          <cell r="W112" t="str">
            <v xml:space="preserve"> </v>
          </cell>
          <cell r="X112" t="str">
            <v xml:space="preserve"> </v>
          </cell>
          <cell r="Y112" t="str">
            <v/>
          </cell>
          <cell r="AA112" t="str">
            <v/>
          </cell>
          <cell r="AB112" t="str">
            <v xml:space="preserve"> </v>
          </cell>
          <cell r="AC112" t="str">
            <v/>
          </cell>
          <cell r="AD112" t="str">
            <v xml:space="preserve"> </v>
          </cell>
          <cell r="AE112" t="str">
            <v xml:space="preserve"> </v>
          </cell>
          <cell r="AF112" t="str">
            <v xml:space="preserve"> </v>
          </cell>
          <cell r="AG112">
            <v>0</v>
          </cell>
          <cell r="AH112" t="str">
            <v xml:space="preserve"> </v>
          </cell>
          <cell r="AI112" t="str">
            <v xml:space="preserve"> </v>
          </cell>
          <cell r="AJ112" t="str">
            <v xml:space="preserve"> </v>
          </cell>
          <cell r="AK112" t="str">
            <v xml:space="preserve"> </v>
          </cell>
          <cell r="AL112" t="str">
            <v xml:space="preserve"> </v>
          </cell>
          <cell r="AM112" t="str">
            <v xml:space="preserve"> </v>
          </cell>
          <cell r="AN112" t="str">
            <v xml:space="preserve"> </v>
          </cell>
        </row>
        <row r="113">
          <cell r="B113" t="str">
            <v>-</v>
          </cell>
          <cell r="J113">
            <v>0</v>
          </cell>
          <cell r="L113">
            <v>0</v>
          </cell>
          <cell r="N113">
            <v>0</v>
          </cell>
          <cell r="P113">
            <v>0</v>
          </cell>
          <cell r="R113">
            <v>0</v>
          </cell>
          <cell r="T113">
            <v>0</v>
          </cell>
          <cell r="V113">
            <v>0</v>
          </cell>
          <cell r="W113" t="str">
            <v xml:space="preserve"> </v>
          </cell>
          <cell r="X113" t="str">
            <v xml:space="preserve"> </v>
          </cell>
          <cell r="Y113" t="str">
            <v/>
          </cell>
          <cell r="AA113" t="str">
            <v/>
          </cell>
          <cell r="AB113" t="str">
            <v xml:space="preserve"> </v>
          </cell>
          <cell r="AC113" t="str">
            <v/>
          </cell>
          <cell r="AD113" t="str">
            <v xml:space="preserve"> </v>
          </cell>
          <cell r="AE113" t="str">
            <v xml:space="preserve"> </v>
          </cell>
          <cell r="AF113" t="str">
            <v xml:space="preserve"> </v>
          </cell>
          <cell r="AG113">
            <v>0</v>
          </cell>
          <cell r="AH113" t="str">
            <v xml:space="preserve"> </v>
          </cell>
          <cell r="AI113" t="str">
            <v xml:space="preserve"> </v>
          </cell>
          <cell r="AJ113" t="str">
            <v xml:space="preserve"> </v>
          </cell>
          <cell r="AK113" t="str">
            <v xml:space="preserve"> </v>
          </cell>
          <cell r="AL113" t="str">
            <v xml:space="preserve"> </v>
          </cell>
          <cell r="AM113" t="str">
            <v xml:space="preserve"> </v>
          </cell>
          <cell r="AN113" t="str">
            <v xml:space="preserve"> </v>
          </cell>
        </row>
        <row r="114">
          <cell r="B114" t="str">
            <v>-</v>
          </cell>
          <cell r="J114">
            <v>0</v>
          </cell>
          <cell r="L114">
            <v>0</v>
          </cell>
          <cell r="N114">
            <v>0</v>
          </cell>
          <cell r="P114">
            <v>0</v>
          </cell>
          <cell r="R114">
            <v>0</v>
          </cell>
          <cell r="T114">
            <v>0</v>
          </cell>
          <cell r="V114">
            <v>0</v>
          </cell>
          <cell r="W114" t="str">
            <v xml:space="preserve"> </v>
          </cell>
          <cell r="X114" t="str">
            <v xml:space="preserve"> </v>
          </cell>
          <cell r="Y114" t="str">
            <v/>
          </cell>
          <cell r="AA114" t="str">
            <v/>
          </cell>
          <cell r="AB114" t="str">
            <v xml:space="preserve"> </v>
          </cell>
          <cell r="AC114" t="str">
            <v/>
          </cell>
          <cell r="AD114" t="str">
            <v xml:space="preserve"> </v>
          </cell>
          <cell r="AE114" t="str">
            <v xml:space="preserve"> </v>
          </cell>
          <cell r="AF114" t="str">
            <v xml:space="preserve"> </v>
          </cell>
          <cell r="AG114">
            <v>0</v>
          </cell>
          <cell r="AH114" t="str">
            <v xml:space="preserve"> </v>
          </cell>
          <cell r="AI114" t="str">
            <v xml:space="preserve"> </v>
          </cell>
          <cell r="AJ114" t="str">
            <v xml:space="preserve"> </v>
          </cell>
          <cell r="AK114" t="str">
            <v xml:space="preserve"> </v>
          </cell>
          <cell r="AL114" t="str">
            <v xml:space="preserve"> </v>
          </cell>
          <cell r="AM114" t="str">
            <v xml:space="preserve"> </v>
          </cell>
          <cell r="AN114" t="str">
            <v xml:space="preserve"> </v>
          </cell>
        </row>
        <row r="115">
          <cell r="B115" t="str">
            <v>-</v>
          </cell>
          <cell r="J115">
            <v>0</v>
          </cell>
          <cell r="L115">
            <v>0</v>
          </cell>
          <cell r="N115">
            <v>0</v>
          </cell>
          <cell r="P115">
            <v>0</v>
          </cell>
          <cell r="R115">
            <v>0</v>
          </cell>
          <cell r="T115">
            <v>0</v>
          </cell>
          <cell r="V115">
            <v>0</v>
          </cell>
          <cell r="W115" t="str">
            <v xml:space="preserve"> </v>
          </cell>
          <cell r="X115" t="str">
            <v xml:space="preserve"> </v>
          </cell>
          <cell r="Y115" t="str">
            <v/>
          </cell>
          <cell r="AA115" t="str">
            <v/>
          </cell>
          <cell r="AB115" t="str">
            <v xml:space="preserve"> </v>
          </cell>
          <cell r="AC115" t="str">
            <v/>
          </cell>
          <cell r="AD115" t="str">
            <v xml:space="preserve"> </v>
          </cell>
          <cell r="AE115" t="str">
            <v xml:space="preserve"> </v>
          </cell>
          <cell r="AF115" t="str">
            <v xml:space="preserve"> </v>
          </cell>
          <cell r="AG115">
            <v>0</v>
          </cell>
          <cell r="AH115" t="str">
            <v xml:space="preserve"> </v>
          </cell>
          <cell r="AI115" t="str">
            <v xml:space="preserve"> </v>
          </cell>
          <cell r="AJ115" t="str">
            <v xml:space="preserve"> </v>
          </cell>
          <cell r="AK115" t="str">
            <v xml:space="preserve"> </v>
          </cell>
          <cell r="AL115" t="str">
            <v xml:space="preserve"> </v>
          </cell>
          <cell r="AM115" t="str">
            <v xml:space="preserve"> </v>
          </cell>
          <cell r="AN115" t="str">
            <v xml:space="preserve"> </v>
          </cell>
        </row>
        <row r="116">
          <cell r="B116" t="str">
            <v>-</v>
          </cell>
          <cell r="J116">
            <v>0</v>
          </cell>
          <cell r="L116">
            <v>0</v>
          </cell>
          <cell r="N116">
            <v>0</v>
          </cell>
          <cell r="P116">
            <v>0</v>
          </cell>
          <cell r="R116">
            <v>0</v>
          </cell>
          <cell r="T116">
            <v>0</v>
          </cell>
          <cell r="V116">
            <v>0</v>
          </cell>
          <cell r="W116" t="str">
            <v xml:space="preserve"> </v>
          </cell>
          <cell r="X116" t="str">
            <v xml:space="preserve"> </v>
          </cell>
          <cell r="Y116" t="str">
            <v/>
          </cell>
          <cell r="AA116" t="str">
            <v/>
          </cell>
          <cell r="AB116" t="str">
            <v xml:space="preserve"> </v>
          </cell>
          <cell r="AC116" t="str">
            <v/>
          </cell>
          <cell r="AD116" t="str">
            <v xml:space="preserve"> </v>
          </cell>
          <cell r="AE116" t="str">
            <v xml:space="preserve"> </v>
          </cell>
          <cell r="AF116" t="str">
            <v xml:space="preserve"> </v>
          </cell>
          <cell r="AG116">
            <v>0</v>
          </cell>
          <cell r="AH116" t="str">
            <v xml:space="preserve"> </v>
          </cell>
          <cell r="AI116" t="str">
            <v xml:space="preserve"> </v>
          </cell>
          <cell r="AJ116" t="str">
            <v xml:space="preserve"> </v>
          </cell>
          <cell r="AK116" t="str">
            <v xml:space="preserve"> </v>
          </cell>
          <cell r="AL116" t="str">
            <v xml:space="preserve"> </v>
          </cell>
          <cell r="AM116" t="str">
            <v xml:space="preserve"> </v>
          </cell>
          <cell r="AN116" t="str">
            <v xml:space="preserve"> </v>
          </cell>
        </row>
        <row r="117">
          <cell r="B117" t="str">
            <v>-</v>
          </cell>
          <cell r="J117">
            <v>0</v>
          </cell>
          <cell r="L117">
            <v>0</v>
          </cell>
          <cell r="N117">
            <v>0</v>
          </cell>
          <cell r="P117">
            <v>0</v>
          </cell>
          <cell r="R117">
            <v>0</v>
          </cell>
          <cell r="T117">
            <v>0</v>
          </cell>
          <cell r="V117">
            <v>0</v>
          </cell>
          <cell r="W117" t="str">
            <v xml:space="preserve"> </v>
          </cell>
          <cell r="X117" t="str">
            <v xml:space="preserve"> </v>
          </cell>
          <cell r="Y117" t="str">
            <v/>
          </cell>
          <cell r="AA117" t="str">
            <v/>
          </cell>
          <cell r="AB117" t="str">
            <v xml:space="preserve"> </v>
          </cell>
          <cell r="AC117" t="str">
            <v/>
          </cell>
          <cell r="AD117" t="str">
            <v xml:space="preserve"> </v>
          </cell>
          <cell r="AE117" t="str">
            <v xml:space="preserve"> </v>
          </cell>
          <cell r="AF117" t="str">
            <v xml:space="preserve"> </v>
          </cell>
          <cell r="AG117">
            <v>0</v>
          </cell>
          <cell r="AH117" t="str">
            <v xml:space="preserve"> </v>
          </cell>
          <cell r="AI117" t="str">
            <v xml:space="preserve"> </v>
          </cell>
          <cell r="AJ117" t="str">
            <v xml:space="preserve"> </v>
          </cell>
          <cell r="AK117" t="str">
            <v xml:space="preserve"> </v>
          </cell>
          <cell r="AL117" t="str">
            <v xml:space="preserve"> </v>
          </cell>
          <cell r="AM117" t="str">
            <v xml:space="preserve"> </v>
          </cell>
          <cell r="AN117" t="str">
            <v xml:space="preserve"> </v>
          </cell>
        </row>
        <row r="118">
          <cell r="B118" t="str">
            <v>-</v>
          </cell>
          <cell r="J118">
            <v>0</v>
          </cell>
          <cell r="L118">
            <v>0</v>
          </cell>
          <cell r="N118">
            <v>0</v>
          </cell>
          <cell r="P118">
            <v>0</v>
          </cell>
          <cell r="R118">
            <v>0</v>
          </cell>
          <cell r="T118">
            <v>0</v>
          </cell>
          <cell r="V118">
            <v>0</v>
          </cell>
          <cell r="W118" t="str">
            <v xml:space="preserve"> </v>
          </cell>
          <cell r="X118" t="str">
            <v xml:space="preserve"> </v>
          </cell>
          <cell r="Y118" t="str">
            <v/>
          </cell>
          <cell r="AA118" t="str">
            <v/>
          </cell>
          <cell r="AB118" t="str">
            <v xml:space="preserve"> </v>
          </cell>
          <cell r="AC118" t="str">
            <v/>
          </cell>
          <cell r="AD118" t="str">
            <v xml:space="preserve"> </v>
          </cell>
          <cell r="AE118" t="str">
            <v xml:space="preserve"> </v>
          </cell>
          <cell r="AF118" t="str">
            <v xml:space="preserve"> </v>
          </cell>
          <cell r="AG118">
            <v>0</v>
          </cell>
          <cell r="AH118" t="str">
            <v xml:space="preserve"> </v>
          </cell>
          <cell r="AI118" t="str">
            <v xml:space="preserve"> </v>
          </cell>
          <cell r="AJ118" t="str">
            <v xml:space="preserve"> </v>
          </cell>
          <cell r="AK118" t="str">
            <v xml:space="preserve"> </v>
          </cell>
          <cell r="AL118" t="str">
            <v xml:space="preserve"> </v>
          </cell>
          <cell r="AM118" t="str">
            <v xml:space="preserve"> </v>
          </cell>
          <cell r="AN118" t="str">
            <v xml:space="preserve"> </v>
          </cell>
        </row>
        <row r="119">
          <cell r="B119" t="str">
            <v>-</v>
          </cell>
          <cell r="J119">
            <v>0</v>
          </cell>
          <cell r="L119">
            <v>0</v>
          </cell>
          <cell r="N119">
            <v>0</v>
          </cell>
          <cell r="P119">
            <v>0</v>
          </cell>
          <cell r="R119">
            <v>0</v>
          </cell>
          <cell r="T119">
            <v>0</v>
          </cell>
          <cell r="V119">
            <v>0</v>
          </cell>
          <cell r="W119" t="str">
            <v xml:space="preserve"> </v>
          </cell>
          <cell r="X119" t="str">
            <v xml:space="preserve"> </v>
          </cell>
          <cell r="Y119" t="str">
            <v/>
          </cell>
          <cell r="AA119" t="str">
            <v/>
          </cell>
          <cell r="AB119" t="str">
            <v xml:space="preserve"> </v>
          </cell>
          <cell r="AC119" t="str">
            <v/>
          </cell>
          <cell r="AD119" t="str">
            <v xml:space="preserve"> </v>
          </cell>
          <cell r="AE119" t="str">
            <v xml:space="preserve"> </v>
          </cell>
          <cell r="AF119" t="str">
            <v xml:space="preserve"> </v>
          </cell>
          <cell r="AG119">
            <v>0</v>
          </cell>
          <cell r="AH119" t="str">
            <v xml:space="preserve"> </v>
          </cell>
          <cell r="AI119" t="str">
            <v xml:space="preserve"> </v>
          </cell>
          <cell r="AJ119" t="str">
            <v xml:space="preserve"> </v>
          </cell>
          <cell r="AK119" t="str">
            <v xml:space="preserve"> </v>
          </cell>
          <cell r="AL119" t="str">
            <v xml:space="preserve"> </v>
          </cell>
          <cell r="AM119" t="str">
            <v xml:space="preserve"> </v>
          </cell>
          <cell r="AN119" t="str">
            <v xml:space="preserve"> </v>
          </cell>
        </row>
        <row r="120">
          <cell r="B120" t="str">
            <v>-</v>
          </cell>
          <cell r="J120">
            <v>0</v>
          </cell>
          <cell r="L120">
            <v>0</v>
          </cell>
          <cell r="N120">
            <v>0</v>
          </cell>
          <cell r="P120">
            <v>0</v>
          </cell>
          <cell r="R120">
            <v>0</v>
          </cell>
          <cell r="T120">
            <v>0</v>
          </cell>
          <cell r="V120">
            <v>0</v>
          </cell>
          <cell r="W120" t="str">
            <v xml:space="preserve"> </v>
          </cell>
          <cell r="X120" t="str">
            <v xml:space="preserve"> </v>
          </cell>
          <cell r="Y120" t="str">
            <v/>
          </cell>
          <cell r="AA120" t="str">
            <v/>
          </cell>
          <cell r="AB120" t="str">
            <v xml:space="preserve"> </v>
          </cell>
          <cell r="AC120" t="str">
            <v/>
          </cell>
          <cell r="AD120" t="str">
            <v xml:space="preserve"> </v>
          </cell>
          <cell r="AE120" t="str">
            <v xml:space="preserve"> </v>
          </cell>
          <cell r="AF120" t="str">
            <v xml:space="preserve"> </v>
          </cell>
          <cell r="AG120">
            <v>0</v>
          </cell>
          <cell r="AH120" t="str">
            <v xml:space="preserve"> </v>
          </cell>
          <cell r="AI120" t="str">
            <v xml:space="preserve"> </v>
          </cell>
          <cell r="AJ120" t="str">
            <v xml:space="preserve"> </v>
          </cell>
          <cell r="AK120" t="str">
            <v xml:space="preserve"> </v>
          </cell>
          <cell r="AL120" t="str">
            <v xml:space="preserve"> </v>
          </cell>
          <cell r="AM120" t="str">
            <v xml:space="preserve"> </v>
          </cell>
          <cell r="AN120" t="str">
            <v xml:space="preserve"> </v>
          </cell>
        </row>
        <row r="121">
          <cell r="B121" t="str">
            <v>-</v>
          </cell>
          <cell r="J121">
            <v>0</v>
          </cell>
          <cell r="L121">
            <v>0</v>
          </cell>
          <cell r="N121">
            <v>0</v>
          </cell>
          <cell r="P121">
            <v>0</v>
          </cell>
          <cell r="R121">
            <v>0</v>
          </cell>
          <cell r="T121">
            <v>0</v>
          </cell>
          <cell r="V121">
            <v>0</v>
          </cell>
          <cell r="W121" t="str">
            <v xml:space="preserve"> </v>
          </cell>
          <cell r="X121" t="str">
            <v xml:space="preserve"> </v>
          </cell>
          <cell r="Y121" t="str">
            <v/>
          </cell>
          <cell r="AA121" t="str">
            <v/>
          </cell>
          <cell r="AB121" t="str">
            <v xml:space="preserve"> </v>
          </cell>
          <cell r="AC121" t="str">
            <v/>
          </cell>
          <cell r="AD121" t="str">
            <v xml:space="preserve"> </v>
          </cell>
          <cell r="AE121" t="str">
            <v xml:space="preserve"> </v>
          </cell>
          <cell r="AF121" t="str">
            <v xml:space="preserve"> </v>
          </cell>
          <cell r="AG121">
            <v>0</v>
          </cell>
          <cell r="AH121" t="str">
            <v xml:space="preserve"> </v>
          </cell>
          <cell r="AI121" t="str">
            <v xml:space="preserve"> </v>
          </cell>
          <cell r="AJ121" t="str">
            <v xml:space="preserve"> </v>
          </cell>
          <cell r="AK121" t="str">
            <v xml:space="preserve"> </v>
          </cell>
          <cell r="AL121" t="str">
            <v xml:space="preserve"> </v>
          </cell>
          <cell r="AM121" t="str">
            <v xml:space="preserve"> </v>
          </cell>
          <cell r="AN121" t="str">
            <v xml:space="preserve"> </v>
          </cell>
        </row>
        <row r="122">
          <cell r="B122" t="str">
            <v>-</v>
          </cell>
          <cell r="J122">
            <v>0</v>
          </cell>
          <cell r="L122">
            <v>0</v>
          </cell>
          <cell r="N122">
            <v>0</v>
          </cell>
          <cell r="P122">
            <v>0</v>
          </cell>
          <cell r="R122">
            <v>0</v>
          </cell>
          <cell r="T122">
            <v>0</v>
          </cell>
          <cell r="V122">
            <v>0</v>
          </cell>
          <cell r="W122" t="str">
            <v xml:space="preserve"> </v>
          </cell>
          <cell r="X122" t="str">
            <v xml:space="preserve"> </v>
          </cell>
          <cell r="Y122" t="str">
            <v/>
          </cell>
          <cell r="AA122" t="str">
            <v/>
          </cell>
          <cell r="AB122" t="str">
            <v xml:space="preserve"> </v>
          </cell>
          <cell r="AC122" t="str">
            <v/>
          </cell>
          <cell r="AD122" t="str">
            <v xml:space="preserve"> </v>
          </cell>
          <cell r="AE122" t="str">
            <v xml:space="preserve"> </v>
          </cell>
          <cell r="AF122" t="str">
            <v xml:space="preserve"> </v>
          </cell>
          <cell r="AG122">
            <v>0</v>
          </cell>
          <cell r="AH122" t="str">
            <v xml:space="preserve"> </v>
          </cell>
          <cell r="AI122" t="str">
            <v xml:space="preserve"> </v>
          </cell>
          <cell r="AJ122" t="str">
            <v xml:space="preserve"> </v>
          </cell>
          <cell r="AK122" t="str">
            <v xml:space="preserve"> </v>
          </cell>
          <cell r="AL122" t="str">
            <v xml:space="preserve"> </v>
          </cell>
          <cell r="AM122" t="str">
            <v xml:space="preserve"> </v>
          </cell>
          <cell r="AN122" t="str">
            <v xml:space="preserve"> </v>
          </cell>
        </row>
        <row r="123">
          <cell r="B123" t="str">
            <v>-</v>
          </cell>
          <cell r="J123">
            <v>0</v>
          </cell>
          <cell r="L123">
            <v>0</v>
          </cell>
          <cell r="N123">
            <v>0</v>
          </cell>
          <cell r="P123">
            <v>0</v>
          </cell>
          <cell r="R123">
            <v>0</v>
          </cell>
          <cell r="T123">
            <v>0</v>
          </cell>
          <cell r="V123">
            <v>0</v>
          </cell>
          <cell r="W123" t="str">
            <v xml:space="preserve"> </v>
          </cell>
          <cell r="X123" t="str">
            <v xml:space="preserve"> </v>
          </cell>
          <cell r="Y123" t="str">
            <v/>
          </cell>
          <cell r="AA123" t="str">
            <v/>
          </cell>
          <cell r="AB123" t="str">
            <v xml:space="preserve"> </v>
          </cell>
          <cell r="AC123" t="str">
            <v/>
          </cell>
          <cell r="AD123" t="str">
            <v xml:space="preserve"> </v>
          </cell>
          <cell r="AE123" t="str">
            <v xml:space="preserve"> </v>
          </cell>
          <cell r="AF123" t="str">
            <v xml:space="preserve"> </v>
          </cell>
          <cell r="AG123">
            <v>0</v>
          </cell>
          <cell r="AH123" t="str">
            <v xml:space="preserve"> </v>
          </cell>
          <cell r="AI123" t="str">
            <v xml:space="preserve"> </v>
          </cell>
          <cell r="AJ123" t="str">
            <v xml:space="preserve"> </v>
          </cell>
          <cell r="AK123" t="str">
            <v xml:space="preserve"> </v>
          </cell>
          <cell r="AL123" t="str">
            <v xml:space="preserve"> </v>
          </cell>
          <cell r="AM123" t="str">
            <v xml:space="preserve"> </v>
          </cell>
          <cell r="AN123" t="str">
            <v xml:space="preserve"> </v>
          </cell>
        </row>
        <row r="124">
          <cell r="B124" t="str">
            <v>-</v>
          </cell>
          <cell r="J124">
            <v>0</v>
          </cell>
          <cell r="L124">
            <v>0</v>
          </cell>
          <cell r="N124">
            <v>0</v>
          </cell>
          <cell r="P124">
            <v>0</v>
          </cell>
          <cell r="R124">
            <v>0</v>
          </cell>
          <cell r="T124">
            <v>0</v>
          </cell>
          <cell r="V124">
            <v>0</v>
          </cell>
          <cell r="W124" t="str">
            <v xml:space="preserve"> </v>
          </cell>
          <cell r="X124" t="str">
            <v xml:space="preserve"> </v>
          </cell>
          <cell r="Y124" t="str">
            <v/>
          </cell>
          <cell r="AA124" t="str">
            <v/>
          </cell>
          <cell r="AB124" t="str">
            <v xml:space="preserve"> </v>
          </cell>
          <cell r="AC124" t="str">
            <v/>
          </cell>
          <cell r="AD124" t="str">
            <v xml:space="preserve"> </v>
          </cell>
          <cell r="AE124" t="str">
            <v xml:space="preserve"> </v>
          </cell>
          <cell r="AF124" t="str">
            <v xml:space="preserve"> </v>
          </cell>
          <cell r="AG124">
            <v>0</v>
          </cell>
          <cell r="AH124" t="str">
            <v xml:space="preserve"> </v>
          </cell>
          <cell r="AI124" t="str">
            <v xml:space="preserve"> </v>
          </cell>
          <cell r="AJ124" t="str">
            <v xml:space="preserve"> </v>
          </cell>
          <cell r="AK124" t="str">
            <v xml:space="preserve"> </v>
          </cell>
          <cell r="AL124" t="str">
            <v xml:space="preserve"> </v>
          </cell>
          <cell r="AM124" t="str">
            <v xml:space="preserve"> </v>
          </cell>
          <cell r="AN124" t="str">
            <v xml:space="preserve"> </v>
          </cell>
        </row>
        <row r="125">
          <cell r="B125" t="str">
            <v>-</v>
          </cell>
          <cell r="J125">
            <v>0</v>
          </cell>
          <cell r="L125">
            <v>0</v>
          </cell>
          <cell r="N125">
            <v>0</v>
          </cell>
          <cell r="P125">
            <v>0</v>
          </cell>
          <cell r="R125">
            <v>0</v>
          </cell>
          <cell r="T125">
            <v>0</v>
          </cell>
          <cell r="V125">
            <v>0</v>
          </cell>
          <cell r="W125" t="str">
            <v xml:space="preserve"> </v>
          </cell>
          <cell r="X125" t="str">
            <v xml:space="preserve"> </v>
          </cell>
          <cell r="Y125" t="str">
            <v/>
          </cell>
          <cell r="AA125" t="str">
            <v/>
          </cell>
          <cell r="AB125" t="str">
            <v xml:space="preserve"> </v>
          </cell>
          <cell r="AC125" t="str">
            <v/>
          </cell>
          <cell r="AD125" t="str">
            <v xml:space="preserve"> </v>
          </cell>
          <cell r="AE125" t="str">
            <v xml:space="preserve"> </v>
          </cell>
          <cell r="AF125" t="str">
            <v xml:space="preserve"> </v>
          </cell>
          <cell r="AG125">
            <v>0</v>
          </cell>
          <cell r="AH125" t="str">
            <v xml:space="preserve"> </v>
          </cell>
          <cell r="AI125" t="str">
            <v xml:space="preserve"> </v>
          </cell>
          <cell r="AJ125" t="str">
            <v xml:space="preserve"> </v>
          </cell>
          <cell r="AK125" t="str">
            <v xml:space="preserve"> </v>
          </cell>
          <cell r="AL125" t="str">
            <v xml:space="preserve"> </v>
          </cell>
          <cell r="AM125" t="str">
            <v xml:space="preserve"> </v>
          </cell>
          <cell r="AN125" t="str">
            <v xml:space="preserve"> </v>
          </cell>
        </row>
        <row r="126">
          <cell r="B126" t="str">
            <v>-</v>
          </cell>
          <cell r="J126">
            <v>0</v>
          </cell>
          <cell r="L126">
            <v>0</v>
          </cell>
          <cell r="N126">
            <v>0</v>
          </cell>
          <cell r="P126">
            <v>0</v>
          </cell>
          <cell r="R126">
            <v>0</v>
          </cell>
          <cell r="T126">
            <v>0</v>
          </cell>
          <cell r="V126">
            <v>0</v>
          </cell>
          <cell r="W126" t="str">
            <v xml:space="preserve"> </v>
          </cell>
          <cell r="X126" t="str">
            <v xml:space="preserve"> </v>
          </cell>
          <cell r="Y126" t="str">
            <v/>
          </cell>
          <cell r="AA126" t="str">
            <v/>
          </cell>
          <cell r="AB126" t="str">
            <v xml:space="preserve"> </v>
          </cell>
          <cell r="AC126" t="str">
            <v/>
          </cell>
          <cell r="AD126" t="str">
            <v xml:space="preserve"> </v>
          </cell>
          <cell r="AE126" t="str">
            <v xml:space="preserve"> </v>
          </cell>
          <cell r="AF126" t="str">
            <v xml:space="preserve"> </v>
          </cell>
          <cell r="AG126">
            <v>0</v>
          </cell>
          <cell r="AH126" t="str">
            <v xml:space="preserve"> </v>
          </cell>
          <cell r="AI126" t="str">
            <v xml:space="preserve"> </v>
          </cell>
          <cell r="AJ126" t="str">
            <v xml:space="preserve"> </v>
          </cell>
          <cell r="AK126" t="str">
            <v xml:space="preserve"> </v>
          </cell>
          <cell r="AL126" t="str">
            <v xml:space="preserve"> </v>
          </cell>
          <cell r="AM126" t="str">
            <v xml:space="preserve"> </v>
          </cell>
          <cell r="AN126" t="str">
            <v xml:space="preserve"> </v>
          </cell>
        </row>
        <row r="127">
          <cell r="B127" t="str">
            <v>-</v>
          </cell>
          <cell r="J127">
            <v>0</v>
          </cell>
          <cell r="L127">
            <v>0</v>
          </cell>
          <cell r="N127">
            <v>0</v>
          </cell>
          <cell r="P127">
            <v>0</v>
          </cell>
          <cell r="R127">
            <v>0</v>
          </cell>
          <cell r="T127">
            <v>0</v>
          </cell>
          <cell r="V127">
            <v>0</v>
          </cell>
          <cell r="W127" t="str">
            <v xml:space="preserve"> </v>
          </cell>
          <cell r="X127" t="str">
            <v xml:space="preserve"> </v>
          </cell>
          <cell r="Y127" t="str">
            <v/>
          </cell>
          <cell r="AA127" t="str">
            <v/>
          </cell>
          <cell r="AB127" t="str">
            <v xml:space="preserve"> </v>
          </cell>
          <cell r="AC127" t="str">
            <v/>
          </cell>
          <cell r="AD127" t="str">
            <v xml:space="preserve"> </v>
          </cell>
          <cell r="AE127" t="str">
            <v xml:space="preserve"> </v>
          </cell>
          <cell r="AF127" t="str">
            <v xml:space="preserve"> </v>
          </cell>
          <cell r="AG127">
            <v>0</v>
          </cell>
          <cell r="AH127" t="str">
            <v xml:space="preserve"> </v>
          </cell>
          <cell r="AI127" t="str">
            <v xml:space="preserve"> </v>
          </cell>
          <cell r="AJ127" t="str">
            <v xml:space="preserve"> </v>
          </cell>
          <cell r="AK127" t="str">
            <v xml:space="preserve"> </v>
          </cell>
          <cell r="AL127" t="str">
            <v xml:space="preserve"> </v>
          </cell>
          <cell r="AM127" t="str">
            <v xml:space="preserve"> </v>
          </cell>
          <cell r="AN127" t="str">
            <v xml:space="preserve"> </v>
          </cell>
        </row>
        <row r="128">
          <cell r="B128" t="str">
            <v>-</v>
          </cell>
          <cell r="J128">
            <v>0</v>
          </cell>
          <cell r="L128">
            <v>0</v>
          </cell>
          <cell r="N128">
            <v>0</v>
          </cell>
          <cell r="P128">
            <v>0</v>
          </cell>
          <cell r="R128">
            <v>0</v>
          </cell>
          <cell r="T128">
            <v>0</v>
          </cell>
          <cell r="V128">
            <v>0</v>
          </cell>
          <cell r="W128" t="str">
            <v xml:space="preserve"> </v>
          </cell>
          <cell r="X128" t="str">
            <v xml:space="preserve"> </v>
          </cell>
          <cell r="Y128" t="str">
            <v/>
          </cell>
          <cell r="AA128" t="str">
            <v/>
          </cell>
          <cell r="AB128" t="str">
            <v xml:space="preserve"> </v>
          </cell>
          <cell r="AC128" t="str">
            <v/>
          </cell>
          <cell r="AD128" t="str">
            <v xml:space="preserve"> </v>
          </cell>
          <cell r="AE128" t="str">
            <v xml:space="preserve"> </v>
          </cell>
          <cell r="AF128" t="str">
            <v xml:space="preserve"> </v>
          </cell>
          <cell r="AG128">
            <v>0</v>
          </cell>
          <cell r="AH128" t="str">
            <v xml:space="preserve"> </v>
          </cell>
          <cell r="AI128" t="str">
            <v xml:space="preserve"> </v>
          </cell>
          <cell r="AJ128" t="str">
            <v xml:space="preserve"> </v>
          </cell>
          <cell r="AK128" t="str">
            <v xml:space="preserve"> </v>
          </cell>
          <cell r="AL128" t="str">
            <v xml:space="preserve"> </v>
          </cell>
          <cell r="AM128" t="str">
            <v xml:space="preserve"> </v>
          </cell>
          <cell r="AN128" t="str">
            <v xml:space="preserve"> </v>
          </cell>
        </row>
        <row r="129">
          <cell r="B129" t="str">
            <v>-</v>
          </cell>
          <cell r="J129">
            <v>0</v>
          </cell>
          <cell r="L129">
            <v>0</v>
          </cell>
          <cell r="N129">
            <v>0</v>
          </cell>
          <cell r="P129">
            <v>0</v>
          </cell>
          <cell r="R129">
            <v>0</v>
          </cell>
          <cell r="T129">
            <v>0</v>
          </cell>
          <cell r="V129">
            <v>0</v>
          </cell>
          <cell r="W129" t="str">
            <v xml:space="preserve"> </v>
          </cell>
          <cell r="X129" t="str">
            <v xml:space="preserve"> </v>
          </cell>
          <cell r="Y129" t="str">
            <v/>
          </cell>
          <cell r="AA129" t="str">
            <v/>
          </cell>
          <cell r="AB129" t="str">
            <v xml:space="preserve"> </v>
          </cell>
          <cell r="AC129" t="str">
            <v/>
          </cell>
          <cell r="AD129" t="str">
            <v xml:space="preserve"> </v>
          </cell>
          <cell r="AE129" t="str">
            <v xml:space="preserve"> </v>
          </cell>
          <cell r="AF129" t="str">
            <v xml:space="preserve"> </v>
          </cell>
          <cell r="AG129">
            <v>0</v>
          </cell>
          <cell r="AH129" t="str">
            <v xml:space="preserve"> </v>
          </cell>
          <cell r="AI129" t="str">
            <v xml:space="preserve"> </v>
          </cell>
          <cell r="AJ129" t="str">
            <v xml:space="preserve"> </v>
          </cell>
          <cell r="AK129" t="str">
            <v xml:space="preserve"> </v>
          </cell>
          <cell r="AL129" t="str">
            <v xml:space="preserve"> </v>
          </cell>
          <cell r="AM129" t="str">
            <v xml:space="preserve"> </v>
          </cell>
          <cell r="AN129" t="str">
            <v xml:space="preserve"> </v>
          </cell>
        </row>
        <row r="130">
          <cell r="B130" t="str">
            <v>-</v>
          </cell>
          <cell r="J130">
            <v>0</v>
          </cell>
          <cell r="L130">
            <v>0</v>
          </cell>
          <cell r="N130">
            <v>0</v>
          </cell>
          <cell r="P130">
            <v>0</v>
          </cell>
          <cell r="R130">
            <v>0</v>
          </cell>
          <cell r="T130">
            <v>0</v>
          </cell>
          <cell r="V130">
            <v>0</v>
          </cell>
          <cell r="W130" t="str">
            <v xml:space="preserve"> </v>
          </cell>
          <cell r="X130" t="str">
            <v xml:space="preserve"> </v>
          </cell>
          <cell r="Y130" t="str">
            <v/>
          </cell>
          <cell r="AA130" t="str">
            <v/>
          </cell>
          <cell r="AB130" t="str">
            <v xml:space="preserve"> </v>
          </cell>
          <cell r="AC130" t="str">
            <v/>
          </cell>
          <cell r="AD130" t="str">
            <v xml:space="preserve"> </v>
          </cell>
          <cell r="AE130" t="str">
            <v xml:space="preserve"> </v>
          </cell>
          <cell r="AF130" t="str">
            <v xml:space="preserve"> </v>
          </cell>
          <cell r="AG130">
            <v>0</v>
          </cell>
          <cell r="AH130" t="str">
            <v xml:space="preserve"> </v>
          </cell>
          <cell r="AI130" t="str">
            <v xml:space="preserve"> </v>
          </cell>
          <cell r="AJ130" t="str">
            <v xml:space="preserve"> </v>
          </cell>
          <cell r="AK130" t="str">
            <v xml:space="preserve"> </v>
          </cell>
          <cell r="AL130" t="str">
            <v xml:space="preserve"> </v>
          </cell>
          <cell r="AM130" t="str">
            <v xml:space="preserve"> </v>
          </cell>
          <cell r="AN130" t="str">
            <v xml:space="preserve"> </v>
          </cell>
        </row>
        <row r="131">
          <cell r="B131" t="str">
            <v>-</v>
          </cell>
          <cell r="J131">
            <v>0</v>
          </cell>
          <cell r="L131">
            <v>0</v>
          </cell>
          <cell r="N131">
            <v>0</v>
          </cell>
          <cell r="P131">
            <v>0</v>
          </cell>
          <cell r="R131">
            <v>0</v>
          </cell>
          <cell r="T131">
            <v>0</v>
          </cell>
          <cell r="V131">
            <v>0</v>
          </cell>
          <cell r="W131" t="str">
            <v xml:space="preserve"> </v>
          </cell>
          <cell r="X131" t="str">
            <v xml:space="preserve"> </v>
          </cell>
          <cell r="Y131" t="str">
            <v/>
          </cell>
          <cell r="AA131" t="str">
            <v/>
          </cell>
          <cell r="AB131" t="str">
            <v xml:space="preserve"> </v>
          </cell>
          <cell r="AC131" t="str">
            <v/>
          </cell>
          <cell r="AD131" t="str">
            <v xml:space="preserve"> </v>
          </cell>
          <cell r="AE131" t="str">
            <v xml:space="preserve"> </v>
          </cell>
          <cell r="AF131" t="str">
            <v xml:space="preserve"> </v>
          </cell>
          <cell r="AG131">
            <v>0</v>
          </cell>
          <cell r="AH131" t="str">
            <v xml:space="preserve"> </v>
          </cell>
          <cell r="AI131" t="str">
            <v xml:space="preserve"> </v>
          </cell>
          <cell r="AJ131" t="str">
            <v xml:space="preserve"> </v>
          </cell>
          <cell r="AK131" t="str">
            <v xml:space="preserve"> </v>
          </cell>
          <cell r="AL131" t="str">
            <v xml:space="preserve"> </v>
          </cell>
          <cell r="AM131" t="str">
            <v xml:space="preserve"> </v>
          </cell>
          <cell r="AN131" t="str">
            <v xml:space="preserve"> </v>
          </cell>
        </row>
        <row r="132">
          <cell r="B132" t="str">
            <v>-</v>
          </cell>
          <cell r="J132">
            <v>0</v>
          </cell>
          <cell r="L132">
            <v>0</v>
          </cell>
          <cell r="N132">
            <v>0</v>
          </cell>
          <cell r="P132">
            <v>0</v>
          </cell>
          <cell r="R132">
            <v>0</v>
          </cell>
          <cell r="T132">
            <v>0</v>
          </cell>
          <cell r="V132">
            <v>0</v>
          </cell>
          <cell r="W132" t="str">
            <v xml:space="preserve"> </v>
          </cell>
          <cell r="X132" t="str">
            <v xml:space="preserve"> </v>
          </cell>
          <cell r="Y132" t="str">
            <v/>
          </cell>
          <cell r="AA132" t="str">
            <v/>
          </cell>
          <cell r="AB132" t="str">
            <v xml:space="preserve"> </v>
          </cell>
          <cell r="AC132" t="str">
            <v/>
          </cell>
          <cell r="AD132" t="str">
            <v xml:space="preserve"> </v>
          </cell>
          <cell r="AE132" t="str">
            <v xml:space="preserve"> </v>
          </cell>
          <cell r="AF132" t="str">
            <v xml:space="preserve"> </v>
          </cell>
          <cell r="AG132">
            <v>0</v>
          </cell>
          <cell r="AH132" t="str">
            <v xml:space="preserve"> </v>
          </cell>
          <cell r="AI132" t="str">
            <v xml:space="preserve"> </v>
          </cell>
          <cell r="AJ132" t="str">
            <v xml:space="preserve"> </v>
          </cell>
          <cell r="AK132" t="str">
            <v xml:space="preserve"> </v>
          </cell>
          <cell r="AL132" t="str">
            <v xml:space="preserve"> </v>
          </cell>
          <cell r="AM132" t="str">
            <v xml:space="preserve"> </v>
          </cell>
          <cell r="AN132" t="str">
            <v xml:space="preserve"> </v>
          </cell>
        </row>
        <row r="133">
          <cell r="B133" t="str">
            <v>-</v>
          </cell>
          <cell r="J133">
            <v>0</v>
          </cell>
          <cell r="L133">
            <v>0</v>
          </cell>
          <cell r="N133">
            <v>0</v>
          </cell>
          <cell r="P133">
            <v>0</v>
          </cell>
          <cell r="R133">
            <v>0</v>
          </cell>
          <cell r="T133">
            <v>0</v>
          </cell>
          <cell r="V133">
            <v>0</v>
          </cell>
          <cell r="W133" t="str">
            <v xml:space="preserve"> </v>
          </cell>
          <cell r="X133" t="str">
            <v xml:space="preserve"> </v>
          </cell>
          <cell r="Y133" t="str">
            <v/>
          </cell>
          <cell r="AA133" t="str">
            <v/>
          </cell>
          <cell r="AB133" t="str">
            <v xml:space="preserve"> </v>
          </cell>
          <cell r="AC133" t="str">
            <v/>
          </cell>
          <cell r="AD133" t="str">
            <v xml:space="preserve"> </v>
          </cell>
          <cell r="AE133" t="str">
            <v xml:space="preserve"> </v>
          </cell>
          <cell r="AF133" t="str">
            <v xml:space="preserve"> </v>
          </cell>
          <cell r="AG133">
            <v>0</v>
          </cell>
          <cell r="AH133" t="str">
            <v xml:space="preserve"> </v>
          </cell>
          <cell r="AI133" t="str">
            <v xml:space="preserve"> </v>
          </cell>
          <cell r="AJ133" t="str">
            <v xml:space="preserve"> </v>
          </cell>
          <cell r="AK133" t="str">
            <v xml:space="preserve"> </v>
          </cell>
          <cell r="AL133" t="str">
            <v xml:space="preserve"> </v>
          </cell>
          <cell r="AM133" t="str">
            <v xml:space="preserve"> </v>
          </cell>
          <cell r="AN133" t="str">
            <v xml:space="preserve"> </v>
          </cell>
        </row>
        <row r="134">
          <cell r="B134" t="str">
            <v>-</v>
          </cell>
          <cell r="J134">
            <v>0</v>
          </cell>
          <cell r="L134">
            <v>0</v>
          </cell>
          <cell r="N134">
            <v>0</v>
          </cell>
          <cell r="P134">
            <v>0</v>
          </cell>
          <cell r="R134">
            <v>0</v>
          </cell>
          <cell r="T134">
            <v>0</v>
          </cell>
          <cell r="V134">
            <v>0</v>
          </cell>
          <cell r="W134" t="str">
            <v xml:space="preserve"> </v>
          </cell>
          <cell r="X134" t="str">
            <v xml:space="preserve"> </v>
          </cell>
          <cell r="Y134" t="str">
            <v/>
          </cell>
          <cell r="AA134" t="str">
            <v/>
          </cell>
          <cell r="AB134" t="str">
            <v xml:space="preserve"> </v>
          </cell>
          <cell r="AC134" t="str">
            <v/>
          </cell>
          <cell r="AD134" t="str">
            <v xml:space="preserve"> </v>
          </cell>
          <cell r="AE134" t="str">
            <v xml:space="preserve"> </v>
          </cell>
          <cell r="AF134" t="str">
            <v xml:space="preserve"> </v>
          </cell>
          <cell r="AG134">
            <v>0</v>
          </cell>
          <cell r="AH134" t="str">
            <v xml:space="preserve"> </v>
          </cell>
          <cell r="AI134" t="str">
            <v xml:space="preserve"> </v>
          </cell>
          <cell r="AJ134" t="str">
            <v xml:space="preserve"> </v>
          </cell>
          <cell r="AK134" t="str">
            <v xml:space="preserve"> </v>
          </cell>
          <cell r="AL134" t="str">
            <v xml:space="preserve"> </v>
          </cell>
          <cell r="AM134" t="str">
            <v xml:space="preserve"> </v>
          </cell>
          <cell r="AN134" t="str">
            <v xml:space="preserve"> </v>
          </cell>
        </row>
        <row r="135">
          <cell r="B135" t="str">
            <v>-</v>
          </cell>
          <cell r="J135">
            <v>0</v>
          </cell>
          <cell r="L135">
            <v>0</v>
          </cell>
          <cell r="N135">
            <v>0</v>
          </cell>
          <cell r="P135">
            <v>0</v>
          </cell>
          <cell r="R135">
            <v>0</v>
          </cell>
          <cell r="T135">
            <v>0</v>
          </cell>
          <cell r="V135">
            <v>0</v>
          </cell>
          <cell r="W135" t="str">
            <v xml:space="preserve"> </v>
          </cell>
          <cell r="X135" t="str">
            <v xml:space="preserve"> </v>
          </cell>
          <cell r="Y135" t="str">
            <v/>
          </cell>
          <cell r="AA135" t="str">
            <v/>
          </cell>
          <cell r="AB135" t="str">
            <v xml:space="preserve"> </v>
          </cell>
          <cell r="AC135" t="str">
            <v/>
          </cell>
          <cell r="AD135" t="str">
            <v xml:space="preserve"> </v>
          </cell>
          <cell r="AE135" t="str">
            <v xml:space="preserve"> </v>
          </cell>
          <cell r="AF135" t="str">
            <v xml:space="preserve"> </v>
          </cell>
          <cell r="AG135">
            <v>0</v>
          </cell>
          <cell r="AH135" t="str">
            <v xml:space="preserve"> </v>
          </cell>
          <cell r="AI135" t="str">
            <v xml:space="preserve"> </v>
          </cell>
          <cell r="AJ135" t="str">
            <v xml:space="preserve"> </v>
          </cell>
          <cell r="AK135" t="str">
            <v xml:space="preserve"> </v>
          </cell>
          <cell r="AL135" t="str">
            <v xml:space="preserve"> </v>
          </cell>
          <cell r="AM135" t="str">
            <v xml:space="preserve"> </v>
          </cell>
          <cell r="AN135" t="str">
            <v xml:space="preserve"> </v>
          </cell>
        </row>
        <row r="136">
          <cell r="B136" t="str">
            <v>-</v>
          </cell>
          <cell r="J136">
            <v>0</v>
          </cell>
          <cell r="L136">
            <v>0</v>
          </cell>
          <cell r="N136">
            <v>0</v>
          </cell>
          <cell r="P136">
            <v>0</v>
          </cell>
          <cell r="R136">
            <v>0</v>
          </cell>
          <cell r="T136">
            <v>0</v>
          </cell>
          <cell r="V136">
            <v>0</v>
          </cell>
          <cell r="W136" t="str">
            <v xml:space="preserve"> </v>
          </cell>
          <cell r="X136" t="str">
            <v xml:space="preserve"> </v>
          </cell>
          <cell r="Y136" t="str">
            <v/>
          </cell>
          <cell r="AA136" t="str">
            <v/>
          </cell>
          <cell r="AB136" t="str">
            <v xml:space="preserve"> </v>
          </cell>
          <cell r="AC136" t="str">
            <v/>
          </cell>
          <cell r="AD136" t="str">
            <v xml:space="preserve"> </v>
          </cell>
          <cell r="AE136" t="str">
            <v xml:space="preserve"> </v>
          </cell>
          <cell r="AF136" t="str">
            <v xml:space="preserve"> </v>
          </cell>
          <cell r="AG136">
            <v>0</v>
          </cell>
          <cell r="AH136" t="str">
            <v xml:space="preserve"> </v>
          </cell>
          <cell r="AI136" t="str">
            <v xml:space="preserve"> </v>
          </cell>
          <cell r="AJ136" t="str">
            <v xml:space="preserve"> </v>
          </cell>
          <cell r="AK136" t="str">
            <v xml:space="preserve"> </v>
          </cell>
          <cell r="AL136" t="str">
            <v xml:space="preserve"> </v>
          </cell>
          <cell r="AM136" t="str">
            <v xml:space="preserve"> </v>
          </cell>
          <cell r="AN136" t="str">
            <v xml:space="preserve"> </v>
          </cell>
        </row>
        <row r="137">
          <cell r="B137" t="str">
            <v>-</v>
          </cell>
          <cell r="J137">
            <v>0</v>
          </cell>
          <cell r="L137">
            <v>0</v>
          </cell>
          <cell r="N137">
            <v>0</v>
          </cell>
          <cell r="P137">
            <v>0</v>
          </cell>
          <cell r="R137">
            <v>0</v>
          </cell>
          <cell r="T137">
            <v>0</v>
          </cell>
          <cell r="V137">
            <v>0</v>
          </cell>
          <cell r="W137" t="str">
            <v xml:space="preserve"> </v>
          </cell>
          <cell r="X137" t="str">
            <v xml:space="preserve"> </v>
          </cell>
          <cell r="Y137" t="str">
            <v/>
          </cell>
          <cell r="AA137" t="str">
            <v/>
          </cell>
          <cell r="AB137" t="str">
            <v xml:space="preserve"> </v>
          </cell>
          <cell r="AC137" t="str">
            <v/>
          </cell>
          <cell r="AD137" t="str">
            <v xml:space="preserve"> </v>
          </cell>
          <cell r="AE137" t="str">
            <v xml:space="preserve"> </v>
          </cell>
          <cell r="AF137" t="str">
            <v xml:space="preserve"> </v>
          </cell>
          <cell r="AG137">
            <v>0</v>
          </cell>
          <cell r="AH137" t="str">
            <v xml:space="preserve"> </v>
          </cell>
          <cell r="AI137" t="str">
            <v xml:space="preserve"> </v>
          </cell>
          <cell r="AJ137" t="str">
            <v xml:space="preserve"> </v>
          </cell>
          <cell r="AK137" t="str">
            <v xml:space="preserve"> </v>
          </cell>
          <cell r="AL137" t="str">
            <v xml:space="preserve"> </v>
          </cell>
          <cell r="AM137" t="str">
            <v xml:space="preserve"> </v>
          </cell>
          <cell r="AN137" t="str">
            <v xml:space="preserve"> </v>
          </cell>
        </row>
        <row r="138">
          <cell r="B138" t="str">
            <v>-</v>
          </cell>
          <cell r="J138">
            <v>0</v>
          </cell>
          <cell r="L138">
            <v>0</v>
          </cell>
          <cell r="N138">
            <v>0</v>
          </cell>
          <cell r="P138">
            <v>0</v>
          </cell>
          <cell r="R138">
            <v>0</v>
          </cell>
          <cell r="T138">
            <v>0</v>
          </cell>
          <cell r="V138">
            <v>0</v>
          </cell>
          <cell r="W138" t="str">
            <v xml:space="preserve"> </v>
          </cell>
          <cell r="X138" t="str">
            <v xml:space="preserve"> </v>
          </cell>
          <cell r="Y138" t="str">
            <v/>
          </cell>
          <cell r="AA138" t="str">
            <v/>
          </cell>
          <cell r="AB138" t="str">
            <v xml:space="preserve"> </v>
          </cell>
          <cell r="AC138" t="str">
            <v/>
          </cell>
          <cell r="AD138" t="str">
            <v xml:space="preserve"> </v>
          </cell>
          <cell r="AE138" t="str">
            <v xml:space="preserve"> </v>
          </cell>
          <cell r="AF138" t="str">
            <v xml:space="preserve"> </v>
          </cell>
          <cell r="AG138">
            <v>0</v>
          </cell>
          <cell r="AH138" t="str">
            <v xml:space="preserve"> </v>
          </cell>
          <cell r="AI138" t="str">
            <v xml:space="preserve"> </v>
          </cell>
          <cell r="AJ138" t="str">
            <v xml:space="preserve"> </v>
          </cell>
          <cell r="AK138" t="str">
            <v xml:space="preserve"> </v>
          </cell>
          <cell r="AL138" t="str">
            <v xml:space="preserve"> </v>
          </cell>
          <cell r="AM138" t="str">
            <v xml:space="preserve"> </v>
          </cell>
          <cell r="AN138" t="str">
            <v xml:space="preserve"> </v>
          </cell>
        </row>
        <row r="139">
          <cell r="B139" t="str">
            <v>-</v>
          </cell>
          <cell r="J139">
            <v>0</v>
          </cell>
          <cell r="L139">
            <v>0</v>
          </cell>
          <cell r="N139">
            <v>0</v>
          </cell>
          <cell r="P139">
            <v>0</v>
          </cell>
          <cell r="R139">
            <v>0</v>
          </cell>
          <cell r="T139">
            <v>0</v>
          </cell>
          <cell r="V139">
            <v>0</v>
          </cell>
          <cell r="W139" t="str">
            <v xml:space="preserve"> </v>
          </cell>
          <cell r="X139" t="str">
            <v xml:space="preserve"> </v>
          </cell>
          <cell r="Y139" t="str">
            <v/>
          </cell>
          <cell r="AA139" t="str">
            <v/>
          </cell>
          <cell r="AB139" t="str">
            <v xml:space="preserve"> </v>
          </cell>
          <cell r="AC139" t="str">
            <v/>
          </cell>
          <cell r="AD139" t="str">
            <v xml:space="preserve"> </v>
          </cell>
          <cell r="AE139" t="str">
            <v xml:space="preserve"> </v>
          </cell>
          <cell r="AF139" t="str">
            <v xml:space="preserve"> </v>
          </cell>
          <cell r="AG139">
            <v>0</v>
          </cell>
          <cell r="AH139" t="str">
            <v xml:space="preserve"> </v>
          </cell>
          <cell r="AI139" t="str">
            <v xml:space="preserve"> </v>
          </cell>
          <cell r="AJ139" t="str">
            <v xml:space="preserve"> </v>
          </cell>
          <cell r="AK139" t="str">
            <v xml:space="preserve"> </v>
          </cell>
          <cell r="AL139" t="str">
            <v xml:space="preserve"> </v>
          </cell>
          <cell r="AM139" t="str">
            <v xml:space="preserve"> </v>
          </cell>
          <cell r="AN139" t="str">
            <v xml:space="preserve"> </v>
          </cell>
        </row>
        <row r="140">
          <cell r="B140" t="str">
            <v>-</v>
          </cell>
          <cell r="J140">
            <v>0</v>
          </cell>
          <cell r="L140">
            <v>0</v>
          </cell>
          <cell r="N140">
            <v>0</v>
          </cell>
          <cell r="P140">
            <v>0</v>
          </cell>
          <cell r="R140">
            <v>0</v>
          </cell>
          <cell r="T140">
            <v>0</v>
          </cell>
          <cell r="V140">
            <v>0</v>
          </cell>
          <cell r="W140" t="str">
            <v xml:space="preserve"> </v>
          </cell>
          <cell r="X140" t="str">
            <v xml:space="preserve"> </v>
          </cell>
          <cell r="Y140" t="str">
            <v/>
          </cell>
          <cell r="AA140" t="str">
            <v/>
          </cell>
          <cell r="AB140" t="str">
            <v xml:space="preserve"> </v>
          </cell>
          <cell r="AC140" t="str">
            <v/>
          </cell>
          <cell r="AD140" t="str">
            <v xml:space="preserve"> </v>
          </cell>
          <cell r="AE140" t="str">
            <v xml:space="preserve"> </v>
          </cell>
          <cell r="AF140" t="str">
            <v xml:space="preserve"> </v>
          </cell>
          <cell r="AG140">
            <v>0</v>
          </cell>
          <cell r="AH140" t="str">
            <v xml:space="preserve"> </v>
          </cell>
          <cell r="AI140" t="str">
            <v xml:space="preserve"> </v>
          </cell>
          <cell r="AJ140" t="str">
            <v xml:space="preserve"> </v>
          </cell>
          <cell r="AK140" t="str">
            <v xml:space="preserve"> </v>
          </cell>
          <cell r="AL140" t="str">
            <v xml:space="preserve"> </v>
          </cell>
          <cell r="AM140" t="str">
            <v xml:space="preserve"> </v>
          </cell>
          <cell r="AN140" t="str">
            <v xml:space="preserve"> </v>
          </cell>
        </row>
        <row r="141">
          <cell r="B141" t="str">
            <v>-</v>
          </cell>
          <cell r="J141">
            <v>0</v>
          </cell>
          <cell r="L141">
            <v>0</v>
          </cell>
          <cell r="N141">
            <v>0</v>
          </cell>
          <cell r="P141">
            <v>0</v>
          </cell>
          <cell r="R141">
            <v>0</v>
          </cell>
          <cell r="T141">
            <v>0</v>
          </cell>
          <cell r="V141">
            <v>0</v>
          </cell>
          <cell r="W141" t="str">
            <v xml:space="preserve"> </v>
          </cell>
          <cell r="X141" t="str">
            <v xml:space="preserve"> </v>
          </cell>
          <cell r="Y141" t="str">
            <v/>
          </cell>
          <cell r="AA141" t="str">
            <v/>
          </cell>
          <cell r="AB141" t="str">
            <v xml:space="preserve"> </v>
          </cell>
          <cell r="AC141" t="str">
            <v/>
          </cell>
          <cell r="AD141" t="str">
            <v xml:space="preserve"> </v>
          </cell>
          <cell r="AE141" t="str">
            <v xml:space="preserve"> </v>
          </cell>
          <cell r="AF141" t="str">
            <v xml:space="preserve"> </v>
          </cell>
          <cell r="AG141">
            <v>0</v>
          </cell>
          <cell r="AH141" t="str">
            <v xml:space="preserve"> </v>
          </cell>
          <cell r="AI141" t="str">
            <v xml:space="preserve"> </v>
          </cell>
          <cell r="AJ141" t="str">
            <v xml:space="preserve"> </v>
          </cell>
          <cell r="AK141" t="str">
            <v xml:space="preserve"> </v>
          </cell>
          <cell r="AL141" t="str">
            <v xml:space="preserve"> </v>
          </cell>
          <cell r="AM141" t="str">
            <v xml:space="preserve"> </v>
          </cell>
          <cell r="AN141" t="str">
            <v xml:space="preserve"> </v>
          </cell>
        </row>
        <row r="142">
          <cell r="B142" t="str">
            <v>-</v>
          </cell>
          <cell r="J142">
            <v>0</v>
          </cell>
          <cell r="L142">
            <v>0</v>
          </cell>
          <cell r="N142">
            <v>0</v>
          </cell>
          <cell r="P142">
            <v>0</v>
          </cell>
          <cell r="R142">
            <v>0</v>
          </cell>
          <cell r="T142">
            <v>0</v>
          </cell>
          <cell r="V142">
            <v>0</v>
          </cell>
          <cell r="W142" t="str">
            <v xml:space="preserve"> </v>
          </cell>
          <cell r="X142" t="str">
            <v xml:space="preserve"> </v>
          </cell>
          <cell r="Y142" t="str">
            <v/>
          </cell>
          <cell r="AA142" t="str">
            <v/>
          </cell>
          <cell r="AB142" t="str">
            <v xml:space="preserve"> </v>
          </cell>
          <cell r="AC142" t="str">
            <v/>
          </cell>
          <cell r="AD142" t="str">
            <v xml:space="preserve"> </v>
          </cell>
          <cell r="AE142" t="str">
            <v xml:space="preserve"> </v>
          </cell>
          <cell r="AF142" t="str">
            <v xml:space="preserve"> </v>
          </cell>
          <cell r="AG142">
            <v>0</v>
          </cell>
          <cell r="AH142" t="str">
            <v xml:space="preserve"> </v>
          </cell>
          <cell r="AI142" t="str">
            <v xml:space="preserve"> </v>
          </cell>
          <cell r="AJ142" t="str">
            <v xml:space="preserve"> </v>
          </cell>
          <cell r="AK142" t="str">
            <v xml:space="preserve"> </v>
          </cell>
          <cell r="AL142" t="str">
            <v xml:space="preserve"> </v>
          </cell>
          <cell r="AM142" t="str">
            <v xml:space="preserve"> </v>
          </cell>
          <cell r="AN142" t="str">
            <v xml:space="preserve"> </v>
          </cell>
        </row>
        <row r="143">
          <cell r="B143" t="str">
            <v>-</v>
          </cell>
          <cell r="J143">
            <v>0</v>
          </cell>
          <cell r="L143">
            <v>0</v>
          </cell>
          <cell r="N143">
            <v>0</v>
          </cell>
          <cell r="P143">
            <v>0</v>
          </cell>
          <cell r="R143">
            <v>0</v>
          </cell>
          <cell r="T143">
            <v>0</v>
          </cell>
          <cell r="V143">
            <v>0</v>
          </cell>
          <cell r="W143" t="str">
            <v xml:space="preserve"> </v>
          </cell>
          <cell r="X143" t="str">
            <v xml:space="preserve"> </v>
          </cell>
          <cell r="Y143" t="str">
            <v/>
          </cell>
          <cell r="AA143" t="str">
            <v/>
          </cell>
          <cell r="AB143" t="str">
            <v xml:space="preserve"> </v>
          </cell>
          <cell r="AC143" t="str">
            <v/>
          </cell>
          <cell r="AD143" t="str">
            <v xml:space="preserve"> </v>
          </cell>
          <cell r="AE143" t="str">
            <v xml:space="preserve"> </v>
          </cell>
          <cell r="AF143" t="str">
            <v xml:space="preserve"> </v>
          </cell>
          <cell r="AG143">
            <v>0</v>
          </cell>
          <cell r="AH143" t="str">
            <v xml:space="preserve"> </v>
          </cell>
          <cell r="AI143" t="str">
            <v xml:space="preserve"> </v>
          </cell>
          <cell r="AJ143" t="str">
            <v xml:space="preserve"> </v>
          </cell>
          <cell r="AK143" t="str">
            <v xml:space="preserve"> </v>
          </cell>
          <cell r="AL143" t="str">
            <v xml:space="preserve"> </v>
          </cell>
          <cell r="AM143" t="str">
            <v xml:space="preserve"> </v>
          </cell>
          <cell r="AN143" t="str">
            <v xml:space="preserve"> </v>
          </cell>
        </row>
        <row r="144">
          <cell r="B144" t="str">
            <v>-</v>
          </cell>
          <cell r="J144">
            <v>0</v>
          </cell>
          <cell r="L144">
            <v>0</v>
          </cell>
          <cell r="N144">
            <v>0</v>
          </cell>
          <cell r="P144">
            <v>0</v>
          </cell>
          <cell r="R144">
            <v>0</v>
          </cell>
          <cell r="T144">
            <v>0</v>
          </cell>
          <cell r="V144">
            <v>0</v>
          </cell>
          <cell r="W144" t="str">
            <v xml:space="preserve"> </v>
          </cell>
          <cell r="X144" t="str">
            <v xml:space="preserve"> </v>
          </cell>
          <cell r="Y144" t="str">
            <v/>
          </cell>
          <cell r="AA144" t="str">
            <v/>
          </cell>
          <cell r="AB144" t="str">
            <v xml:space="preserve"> </v>
          </cell>
          <cell r="AC144" t="str">
            <v/>
          </cell>
          <cell r="AD144" t="str">
            <v xml:space="preserve"> </v>
          </cell>
          <cell r="AE144" t="str">
            <v xml:space="preserve"> </v>
          </cell>
          <cell r="AF144" t="str">
            <v xml:space="preserve"> </v>
          </cell>
          <cell r="AG144">
            <v>0</v>
          </cell>
          <cell r="AH144" t="str">
            <v xml:space="preserve"> </v>
          </cell>
          <cell r="AI144" t="str">
            <v xml:space="preserve"> </v>
          </cell>
          <cell r="AJ144" t="str">
            <v xml:space="preserve"> </v>
          </cell>
          <cell r="AK144" t="str">
            <v xml:space="preserve"> </v>
          </cell>
          <cell r="AL144" t="str">
            <v xml:space="preserve"> </v>
          </cell>
          <cell r="AM144" t="str">
            <v xml:space="preserve"> </v>
          </cell>
          <cell r="AN144" t="str">
            <v xml:space="preserve"> </v>
          </cell>
        </row>
        <row r="145">
          <cell r="B145" t="str">
            <v>-</v>
          </cell>
          <cell r="J145">
            <v>0</v>
          </cell>
          <cell r="L145">
            <v>0</v>
          </cell>
          <cell r="N145">
            <v>0</v>
          </cell>
          <cell r="P145">
            <v>0</v>
          </cell>
          <cell r="R145">
            <v>0</v>
          </cell>
          <cell r="T145">
            <v>0</v>
          </cell>
          <cell r="V145">
            <v>0</v>
          </cell>
          <cell r="W145" t="str">
            <v xml:space="preserve"> </v>
          </cell>
          <cell r="X145" t="str">
            <v xml:space="preserve"> </v>
          </cell>
          <cell r="Y145" t="str">
            <v/>
          </cell>
          <cell r="AA145" t="str">
            <v/>
          </cell>
          <cell r="AB145" t="str">
            <v xml:space="preserve"> </v>
          </cell>
          <cell r="AC145" t="str">
            <v/>
          </cell>
          <cell r="AD145" t="str">
            <v xml:space="preserve"> </v>
          </cell>
          <cell r="AE145" t="str">
            <v xml:space="preserve"> </v>
          </cell>
          <cell r="AF145" t="str">
            <v xml:space="preserve"> </v>
          </cell>
          <cell r="AG145">
            <v>0</v>
          </cell>
          <cell r="AH145" t="str">
            <v xml:space="preserve"> </v>
          </cell>
          <cell r="AI145" t="str">
            <v xml:space="preserve"> </v>
          </cell>
          <cell r="AJ145" t="str">
            <v xml:space="preserve"> </v>
          </cell>
          <cell r="AK145" t="str">
            <v xml:space="preserve"> </v>
          </cell>
          <cell r="AL145" t="str">
            <v xml:space="preserve"> </v>
          </cell>
          <cell r="AM145" t="str">
            <v xml:space="preserve"> </v>
          </cell>
          <cell r="AN145" t="str">
            <v xml:space="preserve"> </v>
          </cell>
        </row>
        <row r="146">
          <cell r="B146" t="str">
            <v>-</v>
          </cell>
          <cell r="J146">
            <v>0</v>
          </cell>
          <cell r="L146">
            <v>0</v>
          </cell>
          <cell r="N146">
            <v>0</v>
          </cell>
          <cell r="P146">
            <v>0</v>
          </cell>
          <cell r="R146">
            <v>0</v>
          </cell>
          <cell r="T146">
            <v>0</v>
          </cell>
          <cell r="V146">
            <v>0</v>
          </cell>
          <cell r="W146" t="str">
            <v xml:space="preserve"> </v>
          </cell>
          <cell r="X146" t="str">
            <v xml:space="preserve"> </v>
          </cell>
          <cell r="Y146" t="str">
            <v/>
          </cell>
          <cell r="AA146" t="str">
            <v/>
          </cell>
          <cell r="AB146" t="str">
            <v xml:space="preserve"> </v>
          </cell>
          <cell r="AC146" t="str">
            <v/>
          </cell>
          <cell r="AD146" t="str">
            <v xml:space="preserve"> </v>
          </cell>
          <cell r="AE146" t="str">
            <v xml:space="preserve"> </v>
          </cell>
          <cell r="AF146" t="str">
            <v xml:space="preserve"> </v>
          </cell>
          <cell r="AG146">
            <v>0</v>
          </cell>
          <cell r="AH146" t="str">
            <v xml:space="preserve"> </v>
          </cell>
          <cell r="AI146" t="str">
            <v xml:space="preserve"> </v>
          </cell>
          <cell r="AJ146" t="str">
            <v xml:space="preserve"> </v>
          </cell>
          <cell r="AK146" t="str">
            <v xml:space="preserve"> </v>
          </cell>
          <cell r="AL146" t="str">
            <v xml:space="preserve"> </v>
          </cell>
          <cell r="AM146" t="str">
            <v xml:space="preserve"> </v>
          </cell>
          <cell r="AN146" t="str">
            <v xml:space="preserve"> </v>
          </cell>
        </row>
        <row r="147">
          <cell r="B147" t="str">
            <v>-</v>
          </cell>
          <cell r="J147">
            <v>0</v>
          </cell>
          <cell r="L147">
            <v>0</v>
          </cell>
          <cell r="N147">
            <v>0</v>
          </cell>
          <cell r="P147">
            <v>0</v>
          </cell>
          <cell r="R147">
            <v>0</v>
          </cell>
          <cell r="T147">
            <v>0</v>
          </cell>
          <cell r="V147">
            <v>0</v>
          </cell>
          <cell r="W147" t="str">
            <v xml:space="preserve"> </v>
          </cell>
          <cell r="X147" t="str">
            <v xml:space="preserve"> </v>
          </cell>
          <cell r="Y147" t="str">
            <v/>
          </cell>
          <cell r="AA147" t="str">
            <v/>
          </cell>
          <cell r="AB147" t="str">
            <v xml:space="preserve"> </v>
          </cell>
          <cell r="AC147" t="str">
            <v/>
          </cell>
          <cell r="AD147" t="str">
            <v xml:space="preserve"> </v>
          </cell>
          <cell r="AE147" t="str">
            <v xml:space="preserve"> </v>
          </cell>
          <cell r="AF147" t="str">
            <v xml:space="preserve"> </v>
          </cell>
          <cell r="AG147">
            <v>0</v>
          </cell>
          <cell r="AH147" t="str">
            <v xml:space="preserve"> </v>
          </cell>
          <cell r="AI147" t="str">
            <v xml:space="preserve"> </v>
          </cell>
          <cell r="AJ147" t="str">
            <v xml:space="preserve"> </v>
          </cell>
          <cell r="AK147" t="str">
            <v xml:space="preserve"> </v>
          </cell>
          <cell r="AL147" t="str">
            <v xml:space="preserve"> </v>
          </cell>
          <cell r="AM147" t="str">
            <v xml:space="preserve"> </v>
          </cell>
          <cell r="AN147" t="str">
            <v xml:space="preserve"> </v>
          </cell>
        </row>
        <row r="148">
          <cell r="B148" t="str">
            <v>-</v>
          </cell>
          <cell r="J148">
            <v>0</v>
          </cell>
          <cell r="L148">
            <v>0</v>
          </cell>
          <cell r="N148">
            <v>0</v>
          </cell>
          <cell r="P148">
            <v>0</v>
          </cell>
          <cell r="R148">
            <v>0</v>
          </cell>
          <cell r="T148">
            <v>0</v>
          </cell>
          <cell r="V148">
            <v>0</v>
          </cell>
          <cell r="W148" t="str">
            <v xml:space="preserve"> </v>
          </cell>
          <cell r="X148" t="str">
            <v xml:space="preserve"> </v>
          </cell>
          <cell r="Y148" t="str">
            <v/>
          </cell>
          <cell r="AA148" t="str">
            <v/>
          </cell>
          <cell r="AB148" t="str">
            <v xml:space="preserve"> </v>
          </cell>
          <cell r="AC148" t="str">
            <v/>
          </cell>
          <cell r="AD148" t="str">
            <v xml:space="preserve"> </v>
          </cell>
          <cell r="AE148" t="str">
            <v xml:space="preserve"> </v>
          </cell>
          <cell r="AF148" t="str">
            <v xml:space="preserve"> </v>
          </cell>
          <cell r="AG148">
            <v>0</v>
          </cell>
          <cell r="AH148" t="str">
            <v xml:space="preserve"> </v>
          </cell>
          <cell r="AI148" t="str">
            <v xml:space="preserve"> </v>
          </cell>
          <cell r="AJ148" t="str">
            <v xml:space="preserve"> </v>
          </cell>
          <cell r="AK148" t="str">
            <v xml:space="preserve"> </v>
          </cell>
          <cell r="AL148" t="str">
            <v xml:space="preserve"> </v>
          </cell>
          <cell r="AM148" t="str">
            <v xml:space="preserve"> </v>
          </cell>
          <cell r="AN148" t="str">
            <v xml:space="preserve"> </v>
          </cell>
        </row>
        <row r="149">
          <cell r="B149" t="str">
            <v>-</v>
          </cell>
          <cell r="J149">
            <v>0</v>
          </cell>
          <cell r="L149">
            <v>0</v>
          </cell>
          <cell r="N149">
            <v>0</v>
          </cell>
          <cell r="P149">
            <v>0</v>
          </cell>
          <cell r="R149">
            <v>0</v>
          </cell>
          <cell r="T149">
            <v>0</v>
          </cell>
          <cell r="V149">
            <v>0</v>
          </cell>
          <cell r="W149" t="str">
            <v xml:space="preserve"> </v>
          </cell>
          <cell r="X149" t="str">
            <v xml:space="preserve"> </v>
          </cell>
          <cell r="Y149" t="str">
            <v/>
          </cell>
          <cell r="AA149" t="str">
            <v/>
          </cell>
          <cell r="AB149" t="str">
            <v xml:space="preserve"> </v>
          </cell>
          <cell r="AC149" t="str">
            <v/>
          </cell>
          <cell r="AD149" t="str">
            <v xml:space="preserve"> </v>
          </cell>
          <cell r="AE149" t="str">
            <v xml:space="preserve"> </v>
          </cell>
          <cell r="AF149" t="str">
            <v xml:space="preserve"> </v>
          </cell>
          <cell r="AG149">
            <v>0</v>
          </cell>
          <cell r="AH149" t="str">
            <v xml:space="preserve"> </v>
          </cell>
          <cell r="AI149" t="str">
            <v xml:space="preserve"> </v>
          </cell>
          <cell r="AJ149" t="str">
            <v xml:space="preserve"> </v>
          </cell>
          <cell r="AK149" t="str">
            <v xml:space="preserve"> </v>
          </cell>
          <cell r="AL149" t="str">
            <v xml:space="preserve"> </v>
          </cell>
          <cell r="AM149" t="str">
            <v xml:space="preserve"> </v>
          </cell>
          <cell r="AN149" t="str">
            <v xml:space="preserve"> </v>
          </cell>
        </row>
        <row r="150">
          <cell r="B150" t="str">
            <v>-</v>
          </cell>
          <cell r="J150">
            <v>0</v>
          </cell>
          <cell r="L150">
            <v>0</v>
          </cell>
          <cell r="N150">
            <v>0</v>
          </cell>
          <cell r="P150">
            <v>0</v>
          </cell>
          <cell r="R150">
            <v>0</v>
          </cell>
          <cell r="T150">
            <v>0</v>
          </cell>
          <cell r="V150">
            <v>0</v>
          </cell>
          <cell r="W150" t="str">
            <v xml:space="preserve"> </v>
          </cell>
          <cell r="X150" t="str">
            <v xml:space="preserve"> </v>
          </cell>
          <cell r="Y150" t="str">
            <v/>
          </cell>
          <cell r="AA150" t="str">
            <v/>
          </cell>
          <cell r="AB150" t="str">
            <v xml:space="preserve"> </v>
          </cell>
          <cell r="AC150" t="str">
            <v/>
          </cell>
          <cell r="AD150" t="str">
            <v xml:space="preserve"> </v>
          </cell>
          <cell r="AE150" t="str">
            <v xml:space="preserve"> </v>
          </cell>
          <cell r="AF150" t="str">
            <v xml:space="preserve"> </v>
          </cell>
          <cell r="AG150">
            <v>0</v>
          </cell>
          <cell r="AH150" t="str">
            <v xml:space="preserve"> </v>
          </cell>
          <cell r="AI150" t="str">
            <v xml:space="preserve"> </v>
          </cell>
          <cell r="AJ150" t="str">
            <v xml:space="preserve"> </v>
          </cell>
          <cell r="AK150" t="str">
            <v xml:space="preserve"> </v>
          </cell>
          <cell r="AL150" t="str">
            <v xml:space="preserve"> </v>
          </cell>
          <cell r="AM150" t="str">
            <v xml:space="preserve"> </v>
          </cell>
          <cell r="AN150" t="str">
            <v xml:space="preserve"> </v>
          </cell>
        </row>
        <row r="151">
          <cell r="B151" t="str">
            <v>-</v>
          </cell>
          <cell r="J151">
            <v>0</v>
          </cell>
          <cell r="L151">
            <v>0</v>
          </cell>
          <cell r="N151">
            <v>0</v>
          </cell>
          <cell r="P151">
            <v>0</v>
          </cell>
          <cell r="R151">
            <v>0</v>
          </cell>
          <cell r="T151">
            <v>0</v>
          </cell>
          <cell r="V151">
            <v>0</v>
          </cell>
          <cell r="W151" t="str">
            <v xml:space="preserve"> </v>
          </cell>
          <cell r="X151" t="str">
            <v xml:space="preserve"> </v>
          </cell>
          <cell r="Y151" t="str">
            <v/>
          </cell>
          <cell r="AA151" t="str">
            <v/>
          </cell>
          <cell r="AB151" t="str">
            <v xml:space="preserve"> </v>
          </cell>
          <cell r="AC151" t="str">
            <v/>
          </cell>
          <cell r="AD151" t="str">
            <v xml:space="preserve"> </v>
          </cell>
          <cell r="AE151" t="str">
            <v xml:space="preserve"> </v>
          </cell>
          <cell r="AF151" t="str">
            <v xml:space="preserve"> </v>
          </cell>
          <cell r="AG151">
            <v>0</v>
          </cell>
          <cell r="AH151" t="str">
            <v xml:space="preserve"> </v>
          </cell>
          <cell r="AI151" t="str">
            <v xml:space="preserve"> </v>
          </cell>
          <cell r="AJ151" t="str">
            <v xml:space="preserve"> </v>
          </cell>
          <cell r="AK151" t="str">
            <v xml:space="preserve"> </v>
          </cell>
          <cell r="AL151" t="str">
            <v xml:space="preserve"> </v>
          </cell>
          <cell r="AM151" t="str">
            <v xml:space="preserve"> </v>
          </cell>
          <cell r="AN151" t="str">
            <v xml:space="preserve"> </v>
          </cell>
        </row>
        <row r="152">
          <cell r="B152" t="str">
            <v>-</v>
          </cell>
          <cell r="J152">
            <v>0</v>
          </cell>
          <cell r="L152">
            <v>0</v>
          </cell>
          <cell r="N152">
            <v>0</v>
          </cell>
          <cell r="P152">
            <v>0</v>
          </cell>
          <cell r="R152">
            <v>0</v>
          </cell>
          <cell r="T152">
            <v>0</v>
          </cell>
          <cell r="V152">
            <v>0</v>
          </cell>
          <cell r="W152" t="str">
            <v xml:space="preserve"> </v>
          </cell>
          <cell r="X152" t="str">
            <v xml:space="preserve"> </v>
          </cell>
          <cell r="Y152" t="str">
            <v/>
          </cell>
          <cell r="AA152" t="str">
            <v/>
          </cell>
          <cell r="AB152" t="str">
            <v xml:space="preserve"> </v>
          </cell>
          <cell r="AC152" t="str">
            <v/>
          </cell>
          <cell r="AD152" t="str">
            <v xml:space="preserve"> </v>
          </cell>
          <cell r="AE152" t="str">
            <v xml:space="preserve"> </v>
          </cell>
          <cell r="AF152" t="str">
            <v xml:space="preserve"> </v>
          </cell>
          <cell r="AG152">
            <v>0</v>
          </cell>
          <cell r="AH152" t="str">
            <v xml:space="preserve"> </v>
          </cell>
          <cell r="AI152" t="str">
            <v xml:space="preserve"> </v>
          </cell>
          <cell r="AJ152" t="str">
            <v xml:space="preserve"> </v>
          </cell>
          <cell r="AK152" t="str">
            <v xml:space="preserve"> </v>
          </cell>
          <cell r="AL152" t="str">
            <v xml:space="preserve"> </v>
          </cell>
          <cell r="AM152" t="str">
            <v xml:space="preserve"> </v>
          </cell>
          <cell r="AN152" t="str">
            <v xml:space="preserve"> </v>
          </cell>
        </row>
        <row r="153">
          <cell r="B153" t="str">
            <v>-</v>
          </cell>
          <cell r="J153">
            <v>0</v>
          </cell>
          <cell r="L153">
            <v>0</v>
          </cell>
          <cell r="N153">
            <v>0</v>
          </cell>
          <cell r="P153">
            <v>0</v>
          </cell>
          <cell r="R153">
            <v>0</v>
          </cell>
          <cell r="T153">
            <v>0</v>
          </cell>
          <cell r="V153">
            <v>0</v>
          </cell>
          <cell r="W153" t="str">
            <v xml:space="preserve"> </v>
          </cell>
          <cell r="X153" t="str">
            <v xml:space="preserve"> </v>
          </cell>
          <cell r="Y153" t="str">
            <v/>
          </cell>
          <cell r="AA153" t="str">
            <v/>
          </cell>
          <cell r="AB153" t="str">
            <v xml:space="preserve"> </v>
          </cell>
          <cell r="AC153" t="str">
            <v/>
          </cell>
          <cell r="AD153" t="str">
            <v xml:space="preserve"> </v>
          </cell>
          <cell r="AE153" t="str">
            <v xml:space="preserve"> </v>
          </cell>
          <cell r="AF153" t="str">
            <v xml:space="preserve"> </v>
          </cell>
          <cell r="AG153">
            <v>0</v>
          </cell>
          <cell r="AH153" t="str">
            <v xml:space="preserve"> </v>
          </cell>
          <cell r="AI153" t="str">
            <v xml:space="preserve"> </v>
          </cell>
          <cell r="AJ153" t="str">
            <v xml:space="preserve"> </v>
          </cell>
          <cell r="AK153" t="str">
            <v xml:space="preserve"> </v>
          </cell>
          <cell r="AL153" t="str">
            <v xml:space="preserve"> </v>
          </cell>
          <cell r="AM153" t="str">
            <v xml:space="preserve"> </v>
          </cell>
          <cell r="AN153" t="str">
            <v xml:space="preserve"> </v>
          </cell>
        </row>
        <row r="154">
          <cell r="B154" t="str">
            <v>-</v>
          </cell>
          <cell r="J154">
            <v>0</v>
          </cell>
          <cell r="L154">
            <v>0</v>
          </cell>
          <cell r="N154">
            <v>0</v>
          </cell>
          <cell r="P154">
            <v>0</v>
          </cell>
          <cell r="R154">
            <v>0</v>
          </cell>
          <cell r="T154">
            <v>0</v>
          </cell>
          <cell r="V154">
            <v>0</v>
          </cell>
          <cell r="W154" t="str">
            <v xml:space="preserve"> </v>
          </cell>
          <cell r="X154" t="str">
            <v xml:space="preserve"> </v>
          </cell>
          <cell r="Y154" t="str">
            <v/>
          </cell>
          <cell r="AA154" t="str">
            <v/>
          </cell>
          <cell r="AB154" t="str">
            <v xml:space="preserve"> </v>
          </cell>
          <cell r="AC154" t="str">
            <v/>
          </cell>
          <cell r="AD154" t="str">
            <v xml:space="preserve"> </v>
          </cell>
          <cell r="AE154" t="str">
            <v xml:space="preserve"> </v>
          </cell>
          <cell r="AF154" t="str">
            <v xml:space="preserve"> </v>
          </cell>
          <cell r="AG154">
            <v>0</v>
          </cell>
          <cell r="AH154" t="str">
            <v xml:space="preserve"> </v>
          </cell>
          <cell r="AI154" t="str">
            <v xml:space="preserve"> </v>
          </cell>
          <cell r="AJ154" t="str">
            <v xml:space="preserve"> </v>
          </cell>
          <cell r="AK154" t="str">
            <v xml:space="preserve"> </v>
          </cell>
          <cell r="AL154" t="str">
            <v xml:space="preserve"> </v>
          </cell>
          <cell r="AM154" t="str">
            <v xml:space="preserve"> </v>
          </cell>
          <cell r="AN154" t="str">
            <v xml:space="preserve"> </v>
          </cell>
        </row>
        <row r="155">
          <cell r="B155" t="str">
            <v>-</v>
          </cell>
          <cell r="J155">
            <v>0</v>
          </cell>
          <cell r="L155">
            <v>0</v>
          </cell>
          <cell r="N155">
            <v>0</v>
          </cell>
          <cell r="P155">
            <v>0</v>
          </cell>
          <cell r="R155">
            <v>0</v>
          </cell>
          <cell r="T155">
            <v>0</v>
          </cell>
          <cell r="V155">
            <v>0</v>
          </cell>
          <cell r="W155" t="str">
            <v xml:space="preserve"> </v>
          </cell>
          <cell r="X155" t="str">
            <v xml:space="preserve"> </v>
          </cell>
          <cell r="Y155" t="str">
            <v/>
          </cell>
          <cell r="AA155" t="str">
            <v/>
          </cell>
          <cell r="AB155" t="str">
            <v xml:space="preserve"> </v>
          </cell>
          <cell r="AC155" t="str">
            <v/>
          </cell>
          <cell r="AD155" t="str">
            <v xml:space="preserve"> </v>
          </cell>
          <cell r="AE155" t="str">
            <v xml:space="preserve"> </v>
          </cell>
          <cell r="AF155" t="str">
            <v xml:space="preserve"> </v>
          </cell>
          <cell r="AG155">
            <v>0</v>
          </cell>
          <cell r="AH155" t="str">
            <v xml:space="preserve"> </v>
          </cell>
          <cell r="AI155" t="str">
            <v xml:space="preserve"> </v>
          </cell>
          <cell r="AJ155" t="str">
            <v xml:space="preserve"> </v>
          </cell>
          <cell r="AK155" t="str">
            <v xml:space="preserve"> </v>
          </cell>
          <cell r="AL155" t="str">
            <v xml:space="preserve"> </v>
          </cell>
          <cell r="AM155" t="str">
            <v xml:space="preserve"> </v>
          </cell>
          <cell r="AN155" t="str">
            <v xml:space="preserve"> </v>
          </cell>
        </row>
        <row r="156">
          <cell r="B156" t="str">
            <v>-</v>
          </cell>
          <cell r="J156">
            <v>0</v>
          </cell>
          <cell r="L156">
            <v>0</v>
          </cell>
          <cell r="N156">
            <v>0</v>
          </cell>
          <cell r="P156">
            <v>0</v>
          </cell>
          <cell r="R156">
            <v>0</v>
          </cell>
          <cell r="T156">
            <v>0</v>
          </cell>
          <cell r="V156">
            <v>0</v>
          </cell>
          <cell r="W156" t="str">
            <v xml:space="preserve"> </v>
          </cell>
          <cell r="X156" t="str">
            <v xml:space="preserve"> </v>
          </cell>
          <cell r="Y156" t="str">
            <v/>
          </cell>
          <cell r="AA156" t="str">
            <v/>
          </cell>
          <cell r="AB156" t="str">
            <v xml:space="preserve"> </v>
          </cell>
          <cell r="AC156" t="str">
            <v/>
          </cell>
          <cell r="AD156" t="str">
            <v xml:space="preserve"> </v>
          </cell>
          <cell r="AE156" t="str">
            <v xml:space="preserve"> </v>
          </cell>
          <cell r="AF156" t="str">
            <v xml:space="preserve"> </v>
          </cell>
          <cell r="AG156">
            <v>0</v>
          </cell>
          <cell r="AH156" t="str">
            <v xml:space="preserve"> </v>
          </cell>
          <cell r="AI156" t="str">
            <v xml:space="preserve"> </v>
          </cell>
          <cell r="AJ156" t="str">
            <v xml:space="preserve"> </v>
          </cell>
          <cell r="AK156" t="str">
            <v xml:space="preserve"> </v>
          </cell>
          <cell r="AL156" t="str">
            <v xml:space="preserve"> </v>
          </cell>
          <cell r="AM156" t="str">
            <v xml:space="preserve"> </v>
          </cell>
          <cell r="AN156" t="str">
            <v xml:space="preserve"> </v>
          </cell>
        </row>
        <row r="157">
          <cell r="B157" t="str">
            <v>-</v>
          </cell>
          <cell r="J157">
            <v>0</v>
          </cell>
          <cell r="L157">
            <v>0</v>
          </cell>
          <cell r="N157">
            <v>0</v>
          </cell>
          <cell r="P157">
            <v>0</v>
          </cell>
          <cell r="R157">
            <v>0</v>
          </cell>
          <cell r="T157">
            <v>0</v>
          </cell>
          <cell r="V157">
            <v>0</v>
          </cell>
          <cell r="W157" t="str">
            <v xml:space="preserve"> </v>
          </cell>
          <cell r="X157" t="str">
            <v xml:space="preserve"> </v>
          </cell>
          <cell r="Y157" t="str">
            <v/>
          </cell>
          <cell r="AA157" t="str">
            <v/>
          </cell>
          <cell r="AB157" t="str">
            <v xml:space="preserve"> </v>
          </cell>
          <cell r="AC157" t="str">
            <v/>
          </cell>
          <cell r="AD157" t="str">
            <v xml:space="preserve"> </v>
          </cell>
          <cell r="AE157" t="str">
            <v xml:space="preserve"> </v>
          </cell>
          <cell r="AF157" t="str">
            <v xml:space="preserve"> </v>
          </cell>
          <cell r="AG157">
            <v>0</v>
          </cell>
          <cell r="AH157" t="str">
            <v xml:space="preserve"> </v>
          </cell>
          <cell r="AI157" t="str">
            <v xml:space="preserve"> </v>
          </cell>
          <cell r="AJ157" t="str">
            <v xml:space="preserve"> </v>
          </cell>
          <cell r="AK157" t="str">
            <v xml:space="preserve"> </v>
          </cell>
          <cell r="AL157" t="str">
            <v xml:space="preserve"> </v>
          </cell>
          <cell r="AM157" t="str">
            <v xml:space="preserve"> </v>
          </cell>
          <cell r="AN157" t="str">
            <v xml:space="preserve"> </v>
          </cell>
        </row>
        <row r="158">
          <cell r="B158" t="str">
            <v>-</v>
          </cell>
          <cell r="J158">
            <v>0</v>
          </cell>
          <cell r="L158">
            <v>0</v>
          </cell>
          <cell r="N158">
            <v>0</v>
          </cell>
          <cell r="P158">
            <v>0</v>
          </cell>
          <cell r="R158">
            <v>0</v>
          </cell>
          <cell r="T158">
            <v>0</v>
          </cell>
          <cell r="V158">
            <v>0</v>
          </cell>
          <cell r="W158" t="str">
            <v xml:space="preserve"> </v>
          </cell>
          <cell r="X158" t="str">
            <v xml:space="preserve"> </v>
          </cell>
          <cell r="Y158" t="str">
            <v/>
          </cell>
          <cell r="AA158" t="str">
            <v/>
          </cell>
          <cell r="AB158" t="str">
            <v xml:space="preserve"> </v>
          </cell>
          <cell r="AC158" t="str">
            <v/>
          </cell>
          <cell r="AD158" t="str">
            <v xml:space="preserve"> </v>
          </cell>
          <cell r="AE158" t="str">
            <v xml:space="preserve"> </v>
          </cell>
          <cell r="AF158" t="str">
            <v xml:space="preserve"> </v>
          </cell>
          <cell r="AG158">
            <v>0</v>
          </cell>
          <cell r="AH158" t="str">
            <v xml:space="preserve"> </v>
          </cell>
          <cell r="AI158" t="str">
            <v xml:space="preserve"> </v>
          </cell>
          <cell r="AJ158" t="str">
            <v xml:space="preserve"> </v>
          </cell>
          <cell r="AK158" t="str">
            <v xml:space="preserve"> </v>
          </cell>
          <cell r="AL158" t="str">
            <v xml:space="preserve"> </v>
          </cell>
          <cell r="AM158" t="str">
            <v xml:space="preserve"> </v>
          </cell>
          <cell r="AN158" t="str">
            <v xml:space="preserve"> </v>
          </cell>
        </row>
        <row r="159">
          <cell r="B159" t="str">
            <v>-</v>
          </cell>
          <cell r="J159">
            <v>0</v>
          </cell>
          <cell r="L159">
            <v>0</v>
          </cell>
          <cell r="N159">
            <v>0</v>
          </cell>
          <cell r="P159">
            <v>0</v>
          </cell>
          <cell r="R159">
            <v>0</v>
          </cell>
          <cell r="T159">
            <v>0</v>
          </cell>
          <cell r="V159">
            <v>0</v>
          </cell>
          <cell r="W159" t="str">
            <v xml:space="preserve"> </v>
          </cell>
          <cell r="X159" t="str">
            <v xml:space="preserve"> </v>
          </cell>
          <cell r="Y159" t="str">
            <v/>
          </cell>
          <cell r="AA159" t="str">
            <v/>
          </cell>
          <cell r="AB159" t="str">
            <v xml:space="preserve"> </v>
          </cell>
          <cell r="AC159" t="str">
            <v/>
          </cell>
          <cell r="AD159" t="str">
            <v xml:space="preserve"> </v>
          </cell>
          <cell r="AE159" t="str">
            <v xml:space="preserve"> </v>
          </cell>
          <cell r="AF159" t="str">
            <v xml:space="preserve"> </v>
          </cell>
          <cell r="AG159">
            <v>0</v>
          </cell>
          <cell r="AH159" t="str">
            <v xml:space="preserve"> </v>
          </cell>
          <cell r="AI159" t="str">
            <v xml:space="preserve"> </v>
          </cell>
          <cell r="AJ159" t="str">
            <v xml:space="preserve"> </v>
          </cell>
          <cell r="AK159" t="str">
            <v xml:space="preserve"> </v>
          </cell>
          <cell r="AL159" t="str">
            <v xml:space="preserve"> </v>
          </cell>
          <cell r="AM159" t="str">
            <v xml:space="preserve"> </v>
          </cell>
          <cell r="AN159" t="str">
            <v xml:space="preserve"> </v>
          </cell>
        </row>
        <row r="160">
          <cell r="B160" t="str">
            <v>-</v>
          </cell>
          <cell r="J160">
            <v>0</v>
          </cell>
          <cell r="L160">
            <v>0</v>
          </cell>
          <cell r="N160">
            <v>0</v>
          </cell>
          <cell r="P160">
            <v>0</v>
          </cell>
          <cell r="R160">
            <v>0</v>
          </cell>
          <cell r="T160">
            <v>0</v>
          </cell>
          <cell r="V160">
            <v>0</v>
          </cell>
          <cell r="W160" t="str">
            <v xml:space="preserve"> </v>
          </cell>
          <cell r="X160" t="str">
            <v xml:space="preserve"> </v>
          </cell>
          <cell r="Y160" t="str">
            <v/>
          </cell>
          <cell r="AA160" t="str">
            <v/>
          </cell>
          <cell r="AB160" t="str">
            <v xml:space="preserve"> </v>
          </cell>
          <cell r="AC160" t="str">
            <v/>
          </cell>
          <cell r="AD160" t="str">
            <v xml:space="preserve"> </v>
          </cell>
          <cell r="AE160" t="str">
            <v xml:space="preserve"> </v>
          </cell>
          <cell r="AF160" t="str">
            <v xml:space="preserve"> </v>
          </cell>
          <cell r="AG160">
            <v>0</v>
          </cell>
          <cell r="AH160" t="str">
            <v xml:space="preserve"> </v>
          </cell>
          <cell r="AI160" t="str">
            <v xml:space="preserve"> </v>
          </cell>
          <cell r="AJ160" t="str">
            <v xml:space="preserve"> </v>
          </cell>
          <cell r="AK160" t="str">
            <v xml:space="preserve"> </v>
          </cell>
          <cell r="AL160" t="str">
            <v xml:space="preserve"> </v>
          </cell>
          <cell r="AM160" t="str">
            <v xml:space="preserve"> </v>
          </cell>
          <cell r="AN160" t="str">
            <v xml:space="preserve"> </v>
          </cell>
        </row>
        <row r="161">
          <cell r="B161" t="str">
            <v>-</v>
          </cell>
          <cell r="J161">
            <v>0</v>
          </cell>
          <cell r="L161">
            <v>0</v>
          </cell>
          <cell r="N161">
            <v>0</v>
          </cell>
          <cell r="P161">
            <v>0</v>
          </cell>
          <cell r="R161">
            <v>0</v>
          </cell>
          <cell r="T161">
            <v>0</v>
          </cell>
          <cell r="V161">
            <v>0</v>
          </cell>
          <cell r="W161" t="str">
            <v xml:space="preserve"> </v>
          </cell>
          <cell r="X161" t="str">
            <v xml:space="preserve"> </v>
          </cell>
          <cell r="Y161" t="str">
            <v/>
          </cell>
          <cell r="AA161" t="str">
            <v/>
          </cell>
          <cell r="AB161" t="str">
            <v xml:space="preserve"> </v>
          </cell>
          <cell r="AC161" t="str">
            <v/>
          </cell>
          <cell r="AD161" t="str">
            <v xml:space="preserve"> </v>
          </cell>
          <cell r="AE161" t="str">
            <v xml:space="preserve"> </v>
          </cell>
          <cell r="AF161" t="str">
            <v xml:space="preserve"> </v>
          </cell>
          <cell r="AG161">
            <v>0</v>
          </cell>
          <cell r="AH161" t="str">
            <v xml:space="preserve"> </v>
          </cell>
          <cell r="AI161" t="str">
            <v xml:space="preserve"> </v>
          </cell>
          <cell r="AJ161" t="str">
            <v xml:space="preserve"> </v>
          </cell>
          <cell r="AK161" t="str">
            <v xml:space="preserve"> </v>
          </cell>
          <cell r="AL161" t="str">
            <v xml:space="preserve"> </v>
          </cell>
          <cell r="AM161" t="str">
            <v xml:space="preserve"> </v>
          </cell>
          <cell r="AN161" t="str">
            <v xml:space="preserve"> </v>
          </cell>
        </row>
        <row r="162">
          <cell r="B162" t="str">
            <v>-</v>
          </cell>
          <cell r="J162">
            <v>0</v>
          </cell>
          <cell r="L162">
            <v>0</v>
          </cell>
          <cell r="N162">
            <v>0</v>
          </cell>
          <cell r="P162">
            <v>0</v>
          </cell>
          <cell r="R162">
            <v>0</v>
          </cell>
          <cell r="T162">
            <v>0</v>
          </cell>
          <cell r="V162">
            <v>0</v>
          </cell>
          <cell r="W162" t="str">
            <v xml:space="preserve"> </v>
          </cell>
          <cell r="X162" t="str">
            <v xml:space="preserve"> </v>
          </cell>
          <cell r="Y162" t="str">
            <v/>
          </cell>
          <cell r="AA162" t="str">
            <v/>
          </cell>
          <cell r="AB162" t="str">
            <v xml:space="preserve"> </v>
          </cell>
          <cell r="AC162" t="str">
            <v/>
          </cell>
          <cell r="AD162" t="str">
            <v xml:space="preserve"> </v>
          </cell>
          <cell r="AE162" t="str">
            <v xml:space="preserve"> </v>
          </cell>
          <cell r="AF162" t="str">
            <v xml:space="preserve"> </v>
          </cell>
          <cell r="AG162">
            <v>0</v>
          </cell>
          <cell r="AH162" t="str">
            <v xml:space="preserve"> </v>
          </cell>
          <cell r="AI162" t="str">
            <v xml:space="preserve"> </v>
          </cell>
          <cell r="AJ162" t="str">
            <v xml:space="preserve"> </v>
          </cell>
          <cell r="AK162" t="str">
            <v xml:space="preserve"> </v>
          </cell>
          <cell r="AL162" t="str">
            <v xml:space="preserve"> </v>
          </cell>
          <cell r="AM162" t="str">
            <v xml:space="preserve"> </v>
          </cell>
          <cell r="AN162" t="str">
            <v xml:space="preserve"> </v>
          </cell>
        </row>
        <row r="163">
          <cell r="B163" t="str">
            <v>-</v>
          </cell>
          <cell r="J163">
            <v>0</v>
          </cell>
          <cell r="L163">
            <v>0</v>
          </cell>
          <cell r="N163">
            <v>0</v>
          </cell>
          <cell r="P163">
            <v>0</v>
          </cell>
          <cell r="R163">
            <v>0</v>
          </cell>
          <cell r="T163">
            <v>0</v>
          </cell>
          <cell r="V163">
            <v>0</v>
          </cell>
          <cell r="W163" t="str">
            <v xml:space="preserve"> </v>
          </cell>
          <cell r="X163" t="str">
            <v xml:space="preserve"> </v>
          </cell>
          <cell r="Y163" t="str">
            <v/>
          </cell>
          <cell r="AA163" t="str">
            <v/>
          </cell>
          <cell r="AB163" t="str">
            <v xml:space="preserve"> </v>
          </cell>
          <cell r="AC163" t="str">
            <v/>
          </cell>
          <cell r="AD163" t="str">
            <v xml:space="preserve"> </v>
          </cell>
          <cell r="AE163" t="str">
            <v xml:space="preserve"> </v>
          </cell>
          <cell r="AF163" t="str">
            <v xml:space="preserve"> </v>
          </cell>
          <cell r="AG163">
            <v>0</v>
          </cell>
          <cell r="AH163" t="str">
            <v xml:space="preserve"> </v>
          </cell>
          <cell r="AI163" t="str">
            <v xml:space="preserve"> </v>
          </cell>
          <cell r="AJ163" t="str">
            <v xml:space="preserve"> </v>
          </cell>
          <cell r="AK163" t="str">
            <v xml:space="preserve"> </v>
          </cell>
          <cell r="AL163" t="str">
            <v xml:space="preserve"> </v>
          </cell>
          <cell r="AM163" t="str">
            <v xml:space="preserve"> </v>
          </cell>
          <cell r="AN163" t="str">
            <v xml:space="preserve"> </v>
          </cell>
        </row>
        <row r="164">
          <cell r="B164" t="str">
            <v>-</v>
          </cell>
          <cell r="J164">
            <v>0</v>
          </cell>
          <cell r="L164">
            <v>0</v>
          </cell>
          <cell r="N164">
            <v>0</v>
          </cell>
          <cell r="P164">
            <v>0</v>
          </cell>
          <cell r="R164">
            <v>0</v>
          </cell>
          <cell r="T164">
            <v>0</v>
          </cell>
          <cell r="V164">
            <v>0</v>
          </cell>
          <cell r="W164" t="str">
            <v xml:space="preserve"> </v>
          </cell>
          <cell r="X164" t="str">
            <v xml:space="preserve"> </v>
          </cell>
          <cell r="Y164" t="str">
            <v/>
          </cell>
          <cell r="AA164" t="str">
            <v/>
          </cell>
          <cell r="AB164" t="str">
            <v xml:space="preserve"> </v>
          </cell>
          <cell r="AC164" t="str">
            <v/>
          </cell>
          <cell r="AD164" t="str">
            <v xml:space="preserve"> </v>
          </cell>
          <cell r="AE164" t="str">
            <v xml:space="preserve"> </v>
          </cell>
          <cell r="AF164" t="str">
            <v xml:space="preserve"> </v>
          </cell>
          <cell r="AG164">
            <v>0</v>
          </cell>
          <cell r="AH164" t="str">
            <v xml:space="preserve"> </v>
          </cell>
          <cell r="AI164" t="str">
            <v xml:space="preserve"> </v>
          </cell>
          <cell r="AJ164" t="str">
            <v xml:space="preserve"> </v>
          </cell>
          <cell r="AK164" t="str">
            <v xml:space="preserve"> </v>
          </cell>
          <cell r="AL164" t="str">
            <v xml:space="preserve"> </v>
          </cell>
          <cell r="AM164" t="str">
            <v xml:space="preserve"> </v>
          </cell>
          <cell r="AN164" t="str">
            <v xml:space="preserve"> </v>
          </cell>
        </row>
        <row r="165">
          <cell r="B165" t="str">
            <v>-</v>
          </cell>
          <cell r="J165">
            <v>0</v>
          </cell>
          <cell r="L165">
            <v>0</v>
          </cell>
          <cell r="N165">
            <v>0</v>
          </cell>
          <cell r="P165">
            <v>0</v>
          </cell>
          <cell r="R165">
            <v>0</v>
          </cell>
          <cell r="T165">
            <v>0</v>
          </cell>
          <cell r="V165">
            <v>0</v>
          </cell>
          <cell r="W165" t="str">
            <v xml:space="preserve"> </v>
          </cell>
          <cell r="X165" t="str">
            <v xml:space="preserve"> </v>
          </cell>
          <cell r="Y165" t="str">
            <v/>
          </cell>
          <cell r="AA165" t="str">
            <v/>
          </cell>
          <cell r="AB165" t="str">
            <v xml:space="preserve"> </v>
          </cell>
          <cell r="AC165" t="str">
            <v/>
          </cell>
          <cell r="AD165" t="str">
            <v xml:space="preserve"> </v>
          </cell>
          <cell r="AE165" t="str">
            <v xml:space="preserve"> </v>
          </cell>
          <cell r="AF165" t="str">
            <v xml:space="preserve"> </v>
          </cell>
          <cell r="AG165">
            <v>0</v>
          </cell>
          <cell r="AH165" t="str">
            <v xml:space="preserve"> </v>
          </cell>
          <cell r="AI165" t="str">
            <v xml:space="preserve"> </v>
          </cell>
          <cell r="AJ165" t="str">
            <v xml:space="preserve"> </v>
          </cell>
          <cell r="AK165" t="str">
            <v xml:space="preserve"> </v>
          </cell>
          <cell r="AL165" t="str">
            <v xml:space="preserve"> </v>
          </cell>
          <cell r="AM165" t="str">
            <v xml:space="preserve"> </v>
          </cell>
          <cell r="AN165" t="str">
            <v xml:space="preserve"> </v>
          </cell>
        </row>
        <row r="166">
          <cell r="B166" t="str">
            <v>-</v>
          </cell>
          <cell r="J166">
            <v>0</v>
          </cell>
          <cell r="L166">
            <v>0</v>
          </cell>
          <cell r="N166">
            <v>0</v>
          </cell>
          <cell r="P166">
            <v>0</v>
          </cell>
          <cell r="R166">
            <v>0</v>
          </cell>
          <cell r="T166">
            <v>0</v>
          </cell>
          <cell r="V166">
            <v>0</v>
          </cell>
          <cell r="W166" t="str">
            <v xml:space="preserve"> </v>
          </cell>
          <cell r="X166" t="str">
            <v xml:space="preserve"> </v>
          </cell>
          <cell r="Y166" t="str">
            <v/>
          </cell>
          <cell r="AA166" t="str">
            <v/>
          </cell>
          <cell r="AB166" t="str">
            <v xml:space="preserve"> </v>
          </cell>
          <cell r="AC166" t="str">
            <v/>
          </cell>
          <cell r="AD166" t="str">
            <v xml:space="preserve"> </v>
          </cell>
          <cell r="AE166" t="str">
            <v xml:space="preserve"> </v>
          </cell>
          <cell r="AF166" t="str">
            <v xml:space="preserve"> </v>
          </cell>
          <cell r="AG166">
            <v>0</v>
          </cell>
          <cell r="AH166" t="str">
            <v xml:space="preserve"> </v>
          </cell>
          <cell r="AI166" t="str">
            <v xml:space="preserve"> </v>
          </cell>
          <cell r="AJ166" t="str">
            <v xml:space="preserve"> </v>
          </cell>
          <cell r="AK166" t="str">
            <v xml:space="preserve"> </v>
          </cell>
          <cell r="AL166" t="str">
            <v xml:space="preserve"> </v>
          </cell>
          <cell r="AM166" t="str">
            <v xml:space="preserve"> </v>
          </cell>
          <cell r="AN166" t="str">
            <v xml:space="preserve"> </v>
          </cell>
        </row>
        <row r="167">
          <cell r="B167" t="str">
            <v>-</v>
          </cell>
          <cell r="J167">
            <v>0</v>
          </cell>
          <cell r="L167">
            <v>0</v>
          </cell>
          <cell r="N167">
            <v>0</v>
          </cell>
          <cell r="P167">
            <v>0</v>
          </cell>
          <cell r="R167">
            <v>0</v>
          </cell>
          <cell r="T167">
            <v>0</v>
          </cell>
          <cell r="V167">
            <v>0</v>
          </cell>
          <cell r="W167" t="str">
            <v xml:space="preserve"> </v>
          </cell>
          <cell r="X167" t="str">
            <v xml:space="preserve"> </v>
          </cell>
          <cell r="Y167" t="str">
            <v/>
          </cell>
          <cell r="AA167" t="str">
            <v/>
          </cell>
          <cell r="AB167" t="str">
            <v xml:space="preserve"> </v>
          </cell>
          <cell r="AC167" t="str">
            <v/>
          </cell>
          <cell r="AD167" t="str">
            <v xml:space="preserve"> </v>
          </cell>
          <cell r="AE167" t="str">
            <v xml:space="preserve"> </v>
          </cell>
          <cell r="AF167" t="str">
            <v xml:space="preserve"> </v>
          </cell>
          <cell r="AG167">
            <v>0</v>
          </cell>
          <cell r="AH167" t="str">
            <v xml:space="preserve"> </v>
          </cell>
          <cell r="AI167" t="str">
            <v xml:space="preserve"> </v>
          </cell>
          <cell r="AJ167" t="str">
            <v xml:space="preserve"> </v>
          </cell>
          <cell r="AK167" t="str">
            <v xml:space="preserve"> </v>
          </cell>
          <cell r="AL167" t="str">
            <v xml:space="preserve"> </v>
          </cell>
          <cell r="AM167" t="str">
            <v xml:space="preserve"> </v>
          </cell>
          <cell r="AN167" t="str">
            <v xml:space="preserve"> </v>
          </cell>
        </row>
        <row r="168">
          <cell r="B168" t="str">
            <v>-</v>
          </cell>
          <cell r="J168">
            <v>0</v>
          </cell>
          <cell r="L168">
            <v>0</v>
          </cell>
          <cell r="N168">
            <v>0</v>
          </cell>
          <cell r="P168">
            <v>0</v>
          </cell>
          <cell r="R168">
            <v>0</v>
          </cell>
          <cell r="T168">
            <v>0</v>
          </cell>
          <cell r="V168">
            <v>0</v>
          </cell>
          <cell r="W168" t="str">
            <v xml:space="preserve"> </v>
          </cell>
          <cell r="X168" t="str">
            <v xml:space="preserve"> </v>
          </cell>
          <cell r="Y168" t="str">
            <v/>
          </cell>
          <cell r="AA168" t="str">
            <v/>
          </cell>
          <cell r="AB168" t="str">
            <v xml:space="preserve"> </v>
          </cell>
          <cell r="AC168" t="str">
            <v/>
          </cell>
          <cell r="AD168" t="str">
            <v xml:space="preserve"> </v>
          </cell>
          <cell r="AE168" t="str">
            <v xml:space="preserve"> </v>
          </cell>
          <cell r="AF168" t="str">
            <v xml:space="preserve"> </v>
          </cell>
          <cell r="AG168">
            <v>0</v>
          </cell>
          <cell r="AH168" t="str">
            <v xml:space="preserve"> </v>
          </cell>
          <cell r="AI168" t="str">
            <v xml:space="preserve"> </v>
          </cell>
          <cell r="AJ168" t="str">
            <v xml:space="preserve"> </v>
          </cell>
          <cell r="AK168" t="str">
            <v xml:space="preserve"> </v>
          </cell>
          <cell r="AL168" t="str">
            <v xml:space="preserve"> </v>
          </cell>
          <cell r="AM168" t="str">
            <v xml:space="preserve"> </v>
          </cell>
          <cell r="AN168" t="str">
            <v xml:space="preserve"> </v>
          </cell>
        </row>
        <row r="169">
          <cell r="B169" t="str">
            <v>-</v>
          </cell>
          <cell r="J169">
            <v>0</v>
          </cell>
          <cell r="L169">
            <v>0</v>
          </cell>
          <cell r="N169">
            <v>0</v>
          </cell>
          <cell r="P169">
            <v>0</v>
          </cell>
          <cell r="R169">
            <v>0</v>
          </cell>
          <cell r="T169">
            <v>0</v>
          </cell>
          <cell r="V169">
            <v>0</v>
          </cell>
          <cell r="W169" t="str">
            <v xml:space="preserve"> </v>
          </cell>
          <cell r="X169" t="str">
            <v xml:space="preserve"> </v>
          </cell>
          <cell r="Y169" t="str">
            <v/>
          </cell>
          <cell r="AA169" t="str">
            <v/>
          </cell>
          <cell r="AB169" t="str">
            <v xml:space="preserve"> </v>
          </cell>
          <cell r="AC169" t="str">
            <v/>
          </cell>
          <cell r="AD169" t="str">
            <v xml:space="preserve"> </v>
          </cell>
          <cell r="AE169" t="str">
            <v xml:space="preserve"> </v>
          </cell>
          <cell r="AF169" t="str">
            <v xml:space="preserve"> </v>
          </cell>
          <cell r="AG169">
            <v>0</v>
          </cell>
          <cell r="AH169" t="str">
            <v xml:space="preserve"> </v>
          </cell>
          <cell r="AI169" t="str">
            <v xml:space="preserve"> </v>
          </cell>
          <cell r="AJ169" t="str">
            <v xml:space="preserve"> </v>
          </cell>
          <cell r="AK169" t="str">
            <v xml:space="preserve"> </v>
          </cell>
          <cell r="AL169" t="str">
            <v xml:space="preserve"> </v>
          </cell>
          <cell r="AM169" t="str">
            <v xml:space="preserve"> </v>
          </cell>
          <cell r="AN169" t="str">
            <v xml:space="preserve"> </v>
          </cell>
        </row>
        <row r="170">
          <cell r="B170" t="str">
            <v>-</v>
          </cell>
          <cell r="J170">
            <v>0</v>
          </cell>
          <cell r="L170">
            <v>0</v>
          </cell>
          <cell r="N170">
            <v>0</v>
          </cell>
          <cell r="P170">
            <v>0</v>
          </cell>
          <cell r="R170">
            <v>0</v>
          </cell>
          <cell r="T170">
            <v>0</v>
          </cell>
          <cell r="V170">
            <v>0</v>
          </cell>
          <cell r="W170" t="str">
            <v xml:space="preserve"> </v>
          </cell>
          <cell r="X170" t="str">
            <v xml:space="preserve"> </v>
          </cell>
          <cell r="Y170" t="str">
            <v/>
          </cell>
          <cell r="AA170" t="str">
            <v/>
          </cell>
          <cell r="AB170" t="str">
            <v xml:space="preserve"> </v>
          </cell>
          <cell r="AC170" t="str">
            <v/>
          </cell>
          <cell r="AD170" t="str">
            <v xml:space="preserve"> </v>
          </cell>
          <cell r="AE170" t="str">
            <v xml:space="preserve"> </v>
          </cell>
          <cell r="AF170" t="str">
            <v xml:space="preserve"> </v>
          </cell>
          <cell r="AG170">
            <v>0</v>
          </cell>
          <cell r="AH170" t="str">
            <v xml:space="preserve"> </v>
          </cell>
          <cell r="AI170" t="str">
            <v xml:space="preserve"> </v>
          </cell>
          <cell r="AJ170" t="str">
            <v xml:space="preserve"> </v>
          </cell>
          <cell r="AK170" t="str">
            <v xml:space="preserve"> </v>
          </cell>
          <cell r="AL170" t="str">
            <v xml:space="preserve"> </v>
          </cell>
          <cell r="AM170" t="str">
            <v xml:space="preserve"> </v>
          </cell>
          <cell r="AN170" t="str">
            <v xml:space="preserve"> </v>
          </cell>
        </row>
        <row r="171">
          <cell r="B171" t="str">
            <v>-</v>
          </cell>
          <cell r="J171">
            <v>0</v>
          </cell>
          <cell r="L171">
            <v>0</v>
          </cell>
          <cell r="N171">
            <v>0</v>
          </cell>
          <cell r="P171">
            <v>0</v>
          </cell>
          <cell r="R171">
            <v>0</v>
          </cell>
          <cell r="T171">
            <v>0</v>
          </cell>
          <cell r="V171">
            <v>0</v>
          </cell>
          <cell r="W171" t="str">
            <v xml:space="preserve"> </v>
          </cell>
          <cell r="X171" t="str">
            <v xml:space="preserve"> </v>
          </cell>
          <cell r="Y171" t="str">
            <v/>
          </cell>
          <cell r="AA171" t="str">
            <v/>
          </cell>
          <cell r="AB171" t="str">
            <v xml:space="preserve"> </v>
          </cell>
          <cell r="AC171" t="str">
            <v/>
          </cell>
          <cell r="AD171" t="str">
            <v xml:space="preserve"> </v>
          </cell>
          <cell r="AE171" t="str">
            <v xml:space="preserve"> </v>
          </cell>
          <cell r="AF171" t="str">
            <v xml:space="preserve"> </v>
          </cell>
          <cell r="AG171">
            <v>0</v>
          </cell>
          <cell r="AH171" t="str">
            <v xml:space="preserve"> </v>
          </cell>
          <cell r="AI171" t="str">
            <v xml:space="preserve"> </v>
          </cell>
          <cell r="AJ171" t="str">
            <v xml:space="preserve"> </v>
          </cell>
          <cell r="AK171" t="str">
            <v xml:space="preserve"> </v>
          </cell>
          <cell r="AL171" t="str">
            <v xml:space="preserve"> </v>
          </cell>
          <cell r="AM171" t="str">
            <v xml:space="preserve"> </v>
          </cell>
          <cell r="AN171" t="str">
            <v xml:space="preserve"> </v>
          </cell>
        </row>
        <row r="172">
          <cell r="B172" t="str">
            <v>-</v>
          </cell>
          <cell r="J172">
            <v>0</v>
          </cell>
          <cell r="L172">
            <v>0</v>
          </cell>
          <cell r="N172">
            <v>0</v>
          </cell>
          <cell r="P172">
            <v>0</v>
          </cell>
          <cell r="R172">
            <v>0</v>
          </cell>
          <cell r="T172">
            <v>0</v>
          </cell>
          <cell r="V172">
            <v>0</v>
          </cell>
          <cell r="W172" t="str">
            <v xml:space="preserve"> </v>
          </cell>
          <cell r="X172" t="str">
            <v xml:space="preserve"> </v>
          </cell>
          <cell r="Y172" t="str">
            <v/>
          </cell>
          <cell r="AA172" t="str">
            <v/>
          </cell>
          <cell r="AB172" t="str">
            <v xml:space="preserve"> </v>
          </cell>
          <cell r="AC172" t="str">
            <v/>
          </cell>
          <cell r="AD172" t="str">
            <v xml:space="preserve"> </v>
          </cell>
          <cell r="AE172" t="str">
            <v xml:space="preserve"> </v>
          </cell>
          <cell r="AF172" t="str">
            <v xml:space="preserve"> </v>
          </cell>
          <cell r="AG172">
            <v>0</v>
          </cell>
          <cell r="AH172" t="str">
            <v xml:space="preserve"> </v>
          </cell>
          <cell r="AI172" t="str">
            <v xml:space="preserve"> </v>
          </cell>
          <cell r="AJ172" t="str">
            <v xml:space="preserve"> </v>
          </cell>
          <cell r="AK172" t="str">
            <v xml:space="preserve"> </v>
          </cell>
          <cell r="AL172" t="str">
            <v xml:space="preserve"> </v>
          </cell>
          <cell r="AM172" t="str">
            <v xml:space="preserve"> </v>
          </cell>
          <cell r="AN172" t="str">
            <v xml:space="preserve"> </v>
          </cell>
        </row>
        <row r="173">
          <cell r="B173" t="str">
            <v>-</v>
          </cell>
          <cell r="J173">
            <v>0</v>
          </cell>
          <cell r="L173">
            <v>0</v>
          </cell>
          <cell r="N173">
            <v>0</v>
          </cell>
          <cell r="P173">
            <v>0</v>
          </cell>
          <cell r="R173">
            <v>0</v>
          </cell>
          <cell r="T173">
            <v>0</v>
          </cell>
          <cell r="V173">
            <v>0</v>
          </cell>
          <cell r="W173" t="str">
            <v xml:space="preserve"> </v>
          </cell>
          <cell r="X173" t="str">
            <v xml:space="preserve"> </v>
          </cell>
          <cell r="Y173" t="str">
            <v/>
          </cell>
          <cell r="AA173" t="str">
            <v/>
          </cell>
          <cell r="AB173" t="str">
            <v xml:space="preserve"> </v>
          </cell>
          <cell r="AC173" t="str">
            <v/>
          </cell>
          <cell r="AD173" t="str">
            <v xml:space="preserve"> </v>
          </cell>
          <cell r="AE173" t="str">
            <v xml:space="preserve"> </v>
          </cell>
          <cell r="AF173" t="str">
            <v xml:space="preserve"> </v>
          </cell>
          <cell r="AG173">
            <v>0</v>
          </cell>
          <cell r="AH173" t="str">
            <v xml:space="preserve"> </v>
          </cell>
          <cell r="AI173" t="str">
            <v xml:space="preserve"> </v>
          </cell>
          <cell r="AJ173" t="str">
            <v xml:space="preserve"> </v>
          </cell>
          <cell r="AK173" t="str">
            <v xml:space="preserve"> </v>
          </cell>
          <cell r="AL173" t="str">
            <v xml:space="preserve"> </v>
          </cell>
          <cell r="AM173" t="str">
            <v xml:space="preserve"> </v>
          </cell>
          <cell r="AN173" t="str">
            <v xml:space="preserve"> </v>
          </cell>
        </row>
        <row r="174">
          <cell r="B174" t="str">
            <v>-</v>
          </cell>
          <cell r="J174">
            <v>0</v>
          </cell>
          <cell r="L174">
            <v>0</v>
          </cell>
          <cell r="N174">
            <v>0</v>
          </cell>
          <cell r="P174">
            <v>0</v>
          </cell>
          <cell r="R174">
            <v>0</v>
          </cell>
          <cell r="T174">
            <v>0</v>
          </cell>
          <cell r="V174">
            <v>0</v>
          </cell>
          <cell r="W174" t="str">
            <v xml:space="preserve"> </v>
          </cell>
          <cell r="X174" t="str">
            <v xml:space="preserve"> </v>
          </cell>
          <cell r="Y174" t="str">
            <v/>
          </cell>
          <cell r="AA174" t="str">
            <v/>
          </cell>
          <cell r="AB174" t="str">
            <v xml:space="preserve"> </v>
          </cell>
          <cell r="AC174" t="str">
            <v/>
          </cell>
          <cell r="AD174" t="str">
            <v xml:space="preserve"> </v>
          </cell>
          <cell r="AE174" t="str">
            <v xml:space="preserve"> </v>
          </cell>
          <cell r="AF174" t="str">
            <v xml:space="preserve"> </v>
          </cell>
          <cell r="AG174">
            <v>0</v>
          </cell>
          <cell r="AH174" t="str">
            <v xml:space="preserve"> </v>
          </cell>
          <cell r="AI174" t="str">
            <v xml:space="preserve"> </v>
          </cell>
          <cell r="AJ174" t="str">
            <v xml:space="preserve"> </v>
          </cell>
          <cell r="AK174" t="str">
            <v xml:space="preserve"> </v>
          </cell>
          <cell r="AL174" t="str">
            <v xml:space="preserve"> </v>
          </cell>
          <cell r="AM174" t="str">
            <v xml:space="preserve"> </v>
          </cell>
          <cell r="AN174" t="str">
            <v xml:space="preserve"> </v>
          </cell>
        </row>
        <row r="175">
          <cell r="B175" t="str">
            <v>-</v>
          </cell>
          <cell r="J175">
            <v>0</v>
          </cell>
          <cell r="L175">
            <v>0</v>
          </cell>
          <cell r="N175">
            <v>0</v>
          </cell>
          <cell r="P175">
            <v>0</v>
          </cell>
          <cell r="R175">
            <v>0</v>
          </cell>
          <cell r="T175">
            <v>0</v>
          </cell>
          <cell r="V175">
            <v>0</v>
          </cell>
          <cell r="W175" t="str">
            <v xml:space="preserve"> </v>
          </cell>
          <cell r="X175" t="str">
            <v xml:space="preserve"> </v>
          </cell>
          <cell r="Y175" t="str">
            <v/>
          </cell>
          <cell r="AA175" t="str">
            <v/>
          </cell>
          <cell r="AB175" t="str">
            <v xml:space="preserve"> </v>
          </cell>
          <cell r="AC175" t="str">
            <v/>
          </cell>
          <cell r="AD175" t="str">
            <v xml:space="preserve"> </v>
          </cell>
          <cell r="AE175" t="str">
            <v xml:space="preserve"> </v>
          </cell>
          <cell r="AF175" t="str">
            <v xml:space="preserve"> </v>
          </cell>
          <cell r="AG175">
            <v>0</v>
          </cell>
          <cell r="AH175" t="str">
            <v xml:space="preserve"> </v>
          </cell>
          <cell r="AI175" t="str">
            <v xml:space="preserve"> </v>
          </cell>
          <cell r="AJ175" t="str">
            <v xml:space="preserve"> </v>
          </cell>
          <cell r="AK175" t="str">
            <v xml:space="preserve"> </v>
          </cell>
          <cell r="AL175" t="str">
            <v xml:space="preserve"> </v>
          </cell>
          <cell r="AM175" t="str">
            <v xml:space="preserve"> </v>
          </cell>
          <cell r="AN175" t="str">
            <v xml:space="preserve"> </v>
          </cell>
        </row>
        <row r="176">
          <cell r="B176" t="str">
            <v>-</v>
          </cell>
          <cell r="J176">
            <v>0</v>
          </cell>
          <cell r="L176">
            <v>0</v>
          </cell>
          <cell r="N176">
            <v>0</v>
          </cell>
          <cell r="P176">
            <v>0</v>
          </cell>
          <cell r="R176">
            <v>0</v>
          </cell>
          <cell r="T176">
            <v>0</v>
          </cell>
          <cell r="V176">
            <v>0</v>
          </cell>
          <cell r="W176" t="str">
            <v xml:space="preserve"> </v>
          </cell>
          <cell r="X176" t="str">
            <v xml:space="preserve"> </v>
          </cell>
          <cell r="Y176" t="str">
            <v/>
          </cell>
          <cell r="AA176" t="str">
            <v/>
          </cell>
          <cell r="AB176" t="str">
            <v xml:space="preserve"> </v>
          </cell>
          <cell r="AC176" t="str">
            <v/>
          </cell>
          <cell r="AD176" t="str">
            <v xml:space="preserve"> </v>
          </cell>
          <cell r="AE176" t="str">
            <v xml:space="preserve"> </v>
          </cell>
          <cell r="AF176" t="str">
            <v xml:space="preserve"> </v>
          </cell>
          <cell r="AG176">
            <v>0</v>
          </cell>
          <cell r="AH176" t="str">
            <v xml:space="preserve"> </v>
          </cell>
          <cell r="AI176" t="str">
            <v xml:space="preserve"> </v>
          </cell>
          <cell r="AJ176" t="str">
            <v xml:space="preserve"> </v>
          </cell>
          <cell r="AK176" t="str">
            <v xml:space="preserve"> </v>
          </cell>
          <cell r="AL176" t="str">
            <v xml:space="preserve"> </v>
          </cell>
          <cell r="AM176" t="str">
            <v xml:space="preserve"> </v>
          </cell>
          <cell r="AN176" t="str">
            <v xml:space="preserve"> </v>
          </cell>
        </row>
        <row r="177">
          <cell r="B177" t="str">
            <v>-</v>
          </cell>
          <cell r="J177">
            <v>0</v>
          </cell>
          <cell r="L177">
            <v>0</v>
          </cell>
          <cell r="N177">
            <v>0</v>
          </cell>
          <cell r="P177">
            <v>0</v>
          </cell>
          <cell r="R177">
            <v>0</v>
          </cell>
          <cell r="T177">
            <v>0</v>
          </cell>
          <cell r="V177">
            <v>0</v>
          </cell>
          <cell r="W177" t="str">
            <v xml:space="preserve"> </v>
          </cell>
          <cell r="X177" t="str">
            <v xml:space="preserve"> </v>
          </cell>
          <cell r="Y177" t="str">
            <v/>
          </cell>
          <cell r="AA177" t="str">
            <v/>
          </cell>
          <cell r="AB177" t="str">
            <v xml:space="preserve"> </v>
          </cell>
          <cell r="AC177" t="str">
            <v/>
          </cell>
          <cell r="AD177" t="str">
            <v xml:space="preserve"> </v>
          </cell>
          <cell r="AE177" t="str">
            <v xml:space="preserve"> </v>
          </cell>
          <cell r="AF177" t="str">
            <v xml:space="preserve"> </v>
          </cell>
          <cell r="AG177">
            <v>0</v>
          </cell>
          <cell r="AH177" t="str">
            <v xml:space="preserve"> </v>
          </cell>
          <cell r="AI177" t="str">
            <v xml:space="preserve"> </v>
          </cell>
          <cell r="AJ177" t="str">
            <v xml:space="preserve"> </v>
          </cell>
          <cell r="AK177" t="str">
            <v xml:space="preserve"> </v>
          </cell>
          <cell r="AL177" t="str">
            <v xml:space="preserve"> </v>
          </cell>
          <cell r="AM177" t="str">
            <v xml:space="preserve"> </v>
          </cell>
          <cell r="AN177" t="str">
            <v xml:space="preserve"> </v>
          </cell>
        </row>
        <row r="178">
          <cell r="B178" t="str">
            <v>-</v>
          </cell>
          <cell r="J178">
            <v>0</v>
          </cell>
          <cell r="L178">
            <v>0</v>
          </cell>
          <cell r="N178">
            <v>0</v>
          </cell>
          <cell r="P178">
            <v>0</v>
          </cell>
          <cell r="R178">
            <v>0</v>
          </cell>
          <cell r="T178">
            <v>0</v>
          </cell>
          <cell r="V178">
            <v>0</v>
          </cell>
          <cell r="W178" t="str">
            <v xml:space="preserve"> </v>
          </cell>
          <cell r="X178" t="str">
            <v xml:space="preserve"> </v>
          </cell>
          <cell r="Y178" t="str">
            <v/>
          </cell>
          <cell r="AA178" t="str">
            <v/>
          </cell>
          <cell r="AB178" t="str">
            <v xml:space="preserve"> </v>
          </cell>
          <cell r="AC178" t="str">
            <v/>
          </cell>
          <cell r="AD178" t="str">
            <v xml:space="preserve"> </v>
          </cell>
          <cell r="AE178" t="str">
            <v xml:space="preserve"> </v>
          </cell>
          <cell r="AF178" t="str">
            <v xml:space="preserve"> </v>
          </cell>
          <cell r="AG178">
            <v>0</v>
          </cell>
          <cell r="AH178" t="str">
            <v xml:space="preserve"> </v>
          </cell>
          <cell r="AI178" t="str">
            <v xml:space="preserve"> </v>
          </cell>
          <cell r="AJ178" t="str">
            <v xml:space="preserve"> </v>
          </cell>
          <cell r="AK178" t="str">
            <v xml:space="preserve"> </v>
          </cell>
          <cell r="AL178" t="str">
            <v xml:space="preserve"> </v>
          </cell>
          <cell r="AM178" t="str">
            <v xml:space="preserve"> </v>
          </cell>
          <cell r="AN178" t="str">
            <v xml:space="preserve"> </v>
          </cell>
        </row>
        <row r="179">
          <cell r="B179" t="str">
            <v>-</v>
          </cell>
          <cell r="J179">
            <v>0</v>
          </cell>
          <cell r="L179">
            <v>0</v>
          </cell>
          <cell r="N179">
            <v>0</v>
          </cell>
          <cell r="P179">
            <v>0</v>
          </cell>
          <cell r="R179">
            <v>0</v>
          </cell>
          <cell r="T179">
            <v>0</v>
          </cell>
          <cell r="V179">
            <v>0</v>
          </cell>
          <cell r="W179" t="str">
            <v xml:space="preserve"> </v>
          </cell>
          <cell r="X179" t="str">
            <v xml:space="preserve"> </v>
          </cell>
          <cell r="Y179" t="str">
            <v/>
          </cell>
          <cell r="AA179" t="str">
            <v/>
          </cell>
          <cell r="AB179" t="str">
            <v xml:space="preserve"> </v>
          </cell>
          <cell r="AC179" t="str">
            <v/>
          </cell>
          <cell r="AD179" t="str">
            <v xml:space="preserve"> </v>
          </cell>
          <cell r="AE179" t="str">
            <v xml:space="preserve"> </v>
          </cell>
          <cell r="AF179" t="str">
            <v xml:space="preserve"> </v>
          </cell>
          <cell r="AG179">
            <v>0</v>
          </cell>
          <cell r="AH179" t="str">
            <v xml:space="preserve"> </v>
          </cell>
          <cell r="AI179" t="str">
            <v xml:space="preserve"> </v>
          </cell>
          <cell r="AJ179" t="str">
            <v xml:space="preserve"> </v>
          </cell>
          <cell r="AK179" t="str">
            <v xml:space="preserve"> </v>
          </cell>
          <cell r="AL179" t="str">
            <v xml:space="preserve"> </v>
          </cell>
          <cell r="AM179" t="str">
            <v xml:space="preserve"> </v>
          </cell>
          <cell r="AN179" t="str">
            <v xml:space="preserve"> </v>
          </cell>
        </row>
        <row r="180">
          <cell r="B180" t="str">
            <v>-</v>
          </cell>
          <cell r="J180">
            <v>0</v>
          </cell>
          <cell r="L180">
            <v>0</v>
          </cell>
          <cell r="N180">
            <v>0</v>
          </cell>
          <cell r="P180">
            <v>0</v>
          </cell>
          <cell r="R180">
            <v>0</v>
          </cell>
          <cell r="T180">
            <v>0</v>
          </cell>
          <cell r="V180">
            <v>0</v>
          </cell>
          <cell r="W180" t="str">
            <v xml:space="preserve"> </v>
          </cell>
          <cell r="X180" t="str">
            <v xml:space="preserve"> </v>
          </cell>
          <cell r="Y180" t="str">
            <v/>
          </cell>
          <cell r="AA180" t="str">
            <v/>
          </cell>
          <cell r="AB180" t="str">
            <v xml:space="preserve"> </v>
          </cell>
          <cell r="AC180" t="str">
            <v/>
          </cell>
          <cell r="AD180" t="str">
            <v xml:space="preserve"> </v>
          </cell>
          <cell r="AE180" t="str">
            <v xml:space="preserve"> </v>
          </cell>
          <cell r="AF180" t="str">
            <v xml:space="preserve"> </v>
          </cell>
          <cell r="AG180">
            <v>0</v>
          </cell>
          <cell r="AH180" t="str">
            <v xml:space="preserve"> </v>
          </cell>
          <cell r="AI180" t="str">
            <v xml:space="preserve"> </v>
          </cell>
          <cell r="AJ180" t="str">
            <v xml:space="preserve"> </v>
          </cell>
          <cell r="AK180" t="str">
            <v xml:space="preserve"> </v>
          </cell>
          <cell r="AL180" t="str">
            <v xml:space="preserve"> </v>
          </cell>
          <cell r="AM180" t="str">
            <v xml:space="preserve"> </v>
          </cell>
          <cell r="AN180" t="str">
            <v xml:space="preserve"> </v>
          </cell>
        </row>
        <row r="181">
          <cell r="B181" t="str">
            <v>-</v>
          </cell>
          <cell r="J181">
            <v>0</v>
          </cell>
          <cell r="L181">
            <v>0</v>
          </cell>
          <cell r="N181">
            <v>0</v>
          </cell>
          <cell r="P181">
            <v>0</v>
          </cell>
          <cell r="R181">
            <v>0</v>
          </cell>
          <cell r="T181">
            <v>0</v>
          </cell>
          <cell r="V181">
            <v>0</v>
          </cell>
          <cell r="W181" t="str">
            <v xml:space="preserve"> </v>
          </cell>
          <cell r="X181" t="str">
            <v xml:space="preserve"> </v>
          </cell>
          <cell r="Y181" t="str">
            <v/>
          </cell>
          <cell r="AA181" t="str">
            <v/>
          </cell>
          <cell r="AB181" t="str">
            <v xml:space="preserve"> </v>
          </cell>
          <cell r="AC181" t="str">
            <v/>
          </cell>
          <cell r="AD181" t="str">
            <v xml:space="preserve"> </v>
          </cell>
          <cell r="AE181" t="str">
            <v xml:space="preserve"> </v>
          </cell>
          <cell r="AF181" t="str">
            <v xml:space="preserve"> </v>
          </cell>
          <cell r="AG181">
            <v>0</v>
          </cell>
          <cell r="AH181" t="str">
            <v xml:space="preserve"> </v>
          </cell>
          <cell r="AI181" t="str">
            <v xml:space="preserve"> </v>
          </cell>
          <cell r="AJ181" t="str">
            <v xml:space="preserve"> </v>
          </cell>
          <cell r="AK181" t="str">
            <v xml:space="preserve"> </v>
          </cell>
          <cell r="AL181" t="str">
            <v xml:space="preserve"> </v>
          </cell>
          <cell r="AM181" t="str">
            <v xml:space="preserve"> </v>
          </cell>
          <cell r="AN181" t="str">
            <v xml:space="preserve"> </v>
          </cell>
        </row>
        <row r="182">
          <cell r="B182" t="str">
            <v>-</v>
          </cell>
          <cell r="J182">
            <v>0</v>
          </cell>
          <cell r="L182">
            <v>0</v>
          </cell>
          <cell r="N182">
            <v>0</v>
          </cell>
          <cell r="P182">
            <v>0</v>
          </cell>
          <cell r="R182">
            <v>0</v>
          </cell>
          <cell r="T182">
            <v>0</v>
          </cell>
          <cell r="V182">
            <v>0</v>
          </cell>
          <cell r="W182" t="str">
            <v xml:space="preserve"> </v>
          </cell>
          <cell r="X182" t="str">
            <v xml:space="preserve"> </v>
          </cell>
          <cell r="Y182" t="str">
            <v/>
          </cell>
          <cell r="AA182" t="str">
            <v/>
          </cell>
          <cell r="AB182" t="str">
            <v xml:space="preserve"> </v>
          </cell>
          <cell r="AC182" t="str">
            <v/>
          </cell>
          <cell r="AD182" t="str">
            <v xml:space="preserve"> </v>
          </cell>
          <cell r="AE182" t="str">
            <v xml:space="preserve"> </v>
          </cell>
          <cell r="AF182" t="str">
            <v xml:space="preserve"> </v>
          </cell>
          <cell r="AG182">
            <v>0</v>
          </cell>
          <cell r="AH182" t="str">
            <v xml:space="preserve"> </v>
          </cell>
          <cell r="AI182" t="str">
            <v xml:space="preserve"> </v>
          </cell>
          <cell r="AJ182" t="str">
            <v xml:space="preserve"> </v>
          </cell>
          <cell r="AK182" t="str">
            <v xml:space="preserve"> </v>
          </cell>
          <cell r="AL182" t="str">
            <v xml:space="preserve"> </v>
          </cell>
          <cell r="AM182" t="str">
            <v xml:space="preserve"> </v>
          </cell>
          <cell r="AN182" t="str">
            <v xml:space="preserve"> </v>
          </cell>
        </row>
        <row r="183">
          <cell r="B183" t="str">
            <v>-</v>
          </cell>
          <cell r="J183">
            <v>0</v>
          </cell>
          <cell r="L183">
            <v>0</v>
          </cell>
          <cell r="N183">
            <v>0</v>
          </cell>
          <cell r="P183">
            <v>0</v>
          </cell>
          <cell r="R183">
            <v>0</v>
          </cell>
          <cell r="T183">
            <v>0</v>
          </cell>
          <cell r="V183">
            <v>0</v>
          </cell>
          <cell r="W183" t="str">
            <v xml:space="preserve"> </v>
          </cell>
          <cell r="X183" t="str">
            <v xml:space="preserve"> </v>
          </cell>
          <cell r="Y183" t="str">
            <v/>
          </cell>
          <cell r="AA183" t="str">
            <v/>
          </cell>
          <cell r="AB183" t="str">
            <v xml:space="preserve"> </v>
          </cell>
          <cell r="AC183" t="str">
            <v/>
          </cell>
          <cell r="AD183" t="str">
            <v xml:space="preserve"> </v>
          </cell>
          <cell r="AE183" t="str">
            <v xml:space="preserve"> </v>
          </cell>
          <cell r="AF183" t="str">
            <v xml:space="preserve"> </v>
          </cell>
          <cell r="AG183">
            <v>0</v>
          </cell>
          <cell r="AH183" t="str">
            <v xml:space="preserve"> </v>
          </cell>
          <cell r="AI183" t="str">
            <v xml:space="preserve"> </v>
          </cell>
          <cell r="AJ183" t="str">
            <v xml:space="preserve"> </v>
          </cell>
          <cell r="AK183" t="str">
            <v xml:space="preserve"> </v>
          </cell>
          <cell r="AL183" t="str">
            <v xml:space="preserve"> </v>
          </cell>
          <cell r="AM183" t="str">
            <v xml:space="preserve"> </v>
          </cell>
          <cell r="AN183" t="str">
            <v xml:space="preserve"> </v>
          </cell>
        </row>
        <row r="184">
          <cell r="B184" t="str">
            <v>-</v>
          </cell>
          <cell r="J184">
            <v>0</v>
          </cell>
          <cell r="L184">
            <v>0</v>
          </cell>
          <cell r="N184">
            <v>0</v>
          </cell>
          <cell r="P184">
            <v>0</v>
          </cell>
          <cell r="R184">
            <v>0</v>
          </cell>
          <cell r="T184">
            <v>0</v>
          </cell>
          <cell r="V184">
            <v>0</v>
          </cell>
          <cell r="W184" t="str">
            <v xml:space="preserve"> </v>
          </cell>
          <cell r="X184" t="str">
            <v xml:space="preserve"> </v>
          </cell>
          <cell r="Y184" t="str">
            <v/>
          </cell>
          <cell r="AA184" t="str">
            <v/>
          </cell>
          <cell r="AB184" t="str">
            <v xml:space="preserve"> </v>
          </cell>
          <cell r="AC184" t="str">
            <v/>
          </cell>
          <cell r="AD184" t="str">
            <v xml:space="preserve"> </v>
          </cell>
          <cell r="AE184" t="str">
            <v xml:space="preserve"> </v>
          </cell>
          <cell r="AF184" t="str">
            <v xml:space="preserve"> </v>
          </cell>
          <cell r="AG184">
            <v>0</v>
          </cell>
          <cell r="AH184" t="str">
            <v xml:space="preserve"> </v>
          </cell>
          <cell r="AI184" t="str">
            <v xml:space="preserve"> </v>
          </cell>
          <cell r="AJ184" t="str">
            <v xml:space="preserve"> </v>
          </cell>
          <cell r="AK184" t="str">
            <v xml:space="preserve"> </v>
          </cell>
          <cell r="AL184" t="str">
            <v xml:space="preserve"> </v>
          </cell>
          <cell r="AM184" t="str">
            <v xml:space="preserve"> </v>
          </cell>
          <cell r="AN184" t="str">
            <v xml:space="preserve"> </v>
          </cell>
        </row>
        <row r="185">
          <cell r="B185" t="str">
            <v>-</v>
          </cell>
          <cell r="J185">
            <v>0</v>
          </cell>
          <cell r="L185">
            <v>0</v>
          </cell>
          <cell r="N185">
            <v>0</v>
          </cell>
          <cell r="P185">
            <v>0</v>
          </cell>
          <cell r="R185">
            <v>0</v>
          </cell>
          <cell r="T185">
            <v>0</v>
          </cell>
          <cell r="V185">
            <v>0</v>
          </cell>
          <cell r="W185" t="str">
            <v xml:space="preserve"> </v>
          </cell>
          <cell r="X185" t="str">
            <v xml:space="preserve"> </v>
          </cell>
          <cell r="Y185" t="str">
            <v/>
          </cell>
          <cell r="AA185" t="str">
            <v/>
          </cell>
          <cell r="AB185" t="str">
            <v xml:space="preserve"> </v>
          </cell>
          <cell r="AC185" t="str">
            <v/>
          </cell>
          <cell r="AD185" t="str">
            <v xml:space="preserve"> </v>
          </cell>
          <cell r="AE185" t="str">
            <v xml:space="preserve"> </v>
          </cell>
          <cell r="AF185" t="str">
            <v xml:space="preserve"> </v>
          </cell>
          <cell r="AG185">
            <v>0</v>
          </cell>
          <cell r="AH185" t="str">
            <v xml:space="preserve"> </v>
          </cell>
          <cell r="AI185" t="str">
            <v xml:space="preserve"> </v>
          </cell>
          <cell r="AJ185" t="str">
            <v xml:space="preserve"> </v>
          </cell>
          <cell r="AK185" t="str">
            <v xml:space="preserve"> </v>
          </cell>
          <cell r="AL185" t="str">
            <v xml:space="preserve"> </v>
          </cell>
          <cell r="AM185" t="str">
            <v xml:space="preserve"> </v>
          </cell>
          <cell r="AN185" t="str">
            <v xml:space="preserve"> </v>
          </cell>
        </row>
        <row r="186">
          <cell r="B186" t="str">
            <v>-</v>
          </cell>
          <cell r="J186">
            <v>0</v>
          </cell>
          <cell r="L186">
            <v>0</v>
          </cell>
          <cell r="N186">
            <v>0</v>
          </cell>
          <cell r="P186">
            <v>0</v>
          </cell>
          <cell r="R186">
            <v>0</v>
          </cell>
          <cell r="T186">
            <v>0</v>
          </cell>
          <cell r="V186">
            <v>0</v>
          </cell>
          <cell r="W186" t="str">
            <v xml:space="preserve"> </v>
          </cell>
          <cell r="X186" t="str">
            <v xml:space="preserve"> </v>
          </cell>
          <cell r="Y186" t="str">
            <v/>
          </cell>
          <cell r="AA186" t="str">
            <v/>
          </cell>
          <cell r="AB186" t="str">
            <v xml:space="preserve"> </v>
          </cell>
          <cell r="AC186" t="str">
            <v/>
          </cell>
          <cell r="AD186" t="str">
            <v xml:space="preserve"> </v>
          </cell>
          <cell r="AE186" t="str">
            <v xml:space="preserve"> </v>
          </cell>
          <cell r="AF186" t="str">
            <v xml:space="preserve"> </v>
          </cell>
          <cell r="AG186">
            <v>0</v>
          </cell>
          <cell r="AH186" t="str">
            <v xml:space="preserve"> </v>
          </cell>
          <cell r="AI186" t="str">
            <v xml:space="preserve"> </v>
          </cell>
          <cell r="AJ186" t="str">
            <v xml:space="preserve"> </v>
          </cell>
          <cell r="AK186" t="str">
            <v xml:space="preserve"> </v>
          </cell>
          <cell r="AL186" t="str">
            <v xml:space="preserve"> </v>
          </cell>
          <cell r="AM186" t="str">
            <v xml:space="preserve"> </v>
          </cell>
          <cell r="AN186" t="str">
            <v xml:space="preserve"> </v>
          </cell>
        </row>
        <row r="187">
          <cell r="B187" t="str">
            <v>-</v>
          </cell>
          <cell r="J187">
            <v>0</v>
          </cell>
          <cell r="L187">
            <v>0</v>
          </cell>
          <cell r="N187">
            <v>0</v>
          </cell>
          <cell r="P187">
            <v>0</v>
          </cell>
          <cell r="R187">
            <v>0</v>
          </cell>
          <cell r="T187">
            <v>0</v>
          </cell>
          <cell r="V187">
            <v>0</v>
          </cell>
          <cell r="W187" t="str">
            <v xml:space="preserve"> </v>
          </cell>
          <cell r="X187" t="str">
            <v xml:space="preserve"> </v>
          </cell>
          <cell r="Y187" t="str">
            <v/>
          </cell>
          <cell r="AA187" t="str">
            <v/>
          </cell>
          <cell r="AB187" t="str">
            <v xml:space="preserve"> </v>
          </cell>
          <cell r="AC187" t="str">
            <v/>
          </cell>
          <cell r="AD187" t="str">
            <v xml:space="preserve"> </v>
          </cell>
          <cell r="AE187" t="str">
            <v xml:space="preserve"> </v>
          </cell>
          <cell r="AF187" t="str">
            <v xml:space="preserve"> </v>
          </cell>
          <cell r="AG187">
            <v>0</v>
          </cell>
          <cell r="AH187" t="str">
            <v xml:space="preserve"> </v>
          </cell>
          <cell r="AI187" t="str">
            <v xml:space="preserve"> </v>
          </cell>
          <cell r="AJ187" t="str">
            <v xml:space="preserve"> </v>
          </cell>
          <cell r="AK187" t="str">
            <v xml:space="preserve"> </v>
          </cell>
          <cell r="AL187" t="str">
            <v xml:space="preserve"> </v>
          </cell>
          <cell r="AM187" t="str">
            <v xml:space="preserve"> </v>
          </cell>
          <cell r="AN187" t="str">
            <v xml:space="preserve"> </v>
          </cell>
        </row>
        <row r="188">
          <cell r="B188" t="str">
            <v>-</v>
          </cell>
          <cell r="J188">
            <v>0</v>
          </cell>
          <cell r="L188">
            <v>0</v>
          </cell>
          <cell r="N188">
            <v>0</v>
          </cell>
          <cell r="P188">
            <v>0</v>
          </cell>
          <cell r="R188">
            <v>0</v>
          </cell>
          <cell r="T188">
            <v>0</v>
          </cell>
          <cell r="V188">
            <v>0</v>
          </cell>
          <cell r="W188" t="str">
            <v xml:space="preserve"> </v>
          </cell>
          <cell r="X188" t="str">
            <v xml:space="preserve"> </v>
          </cell>
          <cell r="Y188" t="str">
            <v/>
          </cell>
          <cell r="AA188" t="str">
            <v/>
          </cell>
          <cell r="AB188" t="str">
            <v xml:space="preserve"> </v>
          </cell>
          <cell r="AC188" t="str">
            <v/>
          </cell>
          <cell r="AD188" t="str">
            <v xml:space="preserve"> </v>
          </cell>
          <cell r="AE188" t="str">
            <v xml:space="preserve"> </v>
          </cell>
          <cell r="AF188" t="str">
            <v xml:space="preserve"> </v>
          </cell>
          <cell r="AG188">
            <v>0</v>
          </cell>
          <cell r="AH188" t="str">
            <v xml:space="preserve"> </v>
          </cell>
          <cell r="AI188" t="str">
            <v xml:space="preserve"> </v>
          </cell>
          <cell r="AJ188" t="str">
            <v xml:space="preserve"> </v>
          </cell>
          <cell r="AK188" t="str">
            <v xml:space="preserve"> </v>
          </cell>
          <cell r="AL188" t="str">
            <v xml:space="preserve"> </v>
          </cell>
          <cell r="AM188" t="str">
            <v xml:space="preserve"> </v>
          </cell>
          <cell r="AN188" t="str">
            <v xml:space="preserve"> </v>
          </cell>
        </row>
        <row r="189">
          <cell r="B189" t="str">
            <v>-</v>
          </cell>
          <cell r="J189">
            <v>0</v>
          </cell>
          <cell r="L189">
            <v>0</v>
          </cell>
          <cell r="N189">
            <v>0</v>
          </cell>
          <cell r="P189">
            <v>0</v>
          </cell>
          <cell r="R189">
            <v>0</v>
          </cell>
          <cell r="T189">
            <v>0</v>
          </cell>
          <cell r="V189">
            <v>0</v>
          </cell>
          <cell r="W189" t="str">
            <v xml:space="preserve"> </v>
          </cell>
          <cell r="X189" t="str">
            <v xml:space="preserve"> </v>
          </cell>
          <cell r="Y189" t="str">
            <v/>
          </cell>
          <cell r="AA189" t="str">
            <v/>
          </cell>
          <cell r="AB189" t="str">
            <v xml:space="preserve"> </v>
          </cell>
          <cell r="AC189" t="str">
            <v/>
          </cell>
          <cell r="AD189" t="str">
            <v xml:space="preserve"> </v>
          </cell>
          <cell r="AE189" t="str">
            <v xml:space="preserve"> </v>
          </cell>
          <cell r="AF189" t="str">
            <v xml:space="preserve"> </v>
          </cell>
          <cell r="AG189">
            <v>0</v>
          </cell>
          <cell r="AH189" t="str">
            <v xml:space="preserve"> </v>
          </cell>
          <cell r="AI189" t="str">
            <v xml:space="preserve"> </v>
          </cell>
          <cell r="AJ189" t="str">
            <v xml:space="preserve"> </v>
          </cell>
          <cell r="AK189" t="str">
            <v xml:space="preserve"> </v>
          </cell>
          <cell r="AL189" t="str">
            <v xml:space="preserve"> </v>
          </cell>
          <cell r="AM189" t="str">
            <v xml:space="preserve"> </v>
          </cell>
          <cell r="AN189" t="str">
            <v xml:space="preserve"> </v>
          </cell>
        </row>
        <row r="190">
          <cell r="B190" t="str">
            <v>-</v>
          </cell>
          <cell r="J190">
            <v>0</v>
          </cell>
          <cell r="L190">
            <v>0</v>
          </cell>
          <cell r="N190">
            <v>0</v>
          </cell>
          <cell r="P190">
            <v>0</v>
          </cell>
          <cell r="R190">
            <v>0</v>
          </cell>
          <cell r="T190">
            <v>0</v>
          </cell>
          <cell r="V190">
            <v>0</v>
          </cell>
          <cell r="W190" t="str">
            <v xml:space="preserve"> </v>
          </cell>
          <cell r="X190" t="str">
            <v xml:space="preserve"> </v>
          </cell>
          <cell r="Y190" t="str">
            <v/>
          </cell>
          <cell r="AA190" t="str">
            <v/>
          </cell>
          <cell r="AB190" t="str">
            <v xml:space="preserve"> </v>
          </cell>
          <cell r="AC190" t="str">
            <v/>
          </cell>
          <cell r="AD190" t="str">
            <v xml:space="preserve"> </v>
          </cell>
          <cell r="AE190" t="str">
            <v xml:space="preserve"> </v>
          </cell>
          <cell r="AF190" t="str">
            <v xml:space="preserve"> </v>
          </cell>
          <cell r="AG190">
            <v>0</v>
          </cell>
          <cell r="AH190" t="str">
            <v xml:space="preserve"> </v>
          </cell>
          <cell r="AI190" t="str">
            <v xml:space="preserve"> </v>
          </cell>
          <cell r="AJ190" t="str">
            <v xml:space="preserve"> </v>
          </cell>
          <cell r="AK190" t="str">
            <v xml:space="preserve"> </v>
          </cell>
          <cell r="AL190" t="str">
            <v xml:space="preserve"> </v>
          </cell>
          <cell r="AM190" t="str">
            <v xml:space="preserve"> </v>
          </cell>
          <cell r="AN190" t="str">
            <v xml:space="preserve"> </v>
          </cell>
        </row>
        <row r="191">
          <cell r="B191" t="str">
            <v>-</v>
          </cell>
          <cell r="J191">
            <v>0</v>
          </cell>
          <cell r="L191">
            <v>0</v>
          </cell>
          <cell r="N191">
            <v>0</v>
          </cell>
          <cell r="P191">
            <v>0</v>
          </cell>
          <cell r="R191">
            <v>0</v>
          </cell>
          <cell r="T191">
            <v>0</v>
          </cell>
          <cell r="V191">
            <v>0</v>
          </cell>
          <cell r="W191" t="str">
            <v xml:space="preserve"> </v>
          </cell>
          <cell r="X191" t="str">
            <v xml:space="preserve"> </v>
          </cell>
          <cell r="Y191" t="str">
            <v/>
          </cell>
          <cell r="AA191" t="str">
            <v/>
          </cell>
          <cell r="AB191" t="str">
            <v xml:space="preserve"> </v>
          </cell>
          <cell r="AC191" t="str">
            <v/>
          </cell>
          <cell r="AD191" t="str">
            <v xml:space="preserve"> </v>
          </cell>
          <cell r="AE191" t="str">
            <v xml:space="preserve"> </v>
          </cell>
          <cell r="AF191" t="str">
            <v xml:space="preserve"> </v>
          </cell>
          <cell r="AG191">
            <v>0</v>
          </cell>
          <cell r="AH191" t="str">
            <v xml:space="preserve"> </v>
          </cell>
          <cell r="AI191" t="str">
            <v xml:space="preserve"> </v>
          </cell>
          <cell r="AJ191" t="str">
            <v xml:space="preserve"> </v>
          </cell>
          <cell r="AK191" t="str">
            <v xml:space="preserve"> </v>
          </cell>
          <cell r="AL191" t="str">
            <v xml:space="preserve"> </v>
          </cell>
          <cell r="AM191" t="str">
            <v xml:space="preserve"> </v>
          </cell>
          <cell r="AN191" t="str">
            <v xml:space="preserve"> </v>
          </cell>
        </row>
        <row r="192">
          <cell r="B192" t="str">
            <v>-</v>
          </cell>
          <cell r="J192">
            <v>0</v>
          </cell>
          <cell r="L192">
            <v>0</v>
          </cell>
          <cell r="N192">
            <v>0</v>
          </cell>
          <cell r="P192">
            <v>0</v>
          </cell>
          <cell r="R192">
            <v>0</v>
          </cell>
          <cell r="T192">
            <v>0</v>
          </cell>
          <cell r="V192">
            <v>0</v>
          </cell>
          <cell r="W192" t="str">
            <v xml:space="preserve"> </v>
          </cell>
          <cell r="X192" t="str">
            <v xml:space="preserve"> </v>
          </cell>
          <cell r="Y192" t="str">
            <v/>
          </cell>
          <cell r="AA192" t="str">
            <v/>
          </cell>
          <cell r="AB192" t="str">
            <v xml:space="preserve"> </v>
          </cell>
          <cell r="AC192" t="str">
            <v/>
          </cell>
          <cell r="AD192" t="str">
            <v xml:space="preserve"> </v>
          </cell>
          <cell r="AE192" t="str">
            <v xml:space="preserve"> </v>
          </cell>
          <cell r="AF192" t="str">
            <v xml:space="preserve"> </v>
          </cell>
          <cell r="AG192">
            <v>0</v>
          </cell>
          <cell r="AH192" t="str">
            <v xml:space="preserve"> </v>
          </cell>
          <cell r="AI192" t="str">
            <v xml:space="preserve"> </v>
          </cell>
          <cell r="AJ192" t="str">
            <v xml:space="preserve"> </v>
          </cell>
          <cell r="AK192" t="str">
            <v xml:space="preserve"> </v>
          </cell>
          <cell r="AL192" t="str">
            <v xml:space="preserve"> </v>
          </cell>
          <cell r="AM192" t="str">
            <v xml:space="preserve"> </v>
          </cell>
          <cell r="AN192" t="str">
            <v xml:space="preserve"> </v>
          </cell>
        </row>
        <row r="193">
          <cell r="B193" t="str">
            <v>-</v>
          </cell>
          <cell r="J193">
            <v>0</v>
          </cell>
          <cell r="L193">
            <v>0</v>
          </cell>
          <cell r="N193">
            <v>0</v>
          </cell>
          <cell r="P193">
            <v>0</v>
          </cell>
          <cell r="R193">
            <v>0</v>
          </cell>
          <cell r="T193">
            <v>0</v>
          </cell>
          <cell r="V193">
            <v>0</v>
          </cell>
          <cell r="W193" t="str">
            <v xml:space="preserve"> </v>
          </cell>
          <cell r="X193" t="str">
            <v xml:space="preserve"> </v>
          </cell>
          <cell r="Y193" t="str">
            <v/>
          </cell>
          <cell r="AA193" t="str">
            <v/>
          </cell>
          <cell r="AB193" t="str">
            <v xml:space="preserve"> </v>
          </cell>
          <cell r="AC193" t="str">
            <v/>
          </cell>
          <cell r="AD193" t="str">
            <v xml:space="preserve"> </v>
          </cell>
          <cell r="AE193" t="str">
            <v xml:space="preserve"> </v>
          </cell>
          <cell r="AF193" t="str">
            <v xml:space="preserve"> </v>
          </cell>
          <cell r="AG193">
            <v>0</v>
          </cell>
          <cell r="AH193" t="str">
            <v xml:space="preserve"> </v>
          </cell>
          <cell r="AI193" t="str">
            <v xml:space="preserve"> </v>
          </cell>
          <cell r="AJ193" t="str">
            <v xml:space="preserve"> </v>
          </cell>
          <cell r="AK193" t="str">
            <v xml:space="preserve"> </v>
          </cell>
          <cell r="AL193" t="str">
            <v xml:space="preserve"> </v>
          </cell>
          <cell r="AM193" t="str">
            <v xml:space="preserve"> </v>
          </cell>
          <cell r="AN193" t="str">
            <v xml:space="preserve"> </v>
          </cell>
        </row>
        <row r="194">
          <cell r="B194" t="str">
            <v>-</v>
          </cell>
          <cell r="J194">
            <v>0</v>
          </cell>
          <cell r="L194">
            <v>0</v>
          </cell>
          <cell r="N194">
            <v>0</v>
          </cell>
          <cell r="P194">
            <v>0</v>
          </cell>
          <cell r="R194">
            <v>0</v>
          </cell>
          <cell r="T194">
            <v>0</v>
          </cell>
          <cell r="V194">
            <v>0</v>
          </cell>
          <cell r="W194" t="str">
            <v xml:space="preserve"> </v>
          </cell>
          <cell r="X194" t="str">
            <v xml:space="preserve"> </v>
          </cell>
          <cell r="Y194" t="str">
            <v/>
          </cell>
          <cell r="AA194" t="str">
            <v/>
          </cell>
          <cell r="AB194" t="str">
            <v xml:space="preserve"> </v>
          </cell>
          <cell r="AC194" t="str">
            <v/>
          </cell>
          <cell r="AD194" t="str">
            <v xml:space="preserve"> </v>
          </cell>
          <cell r="AE194" t="str">
            <v xml:space="preserve"> </v>
          </cell>
          <cell r="AF194" t="str">
            <v xml:space="preserve"> </v>
          </cell>
          <cell r="AG194">
            <v>0</v>
          </cell>
          <cell r="AH194" t="str">
            <v xml:space="preserve"> </v>
          </cell>
          <cell r="AI194" t="str">
            <v xml:space="preserve"> </v>
          </cell>
          <cell r="AJ194" t="str">
            <v xml:space="preserve"> </v>
          </cell>
          <cell r="AK194" t="str">
            <v xml:space="preserve"> </v>
          </cell>
          <cell r="AL194" t="str">
            <v xml:space="preserve"> </v>
          </cell>
          <cell r="AM194" t="str">
            <v xml:space="preserve"> </v>
          </cell>
          <cell r="AN194" t="str">
            <v xml:space="preserve"> </v>
          </cell>
        </row>
        <row r="195">
          <cell r="B195" t="str">
            <v>-</v>
          </cell>
          <cell r="J195">
            <v>0</v>
          </cell>
          <cell r="L195">
            <v>0</v>
          </cell>
          <cell r="N195">
            <v>0</v>
          </cell>
          <cell r="P195">
            <v>0</v>
          </cell>
          <cell r="R195">
            <v>0</v>
          </cell>
          <cell r="T195">
            <v>0</v>
          </cell>
          <cell r="V195">
            <v>0</v>
          </cell>
          <cell r="W195" t="str">
            <v xml:space="preserve"> </v>
          </cell>
          <cell r="X195" t="str">
            <v xml:space="preserve"> </v>
          </cell>
          <cell r="Y195" t="str">
            <v/>
          </cell>
          <cell r="AA195" t="str">
            <v/>
          </cell>
          <cell r="AB195" t="str">
            <v xml:space="preserve"> </v>
          </cell>
          <cell r="AC195" t="str">
            <v/>
          </cell>
          <cell r="AD195" t="str">
            <v xml:space="preserve"> </v>
          </cell>
          <cell r="AE195" t="str">
            <v xml:space="preserve"> </v>
          </cell>
          <cell r="AF195" t="str">
            <v xml:space="preserve"> </v>
          </cell>
          <cell r="AG195">
            <v>0</v>
          </cell>
          <cell r="AH195" t="str">
            <v xml:space="preserve"> </v>
          </cell>
          <cell r="AI195" t="str">
            <v xml:space="preserve"> </v>
          </cell>
          <cell r="AJ195" t="str">
            <v xml:space="preserve"> </v>
          </cell>
          <cell r="AK195" t="str">
            <v xml:space="preserve"> </v>
          </cell>
          <cell r="AL195" t="str">
            <v xml:space="preserve"> </v>
          </cell>
          <cell r="AM195" t="str">
            <v xml:space="preserve"> </v>
          </cell>
          <cell r="AN195" t="str">
            <v xml:space="preserve"> </v>
          </cell>
        </row>
        <row r="196">
          <cell r="B196" t="str">
            <v>-</v>
          </cell>
          <cell r="J196">
            <v>0</v>
          </cell>
          <cell r="L196">
            <v>0</v>
          </cell>
          <cell r="N196">
            <v>0</v>
          </cell>
          <cell r="P196">
            <v>0</v>
          </cell>
          <cell r="R196">
            <v>0</v>
          </cell>
          <cell r="T196">
            <v>0</v>
          </cell>
          <cell r="V196">
            <v>0</v>
          </cell>
          <cell r="W196" t="str">
            <v xml:space="preserve"> </v>
          </cell>
          <cell r="X196" t="str">
            <v xml:space="preserve"> </v>
          </cell>
          <cell r="Y196" t="str">
            <v/>
          </cell>
          <cell r="AA196" t="str">
            <v/>
          </cell>
          <cell r="AB196" t="str">
            <v xml:space="preserve"> </v>
          </cell>
          <cell r="AC196" t="str">
            <v/>
          </cell>
          <cell r="AD196" t="str">
            <v xml:space="preserve"> </v>
          </cell>
          <cell r="AE196" t="str">
            <v xml:space="preserve"> </v>
          </cell>
          <cell r="AF196" t="str">
            <v xml:space="preserve"> </v>
          </cell>
          <cell r="AG196">
            <v>0</v>
          </cell>
          <cell r="AH196" t="str">
            <v xml:space="preserve"> </v>
          </cell>
          <cell r="AI196" t="str">
            <v xml:space="preserve"> </v>
          </cell>
          <cell r="AJ196" t="str">
            <v xml:space="preserve"> </v>
          </cell>
          <cell r="AK196" t="str">
            <v xml:space="preserve"> </v>
          </cell>
          <cell r="AL196" t="str">
            <v xml:space="preserve"> </v>
          </cell>
          <cell r="AM196" t="str">
            <v xml:space="preserve"> </v>
          </cell>
          <cell r="AN196" t="str">
            <v xml:space="preserve"> </v>
          </cell>
        </row>
        <row r="197">
          <cell r="B197" t="str">
            <v>-</v>
          </cell>
          <cell r="J197">
            <v>0</v>
          </cell>
          <cell r="L197">
            <v>0</v>
          </cell>
          <cell r="N197">
            <v>0</v>
          </cell>
          <cell r="P197">
            <v>0</v>
          </cell>
          <cell r="R197">
            <v>0</v>
          </cell>
          <cell r="T197">
            <v>0</v>
          </cell>
          <cell r="V197">
            <v>0</v>
          </cell>
          <cell r="W197" t="str">
            <v xml:space="preserve"> </v>
          </cell>
          <cell r="X197" t="str">
            <v xml:space="preserve"> </v>
          </cell>
          <cell r="Y197" t="str">
            <v/>
          </cell>
          <cell r="AA197" t="str">
            <v/>
          </cell>
          <cell r="AB197" t="str">
            <v xml:space="preserve"> </v>
          </cell>
          <cell r="AC197" t="str">
            <v/>
          </cell>
          <cell r="AD197" t="str">
            <v xml:space="preserve"> </v>
          </cell>
          <cell r="AE197" t="str">
            <v xml:space="preserve"> </v>
          </cell>
          <cell r="AF197" t="str">
            <v xml:space="preserve"> </v>
          </cell>
          <cell r="AG197">
            <v>0</v>
          </cell>
          <cell r="AH197" t="str">
            <v xml:space="preserve"> </v>
          </cell>
          <cell r="AI197" t="str">
            <v xml:space="preserve"> </v>
          </cell>
          <cell r="AJ197" t="str">
            <v xml:space="preserve"> </v>
          </cell>
          <cell r="AK197" t="str">
            <v xml:space="preserve"> </v>
          </cell>
          <cell r="AL197" t="str">
            <v xml:space="preserve"> </v>
          </cell>
          <cell r="AM197" t="str">
            <v xml:space="preserve"> </v>
          </cell>
          <cell r="AN197" t="str">
            <v xml:space="preserve"> </v>
          </cell>
        </row>
        <row r="198">
          <cell r="B198" t="str">
            <v>-</v>
          </cell>
          <cell r="J198">
            <v>0</v>
          </cell>
          <cell r="L198">
            <v>0</v>
          </cell>
          <cell r="N198">
            <v>0</v>
          </cell>
          <cell r="P198">
            <v>0</v>
          </cell>
          <cell r="R198">
            <v>0</v>
          </cell>
          <cell r="T198">
            <v>0</v>
          </cell>
          <cell r="V198">
            <v>0</v>
          </cell>
          <cell r="W198" t="str">
            <v xml:space="preserve"> </v>
          </cell>
          <cell r="X198" t="str">
            <v xml:space="preserve"> </v>
          </cell>
          <cell r="Y198" t="str">
            <v/>
          </cell>
          <cell r="AA198" t="str">
            <v/>
          </cell>
          <cell r="AB198" t="str">
            <v xml:space="preserve"> </v>
          </cell>
          <cell r="AC198" t="str">
            <v/>
          </cell>
          <cell r="AD198" t="str">
            <v xml:space="preserve"> </v>
          </cell>
          <cell r="AE198" t="str">
            <v xml:space="preserve"> </v>
          </cell>
          <cell r="AF198" t="str">
            <v xml:space="preserve"> </v>
          </cell>
          <cell r="AG198">
            <v>0</v>
          </cell>
          <cell r="AH198" t="str">
            <v xml:space="preserve"> </v>
          </cell>
          <cell r="AI198" t="str">
            <v xml:space="preserve"> </v>
          </cell>
          <cell r="AJ198" t="str">
            <v xml:space="preserve"> </v>
          </cell>
          <cell r="AK198" t="str">
            <v xml:space="preserve"> </v>
          </cell>
          <cell r="AL198" t="str">
            <v xml:space="preserve"> </v>
          </cell>
          <cell r="AM198" t="str">
            <v xml:space="preserve"> </v>
          </cell>
          <cell r="AN198" t="str">
            <v xml:space="preserve"> </v>
          </cell>
        </row>
        <row r="199">
          <cell r="B199" t="str">
            <v>-</v>
          </cell>
          <cell r="J199">
            <v>0</v>
          </cell>
          <cell r="L199">
            <v>0</v>
          </cell>
          <cell r="N199">
            <v>0</v>
          </cell>
          <cell r="P199">
            <v>0</v>
          </cell>
          <cell r="R199">
            <v>0</v>
          </cell>
          <cell r="T199">
            <v>0</v>
          </cell>
          <cell r="V199">
            <v>0</v>
          </cell>
          <cell r="W199" t="str">
            <v xml:space="preserve"> </v>
          </cell>
          <cell r="X199" t="str">
            <v xml:space="preserve"> </v>
          </cell>
          <cell r="Y199" t="str">
            <v/>
          </cell>
          <cell r="AA199" t="str">
            <v/>
          </cell>
          <cell r="AB199" t="str">
            <v xml:space="preserve"> </v>
          </cell>
          <cell r="AC199" t="str">
            <v/>
          </cell>
          <cell r="AD199" t="str">
            <v xml:space="preserve"> </v>
          </cell>
          <cell r="AE199" t="str">
            <v xml:space="preserve"> </v>
          </cell>
          <cell r="AF199" t="str">
            <v xml:space="preserve"> </v>
          </cell>
          <cell r="AG199">
            <v>0</v>
          </cell>
          <cell r="AH199" t="str">
            <v xml:space="preserve"> </v>
          </cell>
          <cell r="AI199" t="str">
            <v xml:space="preserve"> </v>
          </cell>
          <cell r="AJ199" t="str">
            <v xml:space="preserve"> </v>
          </cell>
          <cell r="AK199" t="str">
            <v xml:space="preserve"> </v>
          </cell>
          <cell r="AL199" t="str">
            <v xml:space="preserve"> </v>
          </cell>
          <cell r="AM199" t="str">
            <v xml:space="preserve"> </v>
          </cell>
          <cell r="AN199" t="str">
            <v xml:space="preserve"> </v>
          </cell>
        </row>
        <row r="200">
          <cell r="B200" t="str">
            <v>-</v>
          </cell>
          <cell r="J200">
            <v>0</v>
          </cell>
          <cell r="L200">
            <v>0</v>
          </cell>
          <cell r="N200">
            <v>0</v>
          </cell>
          <cell r="P200">
            <v>0</v>
          </cell>
          <cell r="R200">
            <v>0</v>
          </cell>
          <cell r="T200">
            <v>0</v>
          </cell>
          <cell r="V200">
            <v>0</v>
          </cell>
          <cell r="W200" t="str">
            <v xml:space="preserve"> </v>
          </cell>
          <cell r="X200" t="str">
            <v xml:space="preserve"> </v>
          </cell>
          <cell r="Y200" t="str">
            <v/>
          </cell>
          <cell r="AA200" t="str">
            <v/>
          </cell>
          <cell r="AB200" t="str">
            <v xml:space="preserve"> </v>
          </cell>
          <cell r="AC200" t="str">
            <v/>
          </cell>
          <cell r="AD200" t="str">
            <v xml:space="preserve"> </v>
          </cell>
          <cell r="AE200" t="str">
            <v xml:space="preserve"> </v>
          </cell>
          <cell r="AF200" t="str">
            <v xml:space="preserve"> </v>
          </cell>
          <cell r="AG200">
            <v>0</v>
          </cell>
          <cell r="AH200" t="str">
            <v xml:space="preserve"> </v>
          </cell>
          <cell r="AI200" t="str">
            <v xml:space="preserve"> </v>
          </cell>
          <cell r="AJ200" t="str">
            <v xml:space="preserve"> </v>
          </cell>
          <cell r="AK200" t="str">
            <v xml:space="preserve"> </v>
          </cell>
          <cell r="AL200" t="str">
            <v xml:space="preserve"> </v>
          </cell>
          <cell r="AM200" t="str">
            <v xml:space="preserve"> </v>
          </cell>
          <cell r="AN200" t="str">
            <v xml:space="preserve"> </v>
          </cell>
        </row>
        <row r="201">
          <cell r="B201" t="str">
            <v>-</v>
          </cell>
          <cell r="J201">
            <v>0</v>
          </cell>
          <cell r="L201">
            <v>0</v>
          </cell>
          <cell r="N201">
            <v>0</v>
          </cell>
          <cell r="P201">
            <v>0</v>
          </cell>
          <cell r="R201">
            <v>0</v>
          </cell>
          <cell r="T201">
            <v>0</v>
          </cell>
          <cell r="V201">
            <v>0</v>
          </cell>
          <cell r="W201" t="str">
            <v xml:space="preserve"> </v>
          </cell>
          <cell r="X201" t="str">
            <v xml:space="preserve"> </v>
          </cell>
          <cell r="Y201" t="str">
            <v/>
          </cell>
          <cell r="AA201" t="str">
            <v/>
          </cell>
          <cell r="AB201" t="str">
            <v xml:space="preserve"> </v>
          </cell>
          <cell r="AC201" t="str">
            <v/>
          </cell>
          <cell r="AD201" t="str">
            <v xml:space="preserve"> </v>
          </cell>
          <cell r="AE201" t="str">
            <v xml:space="preserve"> </v>
          </cell>
          <cell r="AF201" t="str">
            <v xml:space="preserve"> </v>
          </cell>
          <cell r="AG201">
            <v>0</v>
          </cell>
          <cell r="AH201" t="str">
            <v xml:space="preserve"> </v>
          </cell>
          <cell r="AI201" t="str">
            <v xml:space="preserve"> </v>
          </cell>
          <cell r="AJ201" t="str">
            <v xml:space="preserve"> </v>
          </cell>
          <cell r="AK201" t="str">
            <v xml:space="preserve"> </v>
          </cell>
          <cell r="AL201" t="str">
            <v xml:space="preserve"> </v>
          </cell>
          <cell r="AM201" t="str">
            <v xml:space="preserve"> </v>
          </cell>
          <cell r="AN201" t="str">
            <v xml:space="preserve"> </v>
          </cell>
        </row>
        <row r="202">
          <cell r="B202" t="str">
            <v>-</v>
          </cell>
          <cell r="J202">
            <v>0</v>
          </cell>
          <cell r="L202">
            <v>0</v>
          </cell>
          <cell r="N202">
            <v>0</v>
          </cell>
          <cell r="P202">
            <v>0</v>
          </cell>
          <cell r="R202">
            <v>0</v>
          </cell>
          <cell r="T202">
            <v>0</v>
          </cell>
          <cell r="V202">
            <v>0</v>
          </cell>
          <cell r="W202" t="str">
            <v xml:space="preserve"> </v>
          </cell>
          <cell r="X202" t="str">
            <v xml:space="preserve"> </v>
          </cell>
          <cell r="Y202" t="str">
            <v/>
          </cell>
          <cell r="AA202" t="str">
            <v/>
          </cell>
          <cell r="AB202" t="str">
            <v xml:space="preserve"> </v>
          </cell>
          <cell r="AC202" t="str">
            <v/>
          </cell>
          <cell r="AD202" t="str">
            <v xml:space="preserve"> </v>
          </cell>
          <cell r="AE202" t="str">
            <v xml:space="preserve"> </v>
          </cell>
          <cell r="AF202" t="str">
            <v xml:space="preserve"> </v>
          </cell>
          <cell r="AG202">
            <v>0</v>
          </cell>
          <cell r="AH202" t="str">
            <v xml:space="preserve"> </v>
          </cell>
          <cell r="AI202" t="str">
            <v xml:space="preserve"> </v>
          </cell>
          <cell r="AJ202" t="str">
            <v xml:space="preserve"> </v>
          </cell>
          <cell r="AK202" t="str">
            <v xml:space="preserve"> </v>
          </cell>
          <cell r="AL202" t="str">
            <v xml:space="preserve"> </v>
          </cell>
          <cell r="AM202" t="str">
            <v xml:space="preserve"> </v>
          </cell>
          <cell r="AN202" t="str">
            <v xml:space="preserve"> </v>
          </cell>
        </row>
        <row r="203">
          <cell r="B203" t="str">
            <v>-</v>
          </cell>
          <cell r="J203">
            <v>0</v>
          </cell>
          <cell r="L203">
            <v>0</v>
          </cell>
          <cell r="N203">
            <v>0</v>
          </cell>
          <cell r="P203">
            <v>0</v>
          </cell>
          <cell r="R203">
            <v>0</v>
          </cell>
          <cell r="T203">
            <v>0</v>
          </cell>
          <cell r="V203">
            <v>0</v>
          </cell>
          <cell r="W203" t="str">
            <v xml:space="preserve"> </v>
          </cell>
          <cell r="X203" t="str">
            <v xml:space="preserve"> </v>
          </cell>
          <cell r="Y203" t="str">
            <v/>
          </cell>
          <cell r="AA203" t="str">
            <v/>
          </cell>
          <cell r="AB203" t="str">
            <v xml:space="preserve"> </v>
          </cell>
          <cell r="AC203" t="str">
            <v/>
          </cell>
          <cell r="AD203" t="str">
            <v xml:space="preserve"> </v>
          </cell>
          <cell r="AE203" t="str">
            <v xml:space="preserve"> </v>
          </cell>
          <cell r="AF203" t="str">
            <v xml:space="preserve"> </v>
          </cell>
          <cell r="AG203">
            <v>0</v>
          </cell>
          <cell r="AH203" t="str">
            <v xml:space="preserve"> </v>
          </cell>
          <cell r="AI203" t="str">
            <v xml:space="preserve"> </v>
          </cell>
          <cell r="AJ203" t="str">
            <v xml:space="preserve"> </v>
          </cell>
          <cell r="AK203" t="str">
            <v xml:space="preserve"> </v>
          </cell>
          <cell r="AL203" t="str">
            <v xml:space="preserve"> </v>
          </cell>
          <cell r="AM203" t="str">
            <v xml:space="preserve"> </v>
          </cell>
          <cell r="AN203" t="str">
            <v xml:space="preserve"> </v>
          </cell>
        </row>
        <row r="204">
          <cell r="B204" t="str">
            <v>-</v>
          </cell>
          <cell r="J204">
            <v>0</v>
          </cell>
          <cell r="L204">
            <v>0</v>
          </cell>
          <cell r="N204">
            <v>0</v>
          </cell>
          <cell r="P204">
            <v>0</v>
          </cell>
          <cell r="R204">
            <v>0</v>
          </cell>
          <cell r="T204">
            <v>0</v>
          </cell>
          <cell r="V204">
            <v>0</v>
          </cell>
          <cell r="W204" t="str">
            <v xml:space="preserve"> </v>
          </cell>
          <cell r="X204" t="str">
            <v xml:space="preserve"> </v>
          </cell>
          <cell r="Y204" t="str">
            <v/>
          </cell>
          <cell r="AA204" t="str">
            <v/>
          </cell>
          <cell r="AB204" t="str">
            <v xml:space="preserve"> </v>
          </cell>
          <cell r="AC204" t="str">
            <v/>
          </cell>
          <cell r="AD204" t="str">
            <v xml:space="preserve"> </v>
          </cell>
          <cell r="AE204" t="str">
            <v xml:space="preserve"> </v>
          </cell>
          <cell r="AF204" t="str">
            <v xml:space="preserve"> </v>
          </cell>
          <cell r="AG204">
            <v>0</v>
          </cell>
          <cell r="AH204" t="str">
            <v xml:space="preserve"> </v>
          </cell>
          <cell r="AI204" t="str">
            <v xml:space="preserve"> </v>
          </cell>
          <cell r="AJ204" t="str">
            <v xml:space="preserve"> </v>
          </cell>
          <cell r="AK204" t="str">
            <v xml:space="preserve"> </v>
          </cell>
          <cell r="AL204" t="str">
            <v xml:space="preserve"> </v>
          </cell>
          <cell r="AM204" t="str">
            <v xml:space="preserve"> </v>
          </cell>
          <cell r="AN204" t="str">
            <v xml:space="preserve"> </v>
          </cell>
        </row>
        <row r="205">
          <cell r="B205" t="str">
            <v>-</v>
          </cell>
          <cell r="J205">
            <v>0</v>
          </cell>
          <cell r="L205">
            <v>0</v>
          </cell>
          <cell r="N205">
            <v>0</v>
          </cell>
          <cell r="P205">
            <v>0</v>
          </cell>
          <cell r="R205">
            <v>0</v>
          </cell>
          <cell r="T205">
            <v>0</v>
          </cell>
          <cell r="V205">
            <v>0</v>
          </cell>
          <cell r="W205" t="str">
            <v xml:space="preserve"> </v>
          </cell>
          <cell r="X205" t="str">
            <v xml:space="preserve"> </v>
          </cell>
          <cell r="Y205" t="str">
            <v/>
          </cell>
          <cell r="AA205" t="str">
            <v/>
          </cell>
          <cell r="AB205" t="str">
            <v xml:space="preserve"> </v>
          </cell>
          <cell r="AC205" t="str">
            <v/>
          </cell>
          <cell r="AD205" t="str">
            <v xml:space="preserve"> </v>
          </cell>
          <cell r="AE205" t="str">
            <v xml:space="preserve"> </v>
          </cell>
          <cell r="AF205" t="str">
            <v xml:space="preserve"> </v>
          </cell>
          <cell r="AG205">
            <v>0</v>
          </cell>
          <cell r="AH205" t="str">
            <v xml:space="preserve"> </v>
          </cell>
          <cell r="AI205" t="str">
            <v xml:space="preserve"> </v>
          </cell>
          <cell r="AJ205" t="str">
            <v xml:space="preserve"> </v>
          </cell>
          <cell r="AK205" t="str">
            <v xml:space="preserve"> </v>
          </cell>
          <cell r="AL205" t="str">
            <v xml:space="preserve"> </v>
          </cell>
          <cell r="AM205" t="str">
            <v xml:space="preserve"> </v>
          </cell>
          <cell r="AN205" t="str">
            <v xml:space="preserve"> </v>
          </cell>
        </row>
        <row r="206">
          <cell r="B206" t="str">
            <v>-</v>
          </cell>
          <cell r="J206">
            <v>0</v>
          </cell>
          <cell r="L206">
            <v>0</v>
          </cell>
          <cell r="N206">
            <v>0</v>
          </cell>
          <cell r="P206">
            <v>0</v>
          </cell>
          <cell r="R206">
            <v>0</v>
          </cell>
          <cell r="T206">
            <v>0</v>
          </cell>
          <cell r="V206">
            <v>0</v>
          </cell>
          <cell r="W206" t="str">
            <v xml:space="preserve"> </v>
          </cell>
          <cell r="X206" t="str">
            <v xml:space="preserve"> </v>
          </cell>
          <cell r="Y206" t="str">
            <v/>
          </cell>
          <cell r="AA206" t="str">
            <v/>
          </cell>
          <cell r="AB206" t="str">
            <v xml:space="preserve"> </v>
          </cell>
          <cell r="AC206" t="str">
            <v/>
          </cell>
          <cell r="AD206" t="str">
            <v xml:space="preserve"> </v>
          </cell>
          <cell r="AE206" t="str">
            <v xml:space="preserve"> </v>
          </cell>
          <cell r="AF206" t="str">
            <v xml:space="preserve"> </v>
          </cell>
          <cell r="AG206">
            <v>0</v>
          </cell>
          <cell r="AH206" t="str">
            <v xml:space="preserve"> </v>
          </cell>
          <cell r="AI206" t="str">
            <v xml:space="preserve"> </v>
          </cell>
          <cell r="AJ206" t="str">
            <v xml:space="preserve"> </v>
          </cell>
          <cell r="AK206" t="str">
            <v xml:space="preserve"> </v>
          </cell>
          <cell r="AL206" t="str">
            <v xml:space="preserve"> </v>
          </cell>
          <cell r="AM206" t="str">
            <v xml:space="preserve"> </v>
          </cell>
          <cell r="AN206" t="str">
            <v xml:space="preserve"> </v>
          </cell>
        </row>
        <row r="207">
          <cell r="B207" t="str">
            <v>-</v>
          </cell>
          <cell r="J207">
            <v>0</v>
          </cell>
          <cell r="L207">
            <v>0</v>
          </cell>
          <cell r="N207">
            <v>0</v>
          </cell>
          <cell r="P207">
            <v>0</v>
          </cell>
          <cell r="R207">
            <v>0</v>
          </cell>
          <cell r="T207">
            <v>0</v>
          </cell>
          <cell r="V207">
            <v>0</v>
          </cell>
          <cell r="W207" t="str">
            <v xml:space="preserve"> </v>
          </cell>
          <cell r="X207" t="str">
            <v xml:space="preserve"> </v>
          </cell>
          <cell r="Y207" t="str">
            <v/>
          </cell>
          <cell r="AA207" t="str">
            <v/>
          </cell>
          <cell r="AB207" t="str">
            <v xml:space="preserve"> </v>
          </cell>
          <cell r="AC207" t="str">
            <v/>
          </cell>
          <cell r="AD207" t="str">
            <v xml:space="preserve"> </v>
          </cell>
          <cell r="AE207" t="str">
            <v xml:space="preserve"> </v>
          </cell>
          <cell r="AF207" t="str">
            <v xml:space="preserve"> </v>
          </cell>
          <cell r="AG207">
            <v>0</v>
          </cell>
          <cell r="AH207" t="str">
            <v xml:space="preserve"> </v>
          </cell>
          <cell r="AI207" t="str">
            <v xml:space="preserve"> </v>
          </cell>
          <cell r="AJ207" t="str">
            <v xml:space="preserve"> </v>
          </cell>
          <cell r="AK207" t="str">
            <v xml:space="preserve"> </v>
          </cell>
          <cell r="AL207" t="str">
            <v xml:space="preserve"> </v>
          </cell>
          <cell r="AM207" t="str">
            <v xml:space="preserve"> </v>
          </cell>
          <cell r="AN207" t="str">
            <v xml:space="preserve"> </v>
          </cell>
        </row>
        <row r="208">
          <cell r="B208" t="str">
            <v>-</v>
          </cell>
          <cell r="J208">
            <v>0</v>
          </cell>
          <cell r="L208">
            <v>0</v>
          </cell>
          <cell r="N208">
            <v>0</v>
          </cell>
          <cell r="P208">
            <v>0</v>
          </cell>
          <cell r="R208">
            <v>0</v>
          </cell>
          <cell r="T208">
            <v>0</v>
          </cell>
          <cell r="V208">
            <v>0</v>
          </cell>
          <cell r="W208" t="str">
            <v xml:space="preserve"> </v>
          </cell>
          <cell r="X208" t="str">
            <v xml:space="preserve"> </v>
          </cell>
          <cell r="Y208" t="str">
            <v/>
          </cell>
          <cell r="AA208" t="str">
            <v/>
          </cell>
          <cell r="AB208" t="str">
            <v xml:space="preserve"> </v>
          </cell>
          <cell r="AC208" t="str">
            <v/>
          </cell>
          <cell r="AD208" t="str">
            <v xml:space="preserve"> </v>
          </cell>
          <cell r="AE208" t="str">
            <v xml:space="preserve"> </v>
          </cell>
          <cell r="AF208" t="str">
            <v xml:space="preserve"> </v>
          </cell>
          <cell r="AG208">
            <v>0</v>
          </cell>
          <cell r="AH208" t="str">
            <v xml:space="preserve"> </v>
          </cell>
          <cell r="AI208" t="str">
            <v xml:space="preserve"> </v>
          </cell>
          <cell r="AJ208" t="str">
            <v xml:space="preserve"> </v>
          </cell>
          <cell r="AK208" t="str">
            <v xml:space="preserve"> </v>
          </cell>
          <cell r="AL208" t="str">
            <v xml:space="preserve"> </v>
          </cell>
          <cell r="AM208" t="str">
            <v xml:space="preserve"> </v>
          </cell>
          <cell r="AN208" t="str">
            <v xml:space="preserve"> </v>
          </cell>
        </row>
        <row r="209">
          <cell r="B209" t="str">
            <v>-</v>
          </cell>
          <cell r="J209">
            <v>0</v>
          </cell>
          <cell r="L209">
            <v>0</v>
          </cell>
          <cell r="N209">
            <v>0</v>
          </cell>
          <cell r="P209">
            <v>0</v>
          </cell>
          <cell r="R209">
            <v>0</v>
          </cell>
          <cell r="T209">
            <v>0</v>
          </cell>
          <cell r="V209">
            <v>0</v>
          </cell>
          <cell r="W209" t="str">
            <v xml:space="preserve"> </v>
          </cell>
          <cell r="X209" t="str">
            <v xml:space="preserve"> </v>
          </cell>
          <cell r="Y209" t="str">
            <v/>
          </cell>
          <cell r="AA209" t="str">
            <v/>
          </cell>
          <cell r="AB209" t="str">
            <v xml:space="preserve"> </v>
          </cell>
          <cell r="AC209" t="str">
            <v/>
          </cell>
          <cell r="AD209" t="str">
            <v xml:space="preserve"> </v>
          </cell>
          <cell r="AE209" t="str">
            <v xml:space="preserve"> </v>
          </cell>
          <cell r="AF209" t="str">
            <v xml:space="preserve"> </v>
          </cell>
          <cell r="AG209">
            <v>0</v>
          </cell>
          <cell r="AH209" t="str">
            <v xml:space="preserve"> </v>
          </cell>
          <cell r="AI209" t="str">
            <v xml:space="preserve"> </v>
          </cell>
          <cell r="AJ209" t="str">
            <v xml:space="preserve"> </v>
          </cell>
          <cell r="AK209" t="str">
            <v xml:space="preserve"> </v>
          </cell>
          <cell r="AL209" t="str">
            <v xml:space="preserve"> </v>
          </cell>
          <cell r="AM209" t="str">
            <v xml:space="preserve"> </v>
          </cell>
          <cell r="AN209" t="str">
            <v xml:space="preserve"> </v>
          </cell>
        </row>
        <row r="210">
          <cell r="B210" t="str">
            <v>-</v>
          </cell>
          <cell r="J210">
            <v>0</v>
          </cell>
          <cell r="L210">
            <v>0</v>
          </cell>
          <cell r="N210">
            <v>0</v>
          </cell>
          <cell r="P210">
            <v>0</v>
          </cell>
          <cell r="R210">
            <v>0</v>
          </cell>
          <cell r="T210">
            <v>0</v>
          </cell>
          <cell r="V210">
            <v>0</v>
          </cell>
          <cell r="W210" t="str">
            <v xml:space="preserve"> </v>
          </cell>
          <cell r="X210" t="str">
            <v xml:space="preserve"> </v>
          </cell>
          <cell r="Y210" t="str">
            <v/>
          </cell>
          <cell r="AA210" t="str">
            <v/>
          </cell>
          <cell r="AB210" t="str">
            <v xml:space="preserve"> </v>
          </cell>
          <cell r="AC210" t="str">
            <v/>
          </cell>
          <cell r="AD210" t="str">
            <v xml:space="preserve"> </v>
          </cell>
          <cell r="AE210" t="str">
            <v xml:space="preserve"> </v>
          </cell>
          <cell r="AF210" t="str">
            <v xml:space="preserve"> </v>
          </cell>
          <cell r="AG210">
            <v>0</v>
          </cell>
          <cell r="AH210" t="str">
            <v xml:space="preserve"> </v>
          </cell>
          <cell r="AI210" t="str">
            <v xml:space="preserve"> </v>
          </cell>
          <cell r="AJ210" t="str">
            <v xml:space="preserve"> </v>
          </cell>
          <cell r="AK210" t="str">
            <v xml:space="preserve"> </v>
          </cell>
          <cell r="AL210" t="str">
            <v xml:space="preserve"> </v>
          </cell>
          <cell r="AM210" t="str">
            <v xml:space="preserve"> </v>
          </cell>
          <cell r="AN210" t="str">
            <v xml:space="preserve"> </v>
          </cell>
        </row>
        <row r="211">
          <cell r="B211" t="str">
            <v>-</v>
          </cell>
          <cell r="J211">
            <v>0</v>
          </cell>
          <cell r="L211">
            <v>0</v>
          </cell>
          <cell r="N211">
            <v>0</v>
          </cell>
          <cell r="P211">
            <v>0</v>
          </cell>
          <cell r="R211">
            <v>0</v>
          </cell>
          <cell r="T211">
            <v>0</v>
          </cell>
          <cell r="V211">
            <v>0</v>
          </cell>
          <cell r="W211" t="str">
            <v xml:space="preserve"> </v>
          </cell>
          <cell r="X211" t="str">
            <v xml:space="preserve"> </v>
          </cell>
          <cell r="Y211" t="str">
            <v/>
          </cell>
          <cell r="AA211" t="str">
            <v/>
          </cell>
          <cell r="AB211" t="str">
            <v xml:space="preserve"> </v>
          </cell>
          <cell r="AC211" t="str">
            <v/>
          </cell>
          <cell r="AD211" t="str">
            <v xml:space="preserve"> </v>
          </cell>
          <cell r="AE211" t="str">
            <v xml:space="preserve"> </v>
          </cell>
          <cell r="AF211" t="str">
            <v xml:space="preserve"> </v>
          </cell>
          <cell r="AG211">
            <v>0</v>
          </cell>
          <cell r="AH211" t="str">
            <v xml:space="preserve"> </v>
          </cell>
          <cell r="AI211" t="str">
            <v xml:space="preserve"> </v>
          </cell>
          <cell r="AJ211" t="str">
            <v xml:space="preserve"> </v>
          </cell>
          <cell r="AK211" t="str">
            <v xml:space="preserve"> </v>
          </cell>
          <cell r="AL211" t="str">
            <v xml:space="preserve"> </v>
          </cell>
          <cell r="AM211" t="str">
            <v xml:space="preserve"> </v>
          </cell>
          <cell r="AN211" t="str">
            <v xml:space="preserve"> </v>
          </cell>
        </row>
        <row r="212">
          <cell r="B212" t="str">
            <v>-</v>
          </cell>
          <cell r="J212">
            <v>0</v>
          </cell>
          <cell r="L212">
            <v>0</v>
          </cell>
          <cell r="N212">
            <v>0</v>
          </cell>
          <cell r="P212">
            <v>0</v>
          </cell>
          <cell r="R212">
            <v>0</v>
          </cell>
          <cell r="T212">
            <v>0</v>
          </cell>
          <cell r="V212">
            <v>0</v>
          </cell>
          <cell r="W212" t="str">
            <v xml:space="preserve"> </v>
          </cell>
          <cell r="X212" t="str">
            <v xml:space="preserve"> </v>
          </cell>
          <cell r="Y212" t="str">
            <v/>
          </cell>
          <cell r="AA212" t="str">
            <v/>
          </cell>
          <cell r="AB212" t="str">
            <v xml:space="preserve"> </v>
          </cell>
          <cell r="AC212" t="str">
            <v/>
          </cell>
          <cell r="AD212" t="str">
            <v xml:space="preserve"> </v>
          </cell>
          <cell r="AE212" t="str">
            <v xml:space="preserve"> </v>
          </cell>
          <cell r="AF212" t="str">
            <v xml:space="preserve"> </v>
          </cell>
          <cell r="AG212">
            <v>0</v>
          </cell>
          <cell r="AH212" t="str">
            <v xml:space="preserve"> </v>
          </cell>
          <cell r="AI212" t="str">
            <v xml:space="preserve"> </v>
          </cell>
          <cell r="AJ212" t="str">
            <v xml:space="preserve"> </v>
          </cell>
          <cell r="AK212" t="str">
            <v xml:space="preserve"> </v>
          </cell>
          <cell r="AL212" t="str">
            <v xml:space="preserve"> </v>
          </cell>
          <cell r="AM212" t="str">
            <v xml:space="preserve"> </v>
          </cell>
          <cell r="AN212" t="str">
            <v xml:space="preserve"> </v>
          </cell>
        </row>
        <row r="213">
          <cell r="B213" t="str">
            <v>-</v>
          </cell>
          <cell r="J213">
            <v>0</v>
          </cell>
          <cell r="L213">
            <v>0</v>
          </cell>
          <cell r="N213">
            <v>0</v>
          </cell>
          <cell r="P213">
            <v>0</v>
          </cell>
          <cell r="R213">
            <v>0</v>
          </cell>
          <cell r="T213">
            <v>0</v>
          </cell>
          <cell r="V213">
            <v>0</v>
          </cell>
          <cell r="W213" t="str">
            <v xml:space="preserve"> </v>
          </cell>
          <cell r="X213" t="str">
            <v xml:space="preserve"> </v>
          </cell>
          <cell r="Y213" t="str">
            <v/>
          </cell>
          <cell r="AA213" t="str">
            <v/>
          </cell>
          <cell r="AB213" t="str">
            <v xml:space="preserve"> </v>
          </cell>
          <cell r="AC213" t="str">
            <v/>
          </cell>
          <cell r="AD213" t="str">
            <v xml:space="preserve"> </v>
          </cell>
          <cell r="AE213" t="str">
            <v xml:space="preserve"> </v>
          </cell>
          <cell r="AF213" t="str">
            <v xml:space="preserve"> </v>
          </cell>
          <cell r="AG213">
            <v>0</v>
          </cell>
          <cell r="AH213" t="str">
            <v xml:space="preserve"> </v>
          </cell>
          <cell r="AI213" t="str">
            <v xml:space="preserve"> </v>
          </cell>
          <cell r="AJ213" t="str">
            <v xml:space="preserve"> </v>
          </cell>
          <cell r="AK213" t="str">
            <v xml:space="preserve"> </v>
          </cell>
          <cell r="AL213" t="str">
            <v xml:space="preserve"> </v>
          </cell>
          <cell r="AM213" t="str">
            <v xml:space="preserve"> </v>
          </cell>
          <cell r="AN213" t="str">
            <v xml:space="preserve"> </v>
          </cell>
        </row>
        <row r="214">
          <cell r="B214" t="str">
            <v>-</v>
          </cell>
          <cell r="J214">
            <v>0</v>
          </cell>
          <cell r="L214">
            <v>0</v>
          </cell>
          <cell r="N214">
            <v>0</v>
          </cell>
          <cell r="P214">
            <v>0</v>
          </cell>
          <cell r="R214">
            <v>0</v>
          </cell>
          <cell r="T214">
            <v>0</v>
          </cell>
          <cell r="V214">
            <v>0</v>
          </cell>
          <cell r="W214" t="str">
            <v xml:space="preserve"> </v>
          </cell>
          <cell r="X214" t="str">
            <v xml:space="preserve"> </v>
          </cell>
          <cell r="Y214" t="str">
            <v/>
          </cell>
          <cell r="AA214" t="str">
            <v/>
          </cell>
          <cell r="AB214" t="str">
            <v xml:space="preserve"> </v>
          </cell>
          <cell r="AC214" t="str">
            <v/>
          </cell>
          <cell r="AD214" t="str">
            <v xml:space="preserve"> </v>
          </cell>
          <cell r="AE214" t="str">
            <v xml:space="preserve"> </v>
          </cell>
          <cell r="AF214" t="str">
            <v xml:space="preserve"> </v>
          </cell>
          <cell r="AG214">
            <v>0</v>
          </cell>
          <cell r="AH214" t="str">
            <v xml:space="preserve"> </v>
          </cell>
          <cell r="AI214" t="str">
            <v xml:space="preserve"> </v>
          </cell>
          <cell r="AJ214" t="str">
            <v xml:space="preserve"> </v>
          </cell>
          <cell r="AK214" t="str">
            <v xml:space="preserve"> </v>
          </cell>
          <cell r="AL214" t="str">
            <v xml:space="preserve"> </v>
          </cell>
          <cell r="AM214" t="str">
            <v xml:space="preserve"> </v>
          </cell>
          <cell r="AN214" t="str">
            <v xml:space="preserve"> </v>
          </cell>
        </row>
        <row r="215">
          <cell r="B215" t="str">
            <v>-</v>
          </cell>
          <cell r="J215">
            <v>0</v>
          </cell>
          <cell r="L215">
            <v>0</v>
          </cell>
          <cell r="N215">
            <v>0</v>
          </cell>
          <cell r="P215">
            <v>0</v>
          </cell>
          <cell r="R215">
            <v>0</v>
          </cell>
          <cell r="T215">
            <v>0</v>
          </cell>
          <cell r="V215">
            <v>0</v>
          </cell>
          <cell r="W215" t="str">
            <v xml:space="preserve"> </v>
          </cell>
          <cell r="X215" t="str">
            <v xml:space="preserve"> </v>
          </cell>
          <cell r="Y215" t="str">
            <v/>
          </cell>
          <cell r="AA215" t="str">
            <v/>
          </cell>
          <cell r="AB215" t="str">
            <v xml:space="preserve"> </v>
          </cell>
          <cell r="AC215" t="str">
            <v/>
          </cell>
          <cell r="AD215" t="str">
            <v xml:space="preserve"> </v>
          </cell>
          <cell r="AE215" t="str">
            <v xml:space="preserve"> </v>
          </cell>
          <cell r="AF215" t="str">
            <v xml:space="preserve"> </v>
          </cell>
          <cell r="AG215">
            <v>0</v>
          </cell>
          <cell r="AH215" t="str">
            <v xml:space="preserve"> </v>
          </cell>
          <cell r="AI215" t="str">
            <v xml:space="preserve"> </v>
          </cell>
          <cell r="AJ215" t="str">
            <v xml:space="preserve"> </v>
          </cell>
          <cell r="AK215" t="str">
            <v xml:space="preserve"> </v>
          </cell>
          <cell r="AL215" t="str">
            <v xml:space="preserve"> </v>
          </cell>
          <cell r="AM215" t="str">
            <v xml:space="preserve"> </v>
          </cell>
          <cell r="AN215" t="str">
            <v xml:space="preserve"> </v>
          </cell>
        </row>
        <row r="216">
          <cell r="B216" t="str">
            <v>-</v>
          </cell>
          <cell r="J216">
            <v>0</v>
          </cell>
          <cell r="L216">
            <v>0</v>
          </cell>
          <cell r="N216">
            <v>0</v>
          </cell>
          <cell r="P216">
            <v>0</v>
          </cell>
          <cell r="R216">
            <v>0</v>
          </cell>
          <cell r="T216">
            <v>0</v>
          </cell>
          <cell r="V216">
            <v>0</v>
          </cell>
          <cell r="W216" t="str">
            <v xml:space="preserve"> </v>
          </cell>
          <cell r="X216" t="str">
            <v xml:space="preserve"> </v>
          </cell>
          <cell r="Y216" t="str">
            <v/>
          </cell>
          <cell r="AA216" t="str">
            <v/>
          </cell>
          <cell r="AB216" t="str">
            <v xml:space="preserve"> </v>
          </cell>
          <cell r="AC216" t="str">
            <v/>
          </cell>
          <cell r="AD216" t="str">
            <v xml:space="preserve"> </v>
          </cell>
          <cell r="AE216" t="str">
            <v xml:space="preserve"> </v>
          </cell>
          <cell r="AF216" t="str">
            <v xml:space="preserve"> </v>
          </cell>
          <cell r="AG216">
            <v>0</v>
          </cell>
          <cell r="AH216" t="str">
            <v xml:space="preserve"> </v>
          </cell>
          <cell r="AI216" t="str">
            <v xml:space="preserve"> </v>
          </cell>
          <cell r="AJ216" t="str">
            <v xml:space="preserve"> </v>
          </cell>
          <cell r="AK216" t="str">
            <v xml:space="preserve"> </v>
          </cell>
          <cell r="AL216" t="str">
            <v xml:space="preserve"> </v>
          </cell>
          <cell r="AM216" t="str">
            <v xml:space="preserve"> </v>
          </cell>
          <cell r="AN216" t="str">
            <v xml:space="preserve"> </v>
          </cell>
        </row>
        <row r="217">
          <cell r="B217" t="str">
            <v>-</v>
          </cell>
          <cell r="J217">
            <v>0</v>
          </cell>
          <cell r="L217">
            <v>0</v>
          </cell>
          <cell r="N217">
            <v>0</v>
          </cell>
          <cell r="P217">
            <v>0</v>
          </cell>
          <cell r="R217">
            <v>0</v>
          </cell>
          <cell r="T217">
            <v>0</v>
          </cell>
          <cell r="V217">
            <v>0</v>
          </cell>
          <cell r="W217" t="str">
            <v xml:space="preserve"> </v>
          </cell>
          <cell r="X217" t="str">
            <v xml:space="preserve"> </v>
          </cell>
          <cell r="Y217" t="str">
            <v/>
          </cell>
          <cell r="AA217" t="str">
            <v/>
          </cell>
          <cell r="AB217" t="str">
            <v xml:space="preserve"> </v>
          </cell>
          <cell r="AC217" t="str">
            <v/>
          </cell>
          <cell r="AD217" t="str">
            <v xml:space="preserve"> </v>
          </cell>
          <cell r="AE217" t="str">
            <v xml:space="preserve"> </v>
          </cell>
          <cell r="AF217" t="str">
            <v xml:space="preserve"> </v>
          </cell>
          <cell r="AG217">
            <v>0</v>
          </cell>
          <cell r="AH217" t="str">
            <v xml:space="preserve"> </v>
          </cell>
          <cell r="AI217" t="str">
            <v xml:space="preserve"> </v>
          </cell>
          <cell r="AJ217" t="str">
            <v xml:space="preserve"> </v>
          </cell>
          <cell r="AK217" t="str">
            <v xml:space="preserve"> </v>
          </cell>
          <cell r="AL217" t="str">
            <v xml:space="preserve"> </v>
          </cell>
          <cell r="AM217" t="str">
            <v xml:space="preserve"> </v>
          </cell>
          <cell r="AN217" t="str">
            <v xml:space="preserve"> </v>
          </cell>
        </row>
        <row r="218">
          <cell r="B218" t="str">
            <v>-</v>
          </cell>
          <cell r="J218">
            <v>0</v>
          </cell>
          <cell r="L218">
            <v>0</v>
          </cell>
          <cell r="N218">
            <v>0</v>
          </cell>
          <cell r="P218">
            <v>0</v>
          </cell>
          <cell r="R218">
            <v>0</v>
          </cell>
          <cell r="T218">
            <v>0</v>
          </cell>
          <cell r="V218">
            <v>0</v>
          </cell>
          <cell r="W218" t="str">
            <v xml:space="preserve"> </v>
          </cell>
          <cell r="X218" t="str">
            <v xml:space="preserve"> </v>
          </cell>
          <cell r="Y218" t="str">
            <v/>
          </cell>
          <cell r="AA218" t="str">
            <v/>
          </cell>
          <cell r="AB218" t="str">
            <v xml:space="preserve"> </v>
          </cell>
          <cell r="AC218" t="str">
            <v/>
          </cell>
          <cell r="AD218" t="str">
            <v xml:space="preserve"> </v>
          </cell>
          <cell r="AE218" t="str">
            <v xml:space="preserve"> </v>
          </cell>
          <cell r="AF218" t="str">
            <v xml:space="preserve"> </v>
          </cell>
          <cell r="AG218">
            <v>0</v>
          </cell>
          <cell r="AH218" t="str">
            <v xml:space="preserve"> </v>
          </cell>
          <cell r="AI218" t="str">
            <v xml:space="preserve"> </v>
          </cell>
          <cell r="AJ218" t="str">
            <v xml:space="preserve"> </v>
          </cell>
          <cell r="AK218" t="str">
            <v xml:space="preserve"> </v>
          </cell>
          <cell r="AL218" t="str">
            <v xml:space="preserve"> </v>
          </cell>
          <cell r="AM218" t="str">
            <v xml:space="preserve"> </v>
          </cell>
          <cell r="AN218" t="str">
            <v xml:space="preserve"> </v>
          </cell>
        </row>
        <row r="219">
          <cell r="B219" t="str">
            <v>-</v>
          </cell>
          <cell r="J219">
            <v>0</v>
          </cell>
          <cell r="L219">
            <v>0</v>
          </cell>
          <cell r="N219">
            <v>0</v>
          </cell>
          <cell r="P219">
            <v>0</v>
          </cell>
          <cell r="R219">
            <v>0</v>
          </cell>
          <cell r="T219">
            <v>0</v>
          </cell>
          <cell r="V219">
            <v>0</v>
          </cell>
          <cell r="W219" t="str">
            <v xml:space="preserve"> </v>
          </cell>
          <cell r="X219" t="str">
            <v xml:space="preserve"> </v>
          </cell>
          <cell r="Y219" t="str">
            <v/>
          </cell>
          <cell r="AA219" t="str">
            <v/>
          </cell>
          <cell r="AB219" t="str">
            <v xml:space="preserve"> </v>
          </cell>
          <cell r="AC219" t="str">
            <v/>
          </cell>
          <cell r="AD219" t="str">
            <v xml:space="preserve"> </v>
          </cell>
          <cell r="AE219" t="str">
            <v xml:space="preserve"> </v>
          </cell>
          <cell r="AF219" t="str">
            <v xml:space="preserve"> </v>
          </cell>
          <cell r="AG219">
            <v>0</v>
          </cell>
          <cell r="AH219" t="str">
            <v xml:space="preserve"> </v>
          </cell>
          <cell r="AI219" t="str">
            <v xml:space="preserve"> </v>
          </cell>
          <cell r="AJ219" t="str">
            <v xml:space="preserve"> </v>
          </cell>
          <cell r="AK219" t="str">
            <v xml:space="preserve"> </v>
          </cell>
          <cell r="AL219" t="str">
            <v xml:space="preserve"> </v>
          </cell>
          <cell r="AM219" t="str">
            <v xml:space="preserve"> </v>
          </cell>
          <cell r="AN219" t="str">
            <v xml:space="preserve"> </v>
          </cell>
        </row>
        <row r="220">
          <cell r="B220" t="str">
            <v>-</v>
          </cell>
          <cell r="J220">
            <v>0</v>
          </cell>
          <cell r="L220">
            <v>0</v>
          </cell>
          <cell r="N220">
            <v>0</v>
          </cell>
          <cell r="P220">
            <v>0</v>
          </cell>
          <cell r="R220">
            <v>0</v>
          </cell>
          <cell r="T220">
            <v>0</v>
          </cell>
          <cell r="V220">
            <v>0</v>
          </cell>
          <cell r="W220" t="str">
            <v xml:space="preserve"> </v>
          </cell>
          <cell r="X220" t="str">
            <v xml:space="preserve"> </v>
          </cell>
          <cell r="Y220" t="str">
            <v/>
          </cell>
          <cell r="AA220" t="str">
            <v/>
          </cell>
          <cell r="AB220" t="str">
            <v xml:space="preserve"> </v>
          </cell>
          <cell r="AC220" t="str">
            <v/>
          </cell>
          <cell r="AD220" t="str">
            <v xml:space="preserve"> </v>
          </cell>
          <cell r="AE220" t="str">
            <v xml:space="preserve"> </v>
          </cell>
          <cell r="AF220" t="str">
            <v xml:space="preserve"> </v>
          </cell>
          <cell r="AG220">
            <v>0</v>
          </cell>
          <cell r="AH220" t="str">
            <v xml:space="preserve"> </v>
          </cell>
          <cell r="AI220" t="str">
            <v xml:space="preserve"> </v>
          </cell>
          <cell r="AJ220" t="str">
            <v xml:space="preserve"> </v>
          </cell>
          <cell r="AK220" t="str">
            <v xml:space="preserve"> </v>
          </cell>
          <cell r="AL220" t="str">
            <v xml:space="preserve"> </v>
          </cell>
          <cell r="AM220" t="str">
            <v xml:space="preserve"> </v>
          </cell>
          <cell r="AN220" t="str">
            <v xml:space="preserve"> </v>
          </cell>
        </row>
        <row r="221">
          <cell r="B221" t="str">
            <v>-</v>
          </cell>
          <cell r="J221">
            <v>0</v>
          </cell>
          <cell r="L221">
            <v>0</v>
          </cell>
          <cell r="N221">
            <v>0</v>
          </cell>
          <cell r="P221">
            <v>0</v>
          </cell>
          <cell r="R221">
            <v>0</v>
          </cell>
          <cell r="T221">
            <v>0</v>
          </cell>
          <cell r="V221">
            <v>0</v>
          </cell>
          <cell r="W221" t="str">
            <v xml:space="preserve"> </v>
          </cell>
          <cell r="X221" t="str">
            <v xml:space="preserve"> </v>
          </cell>
          <cell r="Y221" t="str">
            <v/>
          </cell>
          <cell r="AA221" t="str">
            <v/>
          </cell>
          <cell r="AB221" t="str">
            <v xml:space="preserve"> </v>
          </cell>
          <cell r="AC221" t="str">
            <v/>
          </cell>
          <cell r="AD221" t="str">
            <v xml:space="preserve"> </v>
          </cell>
          <cell r="AE221" t="str">
            <v xml:space="preserve"> </v>
          </cell>
          <cell r="AF221" t="str">
            <v xml:space="preserve"> </v>
          </cell>
          <cell r="AG221">
            <v>0</v>
          </cell>
          <cell r="AH221" t="str">
            <v xml:space="preserve"> </v>
          </cell>
          <cell r="AI221" t="str">
            <v xml:space="preserve"> </v>
          </cell>
          <cell r="AJ221" t="str">
            <v xml:space="preserve"> </v>
          </cell>
          <cell r="AK221" t="str">
            <v xml:space="preserve"> </v>
          </cell>
          <cell r="AL221" t="str">
            <v xml:space="preserve"> </v>
          </cell>
          <cell r="AM221" t="str">
            <v xml:space="preserve"> </v>
          </cell>
          <cell r="AN221" t="str">
            <v xml:space="preserve"> </v>
          </cell>
        </row>
        <row r="222">
          <cell r="B222" t="str">
            <v>-</v>
          </cell>
          <cell r="J222">
            <v>0</v>
          </cell>
          <cell r="L222">
            <v>0</v>
          </cell>
          <cell r="N222">
            <v>0</v>
          </cell>
          <cell r="P222">
            <v>0</v>
          </cell>
          <cell r="R222">
            <v>0</v>
          </cell>
          <cell r="T222">
            <v>0</v>
          </cell>
          <cell r="V222">
            <v>0</v>
          </cell>
          <cell r="W222" t="str">
            <v xml:space="preserve"> </v>
          </cell>
          <cell r="X222" t="str">
            <v xml:space="preserve"> </v>
          </cell>
          <cell r="Y222" t="str">
            <v/>
          </cell>
          <cell r="AA222" t="str">
            <v/>
          </cell>
          <cell r="AB222" t="str">
            <v xml:space="preserve"> </v>
          </cell>
          <cell r="AC222" t="str">
            <v/>
          </cell>
          <cell r="AD222" t="str">
            <v xml:space="preserve"> </v>
          </cell>
          <cell r="AE222" t="str">
            <v xml:space="preserve"> </v>
          </cell>
          <cell r="AF222" t="str">
            <v xml:space="preserve"> </v>
          </cell>
          <cell r="AG222">
            <v>0</v>
          </cell>
          <cell r="AH222" t="str">
            <v xml:space="preserve"> </v>
          </cell>
          <cell r="AI222" t="str">
            <v xml:space="preserve"> </v>
          </cell>
          <cell r="AJ222" t="str">
            <v xml:space="preserve"> </v>
          </cell>
          <cell r="AK222" t="str">
            <v xml:space="preserve"> </v>
          </cell>
          <cell r="AL222" t="str">
            <v xml:space="preserve"> </v>
          </cell>
          <cell r="AM222" t="str">
            <v xml:space="preserve"> </v>
          </cell>
          <cell r="AN222" t="str">
            <v xml:space="preserve"> </v>
          </cell>
        </row>
        <row r="223">
          <cell r="B223" t="str">
            <v>-</v>
          </cell>
          <cell r="J223">
            <v>0</v>
          </cell>
          <cell r="L223">
            <v>0</v>
          </cell>
          <cell r="N223">
            <v>0</v>
          </cell>
          <cell r="P223">
            <v>0</v>
          </cell>
          <cell r="R223">
            <v>0</v>
          </cell>
          <cell r="T223">
            <v>0</v>
          </cell>
          <cell r="V223">
            <v>0</v>
          </cell>
          <cell r="W223" t="str">
            <v xml:space="preserve"> </v>
          </cell>
          <cell r="X223" t="str">
            <v xml:space="preserve"> </v>
          </cell>
          <cell r="Y223" t="str">
            <v/>
          </cell>
          <cell r="AA223" t="str">
            <v/>
          </cell>
          <cell r="AB223" t="str">
            <v xml:space="preserve"> </v>
          </cell>
          <cell r="AC223" t="str">
            <v/>
          </cell>
          <cell r="AD223" t="str">
            <v xml:space="preserve"> </v>
          </cell>
          <cell r="AE223" t="str">
            <v xml:space="preserve"> </v>
          </cell>
          <cell r="AF223" t="str">
            <v xml:space="preserve"> </v>
          </cell>
          <cell r="AG223">
            <v>0</v>
          </cell>
          <cell r="AH223" t="str">
            <v xml:space="preserve"> </v>
          </cell>
          <cell r="AI223" t="str">
            <v xml:space="preserve"> </v>
          </cell>
          <cell r="AJ223" t="str">
            <v xml:space="preserve"> </v>
          </cell>
          <cell r="AK223" t="str">
            <v xml:space="preserve"> </v>
          </cell>
          <cell r="AL223" t="str">
            <v xml:space="preserve"> </v>
          </cell>
          <cell r="AM223" t="str">
            <v xml:space="preserve"> </v>
          </cell>
          <cell r="AN223" t="str">
            <v xml:space="preserve"> </v>
          </cell>
        </row>
        <row r="224">
          <cell r="B224" t="str">
            <v>-</v>
          </cell>
          <cell r="J224">
            <v>0</v>
          </cell>
          <cell r="L224">
            <v>0</v>
          </cell>
          <cell r="N224">
            <v>0</v>
          </cell>
          <cell r="P224">
            <v>0</v>
          </cell>
          <cell r="R224">
            <v>0</v>
          </cell>
          <cell r="T224">
            <v>0</v>
          </cell>
          <cell r="V224">
            <v>0</v>
          </cell>
          <cell r="W224" t="str">
            <v xml:space="preserve"> </v>
          </cell>
          <cell r="X224" t="str">
            <v xml:space="preserve"> </v>
          </cell>
          <cell r="Y224" t="str">
            <v/>
          </cell>
          <cell r="AA224" t="str">
            <v/>
          </cell>
          <cell r="AB224" t="str">
            <v xml:space="preserve"> </v>
          </cell>
          <cell r="AC224" t="str">
            <v/>
          </cell>
          <cell r="AD224" t="str">
            <v xml:space="preserve"> </v>
          </cell>
          <cell r="AE224" t="str">
            <v xml:space="preserve"> </v>
          </cell>
          <cell r="AF224" t="str">
            <v xml:space="preserve"> </v>
          </cell>
          <cell r="AG224">
            <v>0</v>
          </cell>
          <cell r="AH224" t="str">
            <v xml:space="preserve"> </v>
          </cell>
          <cell r="AI224" t="str">
            <v xml:space="preserve"> </v>
          </cell>
          <cell r="AJ224" t="str">
            <v xml:space="preserve"> </v>
          </cell>
          <cell r="AK224" t="str">
            <v xml:space="preserve"> </v>
          </cell>
          <cell r="AL224" t="str">
            <v xml:space="preserve"> </v>
          </cell>
          <cell r="AM224" t="str">
            <v xml:space="preserve"> </v>
          </cell>
          <cell r="AN224" t="str">
            <v xml:space="preserve"> </v>
          </cell>
        </row>
        <row r="225">
          <cell r="B225" t="str">
            <v>-</v>
          </cell>
          <cell r="J225">
            <v>0</v>
          </cell>
          <cell r="L225">
            <v>0</v>
          </cell>
          <cell r="N225">
            <v>0</v>
          </cell>
          <cell r="P225">
            <v>0</v>
          </cell>
          <cell r="R225">
            <v>0</v>
          </cell>
          <cell r="T225">
            <v>0</v>
          </cell>
          <cell r="V225">
            <v>0</v>
          </cell>
          <cell r="W225" t="str">
            <v xml:space="preserve"> </v>
          </cell>
          <cell r="X225" t="str">
            <v xml:space="preserve"> </v>
          </cell>
          <cell r="Y225" t="str">
            <v/>
          </cell>
          <cell r="AA225" t="str">
            <v/>
          </cell>
          <cell r="AB225" t="str">
            <v xml:space="preserve"> </v>
          </cell>
          <cell r="AC225" t="str">
            <v/>
          </cell>
          <cell r="AD225" t="str">
            <v xml:space="preserve"> </v>
          </cell>
          <cell r="AE225" t="str">
            <v xml:space="preserve"> </v>
          </cell>
          <cell r="AF225" t="str">
            <v xml:space="preserve"> </v>
          </cell>
          <cell r="AG225">
            <v>0</v>
          </cell>
          <cell r="AH225" t="str">
            <v xml:space="preserve"> </v>
          </cell>
          <cell r="AI225" t="str">
            <v xml:space="preserve"> </v>
          </cell>
          <cell r="AJ225" t="str">
            <v xml:space="preserve"> </v>
          </cell>
          <cell r="AK225" t="str">
            <v xml:space="preserve"> </v>
          </cell>
          <cell r="AL225" t="str">
            <v xml:space="preserve"> </v>
          </cell>
          <cell r="AM225" t="str">
            <v xml:space="preserve"> </v>
          </cell>
          <cell r="AN225" t="str">
            <v xml:space="preserve"> </v>
          </cell>
        </row>
        <row r="226">
          <cell r="B226" t="str">
            <v>-</v>
          </cell>
          <cell r="J226">
            <v>0</v>
          </cell>
          <cell r="L226">
            <v>0</v>
          </cell>
          <cell r="N226">
            <v>0</v>
          </cell>
          <cell r="P226">
            <v>0</v>
          </cell>
          <cell r="R226">
            <v>0</v>
          </cell>
          <cell r="T226">
            <v>0</v>
          </cell>
          <cell r="V226">
            <v>0</v>
          </cell>
          <cell r="W226" t="str">
            <v xml:space="preserve"> </v>
          </cell>
          <cell r="X226" t="str">
            <v xml:space="preserve"> </v>
          </cell>
          <cell r="Y226" t="str">
            <v/>
          </cell>
          <cell r="AA226" t="str">
            <v/>
          </cell>
          <cell r="AB226" t="str">
            <v xml:space="preserve"> </v>
          </cell>
          <cell r="AC226" t="str">
            <v/>
          </cell>
          <cell r="AD226" t="str">
            <v xml:space="preserve"> </v>
          </cell>
          <cell r="AE226" t="str">
            <v xml:space="preserve"> </v>
          </cell>
          <cell r="AF226" t="str">
            <v xml:space="preserve"> </v>
          </cell>
          <cell r="AG226">
            <v>0</v>
          </cell>
          <cell r="AH226" t="str">
            <v xml:space="preserve"> </v>
          </cell>
          <cell r="AI226" t="str">
            <v xml:space="preserve"> </v>
          </cell>
          <cell r="AJ226" t="str">
            <v xml:space="preserve"> </v>
          </cell>
          <cell r="AK226" t="str">
            <v xml:space="preserve"> </v>
          </cell>
          <cell r="AL226" t="str">
            <v xml:space="preserve"> </v>
          </cell>
          <cell r="AM226" t="str">
            <v xml:space="preserve"> </v>
          </cell>
          <cell r="AN226" t="str">
            <v xml:space="preserve"> </v>
          </cell>
        </row>
        <row r="227">
          <cell r="B227" t="str">
            <v>-</v>
          </cell>
          <cell r="J227">
            <v>0</v>
          </cell>
          <cell r="L227">
            <v>0</v>
          </cell>
          <cell r="N227">
            <v>0</v>
          </cell>
          <cell r="P227">
            <v>0</v>
          </cell>
          <cell r="R227">
            <v>0</v>
          </cell>
          <cell r="T227">
            <v>0</v>
          </cell>
          <cell r="V227">
            <v>0</v>
          </cell>
          <cell r="W227" t="str">
            <v xml:space="preserve"> </v>
          </cell>
          <cell r="X227" t="str">
            <v xml:space="preserve"> </v>
          </cell>
          <cell r="Y227" t="str">
            <v/>
          </cell>
          <cell r="AA227" t="str">
            <v/>
          </cell>
          <cell r="AB227" t="str">
            <v xml:space="preserve"> </v>
          </cell>
          <cell r="AC227" t="str">
            <v/>
          </cell>
          <cell r="AD227" t="str">
            <v xml:space="preserve"> </v>
          </cell>
          <cell r="AE227" t="str">
            <v xml:space="preserve"> </v>
          </cell>
          <cell r="AF227" t="str">
            <v xml:space="preserve"> </v>
          </cell>
          <cell r="AG227">
            <v>0</v>
          </cell>
          <cell r="AH227" t="str">
            <v xml:space="preserve"> </v>
          </cell>
          <cell r="AI227" t="str">
            <v xml:space="preserve"> </v>
          </cell>
          <cell r="AJ227" t="str">
            <v xml:space="preserve"> </v>
          </cell>
          <cell r="AK227" t="str">
            <v xml:space="preserve"> </v>
          </cell>
          <cell r="AL227" t="str">
            <v xml:space="preserve"> </v>
          </cell>
          <cell r="AM227" t="str">
            <v xml:space="preserve"> </v>
          </cell>
          <cell r="AN227" t="str">
            <v xml:space="preserve"> </v>
          </cell>
        </row>
        <row r="228">
          <cell r="B228" t="str">
            <v>-</v>
          </cell>
          <cell r="J228">
            <v>0</v>
          </cell>
          <cell r="L228">
            <v>0</v>
          </cell>
          <cell r="N228">
            <v>0</v>
          </cell>
          <cell r="P228">
            <v>0</v>
          </cell>
          <cell r="R228">
            <v>0</v>
          </cell>
          <cell r="T228">
            <v>0</v>
          </cell>
          <cell r="V228">
            <v>0</v>
          </cell>
          <cell r="W228" t="str">
            <v xml:space="preserve"> </v>
          </cell>
          <cell r="X228" t="str">
            <v xml:space="preserve"> </v>
          </cell>
          <cell r="Y228" t="str">
            <v/>
          </cell>
          <cell r="AA228" t="str">
            <v/>
          </cell>
          <cell r="AB228" t="str">
            <v xml:space="preserve"> </v>
          </cell>
          <cell r="AC228" t="str">
            <v/>
          </cell>
          <cell r="AD228" t="str">
            <v xml:space="preserve"> </v>
          </cell>
          <cell r="AE228" t="str">
            <v xml:space="preserve"> </v>
          </cell>
          <cell r="AF228" t="str">
            <v xml:space="preserve"> </v>
          </cell>
          <cell r="AG228">
            <v>0</v>
          </cell>
          <cell r="AH228" t="str">
            <v xml:space="preserve"> </v>
          </cell>
          <cell r="AI228" t="str">
            <v xml:space="preserve"> </v>
          </cell>
          <cell r="AJ228" t="str">
            <v xml:space="preserve"> </v>
          </cell>
          <cell r="AK228" t="str">
            <v xml:space="preserve"> </v>
          </cell>
          <cell r="AL228" t="str">
            <v xml:space="preserve"> </v>
          </cell>
          <cell r="AM228" t="str">
            <v xml:space="preserve"> </v>
          </cell>
          <cell r="AN228" t="str">
            <v xml:space="preserve"> </v>
          </cell>
        </row>
        <row r="229">
          <cell r="B229" t="str">
            <v>-</v>
          </cell>
          <cell r="J229">
            <v>0</v>
          </cell>
          <cell r="L229">
            <v>0</v>
          </cell>
          <cell r="N229">
            <v>0</v>
          </cell>
          <cell r="P229">
            <v>0</v>
          </cell>
          <cell r="R229">
            <v>0</v>
          </cell>
          <cell r="T229">
            <v>0</v>
          </cell>
          <cell r="V229">
            <v>0</v>
          </cell>
          <cell r="W229" t="str">
            <v xml:space="preserve"> </v>
          </cell>
          <cell r="X229" t="str">
            <v xml:space="preserve"> </v>
          </cell>
          <cell r="Y229" t="str">
            <v/>
          </cell>
          <cell r="AA229" t="str">
            <v/>
          </cell>
          <cell r="AB229" t="str">
            <v xml:space="preserve"> </v>
          </cell>
          <cell r="AC229" t="str">
            <v/>
          </cell>
          <cell r="AD229" t="str">
            <v xml:space="preserve"> </v>
          </cell>
          <cell r="AE229" t="str">
            <v xml:space="preserve"> </v>
          </cell>
          <cell r="AF229" t="str">
            <v xml:space="preserve"> </v>
          </cell>
          <cell r="AG229">
            <v>0</v>
          </cell>
          <cell r="AH229" t="str">
            <v xml:space="preserve"> </v>
          </cell>
          <cell r="AI229" t="str">
            <v xml:space="preserve"> </v>
          </cell>
          <cell r="AJ229" t="str">
            <v xml:space="preserve"> </v>
          </cell>
          <cell r="AK229" t="str">
            <v xml:space="preserve"> </v>
          </cell>
          <cell r="AL229" t="str">
            <v xml:space="preserve"> </v>
          </cell>
          <cell r="AM229" t="str">
            <v xml:space="preserve"> </v>
          </cell>
          <cell r="AN229" t="str">
            <v xml:space="preserve"> </v>
          </cell>
        </row>
        <row r="230">
          <cell r="B230" t="str">
            <v>-</v>
          </cell>
          <cell r="J230">
            <v>0</v>
          </cell>
          <cell r="L230">
            <v>0</v>
          </cell>
          <cell r="N230">
            <v>0</v>
          </cell>
          <cell r="P230">
            <v>0</v>
          </cell>
          <cell r="R230">
            <v>0</v>
          </cell>
          <cell r="T230">
            <v>0</v>
          </cell>
          <cell r="V230">
            <v>0</v>
          </cell>
          <cell r="W230" t="str">
            <v xml:space="preserve"> </v>
          </cell>
          <cell r="X230" t="str">
            <v xml:space="preserve"> </v>
          </cell>
          <cell r="Y230" t="str">
            <v/>
          </cell>
          <cell r="AA230" t="str">
            <v/>
          </cell>
          <cell r="AB230" t="str">
            <v xml:space="preserve"> </v>
          </cell>
          <cell r="AC230" t="str">
            <v/>
          </cell>
          <cell r="AD230" t="str">
            <v xml:space="preserve"> </v>
          </cell>
          <cell r="AE230" t="str">
            <v xml:space="preserve"> </v>
          </cell>
          <cell r="AF230" t="str">
            <v xml:space="preserve"> </v>
          </cell>
          <cell r="AG230">
            <v>0</v>
          </cell>
          <cell r="AH230" t="str">
            <v xml:space="preserve"> </v>
          </cell>
          <cell r="AI230" t="str">
            <v xml:space="preserve"> </v>
          </cell>
          <cell r="AJ230" t="str">
            <v xml:space="preserve"> </v>
          </cell>
          <cell r="AK230" t="str">
            <v xml:space="preserve"> </v>
          </cell>
          <cell r="AL230" t="str">
            <v xml:space="preserve"> </v>
          </cell>
          <cell r="AM230" t="str">
            <v xml:space="preserve"> </v>
          </cell>
          <cell r="AN230" t="str">
            <v xml:space="preserve"> </v>
          </cell>
        </row>
        <row r="231">
          <cell r="B231" t="str">
            <v>-</v>
          </cell>
          <cell r="J231">
            <v>0</v>
          </cell>
          <cell r="L231">
            <v>0</v>
          </cell>
          <cell r="N231">
            <v>0</v>
          </cell>
          <cell r="P231">
            <v>0</v>
          </cell>
          <cell r="R231">
            <v>0</v>
          </cell>
          <cell r="T231">
            <v>0</v>
          </cell>
          <cell r="V231">
            <v>0</v>
          </cell>
          <cell r="W231" t="str">
            <v xml:space="preserve"> </v>
          </cell>
          <cell r="X231" t="str">
            <v xml:space="preserve"> </v>
          </cell>
          <cell r="Y231" t="str">
            <v/>
          </cell>
          <cell r="AA231" t="str">
            <v/>
          </cell>
          <cell r="AB231" t="str">
            <v xml:space="preserve"> </v>
          </cell>
          <cell r="AC231" t="str">
            <v/>
          </cell>
          <cell r="AD231" t="str">
            <v xml:space="preserve"> </v>
          </cell>
          <cell r="AE231" t="str">
            <v xml:space="preserve"> </v>
          </cell>
          <cell r="AF231" t="str">
            <v xml:space="preserve"> </v>
          </cell>
          <cell r="AG231">
            <v>0</v>
          </cell>
          <cell r="AH231" t="str">
            <v xml:space="preserve"> </v>
          </cell>
          <cell r="AI231" t="str">
            <v xml:space="preserve"> </v>
          </cell>
          <cell r="AJ231" t="str">
            <v xml:space="preserve"> </v>
          </cell>
          <cell r="AK231" t="str">
            <v xml:space="preserve"> </v>
          </cell>
          <cell r="AL231" t="str">
            <v xml:space="preserve"> </v>
          </cell>
          <cell r="AM231" t="str">
            <v xml:space="preserve"> </v>
          </cell>
          <cell r="AN231" t="str">
            <v xml:space="preserve"> </v>
          </cell>
        </row>
        <row r="232">
          <cell r="B232" t="str">
            <v>-</v>
          </cell>
          <cell r="J232">
            <v>0</v>
          </cell>
          <cell r="L232">
            <v>0</v>
          </cell>
          <cell r="N232">
            <v>0</v>
          </cell>
          <cell r="P232">
            <v>0</v>
          </cell>
          <cell r="R232">
            <v>0</v>
          </cell>
          <cell r="T232">
            <v>0</v>
          </cell>
          <cell r="V232">
            <v>0</v>
          </cell>
          <cell r="W232" t="str">
            <v xml:space="preserve"> </v>
          </cell>
          <cell r="X232" t="str">
            <v xml:space="preserve"> </v>
          </cell>
          <cell r="Y232" t="str">
            <v/>
          </cell>
          <cell r="AA232" t="str">
            <v/>
          </cell>
          <cell r="AB232" t="str">
            <v xml:space="preserve"> </v>
          </cell>
          <cell r="AC232" t="str">
            <v/>
          </cell>
          <cell r="AD232" t="str">
            <v xml:space="preserve"> </v>
          </cell>
          <cell r="AE232" t="str">
            <v xml:space="preserve"> </v>
          </cell>
          <cell r="AF232" t="str">
            <v xml:space="preserve"> </v>
          </cell>
          <cell r="AG232">
            <v>0</v>
          </cell>
          <cell r="AH232" t="str">
            <v xml:space="preserve"> </v>
          </cell>
          <cell r="AI232" t="str">
            <v xml:space="preserve"> </v>
          </cell>
          <cell r="AJ232" t="str">
            <v xml:space="preserve"> </v>
          </cell>
          <cell r="AK232" t="str">
            <v xml:space="preserve"> </v>
          </cell>
          <cell r="AL232" t="str">
            <v xml:space="preserve"> </v>
          </cell>
          <cell r="AM232" t="str">
            <v xml:space="preserve"> </v>
          </cell>
          <cell r="AN232" t="str">
            <v xml:space="preserve"> </v>
          </cell>
        </row>
        <row r="233">
          <cell r="B233" t="str">
            <v>-</v>
          </cell>
          <cell r="J233">
            <v>0</v>
          </cell>
          <cell r="L233">
            <v>0</v>
          </cell>
          <cell r="N233">
            <v>0</v>
          </cell>
          <cell r="P233">
            <v>0</v>
          </cell>
          <cell r="R233">
            <v>0</v>
          </cell>
          <cell r="T233">
            <v>0</v>
          </cell>
          <cell r="V233">
            <v>0</v>
          </cell>
          <cell r="W233" t="str">
            <v xml:space="preserve"> </v>
          </cell>
          <cell r="X233" t="str">
            <v xml:space="preserve"> </v>
          </cell>
          <cell r="Y233" t="str">
            <v/>
          </cell>
          <cell r="AA233" t="str">
            <v/>
          </cell>
          <cell r="AB233" t="str">
            <v xml:space="preserve"> </v>
          </cell>
          <cell r="AC233" t="str">
            <v/>
          </cell>
          <cell r="AD233" t="str">
            <v xml:space="preserve"> </v>
          </cell>
          <cell r="AE233" t="str">
            <v xml:space="preserve"> </v>
          </cell>
          <cell r="AF233" t="str">
            <v xml:space="preserve"> </v>
          </cell>
          <cell r="AG233">
            <v>0</v>
          </cell>
          <cell r="AH233" t="str">
            <v xml:space="preserve"> </v>
          </cell>
          <cell r="AI233" t="str">
            <v xml:space="preserve"> </v>
          </cell>
          <cell r="AJ233" t="str">
            <v xml:space="preserve"> </v>
          </cell>
          <cell r="AK233" t="str">
            <v xml:space="preserve"> </v>
          </cell>
          <cell r="AL233" t="str">
            <v xml:space="preserve"> </v>
          </cell>
          <cell r="AM233" t="str">
            <v xml:space="preserve"> </v>
          </cell>
          <cell r="AN233" t="str">
            <v xml:space="preserve"> </v>
          </cell>
        </row>
        <row r="234">
          <cell r="B234" t="str">
            <v>-</v>
          </cell>
          <cell r="J234">
            <v>0</v>
          </cell>
          <cell r="L234">
            <v>0</v>
          </cell>
          <cell r="N234">
            <v>0</v>
          </cell>
          <cell r="P234">
            <v>0</v>
          </cell>
          <cell r="R234">
            <v>0</v>
          </cell>
          <cell r="T234">
            <v>0</v>
          </cell>
          <cell r="V234">
            <v>0</v>
          </cell>
          <cell r="W234" t="str">
            <v xml:space="preserve"> </v>
          </cell>
          <cell r="X234" t="str">
            <v xml:space="preserve"> </v>
          </cell>
          <cell r="Y234" t="str">
            <v/>
          </cell>
          <cell r="AA234" t="str">
            <v/>
          </cell>
          <cell r="AB234" t="str">
            <v xml:space="preserve"> </v>
          </cell>
          <cell r="AC234" t="str">
            <v/>
          </cell>
          <cell r="AD234" t="str">
            <v xml:space="preserve"> </v>
          </cell>
          <cell r="AE234" t="str">
            <v xml:space="preserve"> </v>
          </cell>
          <cell r="AF234" t="str">
            <v xml:space="preserve"> </v>
          </cell>
          <cell r="AG234">
            <v>0</v>
          </cell>
          <cell r="AH234" t="str">
            <v xml:space="preserve"> </v>
          </cell>
          <cell r="AI234" t="str">
            <v xml:space="preserve"> </v>
          </cell>
          <cell r="AJ234" t="str">
            <v xml:space="preserve"> </v>
          </cell>
          <cell r="AK234" t="str">
            <v xml:space="preserve"> </v>
          </cell>
          <cell r="AL234" t="str">
            <v xml:space="preserve"> </v>
          </cell>
          <cell r="AM234" t="str">
            <v xml:space="preserve"> </v>
          </cell>
          <cell r="AN234" t="str">
            <v xml:space="preserve"> </v>
          </cell>
        </row>
        <row r="235">
          <cell r="B235" t="str">
            <v>-</v>
          </cell>
          <cell r="J235">
            <v>0</v>
          </cell>
          <cell r="L235">
            <v>0</v>
          </cell>
          <cell r="N235">
            <v>0</v>
          </cell>
          <cell r="P235">
            <v>0</v>
          </cell>
          <cell r="R235">
            <v>0</v>
          </cell>
          <cell r="T235">
            <v>0</v>
          </cell>
          <cell r="V235">
            <v>0</v>
          </cell>
          <cell r="W235" t="str">
            <v xml:space="preserve"> </v>
          </cell>
          <cell r="X235" t="str">
            <v xml:space="preserve"> </v>
          </cell>
          <cell r="Y235" t="str">
            <v/>
          </cell>
          <cell r="AA235" t="str">
            <v/>
          </cell>
          <cell r="AB235" t="str">
            <v xml:space="preserve"> </v>
          </cell>
          <cell r="AC235" t="str">
            <v/>
          </cell>
          <cell r="AD235" t="str">
            <v xml:space="preserve"> </v>
          </cell>
          <cell r="AE235" t="str">
            <v xml:space="preserve"> </v>
          </cell>
          <cell r="AF235" t="str">
            <v xml:space="preserve"> </v>
          </cell>
          <cell r="AG235">
            <v>0</v>
          </cell>
          <cell r="AH235" t="str">
            <v xml:space="preserve"> </v>
          </cell>
          <cell r="AI235" t="str">
            <v xml:space="preserve"> </v>
          </cell>
          <cell r="AJ235" t="str">
            <v xml:space="preserve"> </v>
          </cell>
          <cell r="AK235" t="str">
            <v xml:space="preserve"> </v>
          </cell>
          <cell r="AL235" t="str">
            <v xml:space="preserve"> </v>
          </cell>
          <cell r="AM235" t="str">
            <v xml:space="preserve"> </v>
          </cell>
          <cell r="AN235" t="str">
            <v xml:space="preserve"> </v>
          </cell>
        </row>
        <row r="236">
          <cell r="B236" t="str">
            <v>-</v>
          </cell>
          <cell r="J236">
            <v>0</v>
          </cell>
          <cell r="L236">
            <v>0</v>
          </cell>
          <cell r="N236">
            <v>0</v>
          </cell>
          <cell r="P236">
            <v>0</v>
          </cell>
          <cell r="R236">
            <v>0</v>
          </cell>
          <cell r="T236">
            <v>0</v>
          </cell>
          <cell r="V236">
            <v>0</v>
          </cell>
          <cell r="W236" t="str">
            <v xml:space="preserve"> </v>
          </cell>
          <cell r="X236" t="str">
            <v xml:space="preserve"> </v>
          </cell>
          <cell r="Y236" t="str">
            <v/>
          </cell>
          <cell r="AA236" t="str">
            <v/>
          </cell>
          <cell r="AB236" t="str">
            <v xml:space="preserve"> </v>
          </cell>
          <cell r="AC236" t="str">
            <v/>
          </cell>
          <cell r="AD236" t="str">
            <v xml:space="preserve"> </v>
          </cell>
          <cell r="AE236" t="str">
            <v xml:space="preserve"> </v>
          </cell>
          <cell r="AF236" t="str">
            <v xml:space="preserve"> </v>
          </cell>
          <cell r="AG236">
            <v>0</v>
          </cell>
          <cell r="AH236" t="str">
            <v xml:space="preserve"> </v>
          </cell>
          <cell r="AI236" t="str">
            <v xml:space="preserve"> </v>
          </cell>
          <cell r="AJ236" t="str">
            <v xml:space="preserve"> </v>
          </cell>
          <cell r="AK236" t="str">
            <v xml:space="preserve"> </v>
          </cell>
          <cell r="AL236" t="str">
            <v xml:space="preserve"> </v>
          </cell>
          <cell r="AM236" t="str">
            <v xml:space="preserve"> </v>
          </cell>
          <cell r="AN236" t="str">
            <v xml:space="preserve"> </v>
          </cell>
        </row>
        <row r="237">
          <cell r="B237" t="str">
            <v>-</v>
          </cell>
          <cell r="J237">
            <v>0</v>
          </cell>
          <cell r="L237">
            <v>0</v>
          </cell>
          <cell r="N237">
            <v>0</v>
          </cell>
          <cell r="P237">
            <v>0</v>
          </cell>
          <cell r="R237">
            <v>0</v>
          </cell>
          <cell r="T237">
            <v>0</v>
          </cell>
          <cell r="V237">
            <v>0</v>
          </cell>
          <cell r="W237" t="str">
            <v xml:space="preserve"> </v>
          </cell>
          <cell r="X237" t="str">
            <v xml:space="preserve"> </v>
          </cell>
          <cell r="Y237" t="str">
            <v/>
          </cell>
          <cell r="AA237" t="str">
            <v/>
          </cell>
          <cell r="AB237" t="str">
            <v xml:space="preserve"> </v>
          </cell>
          <cell r="AC237" t="str">
            <v/>
          </cell>
          <cell r="AD237" t="str">
            <v xml:space="preserve"> </v>
          </cell>
          <cell r="AE237" t="str">
            <v xml:space="preserve"> </v>
          </cell>
          <cell r="AF237" t="str">
            <v xml:space="preserve"> </v>
          </cell>
          <cell r="AG237">
            <v>0</v>
          </cell>
          <cell r="AH237" t="str">
            <v xml:space="preserve"> </v>
          </cell>
          <cell r="AI237" t="str">
            <v xml:space="preserve"> </v>
          </cell>
          <cell r="AJ237" t="str">
            <v xml:space="preserve"> </v>
          </cell>
          <cell r="AK237" t="str">
            <v xml:space="preserve"> </v>
          </cell>
          <cell r="AL237" t="str">
            <v xml:space="preserve"> </v>
          </cell>
          <cell r="AM237" t="str">
            <v xml:space="preserve"> </v>
          </cell>
          <cell r="AN237" t="str">
            <v xml:space="preserve"> </v>
          </cell>
        </row>
        <row r="238">
          <cell r="B238" t="str">
            <v>-</v>
          </cell>
          <cell r="J238">
            <v>0</v>
          </cell>
          <cell r="L238">
            <v>0</v>
          </cell>
          <cell r="N238">
            <v>0</v>
          </cell>
          <cell r="P238">
            <v>0</v>
          </cell>
          <cell r="R238">
            <v>0</v>
          </cell>
          <cell r="T238">
            <v>0</v>
          </cell>
          <cell r="V238">
            <v>0</v>
          </cell>
          <cell r="W238" t="str">
            <v xml:space="preserve"> </v>
          </cell>
          <cell r="X238" t="str">
            <v xml:space="preserve"> </v>
          </cell>
          <cell r="Y238" t="str">
            <v/>
          </cell>
          <cell r="AA238" t="str">
            <v/>
          </cell>
          <cell r="AB238" t="str">
            <v xml:space="preserve"> </v>
          </cell>
          <cell r="AC238" t="str">
            <v/>
          </cell>
          <cell r="AD238" t="str">
            <v xml:space="preserve"> </v>
          </cell>
          <cell r="AE238" t="str">
            <v xml:space="preserve"> </v>
          </cell>
          <cell r="AF238" t="str">
            <v xml:space="preserve"> </v>
          </cell>
          <cell r="AG238">
            <v>0</v>
          </cell>
          <cell r="AH238" t="str">
            <v xml:space="preserve"> </v>
          </cell>
          <cell r="AI238" t="str">
            <v xml:space="preserve"> </v>
          </cell>
          <cell r="AJ238" t="str">
            <v xml:space="preserve"> </v>
          </cell>
          <cell r="AK238" t="str">
            <v xml:space="preserve"> </v>
          </cell>
          <cell r="AL238" t="str">
            <v xml:space="preserve"> </v>
          </cell>
          <cell r="AM238" t="str">
            <v xml:space="preserve"> </v>
          </cell>
          <cell r="AN238" t="str">
            <v xml:space="preserve"> </v>
          </cell>
        </row>
        <row r="239">
          <cell r="B239" t="str">
            <v>-</v>
          </cell>
          <cell r="J239">
            <v>0</v>
          </cell>
          <cell r="L239">
            <v>0</v>
          </cell>
          <cell r="N239">
            <v>0</v>
          </cell>
          <cell r="P239">
            <v>0</v>
          </cell>
          <cell r="R239">
            <v>0</v>
          </cell>
          <cell r="T239">
            <v>0</v>
          </cell>
          <cell r="V239">
            <v>0</v>
          </cell>
          <cell r="W239" t="str">
            <v xml:space="preserve"> </v>
          </cell>
          <cell r="X239" t="str">
            <v xml:space="preserve"> </v>
          </cell>
          <cell r="Y239" t="str">
            <v/>
          </cell>
          <cell r="AA239" t="str">
            <v/>
          </cell>
          <cell r="AB239" t="str">
            <v xml:space="preserve"> </v>
          </cell>
          <cell r="AC239" t="str">
            <v/>
          </cell>
          <cell r="AD239" t="str">
            <v xml:space="preserve"> </v>
          </cell>
          <cell r="AE239" t="str">
            <v xml:space="preserve"> </v>
          </cell>
          <cell r="AF239" t="str">
            <v xml:space="preserve"> </v>
          </cell>
          <cell r="AG239">
            <v>0</v>
          </cell>
          <cell r="AH239" t="str">
            <v xml:space="preserve"> </v>
          </cell>
          <cell r="AI239" t="str">
            <v xml:space="preserve"> </v>
          </cell>
          <cell r="AJ239" t="str">
            <v xml:space="preserve"> </v>
          </cell>
          <cell r="AK239" t="str">
            <v xml:space="preserve"> </v>
          </cell>
          <cell r="AL239" t="str">
            <v xml:space="preserve"> </v>
          </cell>
          <cell r="AM239" t="str">
            <v xml:space="preserve"> </v>
          </cell>
          <cell r="AN239" t="str">
            <v xml:space="preserve"> </v>
          </cell>
        </row>
        <row r="240">
          <cell r="B240" t="str">
            <v>-</v>
          </cell>
          <cell r="J240">
            <v>0</v>
          </cell>
          <cell r="L240">
            <v>0</v>
          </cell>
          <cell r="N240">
            <v>0</v>
          </cell>
          <cell r="P240">
            <v>0</v>
          </cell>
          <cell r="R240">
            <v>0</v>
          </cell>
          <cell r="T240">
            <v>0</v>
          </cell>
          <cell r="V240">
            <v>0</v>
          </cell>
          <cell r="W240" t="str">
            <v xml:space="preserve"> </v>
          </cell>
          <cell r="X240" t="str">
            <v xml:space="preserve"> </v>
          </cell>
          <cell r="Y240" t="str">
            <v/>
          </cell>
          <cell r="AA240" t="str">
            <v/>
          </cell>
          <cell r="AB240" t="str">
            <v xml:space="preserve"> </v>
          </cell>
          <cell r="AC240" t="str">
            <v/>
          </cell>
          <cell r="AD240" t="str">
            <v xml:space="preserve"> </v>
          </cell>
          <cell r="AE240" t="str">
            <v xml:space="preserve"> </v>
          </cell>
          <cell r="AF240" t="str">
            <v xml:space="preserve"> </v>
          </cell>
          <cell r="AG240">
            <v>0</v>
          </cell>
          <cell r="AH240" t="str">
            <v xml:space="preserve"> </v>
          </cell>
          <cell r="AI240" t="str">
            <v xml:space="preserve"> </v>
          </cell>
          <cell r="AJ240" t="str">
            <v xml:space="preserve"> </v>
          </cell>
          <cell r="AK240" t="str">
            <v xml:space="preserve"> </v>
          </cell>
          <cell r="AL240" t="str">
            <v xml:space="preserve"> </v>
          </cell>
          <cell r="AM240" t="str">
            <v xml:space="preserve"> </v>
          </cell>
          <cell r="AN240" t="str">
            <v xml:space="preserve"> </v>
          </cell>
        </row>
        <row r="241">
          <cell r="B241" t="str">
            <v>-</v>
          </cell>
          <cell r="J241">
            <v>0</v>
          </cell>
          <cell r="L241">
            <v>0</v>
          </cell>
          <cell r="N241">
            <v>0</v>
          </cell>
          <cell r="P241">
            <v>0</v>
          </cell>
          <cell r="R241">
            <v>0</v>
          </cell>
          <cell r="T241">
            <v>0</v>
          </cell>
          <cell r="V241">
            <v>0</v>
          </cell>
          <cell r="W241" t="str">
            <v xml:space="preserve"> </v>
          </cell>
          <cell r="X241" t="str">
            <v xml:space="preserve"> </v>
          </cell>
          <cell r="Y241" t="str">
            <v/>
          </cell>
          <cell r="AA241" t="str">
            <v/>
          </cell>
          <cell r="AB241" t="str">
            <v xml:space="preserve"> </v>
          </cell>
          <cell r="AC241" t="str">
            <v/>
          </cell>
          <cell r="AD241" t="str">
            <v xml:space="preserve"> </v>
          </cell>
          <cell r="AE241" t="str">
            <v xml:space="preserve"> </v>
          </cell>
          <cell r="AF241" t="str">
            <v xml:space="preserve"> </v>
          </cell>
          <cell r="AG241">
            <v>0</v>
          </cell>
          <cell r="AH241" t="str">
            <v xml:space="preserve"> </v>
          </cell>
          <cell r="AI241" t="str">
            <v xml:space="preserve"> </v>
          </cell>
          <cell r="AJ241" t="str">
            <v xml:space="preserve"> </v>
          </cell>
          <cell r="AK241" t="str">
            <v xml:space="preserve"> </v>
          </cell>
          <cell r="AL241" t="str">
            <v xml:space="preserve"> </v>
          </cell>
          <cell r="AM241" t="str">
            <v xml:space="preserve"> </v>
          </cell>
          <cell r="AN241" t="str">
            <v xml:space="preserve"> </v>
          </cell>
        </row>
        <row r="242">
          <cell r="B242" t="str">
            <v>-</v>
          </cell>
          <cell r="J242">
            <v>0</v>
          </cell>
          <cell r="L242">
            <v>0</v>
          </cell>
          <cell r="N242">
            <v>0</v>
          </cell>
          <cell r="P242">
            <v>0</v>
          </cell>
          <cell r="R242">
            <v>0</v>
          </cell>
          <cell r="T242">
            <v>0</v>
          </cell>
          <cell r="V242">
            <v>0</v>
          </cell>
          <cell r="W242" t="str">
            <v xml:space="preserve"> </v>
          </cell>
          <cell r="X242" t="str">
            <v xml:space="preserve"> </v>
          </cell>
          <cell r="Y242" t="str">
            <v/>
          </cell>
          <cell r="AA242" t="str">
            <v/>
          </cell>
          <cell r="AB242" t="str">
            <v xml:space="preserve"> </v>
          </cell>
          <cell r="AC242" t="str">
            <v/>
          </cell>
          <cell r="AD242" t="str">
            <v xml:space="preserve"> </v>
          </cell>
          <cell r="AE242" t="str">
            <v xml:space="preserve"> </v>
          </cell>
          <cell r="AF242" t="str">
            <v xml:space="preserve"> </v>
          </cell>
          <cell r="AG242">
            <v>0</v>
          </cell>
          <cell r="AH242" t="str">
            <v xml:space="preserve"> </v>
          </cell>
          <cell r="AI242" t="str">
            <v xml:space="preserve"> </v>
          </cell>
          <cell r="AJ242" t="str">
            <v xml:space="preserve"> </v>
          </cell>
          <cell r="AK242" t="str">
            <v xml:space="preserve"> </v>
          </cell>
          <cell r="AL242" t="str">
            <v xml:space="preserve"> </v>
          </cell>
          <cell r="AM242" t="str">
            <v xml:space="preserve"> </v>
          </cell>
          <cell r="AN242" t="str">
            <v xml:space="preserve"> </v>
          </cell>
        </row>
        <row r="243">
          <cell r="B243" t="str">
            <v>-</v>
          </cell>
          <cell r="J243">
            <v>0</v>
          </cell>
          <cell r="L243">
            <v>0</v>
          </cell>
          <cell r="N243">
            <v>0</v>
          </cell>
          <cell r="P243">
            <v>0</v>
          </cell>
          <cell r="R243">
            <v>0</v>
          </cell>
          <cell r="T243">
            <v>0</v>
          </cell>
          <cell r="V243">
            <v>0</v>
          </cell>
          <cell r="W243" t="str">
            <v xml:space="preserve"> </v>
          </cell>
          <cell r="X243" t="str">
            <v xml:space="preserve"> </v>
          </cell>
          <cell r="Y243" t="str">
            <v/>
          </cell>
          <cell r="AA243" t="str">
            <v/>
          </cell>
          <cell r="AB243" t="str">
            <v xml:space="preserve"> </v>
          </cell>
          <cell r="AC243" t="str">
            <v/>
          </cell>
          <cell r="AD243" t="str">
            <v xml:space="preserve"> </v>
          </cell>
          <cell r="AE243" t="str">
            <v xml:space="preserve"> </v>
          </cell>
          <cell r="AF243" t="str">
            <v xml:space="preserve"> </v>
          </cell>
          <cell r="AG243">
            <v>0</v>
          </cell>
          <cell r="AH243" t="str">
            <v xml:space="preserve"> </v>
          </cell>
          <cell r="AI243" t="str">
            <v xml:space="preserve"> </v>
          </cell>
          <cell r="AJ243" t="str">
            <v xml:space="preserve"> </v>
          </cell>
          <cell r="AK243" t="str">
            <v xml:space="preserve"> </v>
          </cell>
          <cell r="AL243" t="str">
            <v xml:space="preserve"> </v>
          </cell>
          <cell r="AM243" t="str">
            <v xml:space="preserve"> </v>
          </cell>
          <cell r="AN243" t="str">
            <v xml:space="preserve"> </v>
          </cell>
        </row>
        <row r="244">
          <cell r="B244" t="str">
            <v>-</v>
          </cell>
          <cell r="J244">
            <v>0</v>
          </cell>
          <cell r="L244">
            <v>0</v>
          </cell>
          <cell r="N244">
            <v>0</v>
          </cell>
          <cell r="P244">
            <v>0</v>
          </cell>
          <cell r="R244">
            <v>0</v>
          </cell>
          <cell r="T244">
            <v>0</v>
          </cell>
          <cell r="V244">
            <v>0</v>
          </cell>
          <cell r="W244" t="str">
            <v xml:space="preserve"> </v>
          </cell>
          <cell r="X244" t="str">
            <v xml:space="preserve"> </v>
          </cell>
          <cell r="Y244" t="str">
            <v/>
          </cell>
          <cell r="AA244" t="str">
            <v/>
          </cell>
          <cell r="AB244" t="str">
            <v xml:space="preserve"> </v>
          </cell>
          <cell r="AC244" t="str">
            <v/>
          </cell>
          <cell r="AD244" t="str">
            <v xml:space="preserve"> </v>
          </cell>
          <cell r="AE244" t="str">
            <v xml:space="preserve"> </v>
          </cell>
          <cell r="AF244" t="str">
            <v xml:space="preserve"> </v>
          </cell>
          <cell r="AG244">
            <v>0</v>
          </cell>
          <cell r="AH244" t="str">
            <v xml:space="preserve"> </v>
          </cell>
          <cell r="AI244" t="str">
            <v xml:space="preserve"> </v>
          </cell>
          <cell r="AJ244" t="str">
            <v xml:space="preserve"> </v>
          </cell>
          <cell r="AK244" t="str">
            <v xml:space="preserve"> </v>
          </cell>
          <cell r="AL244" t="str">
            <v xml:space="preserve"> </v>
          </cell>
          <cell r="AM244" t="str">
            <v xml:space="preserve"> </v>
          </cell>
          <cell r="AN244" t="str">
            <v xml:space="preserve"> </v>
          </cell>
        </row>
        <row r="245">
          <cell r="B245" t="str">
            <v>-</v>
          </cell>
          <cell r="J245">
            <v>0</v>
          </cell>
          <cell r="L245">
            <v>0</v>
          </cell>
          <cell r="N245">
            <v>0</v>
          </cell>
          <cell r="P245">
            <v>0</v>
          </cell>
          <cell r="R245">
            <v>0</v>
          </cell>
          <cell r="T245">
            <v>0</v>
          </cell>
          <cell r="V245">
            <v>0</v>
          </cell>
          <cell r="W245" t="str">
            <v xml:space="preserve"> </v>
          </cell>
          <cell r="X245" t="str">
            <v xml:space="preserve"> </v>
          </cell>
          <cell r="Y245" t="str">
            <v/>
          </cell>
          <cell r="AA245" t="str">
            <v/>
          </cell>
          <cell r="AB245" t="str">
            <v xml:space="preserve"> </v>
          </cell>
          <cell r="AC245" t="str">
            <v/>
          </cell>
          <cell r="AD245" t="str">
            <v xml:space="preserve"> </v>
          </cell>
          <cell r="AE245" t="str">
            <v xml:space="preserve"> </v>
          </cell>
          <cell r="AF245" t="str">
            <v xml:space="preserve"> </v>
          </cell>
          <cell r="AG245">
            <v>0</v>
          </cell>
          <cell r="AH245" t="str">
            <v xml:space="preserve"> </v>
          </cell>
          <cell r="AI245" t="str">
            <v xml:space="preserve"> </v>
          </cell>
          <cell r="AJ245" t="str">
            <v xml:space="preserve"> </v>
          </cell>
          <cell r="AK245" t="str">
            <v xml:space="preserve"> </v>
          </cell>
          <cell r="AL245" t="str">
            <v xml:space="preserve"> </v>
          </cell>
          <cell r="AM245" t="str">
            <v xml:space="preserve"> </v>
          </cell>
          <cell r="AN245" t="str">
            <v xml:space="preserve"> </v>
          </cell>
        </row>
        <row r="246">
          <cell r="B246" t="str">
            <v>-</v>
          </cell>
          <cell r="J246">
            <v>0</v>
          </cell>
          <cell r="L246">
            <v>0</v>
          </cell>
          <cell r="N246">
            <v>0</v>
          </cell>
          <cell r="P246">
            <v>0</v>
          </cell>
          <cell r="R246">
            <v>0</v>
          </cell>
          <cell r="T246">
            <v>0</v>
          </cell>
          <cell r="V246">
            <v>0</v>
          </cell>
          <cell r="W246" t="str">
            <v xml:space="preserve"> </v>
          </cell>
          <cell r="X246" t="str">
            <v xml:space="preserve"> </v>
          </cell>
          <cell r="Y246" t="str">
            <v/>
          </cell>
          <cell r="AA246" t="str">
            <v/>
          </cell>
          <cell r="AB246" t="str">
            <v xml:space="preserve"> </v>
          </cell>
          <cell r="AC246" t="str">
            <v/>
          </cell>
          <cell r="AD246" t="str">
            <v xml:space="preserve"> </v>
          </cell>
          <cell r="AE246" t="str">
            <v xml:space="preserve"> </v>
          </cell>
          <cell r="AF246" t="str">
            <v xml:space="preserve"> </v>
          </cell>
          <cell r="AG246">
            <v>0</v>
          </cell>
          <cell r="AH246" t="str">
            <v xml:space="preserve"> </v>
          </cell>
          <cell r="AI246" t="str">
            <v xml:space="preserve"> </v>
          </cell>
          <cell r="AJ246" t="str">
            <v xml:space="preserve"> </v>
          </cell>
          <cell r="AK246" t="str">
            <v xml:space="preserve"> </v>
          </cell>
          <cell r="AL246" t="str">
            <v xml:space="preserve"> </v>
          </cell>
          <cell r="AM246" t="str">
            <v xml:space="preserve"> </v>
          </cell>
          <cell r="AN246" t="str">
            <v xml:space="preserve"> </v>
          </cell>
        </row>
        <row r="247">
          <cell r="B247" t="str">
            <v>-</v>
          </cell>
          <cell r="J247">
            <v>0</v>
          </cell>
          <cell r="L247">
            <v>0</v>
          </cell>
          <cell r="N247">
            <v>0</v>
          </cell>
          <cell r="P247">
            <v>0</v>
          </cell>
          <cell r="R247">
            <v>0</v>
          </cell>
          <cell r="T247">
            <v>0</v>
          </cell>
          <cell r="V247">
            <v>0</v>
          </cell>
          <cell r="W247" t="str">
            <v xml:space="preserve"> </v>
          </cell>
          <cell r="X247" t="str">
            <v xml:space="preserve"> </v>
          </cell>
          <cell r="Y247" t="str">
            <v/>
          </cell>
          <cell r="AA247" t="str">
            <v/>
          </cell>
          <cell r="AB247" t="str">
            <v xml:space="preserve"> </v>
          </cell>
          <cell r="AC247" t="str">
            <v/>
          </cell>
          <cell r="AD247" t="str">
            <v xml:space="preserve"> </v>
          </cell>
          <cell r="AE247" t="str">
            <v xml:space="preserve"> </v>
          </cell>
          <cell r="AF247" t="str">
            <v xml:space="preserve"> </v>
          </cell>
          <cell r="AG247">
            <v>0</v>
          </cell>
          <cell r="AH247" t="str">
            <v xml:space="preserve"> </v>
          </cell>
          <cell r="AI247" t="str">
            <v xml:space="preserve"> </v>
          </cell>
          <cell r="AJ247" t="str">
            <v xml:space="preserve"> </v>
          </cell>
          <cell r="AK247" t="str">
            <v xml:space="preserve"> </v>
          </cell>
          <cell r="AL247" t="str">
            <v xml:space="preserve"> </v>
          </cell>
          <cell r="AM247" t="str">
            <v xml:space="preserve"> </v>
          </cell>
          <cell r="AN247" t="str">
            <v xml:space="preserve"> </v>
          </cell>
        </row>
        <row r="248">
          <cell r="B248" t="str">
            <v>-</v>
          </cell>
          <cell r="J248">
            <v>0</v>
          </cell>
          <cell r="L248">
            <v>0</v>
          </cell>
          <cell r="N248">
            <v>0</v>
          </cell>
          <cell r="P248">
            <v>0</v>
          </cell>
          <cell r="R248">
            <v>0</v>
          </cell>
          <cell r="T248">
            <v>0</v>
          </cell>
          <cell r="V248">
            <v>0</v>
          </cell>
          <cell r="W248" t="str">
            <v xml:space="preserve"> </v>
          </cell>
          <cell r="X248" t="str">
            <v xml:space="preserve"> </v>
          </cell>
          <cell r="Y248" t="str">
            <v/>
          </cell>
          <cell r="AA248" t="str">
            <v/>
          </cell>
          <cell r="AB248" t="str">
            <v xml:space="preserve"> </v>
          </cell>
          <cell r="AC248" t="str">
            <v/>
          </cell>
          <cell r="AD248" t="str">
            <v xml:space="preserve"> </v>
          </cell>
          <cell r="AE248" t="str">
            <v xml:space="preserve"> </v>
          </cell>
          <cell r="AF248" t="str">
            <v xml:space="preserve"> </v>
          </cell>
          <cell r="AG248">
            <v>0</v>
          </cell>
          <cell r="AH248" t="str">
            <v xml:space="preserve"> </v>
          </cell>
          <cell r="AI248" t="str">
            <v xml:space="preserve"> </v>
          </cell>
          <cell r="AJ248" t="str">
            <v xml:space="preserve"> </v>
          </cell>
          <cell r="AK248" t="str">
            <v xml:space="preserve"> </v>
          </cell>
          <cell r="AL248" t="str">
            <v xml:space="preserve"> </v>
          </cell>
          <cell r="AM248" t="str">
            <v xml:space="preserve"> </v>
          </cell>
          <cell r="AN248" t="str">
            <v xml:space="preserve"> </v>
          </cell>
        </row>
        <row r="249">
          <cell r="B249" t="str">
            <v>-</v>
          </cell>
          <cell r="J249">
            <v>0</v>
          </cell>
          <cell r="L249">
            <v>0</v>
          </cell>
          <cell r="N249">
            <v>0</v>
          </cell>
          <cell r="P249">
            <v>0</v>
          </cell>
          <cell r="R249">
            <v>0</v>
          </cell>
          <cell r="T249">
            <v>0</v>
          </cell>
          <cell r="V249">
            <v>0</v>
          </cell>
          <cell r="W249" t="str">
            <v xml:space="preserve"> </v>
          </cell>
          <cell r="X249" t="str">
            <v xml:space="preserve"> </v>
          </cell>
          <cell r="Y249" t="str">
            <v/>
          </cell>
          <cell r="AA249" t="str">
            <v/>
          </cell>
          <cell r="AB249" t="str">
            <v xml:space="preserve"> </v>
          </cell>
          <cell r="AC249" t="str">
            <v/>
          </cell>
          <cell r="AD249" t="str">
            <v xml:space="preserve"> </v>
          </cell>
          <cell r="AE249" t="str">
            <v xml:space="preserve"> </v>
          </cell>
          <cell r="AF249" t="str">
            <v xml:space="preserve"> </v>
          </cell>
          <cell r="AG249">
            <v>0</v>
          </cell>
          <cell r="AH249" t="str">
            <v xml:space="preserve"> </v>
          </cell>
          <cell r="AI249" t="str">
            <v xml:space="preserve"> </v>
          </cell>
          <cell r="AJ249" t="str">
            <v xml:space="preserve"> </v>
          </cell>
          <cell r="AK249" t="str">
            <v xml:space="preserve"> </v>
          </cell>
          <cell r="AL249" t="str">
            <v xml:space="preserve"> </v>
          </cell>
          <cell r="AM249" t="str">
            <v xml:space="preserve"> </v>
          </cell>
          <cell r="AN249" t="str">
            <v xml:space="preserve"> </v>
          </cell>
        </row>
        <row r="250">
          <cell r="B250" t="str">
            <v>-</v>
          </cell>
          <cell r="J250">
            <v>0</v>
          </cell>
          <cell r="L250">
            <v>0</v>
          </cell>
          <cell r="N250">
            <v>0</v>
          </cell>
          <cell r="P250">
            <v>0</v>
          </cell>
          <cell r="R250">
            <v>0</v>
          </cell>
          <cell r="T250">
            <v>0</v>
          </cell>
          <cell r="V250">
            <v>0</v>
          </cell>
          <cell r="W250" t="str">
            <v xml:space="preserve"> </v>
          </cell>
          <cell r="X250" t="str">
            <v xml:space="preserve"> </v>
          </cell>
          <cell r="Y250" t="str">
            <v/>
          </cell>
          <cell r="AA250" t="str">
            <v/>
          </cell>
          <cell r="AB250" t="str">
            <v xml:space="preserve"> </v>
          </cell>
          <cell r="AC250" t="str">
            <v/>
          </cell>
          <cell r="AD250" t="str">
            <v xml:space="preserve"> </v>
          </cell>
          <cell r="AE250" t="str">
            <v xml:space="preserve"> </v>
          </cell>
          <cell r="AF250" t="str">
            <v xml:space="preserve"> </v>
          </cell>
          <cell r="AG250">
            <v>0</v>
          </cell>
          <cell r="AH250" t="str">
            <v xml:space="preserve"> </v>
          </cell>
          <cell r="AI250" t="str">
            <v xml:space="preserve"> </v>
          </cell>
          <cell r="AJ250" t="str">
            <v xml:space="preserve"> </v>
          </cell>
          <cell r="AK250" t="str">
            <v xml:space="preserve"> </v>
          </cell>
          <cell r="AL250" t="str">
            <v xml:space="preserve"> </v>
          </cell>
          <cell r="AM250" t="str">
            <v xml:space="preserve"> </v>
          </cell>
          <cell r="AN250" t="str">
            <v xml:space="preserve"> </v>
          </cell>
        </row>
        <row r="251">
          <cell r="B251" t="str">
            <v>-</v>
          </cell>
          <cell r="J251">
            <v>0</v>
          </cell>
          <cell r="L251">
            <v>0</v>
          </cell>
          <cell r="N251">
            <v>0</v>
          </cell>
          <cell r="P251">
            <v>0</v>
          </cell>
          <cell r="R251">
            <v>0</v>
          </cell>
          <cell r="T251">
            <v>0</v>
          </cell>
          <cell r="V251">
            <v>0</v>
          </cell>
          <cell r="W251" t="str">
            <v xml:space="preserve"> </v>
          </cell>
          <cell r="X251" t="str">
            <v xml:space="preserve"> </v>
          </cell>
          <cell r="Y251" t="str">
            <v/>
          </cell>
          <cell r="AA251" t="str">
            <v/>
          </cell>
          <cell r="AB251" t="str">
            <v xml:space="preserve"> </v>
          </cell>
          <cell r="AC251" t="str">
            <v/>
          </cell>
          <cell r="AD251" t="str">
            <v xml:space="preserve"> </v>
          </cell>
          <cell r="AE251" t="str">
            <v xml:space="preserve"> </v>
          </cell>
          <cell r="AF251" t="str">
            <v xml:space="preserve"> </v>
          </cell>
          <cell r="AG251">
            <v>0</v>
          </cell>
          <cell r="AH251" t="str">
            <v xml:space="preserve"> </v>
          </cell>
          <cell r="AI251" t="str">
            <v xml:space="preserve"> </v>
          </cell>
          <cell r="AJ251" t="str">
            <v xml:space="preserve"> </v>
          </cell>
          <cell r="AK251" t="str">
            <v xml:space="preserve"> </v>
          </cell>
          <cell r="AL251" t="str">
            <v xml:space="preserve"> </v>
          </cell>
          <cell r="AM251" t="str">
            <v xml:space="preserve"> </v>
          </cell>
          <cell r="AN251" t="str">
            <v xml:space="preserve"> </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externalLinkPath" Target="file:///D:\Users\angelica.patino\Downloads\1.%20Matriz_mapa_riesgos%20corregido%20final%20DM%20(1).xlsx" TargetMode="Externa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invalid="1" refreshedBy="Andres Marin" refreshedDate="44186.276661689815" createdVersion="4" refreshedVersion="4" minRefreshableVersion="3" recordCount="10" xr:uid="{00000000-000A-0000-FFFF-FFFF0B000000}">
  <cacheSource type="worksheet">
    <worksheetSource name="Tabla1" r:id="rId1"/>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7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40">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23" dataDxfId="322">
  <autoFilter ref="I1:I31" xr:uid="{00000000-0009-0000-0100-000009000000}"/>
  <tableColumns count="1">
    <tableColumn id="1" xr3:uid="{00000000-0010-0000-0900-000001000000}" name="N° CAUSA" dataDxfId="321"/>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20" dataDxfId="318" headerRowBorderDxfId="319" tableBorderDxfId="317" totalsRowBorderDxfId="316">
  <autoFilter ref="AB21:AD35" xr:uid="{00000000-0009-0000-0100-00000A000000}"/>
  <tableColumns count="3">
    <tableColumn id="1" xr3:uid="{00000000-0010-0000-0A00-000001000000}" name="PROCESOS" dataDxfId="315"/>
    <tableColumn id="2" xr3:uid="{00000000-0010-0000-0A00-000002000000}" name="OBJETIVO" dataDxfId="314"/>
    <tableColumn id="3" xr3:uid="{00000000-0010-0000-0A00-000003000000}" name="ALCANCE" dataDxfId="31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195" dataDxfId="194">
  <autoFilter ref="B209:C219" xr:uid="{00000000-0009-0000-0100-00000B000000}"/>
  <tableColumns count="2">
    <tableColumn id="1" xr3:uid="{00000000-0010-0000-0B00-000001000000}" name="Criterios" dataDxfId="193"/>
    <tableColumn id="2" xr3:uid="{00000000-0010-0000-0B00-000002000000}" name="Subcriterios" dataDxfId="19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39" dataDxfId="338">
  <autoFilter ref="E1:E201" xr:uid="{00000000-0009-0000-0100-000004000000}"/>
  <tableColumns count="1">
    <tableColumn id="1" xr3:uid="{00000000-0010-0000-0100-000001000000}" name="N° RIESGO" dataDxfId="33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36" dataDxfId="335">
  <autoFilter ref="K1:K16" xr:uid="{00000000-0009-0000-0100-000005000000}"/>
  <sortState ref="K2:K16">
    <sortCondition ref="K14"/>
  </sortState>
  <tableColumns count="1">
    <tableColumn id="1" xr3:uid="{00000000-0010-0000-0200-000001000000}" name="PROCESOS" dataDxfId="33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33" dataDxfId="332">
  <autoFilter ref="O1:O6" xr:uid="{00000000-0009-0000-0100-00000C000000}"/>
  <sortState ref="O2:O6">
    <sortCondition ref="O1"/>
  </sortState>
  <tableColumns count="1">
    <tableColumn id="1" xr3:uid="{00000000-0010-0000-0300-000001000000}" name="IMPACTO" dataDxfId="33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30" dataDxfId="329">
  <autoFilter ref="G1:G31" xr:uid="{00000000-0009-0000-0100-000002000000}"/>
  <tableColumns count="1">
    <tableColumn id="1" xr3:uid="{00000000-0010-0000-0500-000001000000}" name="N° CONTROL" dataDxfId="32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27" dataDxfId="326">
  <autoFilter ref="O9:O22" xr:uid="{00000000-0009-0000-0100-000006000000}"/>
  <sortState ref="O10:O12">
    <sortCondition ref="O9:O12"/>
  </sortState>
  <tableColumns count="1">
    <tableColumn id="1" xr3:uid="{00000000-0010-0000-0600-000001000000}" name="TIPO DE RIESGO" dataDxfId="32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24">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485" t="s">
        <v>3</v>
      </c>
      <c r="D2" s="7"/>
    </row>
    <row r="3" spans="1:4" ht="38.25" x14ac:dyDescent="0.25">
      <c r="A3" s="485"/>
      <c r="B3" s="4" t="s">
        <v>4</v>
      </c>
      <c r="C3" s="4" t="s">
        <v>5</v>
      </c>
      <c r="D3" s="7"/>
    </row>
    <row r="4" spans="1:4" ht="51" x14ac:dyDescent="0.25">
      <c r="A4" s="485"/>
      <c r="B4" s="4" t="s">
        <v>6</v>
      </c>
      <c r="C4" s="4" t="s">
        <v>7</v>
      </c>
    </row>
    <row r="5" spans="1:4" ht="38.25" x14ac:dyDescent="0.25">
      <c r="A5" s="485"/>
      <c r="B5" s="4" t="s">
        <v>8</v>
      </c>
      <c r="C5" s="4" t="s">
        <v>9</v>
      </c>
    </row>
    <row r="6" spans="1:4" ht="51" x14ac:dyDescent="0.25">
      <c r="A6" s="485"/>
      <c r="B6" s="4" t="s">
        <v>10</v>
      </c>
      <c r="C6" s="4" t="s">
        <v>11</v>
      </c>
    </row>
    <row r="7" spans="1:4" ht="51" x14ac:dyDescent="0.25">
      <c r="A7" s="485"/>
      <c r="B7" s="4" t="s">
        <v>12</v>
      </c>
      <c r="C7" s="4" t="s">
        <v>13</v>
      </c>
    </row>
    <row r="8" spans="1:4" ht="38.25" x14ac:dyDescent="0.25">
      <c r="A8" s="485"/>
      <c r="B8" s="4" t="s">
        <v>14</v>
      </c>
      <c r="C8" s="4" t="s">
        <v>15</v>
      </c>
    </row>
    <row r="9" spans="1:4" ht="63.75" x14ac:dyDescent="0.25">
      <c r="A9" s="485" t="s">
        <v>16</v>
      </c>
      <c r="B9" s="4" t="s">
        <v>17</v>
      </c>
      <c r="C9" s="4" t="s">
        <v>18</v>
      </c>
    </row>
    <row r="10" spans="1:4" ht="51" x14ac:dyDescent="0.25">
      <c r="A10" s="485"/>
      <c r="B10" s="4" t="s">
        <v>19</v>
      </c>
      <c r="C10" s="4" t="s">
        <v>20</v>
      </c>
    </row>
    <row r="11" spans="1:4" ht="51" x14ac:dyDescent="0.25">
      <c r="A11" s="485"/>
      <c r="B11" s="4" t="s">
        <v>21</v>
      </c>
      <c r="C11" s="4" t="s">
        <v>22</v>
      </c>
    </row>
    <row r="12" spans="1:4" ht="76.5" x14ac:dyDescent="0.25">
      <c r="A12" s="485"/>
      <c r="B12" s="4" t="s">
        <v>23</v>
      </c>
      <c r="C12" s="4" t="s">
        <v>24</v>
      </c>
    </row>
    <row r="13" spans="1:4" ht="51" x14ac:dyDescent="0.25">
      <c r="A13" s="485"/>
      <c r="B13" s="4" t="s">
        <v>25</v>
      </c>
      <c r="C13" s="4" t="s">
        <v>26</v>
      </c>
    </row>
    <row r="14" spans="1:4" ht="63.75" x14ac:dyDescent="0.25">
      <c r="A14" s="485"/>
      <c r="B14" s="4" t="s">
        <v>27</v>
      </c>
      <c r="C14" s="4" t="s">
        <v>28</v>
      </c>
    </row>
    <row r="15" spans="1:4" ht="38.25" x14ac:dyDescent="0.25">
      <c r="A15" s="486" t="s">
        <v>29</v>
      </c>
      <c r="B15" s="4" t="s">
        <v>30</v>
      </c>
      <c r="C15" s="4" t="s">
        <v>31</v>
      </c>
    </row>
    <row r="16" spans="1:4" ht="63.75" x14ac:dyDescent="0.25">
      <c r="A16" s="487"/>
      <c r="B16" s="4" t="s">
        <v>32</v>
      </c>
      <c r="C16" s="4" t="s">
        <v>33</v>
      </c>
    </row>
    <row r="17" spans="1:3" ht="63.75" x14ac:dyDescent="0.25">
      <c r="A17" s="487"/>
      <c r="B17" s="4" t="s">
        <v>34</v>
      </c>
      <c r="C17" s="4" t="s">
        <v>35</v>
      </c>
    </row>
    <row r="18" spans="1:3" ht="38.25" x14ac:dyDescent="0.25">
      <c r="A18" s="487"/>
      <c r="B18" s="4" t="s">
        <v>36</v>
      </c>
      <c r="C18" s="4" t="s">
        <v>37</v>
      </c>
    </row>
    <row r="19" spans="1:3" ht="51" x14ac:dyDescent="0.25">
      <c r="A19" s="487"/>
      <c r="B19" s="4" t="s">
        <v>38</v>
      </c>
      <c r="C19" s="4" t="s">
        <v>39</v>
      </c>
    </row>
    <row r="20" spans="1:3" ht="63.75" x14ac:dyDescent="0.25">
      <c r="A20" s="487"/>
      <c r="B20" s="4" t="s">
        <v>40</v>
      </c>
      <c r="C20" s="4" t="s">
        <v>41</v>
      </c>
    </row>
    <row r="21" spans="1:3" ht="127.5" x14ac:dyDescent="0.25">
      <c r="A21" s="487"/>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E42" sqref="E42"/>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19" t="s">
        <v>1070</v>
      </c>
      <c r="C1" s="719"/>
      <c r="D1" s="71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05"/>
      <c r="C3" s="306" t="s">
        <v>1071</v>
      </c>
      <c r="D3" s="306" t="s">
        <v>1072</v>
      </c>
      <c r="E3" s="15"/>
      <c r="F3" s="15"/>
      <c r="G3" s="15"/>
      <c r="H3" s="15"/>
      <c r="I3" s="15"/>
      <c r="J3" s="15"/>
      <c r="K3" s="15"/>
      <c r="L3" s="15"/>
      <c r="M3" s="15"/>
      <c r="N3" s="15"/>
      <c r="O3" s="15"/>
      <c r="P3" s="15"/>
      <c r="Q3" s="15"/>
      <c r="R3" s="15"/>
      <c r="S3" s="15"/>
      <c r="T3" s="15"/>
      <c r="U3" s="15"/>
    </row>
    <row r="4" spans="1:21" ht="33.75" x14ac:dyDescent="0.25">
      <c r="A4" s="307" t="s">
        <v>77</v>
      </c>
      <c r="B4" s="308" t="s">
        <v>1073</v>
      </c>
      <c r="C4" s="309" t="s">
        <v>1074</v>
      </c>
      <c r="D4" s="310" t="s">
        <v>1075</v>
      </c>
      <c r="E4" s="15"/>
      <c r="F4" s="15"/>
      <c r="G4" s="15"/>
      <c r="H4" s="15"/>
      <c r="I4" s="15"/>
      <c r="J4" s="15"/>
      <c r="K4" s="15"/>
      <c r="L4" s="15"/>
      <c r="M4" s="15"/>
      <c r="N4" s="15"/>
      <c r="O4" s="15"/>
      <c r="P4" s="15"/>
      <c r="Q4" s="15"/>
      <c r="R4" s="15"/>
      <c r="S4" s="15"/>
      <c r="T4" s="15"/>
      <c r="U4" s="15"/>
    </row>
    <row r="5" spans="1:21" ht="67.5" x14ac:dyDescent="0.25">
      <c r="A5" s="307" t="s">
        <v>83</v>
      </c>
      <c r="B5" s="311" t="s">
        <v>1076</v>
      </c>
      <c r="C5" s="312" t="s">
        <v>1077</v>
      </c>
      <c r="D5" s="313" t="s">
        <v>1078</v>
      </c>
      <c r="E5" s="15"/>
      <c r="F5" s="15"/>
      <c r="G5" s="15"/>
      <c r="H5" s="15"/>
      <c r="I5" s="15"/>
      <c r="J5" s="15"/>
      <c r="K5" s="15"/>
      <c r="L5" s="15"/>
      <c r="M5" s="15"/>
      <c r="N5" s="15"/>
      <c r="O5" s="15"/>
      <c r="P5" s="15"/>
      <c r="Q5" s="15"/>
      <c r="R5" s="15"/>
      <c r="S5" s="15"/>
      <c r="T5" s="15"/>
      <c r="U5" s="15"/>
    </row>
    <row r="6" spans="1:21" ht="67.5" x14ac:dyDescent="0.25">
      <c r="A6" s="307" t="s">
        <v>90</v>
      </c>
      <c r="B6" s="314" t="s">
        <v>1079</v>
      </c>
      <c r="C6" s="312" t="s">
        <v>1080</v>
      </c>
      <c r="D6" s="313" t="s">
        <v>1081</v>
      </c>
      <c r="E6" s="15"/>
      <c r="F6" s="15"/>
      <c r="G6" s="15"/>
      <c r="H6" s="15"/>
      <c r="I6" s="15"/>
      <c r="J6" s="15"/>
      <c r="K6" s="15"/>
      <c r="L6" s="15"/>
      <c r="M6" s="15"/>
      <c r="N6" s="15"/>
      <c r="O6" s="15"/>
      <c r="P6" s="15"/>
      <c r="Q6" s="15"/>
      <c r="R6" s="15"/>
      <c r="S6" s="15"/>
      <c r="T6" s="15"/>
      <c r="U6" s="15"/>
    </row>
    <row r="7" spans="1:21" ht="101.25" x14ac:dyDescent="0.25">
      <c r="A7" s="307" t="s">
        <v>97</v>
      </c>
      <c r="B7" s="315" t="s">
        <v>1082</v>
      </c>
      <c r="C7" s="312" t="s">
        <v>1083</v>
      </c>
      <c r="D7" s="313" t="s">
        <v>1084</v>
      </c>
      <c r="E7" s="15"/>
      <c r="F7" s="15"/>
      <c r="G7" s="15"/>
      <c r="H7" s="15"/>
      <c r="I7" s="15"/>
      <c r="J7" s="15"/>
      <c r="K7" s="15"/>
      <c r="L7" s="15"/>
      <c r="M7" s="15"/>
      <c r="N7" s="15"/>
      <c r="O7" s="15"/>
      <c r="P7" s="15"/>
      <c r="Q7" s="15"/>
      <c r="R7" s="15"/>
      <c r="S7" s="15"/>
      <c r="T7" s="15"/>
      <c r="U7" s="15"/>
    </row>
    <row r="8" spans="1:21" ht="67.5" x14ac:dyDescent="0.25">
      <c r="A8" s="307" t="s">
        <v>104</v>
      </c>
      <c r="B8" s="316" t="s">
        <v>1085</v>
      </c>
      <c r="C8" s="312" t="s">
        <v>1086</v>
      </c>
      <c r="D8" s="313" t="s">
        <v>1087</v>
      </c>
      <c r="E8" s="15"/>
      <c r="F8" s="15"/>
      <c r="G8" s="15"/>
      <c r="H8" s="15"/>
      <c r="I8" s="15"/>
      <c r="J8" s="15"/>
      <c r="K8" s="15"/>
      <c r="L8" s="15"/>
      <c r="M8" s="15"/>
      <c r="N8" s="15"/>
      <c r="O8" s="15"/>
      <c r="P8" s="15"/>
      <c r="Q8" s="15"/>
      <c r="R8" s="15"/>
      <c r="S8" s="15"/>
      <c r="T8" s="15"/>
      <c r="U8" s="15"/>
    </row>
    <row r="9" spans="1:21" ht="20.25" x14ac:dyDescent="0.25">
      <c r="A9" s="307"/>
      <c r="B9" s="307"/>
      <c r="C9" s="317"/>
      <c r="D9" s="317"/>
      <c r="E9" s="15"/>
      <c r="F9" s="15"/>
      <c r="G9" s="15"/>
      <c r="H9" s="15"/>
      <c r="I9" s="15"/>
      <c r="J9" s="15"/>
      <c r="K9" s="15"/>
      <c r="L9" s="15"/>
      <c r="M9" s="15"/>
      <c r="N9" s="15"/>
      <c r="O9" s="15"/>
      <c r="P9" s="15"/>
      <c r="Q9" s="15"/>
      <c r="R9" s="15"/>
      <c r="S9" s="15"/>
      <c r="T9" s="15"/>
      <c r="U9" s="15"/>
    </row>
    <row r="10" spans="1:21" ht="16.5" x14ac:dyDescent="0.25">
      <c r="A10" s="307"/>
      <c r="B10" s="349"/>
      <c r="C10" s="349"/>
      <c r="D10" s="349"/>
      <c r="E10" s="307"/>
      <c r="F10" s="15"/>
      <c r="G10" s="15"/>
      <c r="H10" s="15"/>
      <c r="I10" s="15"/>
      <c r="J10" s="15"/>
      <c r="K10" s="15"/>
      <c r="L10" s="15"/>
      <c r="M10" s="15"/>
      <c r="N10" s="15"/>
      <c r="O10" s="15"/>
      <c r="P10" s="15"/>
      <c r="Q10" s="15"/>
      <c r="R10" s="15"/>
      <c r="S10" s="15"/>
      <c r="T10" s="15"/>
      <c r="U10" s="15"/>
    </row>
    <row r="11" spans="1:21" x14ac:dyDescent="0.25">
      <c r="A11" s="307"/>
      <c r="B11" s="307" t="s">
        <v>1088</v>
      </c>
      <c r="C11" s="307" t="s">
        <v>1089</v>
      </c>
      <c r="D11" s="307" t="s">
        <v>560</v>
      </c>
      <c r="E11" s="307"/>
      <c r="F11" s="15"/>
      <c r="G11" s="15"/>
      <c r="H11" s="15"/>
      <c r="I11" s="15"/>
      <c r="J11" s="15"/>
      <c r="K11" s="15"/>
      <c r="L11" s="15"/>
      <c r="M11" s="15"/>
      <c r="N11" s="15"/>
      <c r="O11" s="15"/>
      <c r="P11" s="15"/>
      <c r="Q11" s="15"/>
      <c r="R11" s="15"/>
      <c r="S11" s="15"/>
      <c r="T11" s="15"/>
      <c r="U11" s="15"/>
    </row>
    <row r="12" spans="1:21" x14ac:dyDescent="0.25">
      <c r="A12" s="307"/>
      <c r="B12" s="307" t="s">
        <v>1090</v>
      </c>
      <c r="C12" s="307" t="s">
        <v>547</v>
      </c>
      <c r="D12" s="307" t="s">
        <v>575</v>
      </c>
      <c r="E12" s="307"/>
      <c r="F12" s="15"/>
      <c r="G12" s="15"/>
      <c r="H12" s="15"/>
      <c r="I12" s="15"/>
      <c r="J12" s="15"/>
      <c r="K12" s="15"/>
      <c r="L12" s="15"/>
      <c r="M12" s="15"/>
      <c r="N12" s="15"/>
      <c r="O12" s="15"/>
      <c r="P12" s="15"/>
      <c r="Q12" s="15"/>
      <c r="R12" s="15"/>
      <c r="S12" s="15"/>
      <c r="T12" s="15"/>
      <c r="U12" s="15"/>
    </row>
    <row r="13" spans="1:21" x14ac:dyDescent="0.25">
      <c r="A13" s="307"/>
      <c r="B13" s="307"/>
      <c r="C13" s="307" t="s">
        <v>1091</v>
      </c>
      <c r="D13" s="307" t="s">
        <v>1092</v>
      </c>
      <c r="E13" s="307"/>
      <c r="F13" s="15"/>
      <c r="G13" s="15"/>
      <c r="H13" s="15"/>
      <c r="I13" s="15"/>
      <c r="J13" s="15"/>
      <c r="K13" s="15"/>
      <c r="L13" s="15"/>
      <c r="M13" s="15"/>
      <c r="N13" s="15"/>
      <c r="O13" s="15"/>
      <c r="P13" s="15"/>
      <c r="Q13" s="15"/>
      <c r="R13" s="15"/>
      <c r="S13" s="15"/>
      <c r="T13" s="15"/>
      <c r="U13" s="15"/>
    </row>
    <row r="14" spans="1:21" x14ac:dyDescent="0.25">
      <c r="A14" s="307"/>
      <c r="B14" s="307"/>
      <c r="C14" s="307" t="s">
        <v>564</v>
      </c>
      <c r="D14" s="307" t="s">
        <v>1093</v>
      </c>
      <c r="E14" s="307"/>
      <c r="F14" s="15"/>
      <c r="G14" s="15"/>
      <c r="H14" s="15"/>
      <c r="I14" s="15"/>
      <c r="J14" s="15"/>
      <c r="K14" s="15"/>
      <c r="L14" s="15"/>
      <c r="M14" s="15"/>
      <c r="N14" s="15"/>
      <c r="O14" s="15"/>
      <c r="P14" s="15"/>
      <c r="Q14" s="15"/>
      <c r="R14" s="15"/>
      <c r="S14" s="15"/>
      <c r="T14" s="15"/>
      <c r="U14" s="15"/>
    </row>
    <row r="15" spans="1:21" x14ac:dyDescent="0.25">
      <c r="A15" s="307"/>
      <c r="B15" s="307"/>
      <c r="C15" s="307" t="s">
        <v>1094</v>
      </c>
      <c r="D15" s="307" t="s">
        <v>1095</v>
      </c>
      <c r="E15" s="307"/>
      <c r="F15" s="15"/>
      <c r="G15" s="15"/>
      <c r="H15" s="15"/>
      <c r="I15" s="15"/>
      <c r="J15" s="15"/>
      <c r="K15" s="15"/>
      <c r="L15" s="15"/>
      <c r="M15" s="15"/>
      <c r="N15" s="15"/>
      <c r="O15" s="15"/>
      <c r="P15" s="15"/>
      <c r="Q15" s="15"/>
      <c r="R15" s="15"/>
      <c r="S15" s="15"/>
      <c r="T15" s="15"/>
      <c r="U15" s="15"/>
    </row>
    <row r="16" spans="1:21" x14ac:dyDescent="0.25">
      <c r="A16" s="307"/>
      <c r="B16" s="307"/>
      <c r="C16" s="307"/>
      <c r="D16" s="307"/>
      <c r="E16" s="307"/>
      <c r="F16" s="15"/>
      <c r="G16" s="15"/>
      <c r="H16" s="15"/>
      <c r="I16" s="15"/>
      <c r="J16" s="15"/>
      <c r="K16" s="15"/>
      <c r="L16" s="15"/>
      <c r="M16" s="15"/>
      <c r="N16" s="15"/>
      <c r="O16" s="15"/>
    </row>
    <row r="17" spans="1:15" x14ac:dyDescent="0.25">
      <c r="A17" s="307"/>
      <c r="B17" s="307"/>
      <c r="C17" s="307"/>
      <c r="D17" s="307"/>
      <c r="E17" s="307"/>
      <c r="F17" s="15"/>
      <c r="G17" s="15"/>
      <c r="H17" s="15"/>
      <c r="I17" s="15"/>
      <c r="J17" s="15"/>
      <c r="K17" s="15"/>
      <c r="L17" s="15"/>
      <c r="M17" s="15"/>
      <c r="N17" s="15"/>
      <c r="O17" s="15"/>
    </row>
    <row r="18" spans="1:15" x14ac:dyDescent="0.25">
      <c r="A18" s="307"/>
      <c r="B18" s="307"/>
      <c r="C18" s="307"/>
      <c r="D18" s="307"/>
      <c r="E18" s="307"/>
      <c r="F18" s="15"/>
      <c r="G18" s="15"/>
      <c r="H18" s="15"/>
      <c r="I18" s="15"/>
      <c r="J18" s="15"/>
      <c r="K18" s="15"/>
      <c r="L18" s="15"/>
      <c r="M18" s="15"/>
      <c r="N18" s="15"/>
      <c r="O18" s="15"/>
    </row>
    <row r="19" spans="1:15" x14ac:dyDescent="0.25">
      <c r="A19" s="307"/>
      <c r="B19" s="307"/>
      <c r="C19" s="307"/>
      <c r="D19" s="307"/>
      <c r="E19" s="307"/>
      <c r="F19" s="15"/>
      <c r="G19" s="15"/>
      <c r="H19" s="15"/>
      <c r="I19" s="15"/>
      <c r="J19" s="15"/>
      <c r="K19" s="15"/>
      <c r="L19" s="15"/>
      <c r="M19" s="15"/>
      <c r="N19" s="15"/>
      <c r="O19" s="15"/>
    </row>
    <row r="20" spans="1:15" x14ac:dyDescent="0.25">
      <c r="A20" s="307"/>
      <c r="B20" s="342"/>
      <c r="C20" s="342"/>
      <c r="D20" s="342"/>
      <c r="E20" s="342"/>
      <c r="F20" s="15"/>
      <c r="G20" s="15"/>
      <c r="H20" s="15"/>
      <c r="I20" s="15"/>
      <c r="J20" s="15"/>
      <c r="K20" s="15"/>
      <c r="L20" s="15"/>
      <c r="M20" s="15"/>
      <c r="N20" s="15"/>
      <c r="O20" s="15"/>
    </row>
    <row r="21" spans="1:15" x14ac:dyDescent="0.25">
      <c r="A21" s="307"/>
      <c r="B21" s="342"/>
      <c r="C21" s="342"/>
      <c r="D21" s="342"/>
      <c r="E21" s="342"/>
      <c r="F21" s="15"/>
      <c r="G21" s="15"/>
      <c r="H21" s="15"/>
      <c r="I21" s="15"/>
      <c r="J21" s="15"/>
      <c r="K21" s="15"/>
      <c r="L21" s="15"/>
      <c r="M21" s="15"/>
      <c r="N21" s="15"/>
      <c r="O21" s="15"/>
    </row>
    <row r="22" spans="1:15" ht="20.25" x14ac:dyDescent="0.25">
      <c r="A22" s="307"/>
      <c r="B22" s="342"/>
      <c r="C22" s="344"/>
      <c r="D22" s="344"/>
      <c r="E22" s="342"/>
      <c r="F22" s="15"/>
      <c r="G22" s="15"/>
      <c r="H22" s="15"/>
      <c r="I22" s="15"/>
      <c r="J22" s="15"/>
      <c r="K22" s="15"/>
      <c r="L22" s="15"/>
      <c r="M22" s="15"/>
      <c r="N22" s="15"/>
      <c r="O22" s="15"/>
    </row>
    <row r="23" spans="1:15" ht="20.25" x14ac:dyDescent="0.25">
      <c r="A23" s="307"/>
      <c r="B23" s="342"/>
      <c r="C23" s="344"/>
      <c r="D23" s="344"/>
      <c r="E23" s="342"/>
      <c r="F23" s="15"/>
      <c r="G23" s="15"/>
      <c r="H23" s="15"/>
      <c r="I23" s="15"/>
      <c r="J23" s="15"/>
      <c r="K23" s="15"/>
      <c r="L23" s="15"/>
      <c r="M23" s="15"/>
      <c r="N23" s="15"/>
      <c r="O23" s="15"/>
    </row>
    <row r="24" spans="1:15" ht="20.25" x14ac:dyDescent="0.25">
      <c r="A24" s="307"/>
      <c r="B24" s="342"/>
      <c r="C24" s="344"/>
      <c r="D24" s="344"/>
      <c r="E24" s="342"/>
      <c r="F24" s="15"/>
      <c r="G24" s="15"/>
      <c r="H24" s="15"/>
      <c r="I24" s="15"/>
      <c r="J24" s="15"/>
      <c r="K24" s="15"/>
      <c r="L24" s="15"/>
      <c r="M24" s="15"/>
      <c r="N24" s="15"/>
      <c r="O24" s="15"/>
    </row>
    <row r="25" spans="1:15" ht="20.25" x14ac:dyDescent="0.25">
      <c r="A25" s="307"/>
      <c r="B25" s="342"/>
      <c r="C25" s="344"/>
      <c r="D25" s="344"/>
      <c r="E25" s="342"/>
      <c r="F25" s="15"/>
      <c r="G25" s="15"/>
      <c r="H25" s="15"/>
      <c r="I25" s="15"/>
      <c r="J25" s="15"/>
      <c r="K25" s="15"/>
      <c r="L25" s="15"/>
      <c r="M25" s="15"/>
      <c r="N25" s="15"/>
      <c r="O25" s="15"/>
    </row>
    <row r="26" spans="1:15" ht="20.25" x14ac:dyDescent="0.25">
      <c r="A26" s="307"/>
      <c r="B26" s="342"/>
      <c r="C26" s="344"/>
      <c r="D26" s="344"/>
      <c r="E26" s="342"/>
      <c r="F26" s="15"/>
      <c r="G26" s="15"/>
      <c r="H26" s="15"/>
      <c r="I26" s="15"/>
      <c r="J26" s="15"/>
      <c r="K26" s="15"/>
      <c r="L26" s="15"/>
      <c r="M26" s="15"/>
      <c r="N26" s="15"/>
      <c r="O26" s="15"/>
    </row>
    <row r="27" spans="1:15" ht="20.25" x14ac:dyDescent="0.25">
      <c r="A27" s="307"/>
      <c r="B27" s="342"/>
      <c r="C27" s="344"/>
      <c r="D27" s="344"/>
      <c r="E27" s="342"/>
      <c r="F27" s="15"/>
      <c r="G27" s="15"/>
      <c r="H27" s="15"/>
      <c r="I27" s="15"/>
      <c r="J27" s="15"/>
      <c r="K27" s="15"/>
      <c r="L27" s="15"/>
      <c r="M27" s="15"/>
      <c r="N27" s="15"/>
      <c r="O27" s="15"/>
    </row>
    <row r="28" spans="1:15" ht="20.25" x14ac:dyDescent="0.25">
      <c r="A28" s="307"/>
      <c r="B28" s="342"/>
      <c r="C28" s="344"/>
      <c r="D28" s="344"/>
      <c r="E28" s="342"/>
      <c r="F28" s="15"/>
      <c r="G28" s="15"/>
      <c r="H28" s="15"/>
      <c r="I28" s="15"/>
      <c r="J28" s="15"/>
      <c r="K28" s="15"/>
      <c r="L28" s="15"/>
      <c r="M28" s="15"/>
      <c r="N28" s="15"/>
      <c r="O28" s="15"/>
    </row>
    <row r="29" spans="1:15" ht="20.25" x14ac:dyDescent="0.25">
      <c r="A29" s="307"/>
      <c r="B29" s="342"/>
      <c r="C29" s="344"/>
      <c r="D29" s="344"/>
      <c r="E29" s="342"/>
      <c r="F29" s="15"/>
      <c r="G29" s="15"/>
      <c r="H29" s="15"/>
      <c r="I29" s="15"/>
      <c r="J29" s="15"/>
      <c r="K29" s="15"/>
      <c r="L29" s="15"/>
      <c r="M29" s="15"/>
      <c r="N29" s="15"/>
      <c r="O29" s="15"/>
    </row>
    <row r="30" spans="1:15" ht="20.25" x14ac:dyDescent="0.25">
      <c r="A30" s="307"/>
      <c r="B30" s="342"/>
      <c r="C30" s="344"/>
      <c r="D30" s="344"/>
      <c r="E30" s="342"/>
      <c r="F30" s="15"/>
      <c r="G30" s="15"/>
      <c r="H30" s="15"/>
      <c r="I30" s="15"/>
      <c r="J30" s="15"/>
      <c r="K30" s="15"/>
      <c r="L30" s="15"/>
      <c r="M30" s="15"/>
      <c r="N30" s="15"/>
      <c r="O30" s="15"/>
    </row>
    <row r="31" spans="1:15" ht="20.25" x14ac:dyDescent="0.25">
      <c r="A31" s="307"/>
      <c r="B31" s="342"/>
      <c r="C31" s="344"/>
      <c r="D31" s="344"/>
      <c r="E31" s="342"/>
      <c r="F31" s="15"/>
      <c r="G31" s="15"/>
      <c r="H31" s="15"/>
      <c r="I31" s="15"/>
      <c r="J31" s="15"/>
      <c r="K31" s="15"/>
      <c r="L31" s="15"/>
      <c r="M31" s="15"/>
      <c r="N31" s="15"/>
      <c r="O31" s="15"/>
    </row>
    <row r="32" spans="1:15" ht="20.25" x14ac:dyDescent="0.25">
      <c r="A32" s="307"/>
      <c r="B32" s="342"/>
      <c r="C32" s="344"/>
      <c r="D32" s="344"/>
      <c r="E32" s="342"/>
      <c r="F32" s="15"/>
      <c r="G32" s="15"/>
      <c r="H32" s="15"/>
      <c r="I32" s="15"/>
      <c r="J32" s="15"/>
      <c r="K32" s="15"/>
      <c r="L32" s="15"/>
      <c r="M32" s="15"/>
      <c r="N32" s="15"/>
      <c r="O32" s="15"/>
    </row>
    <row r="33" spans="1:15" ht="20.25" x14ac:dyDescent="0.25">
      <c r="A33" s="307"/>
      <c r="B33" s="342"/>
      <c r="C33" s="344"/>
      <c r="D33" s="344"/>
      <c r="E33" s="342"/>
      <c r="F33" s="15"/>
      <c r="G33" s="15"/>
      <c r="H33" s="15"/>
      <c r="I33" s="15"/>
      <c r="J33" s="15"/>
      <c r="K33" s="15"/>
      <c r="L33" s="15"/>
      <c r="M33" s="15"/>
      <c r="N33" s="15"/>
      <c r="O33" s="15"/>
    </row>
    <row r="34" spans="1:15" ht="20.25" x14ac:dyDescent="0.25">
      <c r="A34" s="307"/>
      <c r="B34" s="342"/>
      <c r="C34" s="344"/>
      <c r="D34" s="344"/>
      <c r="E34" s="342"/>
      <c r="F34" s="15"/>
      <c r="G34" s="15"/>
      <c r="H34" s="15"/>
      <c r="I34" s="15"/>
      <c r="J34" s="15"/>
      <c r="K34" s="15"/>
      <c r="L34" s="15"/>
      <c r="M34" s="15"/>
      <c r="N34" s="15"/>
      <c r="O34" s="15"/>
    </row>
    <row r="35" spans="1:15" ht="20.25" x14ac:dyDescent="0.25">
      <c r="A35" s="307"/>
      <c r="B35" s="342"/>
      <c r="C35" s="344"/>
      <c r="D35" s="344"/>
      <c r="E35" s="342"/>
      <c r="F35" s="15"/>
      <c r="G35" s="15"/>
      <c r="H35" s="15"/>
      <c r="I35" s="15"/>
      <c r="J35" s="15"/>
      <c r="K35" s="15"/>
      <c r="L35" s="15"/>
      <c r="M35" s="15"/>
      <c r="N35" s="15"/>
      <c r="O35" s="15"/>
    </row>
    <row r="36" spans="1:15" ht="20.25" x14ac:dyDescent="0.25">
      <c r="A36" s="307"/>
      <c r="B36" s="342"/>
      <c r="C36" s="344"/>
      <c r="D36" s="344"/>
      <c r="E36" s="342"/>
      <c r="F36" s="15"/>
      <c r="G36" s="15"/>
      <c r="H36" s="15"/>
      <c r="I36" s="15"/>
      <c r="J36" s="15"/>
      <c r="K36" s="15"/>
      <c r="L36" s="15"/>
      <c r="M36" s="15"/>
      <c r="N36" s="15"/>
      <c r="O36" s="15"/>
    </row>
    <row r="37" spans="1:15" ht="20.25" x14ac:dyDescent="0.25">
      <c r="A37" s="307"/>
      <c r="B37" s="307"/>
      <c r="C37" s="317"/>
      <c r="D37" s="317"/>
      <c r="E37" s="15"/>
      <c r="F37" s="15"/>
      <c r="G37" s="15"/>
      <c r="H37" s="15"/>
      <c r="I37" s="15"/>
      <c r="J37" s="15"/>
      <c r="K37" s="15"/>
      <c r="L37" s="15"/>
      <c r="M37" s="15"/>
      <c r="N37" s="15"/>
      <c r="O37" s="15"/>
    </row>
    <row r="38" spans="1:15" ht="20.25" x14ac:dyDescent="0.25">
      <c r="A38" s="307"/>
      <c r="B38" s="307"/>
      <c r="C38" s="317"/>
      <c r="D38" s="317"/>
      <c r="E38" s="15"/>
      <c r="F38" s="15"/>
      <c r="G38" s="15"/>
      <c r="H38" s="15"/>
      <c r="I38" s="15"/>
      <c r="J38" s="15"/>
      <c r="K38" s="15"/>
      <c r="L38" s="15"/>
      <c r="M38" s="15"/>
      <c r="N38" s="15"/>
      <c r="O38" s="15"/>
    </row>
    <row r="39" spans="1:15" ht="20.25" x14ac:dyDescent="0.25">
      <c r="A39" s="307"/>
      <c r="B39" s="307"/>
      <c r="C39" s="317"/>
      <c r="D39" s="317"/>
      <c r="E39" s="15"/>
      <c r="F39" s="15"/>
      <c r="G39" s="15"/>
      <c r="H39" s="15"/>
      <c r="I39" s="15"/>
      <c r="J39" s="15"/>
      <c r="K39" s="15"/>
      <c r="L39" s="15"/>
      <c r="M39" s="15"/>
      <c r="N39" s="15"/>
      <c r="O39" s="15"/>
    </row>
    <row r="40" spans="1:15" ht="20.25" x14ac:dyDescent="0.25">
      <c r="A40" s="307"/>
      <c r="B40" s="307"/>
      <c r="C40" s="317"/>
      <c r="D40" s="317"/>
      <c r="E40" s="15"/>
      <c r="F40" s="15"/>
      <c r="G40" s="15"/>
      <c r="H40" s="15"/>
      <c r="I40" s="15"/>
      <c r="J40" s="15"/>
      <c r="K40" s="15"/>
      <c r="L40" s="15"/>
      <c r="M40" s="15"/>
      <c r="N40" s="15"/>
      <c r="O40" s="15"/>
    </row>
    <row r="41" spans="1:15" ht="20.25" x14ac:dyDescent="0.25">
      <c r="A41" s="307"/>
      <c r="B41" s="307"/>
      <c r="C41" s="317"/>
      <c r="D41" s="317"/>
      <c r="E41" s="15"/>
      <c r="F41" s="15"/>
      <c r="G41" s="15"/>
      <c r="H41" s="15"/>
      <c r="I41" s="15"/>
      <c r="J41" s="15"/>
      <c r="K41" s="15"/>
      <c r="L41" s="15"/>
      <c r="M41" s="15"/>
      <c r="N41" s="15"/>
      <c r="O41" s="15"/>
    </row>
    <row r="42" spans="1:15" ht="20.25" x14ac:dyDescent="0.25">
      <c r="A42" s="307"/>
      <c r="B42" s="307"/>
      <c r="C42" s="317"/>
      <c r="D42" s="317"/>
      <c r="E42" s="15"/>
      <c r="F42" s="15"/>
      <c r="G42" s="15"/>
      <c r="H42" s="15"/>
      <c r="I42" s="15"/>
      <c r="J42" s="15"/>
      <c r="K42" s="15"/>
      <c r="L42" s="15"/>
      <c r="M42" s="15"/>
      <c r="N42" s="15"/>
      <c r="O42" s="15"/>
    </row>
    <row r="43" spans="1:15" ht="20.25" x14ac:dyDescent="0.25">
      <c r="A43" s="307"/>
      <c r="B43" s="307"/>
      <c r="C43" s="317"/>
      <c r="D43" s="317"/>
      <c r="E43" s="15"/>
      <c r="F43" s="15"/>
      <c r="G43" s="15"/>
      <c r="H43" s="15"/>
      <c r="I43" s="15"/>
      <c r="J43" s="15"/>
      <c r="K43" s="15"/>
      <c r="L43" s="15"/>
      <c r="M43" s="15"/>
      <c r="N43" s="15"/>
      <c r="O43" s="15"/>
    </row>
    <row r="44" spans="1:15" ht="20.25" x14ac:dyDescent="0.25">
      <c r="A44" s="307"/>
      <c r="B44" s="307"/>
      <c r="C44" s="317"/>
      <c r="D44" s="317"/>
      <c r="E44" s="15"/>
      <c r="F44" s="15"/>
      <c r="G44" s="15"/>
      <c r="H44" s="15"/>
      <c r="I44" s="15"/>
      <c r="J44" s="15"/>
      <c r="K44" s="15"/>
      <c r="L44" s="15"/>
      <c r="M44" s="15"/>
      <c r="N44" s="15"/>
      <c r="O44" s="15"/>
    </row>
    <row r="45" spans="1:15" ht="20.25" x14ac:dyDescent="0.25">
      <c r="A45" s="307"/>
      <c r="B45" s="307"/>
      <c r="C45" s="317"/>
      <c r="D45" s="317"/>
      <c r="E45" s="15"/>
      <c r="F45" s="15"/>
      <c r="G45" s="15"/>
      <c r="H45" s="15"/>
      <c r="I45" s="15"/>
      <c r="J45" s="15"/>
      <c r="K45" s="15"/>
      <c r="L45" s="15"/>
      <c r="M45" s="15"/>
      <c r="N45" s="15"/>
      <c r="O45" s="15"/>
    </row>
    <row r="46" spans="1:15" ht="20.25" x14ac:dyDescent="0.25">
      <c r="A46" s="307"/>
      <c r="B46" s="307"/>
      <c r="C46" s="317"/>
      <c r="D46" s="317"/>
      <c r="E46" s="15"/>
      <c r="F46" s="15"/>
      <c r="G46" s="15"/>
      <c r="H46" s="15"/>
      <c r="I46" s="15"/>
      <c r="J46" s="15"/>
      <c r="K46" s="15"/>
      <c r="L46" s="15"/>
      <c r="M46" s="15"/>
      <c r="N46" s="15"/>
      <c r="O46" s="15"/>
    </row>
    <row r="47" spans="1:15" ht="20.25" x14ac:dyDescent="0.25">
      <c r="A47" s="307"/>
      <c r="B47" s="307"/>
      <c r="C47" s="317"/>
      <c r="D47" s="317"/>
      <c r="E47" s="15"/>
      <c r="F47" s="15"/>
      <c r="G47" s="15"/>
      <c r="H47" s="15"/>
      <c r="I47" s="15"/>
      <c r="J47" s="15"/>
      <c r="K47" s="15"/>
      <c r="L47" s="15"/>
      <c r="M47" s="15"/>
      <c r="N47" s="15"/>
      <c r="O47" s="15"/>
    </row>
    <row r="48" spans="1:15" ht="20.25" x14ac:dyDescent="0.25">
      <c r="A48" s="307"/>
      <c r="B48" s="307"/>
      <c r="C48" s="317"/>
      <c r="D48" s="317"/>
      <c r="E48" s="15"/>
      <c r="F48" s="15"/>
      <c r="G48" s="15"/>
      <c r="H48" s="15"/>
      <c r="I48" s="15"/>
      <c r="J48" s="15"/>
      <c r="K48" s="15"/>
      <c r="L48" s="15"/>
      <c r="M48" s="15"/>
      <c r="N48" s="15"/>
      <c r="O48" s="15"/>
    </row>
    <row r="49" spans="1:15" ht="20.25" x14ac:dyDescent="0.25">
      <c r="A49" s="307"/>
      <c r="B49" s="307"/>
      <c r="C49" s="317"/>
      <c r="D49" s="317"/>
      <c r="E49" s="15"/>
      <c r="F49" s="15"/>
      <c r="G49" s="15"/>
      <c r="H49" s="15"/>
      <c r="I49" s="15"/>
      <c r="J49" s="15"/>
      <c r="K49" s="15"/>
      <c r="L49" s="15"/>
      <c r="M49" s="15"/>
      <c r="N49" s="15"/>
      <c r="O49" s="15"/>
    </row>
    <row r="50" spans="1:15" ht="20.25" x14ac:dyDescent="0.25">
      <c r="A50" s="307"/>
      <c r="B50" s="307"/>
      <c r="C50" s="317"/>
      <c r="D50" s="317"/>
      <c r="E50" s="15"/>
      <c r="F50" s="15"/>
      <c r="G50" s="15"/>
      <c r="H50" s="15"/>
      <c r="I50" s="15"/>
      <c r="J50" s="15"/>
      <c r="K50" s="15"/>
      <c r="L50" s="15"/>
      <c r="M50" s="15"/>
      <c r="N50" s="15"/>
      <c r="O50" s="15"/>
    </row>
    <row r="51" spans="1:15" ht="20.25" x14ac:dyDescent="0.25">
      <c r="A51" s="307"/>
      <c r="B51" s="307"/>
      <c r="C51" s="317"/>
      <c r="D51" s="317"/>
      <c r="E51" s="15"/>
      <c r="F51" s="15"/>
      <c r="G51" s="15"/>
      <c r="H51" s="15"/>
      <c r="I51" s="15"/>
      <c r="J51" s="15"/>
      <c r="K51" s="15"/>
      <c r="L51" s="15"/>
      <c r="M51" s="15"/>
      <c r="N51" s="15"/>
      <c r="O51" s="15"/>
    </row>
    <row r="52" spans="1:15" ht="20.25" x14ac:dyDescent="0.25">
      <c r="A52" s="307"/>
      <c r="B52" s="318"/>
      <c r="C52" s="319"/>
      <c r="D52" s="319"/>
    </row>
    <row r="53" spans="1:15" ht="20.25" x14ac:dyDescent="0.25">
      <c r="A53" s="307"/>
      <c r="B53" s="318"/>
      <c r="C53" s="319"/>
      <c r="D53" s="319"/>
    </row>
    <row r="54" spans="1:15" ht="20.25" x14ac:dyDescent="0.25">
      <c r="A54" s="307"/>
      <c r="B54" s="318"/>
      <c r="C54" s="319"/>
      <c r="D54" s="319"/>
    </row>
    <row r="55" spans="1:15" ht="20.25" x14ac:dyDescent="0.25">
      <c r="A55" s="307"/>
      <c r="B55" s="318"/>
      <c r="C55" s="319"/>
      <c r="D55" s="319"/>
    </row>
    <row r="56" spans="1:15" ht="20.25" x14ac:dyDescent="0.25">
      <c r="A56" s="307"/>
      <c r="B56" s="318"/>
      <c r="C56" s="319"/>
      <c r="D56" s="319"/>
    </row>
    <row r="57" spans="1:15" ht="20.25" x14ac:dyDescent="0.25">
      <c r="A57" s="307"/>
      <c r="B57" s="318"/>
      <c r="C57" s="319"/>
      <c r="D57" s="319"/>
    </row>
    <row r="58" spans="1:15" ht="20.25" x14ac:dyDescent="0.25">
      <c r="A58" s="307"/>
      <c r="B58" s="318"/>
      <c r="C58" s="319"/>
      <c r="D58" s="319"/>
    </row>
    <row r="59" spans="1:15" ht="20.25" x14ac:dyDescent="0.25">
      <c r="A59" s="307"/>
      <c r="B59" s="318"/>
      <c r="C59" s="319"/>
      <c r="D59" s="319"/>
    </row>
    <row r="60" spans="1:15" ht="20.25" x14ac:dyDescent="0.25">
      <c r="A60" s="307"/>
      <c r="B60" s="318"/>
      <c r="C60" s="319"/>
      <c r="D60" s="319"/>
    </row>
    <row r="61" spans="1:15" ht="20.25" x14ac:dyDescent="0.25">
      <c r="A61" s="307"/>
      <c r="B61" s="318"/>
      <c r="C61" s="319"/>
      <c r="D61" s="319"/>
    </row>
    <row r="62" spans="1:15" ht="20.25" x14ac:dyDescent="0.25">
      <c r="A62" s="307"/>
      <c r="B62" s="318"/>
      <c r="C62" s="319"/>
      <c r="D62" s="319"/>
    </row>
    <row r="63" spans="1:15" ht="20.25" x14ac:dyDescent="0.25">
      <c r="A63" s="307"/>
      <c r="B63" s="318"/>
      <c r="C63" s="319"/>
      <c r="D63" s="319"/>
    </row>
    <row r="64" spans="1:15" ht="20.25" x14ac:dyDescent="0.25">
      <c r="A64" s="307"/>
      <c r="B64" s="318"/>
      <c r="C64" s="319"/>
      <c r="D64" s="319"/>
    </row>
    <row r="65" spans="1:4" ht="20.25" x14ac:dyDescent="0.25">
      <c r="A65" s="307"/>
      <c r="B65" s="318"/>
      <c r="C65" s="319"/>
      <c r="D65" s="319"/>
    </row>
    <row r="66" spans="1:4" ht="20.25" x14ac:dyDescent="0.25">
      <c r="A66" s="307"/>
      <c r="B66" s="318"/>
      <c r="C66" s="319"/>
      <c r="D66" s="319"/>
    </row>
    <row r="67" spans="1:4" ht="20.25" x14ac:dyDescent="0.25">
      <c r="A67" s="307"/>
      <c r="B67" s="318"/>
      <c r="C67" s="319"/>
      <c r="D67" s="319"/>
    </row>
    <row r="68" spans="1:4" ht="20.25" x14ac:dyDescent="0.25">
      <c r="A68" s="307"/>
      <c r="B68" s="318"/>
      <c r="C68" s="319"/>
      <c r="D68" s="319"/>
    </row>
    <row r="69" spans="1:4" ht="20.25" x14ac:dyDescent="0.25">
      <c r="A69" s="307"/>
      <c r="B69" s="318"/>
      <c r="C69" s="319"/>
      <c r="D69" s="319"/>
    </row>
    <row r="70" spans="1:4" ht="20.25" x14ac:dyDescent="0.25">
      <c r="A70" s="307"/>
      <c r="B70" s="318"/>
      <c r="C70" s="319"/>
      <c r="D70" s="319"/>
    </row>
    <row r="71" spans="1:4" ht="20.25" x14ac:dyDescent="0.25">
      <c r="A71" s="307"/>
      <c r="B71" s="318"/>
      <c r="C71" s="319"/>
      <c r="D71" s="319"/>
    </row>
    <row r="72" spans="1:4" ht="20.25" x14ac:dyDescent="0.25">
      <c r="A72" s="307"/>
      <c r="B72" s="318"/>
      <c r="C72" s="319"/>
      <c r="D72" s="319"/>
    </row>
    <row r="73" spans="1:4" ht="20.25" x14ac:dyDescent="0.25">
      <c r="A73" s="307"/>
      <c r="B73" s="318"/>
      <c r="C73" s="319"/>
      <c r="D73" s="319"/>
    </row>
    <row r="74" spans="1:4" ht="20.25" x14ac:dyDescent="0.25">
      <c r="A74" s="307"/>
      <c r="B74" s="318"/>
      <c r="C74" s="319"/>
      <c r="D74" s="319"/>
    </row>
    <row r="75" spans="1:4" ht="20.25" x14ac:dyDescent="0.25">
      <c r="A75" s="307"/>
      <c r="B75" s="318"/>
      <c r="C75" s="319"/>
      <c r="D75" s="319"/>
    </row>
    <row r="76" spans="1:4" ht="20.25" x14ac:dyDescent="0.25">
      <c r="A76" s="307"/>
      <c r="B76" s="318"/>
      <c r="C76" s="319"/>
      <c r="D76" s="319"/>
    </row>
    <row r="77" spans="1:4" ht="20.25" x14ac:dyDescent="0.25">
      <c r="A77" s="307"/>
      <c r="B77" s="318"/>
      <c r="C77" s="319"/>
      <c r="D77" s="319"/>
    </row>
    <row r="78" spans="1:4" ht="20.25" x14ac:dyDescent="0.25">
      <c r="A78" s="307"/>
      <c r="B78" s="318"/>
      <c r="C78" s="319"/>
      <c r="D78" s="319"/>
    </row>
    <row r="79" spans="1:4" ht="20.25" x14ac:dyDescent="0.25">
      <c r="A79" s="307"/>
      <c r="B79" s="318"/>
      <c r="C79" s="319"/>
      <c r="D79" s="319"/>
    </row>
    <row r="80" spans="1:4" ht="20.25" x14ac:dyDescent="0.25">
      <c r="A80" s="307"/>
      <c r="B80" s="318"/>
      <c r="C80" s="319"/>
      <c r="D80" s="319"/>
    </row>
    <row r="81" spans="1:4" ht="20.25" x14ac:dyDescent="0.25">
      <c r="A81" s="307"/>
      <c r="B81" s="318"/>
      <c r="C81" s="319"/>
      <c r="D81" s="319"/>
    </row>
    <row r="82" spans="1:4" ht="20.25" x14ac:dyDescent="0.25">
      <c r="A82" s="307"/>
      <c r="B82" s="318"/>
      <c r="C82" s="319"/>
      <c r="D82" s="319"/>
    </row>
    <row r="83" spans="1:4" ht="20.25" x14ac:dyDescent="0.25">
      <c r="A83" s="307"/>
      <c r="B83" s="318"/>
      <c r="C83" s="319"/>
      <c r="D83" s="319"/>
    </row>
    <row r="84" spans="1:4" ht="20.25" x14ac:dyDescent="0.25">
      <c r="A84" s="307"/>
      <c r="B84" s="318"/>
      <c r="C84" s="319"/>
      <c r="D84" s="319"/>
    </row>
    <row r="85" spans="1:4" ht="20.25" x14ac:dyDescent="0.25">
      <c r="A85" s="307"/>
      <c r="B85" s="318"/>
      <c r="C85" s="319"/>
      <c r="D85" s="319"/>
    </row>
    <row r="86" spans="1:4" ht="20.25" x14ac:dyDescent="0.25">
      <c r="A86" s="307"/>
      <c r="B86" s="318"/>
      <c r="C86" s="319"/>
      <c r="D86" s="319"/>
    </row>
    <row r="87" spans="1:4" ht="20.25" x14ac:dyDescent="0.25">
      <c r="A87" s="307"/>
      <c r="B87" s="318"/>
      <c r="C87" s="319"/>
      <c r="D87" s="319"/>
    </row>
    <row r="88" spans="1:4" ht="20.25" x14ac:dyDescent="0.25">
      <c r="A88" s="307"/>
      <c r="B88" s="318"/>
      <c r="C88" s="319"/>
      <c r="D88" s="319"/>
    </row>
    <row r="89" spans="1:4" ht="20.25" x14ac:dyDescent="0.25">
      <c r="A89" s="307"/>
      <c r="B89" s="318"/>
      <c r="C89" s="319"/>
      <c r="D89" s="319"/>
    </row>
    <row r="90" spans="1:4" ht="20.25" x14ac:dyDescent="0.25">
      <c r="A90" s="307"/>
      <c r="B90" s="318"/>
      <c r="C90" s="319"/>
      <c r="D90" s="319"/>
    </row>
    <row r="91" spans="1:4" ht="20.25" x14ac:dyDescent="0.25">
      <c r="A91" s="307"/>
      <c r="B91" s="318"/>
      <c r="C91" s="319"/>
      <c r="D91" s="319"/>
    </row>
    <row r="92" spans="1:4" ht="20.25" x14ac:dyDescent="0.25">
      <c r="A92" s="307"/>
      <c r="B92" s="318"/>
      <c r="C92" s="319"/>
      <c r="D92" s="319"/>
    </row>
    <row r="93" spans="1:4" ht="20.25" x14ac:dyDescent="0.25">
      <c r="A93" s="307"/>
      <c r="B93" s="318"/>
      <c r="C93" s="319"/>
      <c r="D93" s="319"/>
    </row>
    <row r="94" spans="1:4" ht="20.25" x14ac:dyDescent="0.25">
      <c r="A94" s="307"/>
      <c r="B94" s="318"/>
      <c r="C94" s="319"/>
      <c r="D94" s="319"/>
    </row>
    <row r="95" spans="1:4" ht="20.25" x14ac:dyDescent="0.25">
      <c r="A95" s="307"/>
      <c r="B95" s="318"/>
      <c r="C95" s="319"/>
      <c r="D95" s="319"/>
    </row>
    <row r="96" spans="1:4" ht="20.25" x14ac:dyDescent="0.25">
      <c r="A96" s="307"/>
      <c r="B96" s="318"/>
      <c r="C96" s="319"/>
      <c r="D96" s="319"/>
    </row>
    <row r="97" spans="1:4" ht="20.25" x14ac:dyDescent="0.25">
      <c r="A97" s="307"/>
      <c r="B97" s="318"/>
      <c r="C97" s="319"/>
      <c r="D97" s="319"/>
    </row>
    <row r="98" spans="1:4" ht="20.25" x14ac:dyDescent="0.25">
      <c r="A98" s="307"/>
      <c r="B98" s="318"/>
      <c r="C98" s="319"/>
      <c r="D98" s="319"/>
    </row>
    <row r="99" spans="1:4" ht="20.25" x14ac:dyDescent="0.25">
      <c r="A99" s="307"/>
      <c r="B99" s="318"/>
      <c r="C99" s="319"/>
      <c r="D99" s="319"/>
    </row>
    <row r="100" spans="1:4" ht="20.25" x14ac:dyDescent="0.25">
      <c r="A100" s="307"/>
      <c r="B100" s="318"/>
      <c r="C100" s="319"/>
      <c r="D100" s="319"/>
    </row>
    <row r="101" spans="1:4" ht="20.25" x14ac:dyDescent="0.25">
      <c r="A101" s="307"/>
      <c r="B101" s="318"/>
      <c r="C101" s="319"/>
      <c r="D101" s="319"/>
    </row>
    <row r="102" spans="1:4" ht="20.25" x14ac:dyDescent="0.25">
      <c r="A102" s="307"/>
      <c r="B102" s="318"/>
      <c r="C102" s="319"/>
      <c r="D102" s="319"/>
    </row>
    <row r="103" spans="1:4" ht="20.25" x14ac:dyDescent="0.25">
      <c r="A103" s="307"/>
      <c r="B103" s="318"/>
      <c r="C103" s="319"/>
      <c r="D103" s="319"/>
    </row>
    <row r="104" spans="1:4" ht="20.25" x14ac:dyDescent="0.25">
      <c r="A104" s="307"/>
      <c r="B104" s="318"/>
      <c r="C104" s="319"/>
      <c r="D104" s="319"/>
    </row>
    <row r="105" spans="1:4" ht="20.25" x14ac:dyDescent="0.25">
      <c r="A105" s="307"/>
      <c r="B105" s="318"/>
      <c r="C105" s="319"/>
      <c r="D105" s="319"/>
    </row>
    <row r="106" spans="1:4" ht="20.25" x14ac:dyDescent="0.25">
      <c r="A106" s="307"/>
      <c r="B106" s="318"/>
      <c r="C106" s="319"/>
      <c r="D106" s="319"/>
    </row>
    <row r="107" spans="1:4" ht="20.25" x14ac:dyDescent="0.25">
      <c r="A107" s="307"/>
      <c r="B107" s="318"/>
      <c r="C107" s="319"/>
      <c r="D107" s="319"/>
    </row>
    <row r="108" spans="1:4" ht="20.25" x14ac:dyDescent="0.25">
      <c r="A108" s="307"/>
      <c r="B108" s="318"/>
      <c r="C108" s="319"/>
      <c r="D108" s="319"/>
    </row>
    <row r="109" spans="1:4" ht="20.25" x14ac:dyDescent="0.25">
      <c r="A109" s="307"/>
      <c r="B109" s="318"/>
      <c r="C109" s="319"/>
      <c r="D109" s="319"/>
    </row>
    <row r="110" spans="1:4" ht="20.25" x14ac:dyDescent="0.25">
      <c r="A110" s="307"/>
      <c r="B110" s="318"/>
      <c r="C110" s="319"/>
      <c r="D110" s="319"/>
    </row>
    <row r="111" spans="1:4" ht="20.25" x14ac:dyDescent="0.25">
      <c r="A111" s="307"/>
      <c r="B111" s="318"/>
      <c r="C111" s="319"/>
      <c r="D111" s="319"/>
    </row>
    <row r="112" spans="1:4" ht="20.25" x14ac:dyDescent="0.25">
      <c r="A112" s="307"/>
      <c r="B112" s="318"/>
      <c r="C112" s="319"/>
      <c r="D112" s="319"/>
    </row>
    <row r="113" spans="1:4" ht="20.25" x14ac:dyDescent="0.25">
      <c r="A113" s="307"/>
      <c r="B113" s="318"/>
      <c r="C113" s="319"/>
      <c r="D113" s="319"/>
    </row>
    <row r="114" spans="1:4" ht="20.25" x14ac:dyDescent="0.25">
      <c r="A114" s="307"/>
      <c r="B114" s="318"/>
      <c r="C114" s="319"/>
      <c r="D114" s="319"/>
    </row>
    <row r="115" spans="1:4" ht="20.25" x14ac:dyDescent="0.25">
      <c r="A115" s="307"/>
      <c r="B115" s="318"/>
      <c r="C115" s="319"/>
      <c r="D115" s="319"/>
    </row>
    <row r="116" spans="1:4" ht="20.25" x14ac:dyDescent="0.25">
      <c r="A116" s="307"/>
      <c r="B116" s="318"/>
      <c r="C116" s="319"/>
      <c r="D116" s="319"/>
    </row>
    <row r="117" spans="1:4" ht="20.25" x14ac:dyDescent="0.25">
      <c r="A117" s="307"/>
      <c r="B117" s="318"/>
      <c r="C117" s="319"/>
      <c r="D117" s="319"/>
    </row>
    <row r="118" spans="1:4" ht="20.25" x14ac:dyDescent="0.25">
      <c r="A118" s="307"/>
      <c r="B118" s="318"/>
      <c r="C118" s="319"/>
      <c r="D118" s="319"/>
    </row>
    <row r="119" spans="1:4" ht="20.25" x14ac:dyDescent="0.25">
      <c r="A119" s="307"/>
      <c r="B119" s="318"/>
      <c r="C119" s="319"/>
      <c r="D119" s="319"/>
    </row>
    <row r="120" spans="1:4" ht="20.25" x14ac:dyDescent="0.25">
      <c r="A120" s="307"/>
      <c r="B120" s="318"/>
      <c r="C120" s="319"/>
      <c r="D120" s="319"/>
    </row>
    <row r="121" spans="1:4" ht="20.25" x14ac:dyDescent="0.25">
      <c r="A121" s="307"/>
      <c r="B121" s="318"/>
      <c r="C121" s="319"/>
      <c r="D121" s="319"/>
    </row>
    <row r="122" spans="1:4" ht="20.25" x14ac:dyDescent="0.25">
      <c r="A122" s="307"/>
      <c r="B122" s="318"/>
      <c r="C122" s="319"/>
      <c r="D122" s="319"/>
    </row>
    <row r="123" spans="1:4" ht="20.25" x14ac:dyDescent="0.25">
      <c r="A123" s="307"/>
      <c r="B123" s="318"/>
      <c r="C123" s="319"/>
      <c r="D123" s="319"/>
    </row>
    <row r="124" spans="1:4" ht="20.25" x14ac:dyDescent="0.25">
      <c r="A124" s="307"/>
      <c r="B124" s="318"/>
      <c r="C124" s="319"/>
      <c r="D124" s="319"/>
    </row>
    <row r="125" spans="1:4" ht="20.25" x14ac:dyDescent="0.25">
      <c r="A125" s="307"/>
      <c r="B125" s="318"/>
      <c r="C125" s="319"/>
      <c r="D125" s="319"/>
    </row>
    <row r="126" spans="1:4" ht="20.25" x14ac:dyDescent="0.25">
      <c r="A126" s="307"/>
      <c r="B126" s="318"/>
      <c r="C126" s="319"/>
      <c r="D126" s="319"/>
    </row>
    <row r="127" spans="1:4" ht="20.25" x14ac:dyDescent="0.25">
      <c r="A127" s="307"/>
      <c r="B127" s="318"/>
      <c r="C127" s="319"/>
      <c r="D127" s="319"/>
    </row>
    <row r="128" spans="1:4" ht="20.25" x14ac:dyDescent="0.25">
      <c r="A128" s="307"/>
      <c r="B128" s="318"/>
      <c r="C128" s="319"/>
      <c r="D128" s="319"/>
    </row>
    <row r="129" spans="1:4" ht="20.25" x14ac:dyDescent="0.25">
      <c r="A129" s="307"/>
      <c r="B129" s="318"/>
      <c r="C129" s="319"/>
      <c r="D129" s="319"/>
    </row>
    <row r="130" spans="1:4" ht="20.25" x14ac:dyDescent="0.25">
      <c r="A130" s="307"/>
      <c r="B130" s="318"/>
      <c r="C130" s="319"/>
      <c r="D130" s="319"/>
    </row>
    <row r="131" spans="1:4" ht="20.25" x14ac:dyDescent="0.25">
      <c r="A131" s="307"/>
      <c r="B131" s="318"/>
      <c r="C131" s="319"/>
      <c r="D131" s="319"/>
    </row>
    <row r="132" spans="1:4" ht="20.25" x14ac:dyDescent="0.25">
      <c r="A132" s="307"/>
      <c r="B132" s="318"/>
      <c r="C132" s="319"/>
      <c r="D132" s="319"/>
    </row>
    <row r="133" spans="1:4" ht="20.25" x14ac:dyDescent="0.25">
      <c r="A133" s="307"/>
      <c r="B133" s="318"/>
      <c r="C133" s="319"/>
      <c r="D133" s="319"/>
    </row>
    <row r="134" spans="1:4" ht="20.25" x14ac:dyDescent="0.25">
      <c r="A134" s="307"/>
      <c r="B134" s="318"/>
      <c r="C134" s="319"/>
      <c r="D134" s="319"/>
    </row>
    <row r="135" spans="1:4" ht="20.25" x14ac:dyDescent="0.25">
      <c r="A135" s="307"/>
      <c r="B135" s="318"/>
      <c r="C135" s="319"/>
      <c r="D135" s="319"/>
    </row>
    <row r="136" spans="1:4" ht="20.25" x14ac:dyDescent="0.25">
      <c r="A136" s="307"/>
      <c r="B136" s="318"/>
      <c r="C136" s="319"/>
      <c r="D136" s="319"/>
    </row>
    <row r="137" spans="1:4" ht="20.25" x14ac:dyDescent="0.25">
      <c r="A137" s="307"/>
      <c r="B137" s="318"/>
      <c r="C137" s="319"/>
      <c r="D137" s="319"/>
    </row>
    <row r="138" spans="1:4" ht="20.25" x14ac:dyDescent="0.25">
      <c r="A138" s="307"/>
      <c r="B138" s="318"/>
      <c r="C138" s="319"/>
      <c r="D138" s="319"/>
    </row>
    <row r="139" spans="1:4" ht="20.25" x14ac:dyDescent="0.25">
      <c r="A139" s="307"/>
      <c r="B139" s="318"/>
      <c r="C139" s="319"/>
      <c r="D139" s="319"/>
    </row>
    <row r="140" spans="1:4" ht="20.25" x14ac:dyDescent="0.25">
      <c r="A140" s="307"/>
      <c r="B140" s="318"/>
      <c r="C140" s="319"/>
      <c r="D140" s="319"/>
    </row>
    <row r="141" spans="1:4" ht="20.25" x14ac:dyDescent="0.25">
      <c r="A141" s="307"/>
      <c r="B141" s="318"/>
      <c r="C141" s="319"/>
      <c r="D141" s="319"/>
    </row>
    <row r="142" spans="1:4" ht="20.25" x14ac:dyDescent="0.25">
      <c r="A142" s="307"/>
      <c r="B142" s="318"/>
      <c r="C142" s="319"/>
      <c r="D142" s="319"/>
    </row>
    <row r="143" spans="1:4" ht="20.25" x14ac:dyDescent="0.25">
      <c r="A143" s="307"/>
      <c r="B143" s="318"/>
      <c r="C143" s="319"/>
      <c r="D143" s="319"/>
    </row>
    <row r="144" spans="1:4" ht="20.25" x14ac:dyDescent="0.25">
      <c r="A144" s="307"/>
      <c r="B144" s="318"/>
      <c r="C144" s="319"/>
      <c r="D144" s="319"/>
    </row>
    <row r="145" spans="1:4" ht="20.25" x14ac:dyDescent="0.25">
      <c r="A145" s="307"/>
      <c r="B145" s="318"/>
      <c r="C145" s="319"/>
      <c r="D145" s="319"/>
    </row>
    <row r="146" spans="1:4" ht="20.25" x14ac:dyDescent="0.25">
      <c r="A146" s="307"/>
      <c r="B146" s="318"/>
      <c r="C146" s="319"/>
      <c r="D146" s="319"/>
    </row>
    <row r="147" spans="1:4" ht="20.25" x14ac:dyDescent="0.25">
      <c r="A147" s="307"/>
      <c r="B147" s="318"/>
      <c r="C147" s="319"/>
      <c r="D147" s="319"/>
    </row>
    <row r="148" spans="1:4" ht="20.25" x14ac:dyDescent="0.25">
      <c r="A148" s="307"/>
      <c r="B148" s="318"/>
      <c r="C148" s="319"/>
      <c r="D148" s="319"/>
    </row>
    <row r="149" spans="1:4" ht="20.25" x14ac:dyDescent="0.25">
      <c r="A149" s="307"/>
      <c r="B149" s="318"/>
      <c r="C149" s="319"/>
      <c r="D149" s="319"/>
    </row>
    <row r="150" spans="1:4" ht="20.25" x14ac:dyDescent="0.25">
      <c r="A150" s="307"/>
      <c r="B150" s="318"/>
      <c r="C150" s="319"/>
      <c r="D150" s="319"/>
    </row>
    <row r="151" spans="1:4" ht="20.25" x14ac:dyDescent="0.25">
      <c r="A151" s="307"/>
      <c r="B151" s="318"/>
      <c r="C151" s="319"/>
      <c r="D151" s="319"/>
    </row>
    <row r="152" spans="1:4" ht="20.25" x14ac:dyDescent="0.25">
      <c r="A152" s="307"/>
      <c r="B152" s="318"/>
      <c r="C152" s="319"/>
      <c r="D152" s="319"/>
    </row>
    <row r="153" spans="1:4" ht="20.25" x14ac:dyDescent="0.25">
      <c r="A153" s="307"/>
      <c r="B153" s="318"/>
      <c r="C153" s="319"/>
      <c r="D153" s="319"/>
    </row>
    <row r="154" spans="1:4" ht="20.25" x14ac:dyDescent="0.25">
      <c r="A154" s="307"/>
      <c r="B154" s="318"/>
      <c r="C154" s="319"/>
      <c r="D154" s="319"/>
    </row>
    <row r="155" spans="1:4" ht="20.25" x14ac:dyDescent="0.25">
      <c r="A155" s="307"/>
      <c r="B155" s="318"/>
      <c r="C155" s="319"/>
      <c r="D155" s="319"/>
    </row>
    <row r="156" spans="1:4" ht="20.25" x14ac:dyDescent="0.25">
      <c r="A156" s="307"/>
      <c r="B156" s="318"/>
      <c r="C156" s="319"/>
      <c r="D156" s="319"/>
    </row>
    <row r="157" spans="1:4" ht="20.25" x14ac:dyDescent="0.25">
      <c r="A157" s="307"/>
      <c r="B157" s="318"/>
      <c r="C157" s="319"/>
      <c r="D157" s="319"/>
    </row>
    <row r="158" spans="1:4" ht="20.25" x14ac:dyDescent="0.25">
      <c r="A158" s="307"/>
      <c r="B158" s="318"/>
      <c r="C158" s="319"/>
      <c r="D158" s="319"/>
    </row>
    <row r="159" spans="1:4" ht="20.25" x14ac:dyDescent="0.25">
      <c r="A159" s="307"/>
      <c r="B159" s="318"/>
      <c r="C159" s="319"/>
      <c r="D159" s="319"/>
    </row>
    <row r="160" spans="1:4" ht="20.25" x14ac:dyDescent="0.25">
      <c r="A160" s="307"/>
      <c r="B160" s="318"/>
      <c r="C160" s="319"/>
      <c r="D160" s="319"/>
    </row>
    <row r="161" spans="1:4" ht="20.25" x14ac:dyDescent="0.25">
      <c r="A161" s="307"/>
      <c r="B161" s="318"/>
      <c r="C161" s="319"/>
      <c r="D161" s="319"/>
    </row>
    <row r="162" spans="1:4" ht="20.25" x14ac:dyDescent="0.25">
      <c r="A162" s="307"/>
      <c r="B162" s="318"/>
      <c r="C162" s="319"/>
      <c r="D162" s="319"/>
    </row>
    <row r="163" spans="1:4" ht="20.25" x14ac:dyDescent="0.25">
      <c r="A163" s="307"/>
      <c r="B163" s="318"/>
      <c r="C163" s="319"/>
      <c r="D163" s="319"/>
    </row>
    <row r="164" spans="1:4" ht="20.25" x14ac:dyDescent="0.25">
      <c r="A164" s="307"/>
      <c r="B164" s="318"/>
      <c r="C164" s="319"/>
      <c r="D164" s="319"/>
    </row>
    <row r="165" spans="1:4" ht="20.25" x14ac:dyDescent="0.25">
      <c r="A165" s="307"/>
      <c r="B165" s="318"/>
      <c r="C165" s="319"/>
      <c r="D165" s="319"/>
    </row>
    <row r="166" spans="1:4" ht="20.25" x14ac:dyDescent="0.25">
      <c r="A166" s="307"/>
      <c r="B166" s="318"/>
      <c r="C166" s="319"/>
      <c r="D166" s="319"/>
    </row>
    <row r="167" spans="1:4" ht="20.25" x14ac:dyDescent="0.25">
      <c r="A167" s="307"/>
      <c r="B167" s="318"/>
      <c r="C167" s="319"/>
      <c r="D167" s="319"/>
    </row>
    <row r="168" spans="1:4" ht="20.25" x14ac:dyDescent="0.25">
      <c r="A168" s="307"/>
      <c r="B168" s="318"/>
      <c r="C168" s="319"/>
      <c r="D168" s="319"/>
    </row>
    <row r="169" spans="1:4" ht="20.25" x14ac:dyDescent="0.25">
      <c r="A169" s="307"/>
      <c r="B169" s="318"/>
      <c r="C169" s="319"/>
      <c r="D169" s="319"/>
    </row>
    <row r="170" spans="1:4" ht="20.25" x14ac:dyDescent="0.25">
      <c r="A170" s="307"/>
      <c r="B170" s="318"/>
      <c r="C170" s="319"/>
      <c r="D170" s="319"/>
    </row>
    <row r="171" spans="1:4" ht="20.25" x14ac:dyDescent="0.25">
      <c r="A171" s="307"/>
      <c r="B171" s="318"/>
      <c r="C171" s="319"/>
      <c r="D171" s="319"/>
    </row>
    <row r="172" spans="1:4" ht="20.25" x14ac:dyDescent="0.25">
      <c r="A172" s="307"/>
      <c r="B172" s="318"/>
      <c r="C172" s="319"/>
      <c r="D172" s="319"/>
    </row>
    <row r="173" spans="1:4" ht="20.25" x14ac:dyDescent="0.25">
      <c r="A173" s="307"/>
      <c r="B173" s="318"/>
      <c r="C173" s="319"/>
      <c r="D173" s="319"/>
    </row>
    <row r="174" spans="1:4" ht="20.25" x14ac:dyDescent="0.25">
      <c r="A174" s="307"/>
      <c r="B174" s="318"/>
      <c r="C174" s="319"/>
      <c r="D174" s="319"/>
    </row>
    <row r="175" spans="1:4" ht="20.25" x14ac:dyDescent="0.25">
      <c r="A175" s="307"/>
      <c r="B175" s="318"/>
      <c r="C175" s="319"/>
      <c r="D175" s="319"/>
    </row>
    <row r="176" spans="1:4" ht="20.25" x14ac:dyDescent="0.25">
      <c r="A176" s="307"/>
      <c r="B176" s="318"/>
      <c r="C176" s="319"/>
      <c r="D176" s="319"/>
    </row>
    <row r="177" spans="1:4" ht="20.25" x14ac:dyDescent="0.25">
      <c r="A177" s="307"/>
      <c r="B177" s="318"/>
      <c r="C177" s="319"/>
      <c r="D177" s="319"/>
    </row>
    <row r="178" spans="1:4" ht="20.25" x14ac:dyDescent="0.25">
      <c r="A178" s="307"/>
      <c r="B178" s="318"/>
      <c r="C178" s="319"/>
      <c r="D178" s="319"/>
    </row>
    <row r="179" spans="1:4" ht="20.25" x14ac:dyDescent="0.25">
      <c r="A179" s="307"/>
      <c r="B179" s="318"/>
      <c r="C179" s="319"/>
      <c r="D179" s="319"/>
    </row>
    <row r="180" spans="1:4" ht="20.25" x14ac:dyDescent="0.25">
      <c r="A180" s="307"/>
      <c r="B180" s="318"/>
      <c r="C180" s="319"/>
      <c r="D180" s="319"/>
    </row>
    <row r="181" spans="1:4" ht="20.25" x14ac:dyDescent="0.25">
      <c r="A181" s="307"/>
      <c r="B181" s="318"/>
      <c r="C181" s="319"/>
      <c r="D181" s="319"/>
    </row>
    <row r="182" spans="1:4" ht="20.25" x14ac:dyDescent="0.25">
      <c r="A182" s="307"/>
      <c r="B182" s="318"/>
      <c r="C182" s="319"/>
      <c r="D182" s="319"/>
    </row>
    <row r="183" spans="1:4" ht="20.25" x14ac:dyDescent="0.25">
      <c r="A183" s="307"/>
      <c r="B183" s="318"/>
      <c r="C183" s="319"/>
      <c r="D183" s="319"/>
    </row>
    <row r="184" spans="1:4" ht="20.25" x14ac:dyDescent="0.25">
      <c r="A184" s="307"/>
      <c r="B184" s="318"/>
      <c r="C184" s="319"/>
      <c r="D184" s="319"/>
    </row>
    <row r="185" spans="1:4" ht="20.25" x14ac:dyDescent="0.25">
      <c r="A185" s="307"/>
      <c r="B185" s="318"/>
      <c r="C185" s="319"/>
      <c r="D185" s="319"/>
    </row>
    <row r="186" spans="1:4" ht="20.25" x14ac:dyDescent="0.25">
      <c r="A186" s="307"/>
      <c r="B186" s="318"/>
      <c r="C186" s="319"/>
      <c r="D186" s="319"/>
    </row>
    <row r="187" spans="1:4" ht="20.25" x14ac:dyDescent="0.25">
      <c r="A187" s="307"/>
      <c r="B187" s="318"/>
      <c r="C187" s="319"/>
      <c r="D187" s="319"/>
    </row>
    <row r="188" spans="1:4" ht="20.25" x14ac:dyDescent="0.25">
      <c r="A188" s="307"/>
      <c r="B188" s="318"/>
      <c r="C188" s="319"/>
      <c r="D188" s="319"/>
    </row>
    <row r="189" spans="1:4" ht="20.25" x14ac:dyDescent="0.25">
      <c r="A189" s="307"/>
      <c r="B189" s="318"/>
      <c r="C189" s="319"/>
      <c r="D189" s="319"/>
    </row>
    <row r="190" spans="1:4" ht="20.25" x14ac:dyDescent="0.25">
      <c r="A190" s="307"/>
      <c r="B190" s="318"/>
      <c r="C190" s="319"/>
      <c r="D190" s="319"/>
    </row>
    <row r="191" spans="1:4" ht="20.25" x14ac:dyDescent="0.25">
      <c r="A191" s="307"/>
      <c r="B191" s="318"/>
      <c r="C191" s="319"/>
      <c r="D191" s="319"/>
    </row>
    <row r="192" spans="1:4" ht="20.25" x14ac:dyDescent="0.25">
      <c r="A192" s="307"/>
      <c r="B192" s="318"/>
      <c r="C192" s="319"/>
      <c r="D192" s="319"/>
    </row>
    <row r="193" spans="1:4" ht="20.25" x14ac:dyDescent="0.25">
      <c r="A193" s="307"/>
      <c r="B193" s="318"/>
      <c r="C193" s="319"/>
      <c r="D193" s="319"/>
    </row>
    <row r="194" spans="1:4" ht="20.25" x14ac:dyDescent="0.25">
      <c r="A194" s="307"/>
      <c r="B194" s="318"/>
      <c r="C194" s="319"/>
      <c r="D194" s="319"/>
    </row>
    <row r="195" spans="1:4" ht="20.25" x14ac:dyDescent="0.25">
      <c r="A195" s="307"/>
      <c r="B195" s="318"/>
      <c r="C195" s="319"/>
      <c r="D195" s="319"/>
    </row>
    <row r="196" spans="1:4" ht="20.25" x14ac:dyDescent="0.25">
      <c r="A196" s="307"/>
      <c r="B196" s="318"/>
      <c r="C196" s="319"/>
      <c r="D196" s="319"/>
    </row>
    <row r="197" spans="1:4" ht="20.25" x14ac:dyDescent="0.25">
      <c r="A197" s="307"/>
      <c r="B197" s="318"/>
      <c r="C197" s="319"/>
      <c r="D197" s="319"/>
    </row>
    <row r="198" spans="1:4" ht="20.25" x14ac:dyDescent="0.25">
      <c r="A198" s="307"/>
      <c r="B198" s="318"/>
      <c r="C198" s="319"/>
      <c r="D198" s="319"/>
    </row>
    <row r="199" spans="1:4" ht="20.25" x14ac:dyDescent="0.25">
      <c r="A199" s="307"/>
      <c r="B199" s="318"/>
      <c r="C199" s="319"/>
      <c r="D199" s="319"/>
    </row>
    <row r="200" spans="1:4" ht="20.25" x14ac:dyDescent="0.25">
      <c r="A200" s="307"/>
      <c r="B200" s="318"/>
      <c r="C200" s="319"/>
      <c r="D200" s="319"/>
    </row>
    <row r="201" spans="1:4" ht="20.25" x14ac:dyDescent="0.25">
      <c r="A201" s="307"/>
      <c r="B201" s="318"/>
      <c r="C201" s="319"/>
      <c r="D201" s="319"/>
    </row>
    <row r="202" spans="1:4" ht="20.25" x14ac:dyDescent="0.25">
      <c r="A202" s="307"/>
      <c r="B202" s="318"/>
      <c r="C202" s="319"/>
      <c r="D202" s="319"/>
    </row>
    <row r="203" spans="1:4" ht="20.25" x14ac:dyDescent="0.25">
      <c r="A203" s="307"/>
      <c r="B203" s="318"/>
      <c r="C203" s="319"/>
      <c r="D203" s="319"/>
    </row>
    <row r="204" spans="1:4" ht="20.25" x14ac:dyDescent="0.25">
      <c r="A204" s="307"/>
      <c r="B204" s="318"/>
      <c r="C204" s="319"/>
      <c r="D204" s="319"/>
    </row>
    <row r="205" spans="1:4" ht="20.25" x14ac:dyDescent="0.25">
      <c r="A205" s="307"/>
      <c r="B205" s="318"/>
      <c r="C205" s="319"/>
      <c r="D205" s="319"/>
    </row>
    <row r="206" spans="1:4" ht="20.25" x14ac:dyDescent="0.25">
      <c r="A206" s="307"/>
      <c r="B206" s="318"/>
      <c r="C206" s="319"/>
      <c r="D206" s="319"/>
    </row>
    <row r="207" spans="1:4" ht="20.25" x14ac:dyDescent="0.25">
      <c r="A207" s="307"/>
      <c r="B207" s="318"/>
      <c r="C207" s="319"/>
      <c r="D207" s="319"/>
    </row>
    <row r="208" spans="1:4" x14ac:dyDescent="0.25">
      <c r="A208" s="15"/>
      <c r="B208" s="318"/>
      <c r="C208" s="318"/>
      <c r="D208" s="318"/>
    </row>
    <row r="209" spans="1:8" ht="20.25" x14ac:dyDescent="0.25">
      <c r="A209" s="15"/>
      <c r="B209" s="320" t="s">
        <v>1096</v>
      </c>
      <c r="C209" s="320" t="s">
        <v>1097</v>
      </c>
      <c r="D209" t="s">
        <v>1096</v>
      </c>
      <c r="E209" t="s">
        <v>1097</v>
      </c>
    </row>
    <row r="210" spans="1:8" ht="21" x14ac:dyDescent="0.35">
      <c r="A210" s="15"/>
      <c r="B210" s="321" t="s">
        <v>1098</v>
      </c>
      <c r="C210" s="321" t="s">
        <v>1099</v>
      </c>
      <c r="D210" t="s">
        <v>1098</v>
      </c>
      <c r="F210" t="str">
        <f>IF(NOT(ISBLANK(D210)),D210,IF(NOT(ISBLANK(E210)),"     "&amp;E210,FALSE))</f>
        <v>Afectación Económica o presupuestal</v>
      </c>
      <c r="G210" t="s">
        <v>1098</v>
      </c>
      <c r="H210" t="str">
        <f>IF(NOT(ISERROR(MATCH(G210,_xlfn.ANCHORARRAY(B221),0))),F223&amp;"Por favor no seleccionar los criterios de impacto",G210)</f>
        <v>❌Por favor no seleccionar los criterios de impacto</v>
      </c>
    </row>
    <row r="211" spans="1:8" ht="21" x14ac:dyDescent="0.35">
      <c r="A211" s="15"/>
      <c r="B211" s="321" t="s">
        <v>1098</v>
      </c>
      <c r="C211" s="321" t="s">
        <v>1077</v>
      </c>
      <c r="E211" t="s">
        <v>1099</v>
      </c>
      <c r="F211" t="str">
        <f t="shared" ref="F211:F221" si="0">IF(NOT(ISBLANK(D211)),D211,IF(NOT(ISBLANK(E211)),"     "&amp;E211,FALSE))</f>
        <v xml:space="preserve">     Afectación menor a 10 SMLMV .</v>
      </c>
    </row>
    <row r="212" spans="1:8" ht="21" x14ac:dyDescent="0.35">
      <c r="A212" s="15"/>
      <c r="B212" s="321" t="s">
        <v>1098</v>
      </c>
      <c r="C212" s="321" t="s">
        <v>1100</v>
      </c>
      <c r="E212" t="s">
        <v>1077</v>
      </c>
      <c r="F212" t="str">
        <f t="shared" si="0"/>
        <v xml:space="preserve">     Entre 10 y 50 SMLMV </v>
      </c>
    </row>
    <row r="213" spans="1:8" ht="21" x14ac:dyDescent="0.35">
      <c r="A213" s="15"/>
      <c r="B213" s="321" t="s">
        <v>1098</v>
      </c>
      <c r="C213" s="321" t="s">
        <v>1101</v>
      </c>
      <c r="E213" t="s">
        <v>1080</v>
      </c>
      <c r="F213" t="str">
        <f t="shared" si="0"/>
        <v xml:space="preserve">     Entre 51 y 100 SMLMV </v>
      </c>
    </row>
    <row r="214" spans="1:8" ht="21" x14ac:dyDescent="0.35">
      <c r="A214" s="15"/>
      <c r="B214" s="321" t="s">
        <v>1098</v>
      </c>
      <c r="C214" s="321" t="s">
        <v>1102</v>
      </c>
      <c r="E214" t="s">
        <v>1083</v>
      </c>
      <c r="F214" t="str">
        <f t="shared" si="0"/>
        <v xml:space="preserve">     Entre 101 y 500 SMLMV </v>
      </c>
    </row>
    <row r="215" spans="1:8" ht="21" x14ac:dyDescent="0.35">
      <c r="A215" s="15"/>
      <c r="B215" s="321" t="s">
        <v>1072</v>
      </c>
      <c r="C215" s="321" t="s">
        <v>1075</v>
      </c>
      <c r="E215" t="s">
        <v>1086</v>
      </c>
      <c r="F215" t="str">
        <f t="shared" si="0"/>
        <v xml:space="preserve">     Mayor a 501 SMLMV </v>
      </c>
    </row>
    <row r="216" spans="1:8" ht="21" x14ac:dyDescent="0.35">
      <c r="A216" s="15"/>
      <c r="B216" s="321" t="s">
        <v>1072</v>
      </c>
      <c r="C216" s="321" t="s">
        <v>1078</v>
      </c>
      <c r="D216" t="s">
        <v>1072</v>
      </c>
      <c r="F216" t="str">
        <f t="shared" si="0"/>
        <v>Pérdida Reputacional</v>
      </c>
    </row>
    <row r="217" spans="1:8" ht="21" x14ac:dyDescent="0.35">
      <c r="A217" s="15"/>
      <c r="B217" s="321" t="s">
        <v>1072</v>
      </c>
      <c r="C217" s="321" t="s">
        <v>1081</v>
      </c>
      <c r="E217" t="s">
        <v>1075</v>
      </c>
      <c r="F217" t="str">
        <f t="shared" si="0"/>
        <v xml:space="preserve">     El riesgo afecta la imagen de alguna área de la organización</v>
      </c>
    </row>
    <row r="218" spans="1:8" ht="21" x14ac:dyDescent="0.35">
      <c r="A218" s="15"/>
      <c r="B218" s="321" t="s">
        <v>1072</v>
      </c>
      <c r="C218" s="321" t="s">
        <v>1084</v>
      </c>
      <c r="E218" t="s">
        <v>1078</v>
      </c>
      <c r="F218" t="str">
        <f t="shared" si="0"/>
        <v xml:space="preserve">     El riesgo afecta la imagen de la entidad internamente, de conocimiento general, nivel interno, de junta dircetiva y accionistas y/o de provedores</v>
      </c>
    </row>
    <row r="219" spans="1:8" ht="21" x14ac:dyDescent="0.35">
      <c r="A219" s="15"/>
      <c r="B219" s="321" t="s">
        <v>1072</v>
      </c>
      <c r="C219" s="321" t="s">
        <v>1087</v>
      </c>
      <c r="E219" t="s">
        <v>1081</v>
      </c>
      <c r="F219" t="str">
        <f t="shared" si="0"/>
        <v xml:space="preserve">     El riesgo afecta la imagen de la entidad con algunos usuarios de relevancia frente al logro de los objetivos</v>
      </c>
    </row>
    <row r="220" spans="1:8" x14ac:dyDescent="0.25">
      <c r="A220" s="15"/>
      <c r="B220" s="322"/>
      <c r="C220" s="322"/>
      <c r="E220" t="s">
        <v>1084</v>
      </c>
      <c r="F220" t="str">
        <f t="shared" si="0"/>
        <v xml:space="preserve">     El riesgo afecta la imagen de de la entidad con efecto publicitario sostenido a nivel de sector administrativo, nivel departamental o municipal</v>
      </c>
    </row>
    <row r="221" spans="1:8" x14ac:dyDescent="0.25">
      <c r="A221" s="15"/>
      <c r="B221" s="322" t="str">
        <f t="array" ref="B221:B223">_xlfn.UNIQUE('Tabla Impacto'!$B$209:$B$219)</f>
        <v>Criterios</v>
      </c>
      <c r="C221" s="322"/>
      <c r="E221" t="s">
        <v>1087</v>
      </c>
      <c r="F221" t="str">
        <f t="shared" si="0"/>
        <v xml:space="preserve">     El riesgo afecta la imagen de la entidad a nivel nacional, con efecto publicitarios sostenible a nivel país</v>
      </c>
    </row>
    <row r="222" spans="1:8" x14ac:dyDescent="0.25">
      <c r="A222" s="15"/>
      <c r="B222" s="322" t="str">
        <v>Afectación Económica o presupuestal</v>
      </c>
      <c r="C222" s="322"/>
    </row>
    <row r="223" spans="1:8" x14ac:dyDescent="0.25">
      <c r="B223" s="322" t="str">
        <v>Pérdida Reputacional</v>
      </c>
      <c r="C223" s="322"/>
      <c r="F223" s="323" t="s">
        <v>1103</v>
      </c>
    </row>
    <row r="224" spans="1:8" x14ac:dyDescent="0.25">
      <c r="B224" s="324"/>
      <c r="C224" s="324"/>
      <c r="F224" s="323" t="s">
        <v>1104</v>
      </c>
    </row>
    <row r="225" spans="2:4" x14ac:dyDescent="0.25">
      <c r="B225" s="324"/>
      <c r="C225" s="324"/>
    </row>
    <row r="226" spans="2:4" x14ac:dyDescent="0.25">
      <c r="B226" s="324"/>
      <c r="C226" s="324"/>
    </row>
    <row r="227" spans="2:4" x14ac:dyDescent="0.25">
      <c r="B227" s="324"/>
      <c r="C227" s="324"/>
      <c r="D227" s="324"/>
    </row>
    <row r="228" spans="2:4" x14ac:dyDescent="0.25">
      <c r="B228" s="324"/>
      <c r="C228" s="324"/>
      <c r="D228" s="324"/>
    </row>
    <row r="229" spans="2:4" x14ac:dyDescent="0.25">
      <c r="B229" s="324"/>
      <c r="C229" s="324"/>
      <c r="D229" s="324"/>
    </row>
    <row r="230" spans="2:4" x14ac:dyDescent="0.25">
      <c r="B230" s="324"/>
      <c r="C230" s="324"/>
      <c r="D230" s="324"/>
    </row>
    <row r="231" spans="2:4" x14ac:dyDescent="0.25">
      <c r="B231" s="324"/>
      <c r="C231" s="324"/>
      <c r="D231" s="324"/>
    </row>
    <row r="232" spans="2:4" x14ac:dyDescent="0.25">
      <c r="B232" s="324"/>
      <c r="C232" s="324"/>
      <c r="D232" s="324"/>
    </row>
  </sheetData>
  <sheetProtection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Q7" sqref="Q5:S7"/>
    </sheetView>
  </sheetViews>
  <sheetFormatPr baseColWidth="10" defaultColWidth="14.28515625" defaultRowHeight="12.75" x14ac:dyDescent="0.2"/>
  <cols>
    <col min="1" max="2" width="14.28515625" style="325"/>
    <col min="3" max="3" width="17" style="325" customWidth="1"/>
    <col min="4" max="4" width="14.28515625" style="325"/>
    <col min="5" max="5" width="46" style="325" customWidth="1"/>
    <col min="6" max="16384" width="14.28515625" style="325"/>
  </cols>
  <sheetData>
    <row r="1" spans="2:6" ht="24" customHeight="1" thickBot="1" x14ac:dyDescent="0.25">
      <c r="B1" s="721" t="s">
        <v>1105</v>
      </c>
      <c r="C1" s="722"/>
      <c r="D1" s="722"/>
      <c r="E1" s="722"/>
      <c r="F1" s="723"/>
    </row>
    <row r="2" spans="2:6" ht="16.5" thickBot="1" x14ac:dyDescent="0.3">
      <c r="B2" s="326"/>
      <c r="C2" s="326"/>
      <c r="D2" s="326"/>
      <c r="E2" s="326"/>
      <c r="F2" s="326"/>
    </row>
    <row r="3" spans="2:6" ht="16.5" thickBot="1" x14ac:dyDescent="0.25">
      <c r="B3" s="724" t="s">
        <v>1106</v>
      </c>
      <c r="C3" s="725"/>
      <c r="D3" s="725"/>
      <c r="E3" s="327" t="s">
        <v>1107</v>
      </c>
      <c r="F3" s="328" t="s">
        <v>1108</v>
      </c>
    </row>
    <row r="4" spans="2:6" ht="31.5" x14ac:dyDescent="0.2">
      <c r="B4" s="726" t="s">
        <v>1109</v>
      </c>
      <c r="C4" s="728" t="s">
        <v>536</v>
      </c>
      <c r="D4" s="329" t="s">
        <v>549</v>
      </c>
      <c r="E4" s="330" t="s">
        <v>1110</v>
      </c>
      <c r="F4" s="331">
        <v>0.25</v>
      </c>
    </row>
    <row r="5" spans="2:6" ht="47.25" x14ac:dyDescent="0.2">
      <c r="B5" s="727"/>
      <c r="C5" s="729"/>
      <c r="D5" s="332" t="s">
        <v>1111</v>
      </c>
      <c r="E5" s="333" t="s">
        <v>1112</v>
      </c>
      <c r="F5" s="334">
        <v>0.15</v>
      </c>
    </row>
    <row r="6" spans="2:6" ht="47.25" x14ac:dyDescent="0.2">
      <c r="B6" s="727"/>
      <c r="C6" s="729"/>
      <c r="D6" s="332" t="s">
        <v>1113</v>
      </c>
      <c r="E6" s="333" t="s">
        <v>1114</v>
      </c>
      <c r="F6" s="334">
        <v>0.1</v>
      </c>
    </row>
    <row r="7" spans="2:6" ht="63" x14ac:dyDescent="0.2">
      <c r="B7" s="727"/>
      <c r="C7" s="729" t="s">
        <v>537</v>
      </c>
      <c r="D7" s="332" t="s">
        <v>1115</v>
      </c>
      <c r="E7" s="333" t="s">
        <v>1116</v>
      </c>
      <c r="F7" s="334">
        <v>0.25</v>
      </c>
    </row>
    <row r="8" spans="2:6" ht="31.5" x14ac:dyDescent="0.2">
      <c r="B8" s="727"/>
      <c r="C8" s="729"/>
      <c r="D8" s="332" t="s">
        <v>550</v>
      </c>
      <c r="E8" s="333" t="s">
        <v>1117</v>
      </c>
      <c r="F8" s="334">
        <v>0.15</v>
      </c>
    </row>
    <row r="9" spans="2:6" ht="47.25" x14ac:dyDescent="0.2">
      <c r="B9" s="727" t="s">
        <v>1118</v>
      </c>
      <c r="C9" s="729" t="s">
        <v>539</v>
      </c>
      <c r="D9" s="332" t="s">
        <v>551</v>
      </c>
      <c r="E9" s="333" t="s">
        <v>1119</v>
      </c>
      <c r="F9" s="335" t="s">
        <v>1120</v>
      </c>
    </row>
    <row r="10" spans="2:6" ht="63" x14ac:dyDescent="0.2">
      <c r="B10" s="727"/>
      <c r="C10" s="729"/>
      <c r="D10" s="332" t="s">
        <v>1121</v>
      </c>
      <c r="E10" s="333" t="s">
        <v>1122</v>
      </c>
      <c r="F10" s="335" t="s">
        <v>1120</v>
      </c>
    </row>
    <row r="11" spans="2:6" ht="47.25" x14ac:dyDescent="0.2">
      <c r="B11" s="727"/>
      <c r="C11" s="729" t="s">
        <v>540</v>
      </c>
      <c r="D11" s="332" t="s">
        <v>552</v>
      </c>
      <c r="E11" s="333" t="s">
        <v>1123</v>
      </c>
      <c r="F11" s="335" t="s">
        <v>1120</v>
      </c>
    </row>
    <row r="12" spans="2:6" ht="47.25" x14ac:dyDescent="0.2">
      <c r="B12" s="727"/>
      <c r="C12" s="729"/>
      <c r="D12" s="332" t="s">
        <v>1124</v>
      </c>
      <c r="E12" s="333" t="s">
        <v>1125</v>
      </c>
      <c r="F12" s="335" t="s">
        <v>1120</v>
      </c>
    </row>
    <row r="13" spans="2:6" ht="31.5" x14ac:dyDescent="0.2">
      <c r="B13" s="727"/>
      <c r="C13" s="729" t="s">
        <v>541</v>
      </c>
      <c r="D13" s="332" t="s">
        <v>553</v>
      </c>
      <c r="E13" s="333" t="s">
        <v>1126</v>
      </c>
      <c r="F13" s="335" t="s">
        <v>1120</v>
      </c>
    </row>
    <row r="14" spans="2:6" ht="32.25" thickBot="1" x14ac:dyDescent="0.25">
      <c r="B14" s="730"/>
      <c r="C14" s="731"/>
      <c r="D14" s="336" t="s">
        <v>1127</v>
      </c>
      <c r="E14" s="337" t="s">
        <v>1128</v>
      </c>
      <c r="F14" s="338" t="s">
        <v>1120</v>
      </c>
    </row>
    <row r="15" spans="2:6" ht="49.7" customHeight="1" x14ac:dyDescent="0.2">
      <c r="B15" s="720" t="s">
        <v>1129</v>
      </c>
      <c r="C15" s="720"/>
      <c r="D15" s="720"/>
      <c r="E15" s="720"/>
      <c r="F15" s="720"/>
    </row>
    <row r="16" spans="2:6" ht="27" customHeight="1" x14ac:dyDescent="0.25">
      <c r="B16" s="339"/>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1.42578125" defaultRowHeight="15" x14ac:dyDescent="0.25"/>
  <sheetData>
    <row r="2" spans="2:5" x14ac:dyDescent="0.25">
      <c r="B2" t="s">
        <v>557</v>
      </c>
      <c r="E2" t="s">
        <v>1130</v>
      </c>
    </row>
    <row r="3" spans="2:5" x14ac:dyDescent="0.25">
      <c r="B3" t="s">
        <v>1131</v>
      </c>
      <c r="E3" t="s">
        <v>559</v>
      </c>
    </row>
    <row r="4" spans="2:5" x14ac:dyDescent="0.25">
      <c r="B4" t="s">
        <v>1132</v>
      </c>
      <c r="E4" t="s">
        <v>542</v>
      </c>
    </row>
    <row r="5" spans="2:5" x14ac:dyDescent="0.25">
      <c r="B5" t="s">
        <v>568</v>
      </c>
    </row>
    <row r="8" spans="2:5" x14ac:dyDescent="0.25">
      <c r="B8" t="s">
        <v>1133</v>
      </c>
    </row>
    <row r="9" spans="2:5" x14ac:dyDescent="0.25">
      <c r="B9" t="s">
        <v>1134</v>
      </c>
    </row>
    <row r="10" spans="2:5" x14ac:dyDescent="0.25">
      <c r="B10" t="s">
        <v>1135</v>
      </c>
    </row>
    <row r="13" spans="2:5" x14ac:dyDescent="0.25">
      <c r="B13" t="s">
        <v>1136</v>
      </c>
    </row>
    <row r="14" spans="2:5" x14ac:dyDescent="0.25">
      <c r="B14" t="s">
        <v>546</v>
      </c>
    </row>
    <row r="15" spans="2:5" x14ac:dyDescent="0.25">
      <c r="B15" t="s">
        <v>1137</v>
      </c>
    </row>
    <row r="16" spans="2:5" x14ac:dyDescent="0.25">
      <c r="B16" t="s">
        <v>1138</v>
      </c>
    </row>
    <row r="17" spans="2:2" x14ac:dyDescent="0.25">
      <c r="B17" t="s">
        <v>1139</v>
      </c>
    </row>
    <row r="18" spans="2:2" x14ac:dyDescent="0.25">
      <c r="B18" t="s">
        <v>1140</v>
      </c>
    </row>
    <row r="19" spans="2:2" x14ac:dyDescent="0.25">
      <c r="B19" t="s">
        <v>1141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E46" sqref="E46"/>
    </sheetView>
  </sheetViews>
  <sheetFormatPr baseColWidth="10" defaultColWidth="11.42578125" defaultRowHeight="12.75" x14ac:dyDescent="0.2"/>
  <cols>
    <col min="1" max="1" width="32.85546875" style="341" customWidth="1"/>
    <col min="2" max="16384" width="11.42578125" style="341"/>
  </cols>
  <sheetData>
    <row r="3" spans="1:1" x14ac:dyDescent="0.2">
      <c r="A3" s="340" t="s">
        <v>549</v>
      </c>
    </row>
    <row r="4" spans="1:1" x14ac:dyDescent="0.2">
      <c r="A4" s="340" t="s">
        <v>1111</v>
      </c>
    </row>
    <row r="5" spans="1:1" x14ac:dyDescent="0.2">
      <c r="A5" s="340" t="s">
        <v>1113</v>
      </c>
    </row>
    <row r="6" spans="1:1" x14ac:dyDescent="0.2">
      <c r="A6" s="340" t="s">
        <v>1115</v>
      </c>
    </row>
    <row r="7" spans="1:1" x14ac:dyDescent="0.2">
      <c r="A7" s="340" t="s">
        <v>550</v>
      </c>
    </row>
    <row r="8" spans="1:1" x14ac:dyDescent="0.2">
      <c r="A8" s="340" t="s">
        <v>551</v>
      </c>
    </row>
    <row r="9" spans="1:1" x14ac:dyDescent="0.2">
      <c r="A9" s="340" t="s">
        <v>1121</v>
      </c>
    </row>
    <row r="10" spans="1:1" x14ac:dyDescent="0.2">
      <c r="A10" s="340" t="s">
        <v>552</v>
      </c>
    </row>
    <row r="11" spans="1:1" x14ac:dyDescent="0.2">
      <c r="A11" s="340" t="s">
        <v>1124</v>
      </c>
    </row>
    <row r="12" spans="1:1" x14ac:dyDescent="0.2">
      <c r="A12" s="340" t="s">
        <v>1142</v>
      </c>
    </row>
    <row r="13" spans="1:1" x14ac:dyDescent="0.2">
      <c r="A13" s="340" t="s">
        <v>1143</v>
      </c>
    </row>
    <row r="14" spans="1:1" x14ac:dyDescent="0.2">
      <c r="A14" s="340" t="s">
        <v>1144</v>
      </c>
    </row>
    <row r="16" spans="1:1" x14ac:dyDescent="0.2">
      <c r="A16" s="340" t="s">
        <v>1145</v>
      </c>
    </row>
    <row r="17" spans="1:1" x14ac:dyDescent="0.2">
      <c r="A17" s="340" t="s">
        <v>557</v>
      </c>
    </row>
    <row r="18" spans="1:1" x14ac:dyDescent="0.2">
      <c r="A18" s="340" t="s">
        <v>1131</v>
      </c>
    </row>
    <row r="20" spans="1:1" x14ac:dyDescent="0.2">
      <c r="A20" s="340" t="s">
        <v>1134</v>
      </c>
    </row>
    <row r="21" spans="1:1" x14ac:dyDescent="0.2">
      <c r="A21" s="340" t="s">
        <v>1135</v>
      </c>
    </row>
    <row r="23" spans="1:1" x14ac:dyDescent="0.2">
      <c r="A23" s="340" t="s">
        <v>1146</v>
      </c>
    </row>
    <row r="24" spans="1:1" x14ac:dyDescent="0.2">
      <c r="A24" s="340" t="s">
        <v>1147</v>
      </c>
    </row>
    <row r="25" spans="1:1" x14ac:dyDescent="0.2">
      <c r="A25" s="340" t="s">
        <v>1148</v>
      </c>
    </row>
    <row r="28" spans="1:1" x14ac:dyDescent="0.2">
      <c r="A28" s="340" t="s">
        <v>1149</v>
      </c>
    </row>
    <row r="29" spans="1:1" x14ac:dyDescent="0.2">
      <c r="A29" s="340" t="s">
        <v>1150</v>
      </c>
    </row>
    <row r="30" spans="1:1" x14ac:dyDescent="0.2">
      <c r="A30" s="340" t="s">
        <v>1151</v>
      </c>
    </row>
    <row r="31" spans="1:1" x14ac:dyDescent="0.2">
      <c r="A31" s="340" t="s">
        <v>1152</v>
      </c>
    </row>
    <row r="32" spans="1:1" x14ac:dyDescent="0.2">
      <c r="A32" s="340" t="s">
        <v>1153</v>
      </c>
    </row>
    <row r="33" spans="1:1" x14ac:dyDescent="0.2">
      <c r="A33" s="340" t="s">
        <v>1154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350" t="s">
        <v>142</v>
      </c>
      <c r="I1" t="s">
        <v>105</v>
      </c>
      <c r="J1" t="s">
        <v>104</v>
      </c>
    </row>
    <row r="2" spans="1:10" x14ac:dyDescent="0.25">
      <c r="A2" s="351" t="s">
        <v>200</v>
      </c>
      <c r="I2" t="s">
        <v>98</v>
      </c>
      <c r="J2" t="s">
        <v>97</v>
      </c>
    </row>
    <row r="3" spans="1:10" x14ac:dyDescent="0.25">
      <c r="A3" s="350" t="s">
        <v>117</v>
      </c>
      <c r="I3" t="s">
        <v>91</v>
      </c>
      <c r="J3" t="s">
        <v>90</v>
      </c>
    </row>
    <row r="4" spans="1:10" x14ac:dyDescent="0.25">
      <c r="A4" s="350" t="s">
        <v>213</v>
      </c>
      <c r="I4" t="s">
        <v>84</v>
      </c>
      <c r="J4" t="s">
        <v>83</v>
      </c>
    </row>
    <row r="5" spans="1:10" x14ac:dyDescent="0.25">
      <c r="A5" s="350" t="s">
        <v>221</v>
      </c>
      <c r="I5" t="s">
        <v>78</v>
      </c>
      <c r="J5" t="s">
        <v>77</v>
      </c>
    </row>
    <row r="6" spans="1:10" x14ac:dyDescent="0.25">
      <c r="A6" s="350" t="s">
        <v>229</v>
      </c>
    </row>
    <row r="7" spans="1:10" x14ac:dyDescent="0.25">
      <c r="A7" s="350" t="s">
        <v>130</v>
      </c>
    </row>
    <row r="8" spans="1:10" x14ac:dyDescent="0.25">
      <c r="A8" s="350" t="s">
        <v>103</v>
      </c>
    </row>
    <row r="9" spans="1:10" x14ac:dyDescent="0.25">
      <c r="A9" s="350" t="s">
        <v>248</v>
      </c>
    </row>
    <row r="10" spans="1:10" x14ac:dyDescent="0.25">
      <c r="A10" s="350" t="s">
        <v>149</v>
      </c>
    </row>
    <row r="11" spans="1:10" x14ac:dyDescent="0.25">
      <c r="A11" s="350" t="s">
        <v>260</v>
      </c>
    </row>
    <row r="12" spans="1:10" x14ac:dyDescent="0.25">
      <c r="A12" s="350" t="s">
        <v>123</v>
      </c>
    </row>
    <row r="13" spans="1:10" x14ac:dyDescent="0.25">
      <c r="A13" s="350" t="s">
        <v>96</v>
      </c>
    </row>
    <row r="14" spans="1:10" x14ac:dyDescent="0.25">
      <c r="A14" s="350"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IV100"/>
  <sheetViews>
    <sheetView showGridLines="0" topLeftCell="AJ1" zoomScale="90" zoomScaleNormal="90" workbookViewId="0">
      <selection activeCell="AP11" sqref="AP11"/>
    </sheetView>
  </sheetViews>
  <sheetFormatPr baseColWidth="10" defaultColWidth="11.42578125" defaultRowHeight="15" x14ac:dyDescent="0.3"/>
  <cols>
    <col min="1" max="1" width="1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256" ht="30.75" customHeight="1" x14ac:dyDescent="0.3">
      <c r="A1" s="51"/>
      <c r="B1" s="137"/>
      <c r="C1"/>
      <c r="D1" s="750" t="s">
        <v>598</v>
      </c>
      <c r="E1" s="754" t="s">
        <v>1155</v>
      </c>
      <c r="F1" s="754"/>
      <c r="G1" s="754"/>
      <c r="H1" s="754"/>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c r="AH1" s="754"/>
      <c r="AI1" s="754"/>
      <c r="AJ1" s="754"/>
      <c r="AK1" s="754"/>
      <c r="AL1" s="754"/>
      <c r="AM1" s="754"/>
      <c r="AN1" s="754"/>
      <c r="AO1" s="754"/>
      <c r="AP1" s="754"/>
      <c r="AQ1" s="754"/>
      <c r="AR1" s="754"/>
      <c r="AS1" s="754"/>
      <c r="AT1" s="754"/>
      <c r="AU1" s="754"/>
      <c r="AV1" s="754"/>
      <c r="AW1" s="754"/>
      <c r="AX1" s="754"/>
      <c r="AY1" s="754"/>
      <c r="AZ1" s="754"/>
      <c r="BA1" s="754"/>
      <c r="BB1" s="754"/>
      <c r="BC1" s="754"/>
      <c r="BD1" s="754"/>
      <c r="BE1" s="754"/>
      <c r="BF1" s="754"/>
      <c r="BG1" s="754"/>
      <c r="BH1" s="754"/>
      <c r="BI1" s="754"/>
      <c r="BJ1" s="754"/>
      <c r="BK1" s="754"/>
      <c r="BL1" s="755"/>
      <c r="BM1" s="168" t="s">
        <v>600</v>
      </c>
      <c r="BN1" s="169">
        <v>7</v>
      </c>
    </row>
    <row r="2" spans="1:256" ht="26.45" customHeight="1" x14ac:dyDescent="0.3">
      <c r="A2" s="52"/>
      <c r="B2"/>
      <c r="C2"/>
      <c r="D2" s="696"/>
      <c r="E2" s="756"/>
      <c r="F2" s="756"/>
      <c r="G2" s="756"/>
      <c r="H2" s="756"/>
      <c r="I2" s="756"/>
      <c r="J2" s="756"/>
      <c r="K2" s="756"/>
      <c r="L2" s="756"/>
      <c r="M2" s="756"/>
      <c r="N2" s="756"/>
      <c r="O2" s="756"/>
      <c r="P2" s="756"/>
      <c r="Q2" s="756"/>
      <c r="R2" s="756"/>
      <c r="S2" s="756"/>
      <c r="T2" s="756"/>
      <c r="U2" s="756"/>
      <c r="V2" s="756"/>
      <c r="W2" s="756"/>
      <c r="X2" s="756"/>
      <c r="Y2" s="756"/>
      <c r="Z2" s="756"/>
      <c r="AA2" s="756"/>
      <c r="AB2" s="756"/>
      <c r="AC2" s="756"/>
      <c r="AD2" s="756"/>
      <c r="AE2" s="756"/>
      <c r="AF2" s="756"/>
      <c r="AG2" s="756"/>
      <c r="AH2" s="756"/>
      <c r="AI2" s="756"/>
      <c r="AJ2" s="756"/>
      <c r="AK2" s="756"/>
      <c r="AL2" s="756"/>
      <c r="AM2" s="756"/>
      <c r="AN2" s="756"/>
      <c r="AO2" s="756"/>
      <c r="AP2" s="756"/>
      <c r="AQ2" s="756"/>
      <c r="AR2" s="756"/>
      <c r="AS2" s="756"/>
      <c r="AT2" s="756"/>
      <c r="AU2" s="756"/>
      <c r="AV2" s="756"/>
      <c r="AW2" s="756"/>
      <c r="AX2" s="756"/>
      <c r="AY2" s="756"/>
      <c r="AZ2" s="756"/>
      <c r="BA2" s="756"/>
      <c r="BB2" s="756"/>
      <c r="BC2" s="756"/>
      <c r="BD2" s="756"/>
      <c r="BE2" s="756"/>
      <c r="BF2" s="756"/>
      <c r="BG2" s="756"/>
      <c r="BH2" s="756"/>
      <c r="BI2" s="756"/>
      <c r="BJ2" s="756"/>
      <c r="BK2" s="756"/>
      <c r="BL2" s="696"/>
      <c r="BM2" s="168" t="s">
        <v>602</v>
      </c>
      <c r="BN2" s="170" t="s">
        <v>1156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737"/>
      <c r="DL2" s="737"/>
    </row>
    <row r="3" spans="1:256" ht="18.75" customHeight="1" x14ac:dyDescent="0.3">
      <c r="A3" s="52"/>
      <c r="B3" s="138"/>
      <c r="C3" s="185"/>
      <c r="D3" s="751" t="s">
        <v>605</v>
      </c>
      <c r="E3" s="757" t="s">
        <v>1157</v>
      </c>
      <c r="F3" s="757"/>
      <c r="G3" s="757"/>
      <c r="H3" s="757"/>
      <c r="I3" s="757"/>
      <c r="J3" s="757"/>
      <c r="K3" s="757"/>
      <c r="L3" s="757"/>
      <c r="M3" s="757"/>
      <c r="N3" s="757"/>
      <c r="O3" s="757"/>
      <c r="P3" s="757"/>
      <c r="Q3" s="757"/>
      <c r="R3" s="757"/>
      <c r="S3" s="757"/>
      <c r="T3" s="757"/>
      <c r="U3" s="757"/>
      <c r="V3" s="757"/>
      <c r="W3" s="757"/>
      <c r="X3" s="757"/>
      <c r="Y3" s="757"/>
      <c r="Z3" s="757"/>
      <c r="AA3" s="757"/>
      <c r="AB3" s="757"/>
      <c r="AC3" s="757"/>
      <c r="AD3" s="757"/>
      <c r="AE3" s="757"/>
      <c r="AF3" s="757"/>
      <c r="AG3" s="757"/>
      <c r="AH3" s="757"/>
      <c r="AI3" s="757"/>
      <c r="AJ3" s="757"/>
      <c r="AK3" s="757"/>
      <c r="AL3" s="757"/>
      <c r="AM3" s="757"/>
      <c r="AN3" s="757"/>
      <c r="AO3" s="757"/>
      <c r="AP3" s="757"/>
      <c r="AQ3" s="757"/>
      <c r="AR3" s="757"/>
      <c r="AS3" s="757"/>
      <c r="AT3" s="757"/>
      <c r="AU3" s="757"/>
      <c r="AV3" s="757"/>
      <c r="AW3" s="757"/>
      <c r="AX3" s="757"/>
      <c r="AY3" s="757"/>
      <c r="AZ3" s="757"/>
      <c r="BA3" s="757"/>
      <c r="BB3" s="757"/>
      <c r="BC3" s="757"/>
      <c r="BD3" s="757"/>
      <c r="BE3" s="757"/>
      <c r="BF3" s="757"/>
      <c r="BG3" s="757"/>
      <c r="BH3" s="757"/>
      <c r="BI3" s="757"/>
      <c r="BJ3" s="757"/>
      <c r="BK3" s="757"/>
      <c r="BL3" s="751"/>
      <c r="BM3" s="752" t="s">
        <v>607</v>
      </c>
      <c r="BN3" s="732">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738"/>
      <c r="DL3" s="738"/>
    </row>
    <row r="4" spans="1:256" s="44" customFormat="1" ht="14.25" customHeight="1" x14ac:dyDescent="0.3">
      <c r="A4" s="52"/>
      <c r="B4" s="140"/>
      <c r="C4" s="186"/>
      <c r="D4" s="696"/>
      <c r="E4" s="756"/>
      <c r="F4" s="756"/>
      <c r="G4" s="756"/>
      <c r="H4" s="756"/>
      <c r="I4" s="756"/>
      <c r="J4" s="756"/>
      <c r="K4" s="756"/>
      <c r="L4" s="756"/>
      <c r="M4" s="756"/>
      <c r="N4" s="756"/>
      <c r="O4" s="756"/>
      <c r="P4" s="756"/>
      <c r="Q4" s="756"/>
      <c r="R4" s="756"/>
      <c r="S4" s="756"/>
      <c r="T4" s="756"/>
      <c r="U4" s="756"/>
      <c r="V4" s="756"/>
      <c r="W4" s="756"/>
      <c r="X4" s="756"/>
      <c r="Y4" s="756"/>
      <c r="Z4" s="756"/>
      <c r="AA4" s="756"/>
      <c r="AB4" s="756"/>
      <c r="AC4" s="756"/>
      <c r="AD4" s="756"/>
      <c r="AE4" s="756"/>
      <c r="AF4" s="756"/>
      <c r="AG4" s="756"/>
      <c r="AH4" s="756"/>
      <c r="AI4" s="756"/>
      <c r="AJ4" s="756"/>
      <c r="AK4" s="756"/>
      <c r="AL4" s="756"/>
      <c r="AM4" s="756"/>
      <c r="AN4" s="756"/>
      <c r="AO4" s="756"/>
      <c r="AP4" s="756"/>
      <c r="AQ4" s="756"/>
      <c r="AR4" s="756"/>
      <c r="AS4" s="756"/>
      <c r="AT4" s="756"/>
      <c r="AU4" s="756"/>
      <c r="AV4" s="756"/>
      <c r="AW4" s="756"/>
      <c r="AX4" s="756"/>
      <c r="AY4" s="756"/>
      <c r="AZ4" s="756"/>
      <c r="BA4" s="756"/>
      <c r="BB4" s="756"/>
      <c r="BC4" s="756"/>
      <c r="BD4" s="756"/>
      <c r="BE4" s="756"/>
      <c r="BF4" s="756"/>
      <c r="BG4" s="756"/>
      <c r="BH4" s="756"/>
      <c r="BI4" s="756"/>
      <c r="BJ4" s="756"/>
      <c r="BK4" s="756"/>
      <c r="BL4" s="696"/>
      <c r="BM4" s="753"/>
      <c r="BN4" s="73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row>
    <row r="5" spans="1:256" ht="20.25" customHeight="1" x14ac:dyDescent="0.3">
      <c r="A5" s="52"/>
      <c r="B5" s="143"/>
      <c r="C5" s="144"/>
      <c r="D5" s="144"/>
      <c r="E5" s="739" t="s">
        <v>609</v>
      </c>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39"/>
      <c r="AO5" s="739"/>
      <c r="AP5" s="739"/>
      <c r="AQ5" s="739"/>
      <c r="AR5" s="739"/>
      <c r="AS5" s="739"/>
      <c r="AT5" s="739"/>
      <c r="AU5" s="739"/>
      <c r="AV5" s="739"/>
      <c r="AW5" s="739"/>
      <c r="AX5" s="739"/>
      <c r="AY5" s="739"/>
      <c r="AZ5" s="739"/>
      <c r="BA5" s="739"/>
      <c r="BB5" s="739"/>
      <c r="BC5" s="739"/>
      <c r="BD5" s="739"/>
      <c r="BE5" s="739"/>
      <c r="BF5" s="739"/>
      <c r="BG5" s="739"/>
      <c r="BH5" s="739"/>
      <c r="BI5" s="739"/>
      <c r="BJ5" s="739"/>
      <c r="BK5" s="739"/>
      <c r="BL5" s="740"/>
      <c r="BM5" s="162"/>
      <c r="BN5" s="16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row>
    <row r="6" spans="1:256" s="43" customFormat="1" ht="68.25" customHeight="1" x14ac:dyDescent="0.25">
      <c r="A6" s="45"/>
      <c r="B6" s="66" t="s">
        <v>1158</v>
      </c>
      <c r="C6" s="129" t="s">
        <v>117</v>
      </c>
      <c r="D6" s="68"/>
      <c r="E6" s="67" t="s">
        <v>1159</v>
      </c>
      <c r="F6" s="741" t="str">
        <f>IFERROR(INDEX('VALIDACIÓN DE DATOS'!$AB$22:$AD$35,MATCH(C6,'VALIDACIÓN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G6" s="742"/>
      <c r="H6" s="742"/>
      <c r="I6" s="742"/>
      <c r="J6" s="742"/>
      <c r="K6" s="742"/>
      <c r="L6" s="742"/>
      <c r="M6" s="742"/>
      <c r="N6" s="742"/>
      <c r="O6" s="742"/>
      <c r="P6" s="742"/>
      <c r="Q6" s="742"/>
      <c r="R6" s="742"/>
      <c r="S6" s="743"/>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1"/>
    </row>
    <row r="7" spans="1:256"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256" s="364" customFormat="1" ht="16.5" customHeight="1" x14ac:dyDescent="0.5">
      <c r="B8" s="744" t="s">
        <v>1160</v>
      </c>
      <c r="C8" s="745"/>
      <c r="D8" s="745"/>
      <c r="E8" s="365"/>
      <c r="F8" s="365"/>
      <c r="G8" s="366"/>
      <c r="H8" s="367"/>
      <c r="I8" s="368"/>
      <c r="J8" s="368"/>
      <c r="K8" s="368"/>
      <c r="L8" s="368"/>
      <c r="M8" s="368"/>
      <c r="N8" s="368"/>
      <c r="O8" s="368"/>
      <c r="P8" s="368"/>
      <c r="Q8" s="368"/>
      <c r="R8" s="748" t="s">
        <v>1161</v>
      </c>
      <c r="S8" s="748"/>
      <c r="T8" s="748"/>
      <c r="U8" s="748"/>
      <c r="V8" s="748"/>
      <c r="W8" s="748"/>
      <c r="X8" s="748"/>
      <c r="Y8" s="748"/>
      <c r="Z8" s="748"/>
      <c r="AA8" s="748"/>
      <c r="AB8" s="748"/>
      <c r="AC8" s="748"/>
      <c r="AD8" s="748"/>
      <c r="AE8" s="748"/>
      <c r="AF8" s="748"/>
      <c r="AG8" s="748"/>
      <c r="AH8" s="748"/>
      <c r="AI8" s="748"/>
      <c r="AJ8" s="748"/>
      <c r="AK8" s="748"/>
      <c r="AL8" s="748"/>
      <c r="AM8" s="748"/>
      <c r="AN8" s="748"/>
      <c r="AO8" s="748"/>
      <c r="AP8" s="748"/>
      <c r="AQ8" s="748"/>
      <c r="AR8" s="748"/>
      <c r="AS8" s="748"/>
      <c r="AT8" s="748"/>
      <c r="AU8" s="748"/>
      <c r="AV8" s="748"/>
      <c r="AW8" s="748"/>
      <c r="AX8" s="748"/>
      <c r="AY8" s="748"/>
      <c r="AZ8" s="748"/>
      <c r="BA8" s="748"/>
      <c r="BB8" s="748"/>
      <c r="BC8" s="748"/>
      <c r="BD8" s="748"/>
      <c r="BE8" s="748"/>
      <c r="BF8" s="748"/>
      <c r="BG8" s="368"/>
      <c r="BH8" s="368"/>
      <c r="BI8" s="368"/>
      <c r="BJ8" s="368"/>
      <c r="BK8" s="368"/>
      <c r="BL8" s="368"/>
      <c r="BM8" s="368"/>
      <c r="BN8" s="369"/>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364" customFormat="1" ht="17.45" customHeight="1" thickBot="1" x14ac:dyDescent="0.3">
      <c r="B9" s="746"/>
      <c r="C9" s="747"/>
      <c r="D9" s="747"/>
      <c r="E9" s="370"/>
      <c r="F9" s="370"/>
      <c r="G9" s="371"/>
      <c r="H9" s="372"/>
      <c r="I9" s="373"/>
      <c r="J9" s="734" t="s">
        <v>1162</v>
      </c>
      <c r="K9" s="735"/>
      <c r="L9" s="735"/>
      <c r="M9" s="735"/>
      <c r="N9" s="735"/>
      <c r="O9" s="735"/>
      <c r="P9" s="736"/>
      <c r="Q9" s="374"/>
      <c r="R9" s="749"/>
      <c r="S9" s="749"/>
      <c r="T9" s="749"/>
      <c r="U9" s="749"/>
      <c r="V9" s="749"/>
      <c r="W9" s="749"/>
      <c r="X9" s="749"/>
      <c r="Y9" s="749"/>
      <c r="Z9" s="749"/>
      <c r="AA9" s="749"/>
      <c r="AB9" s="749"/>
      <c r="AC9" s="749"/>
      <c r="AD9" s="749"/>
      <c r="AE9" s="749"/>
      <c r="AF9" s="749"/>
      <c r="AG9" s="749"/>
      <c r="AH9" s="749"/>
      <c r="AI9" s="749"/>
      <c r="AJ9" s="749"/>
      <c r="AK9" s="749"/>
      <c r="AL9" s="749"/>
      <c r="AM9" s="749"/>
      <c r="AN9" s="749"/>
      <c r="AO9" s="749"/>
      <c r="AP9" s="749"/>
      <c r="AQ9" s="749"/>
      <c r="AR9" s="749"/>
      <c r="AS9" s="749"/>
      <c r="AT9" s="749"/>
      <c r="AU9" s="749"/>
      <c r="AV9" s="749"/>
      <c r="AW9" s="749"/>
      <c r="AX9" s="749"/>
      <c r="AY9" s="749"/>
      <c r="AZ9" s="749"/>
      <c r="BA9" s="749"/>
      <c r="BB9" s="749"/>
      <c r="BC9" s="749"/>
      <c r="BD9" s="749"/>
      <c r="BE9" s="749"/>
      <c r="BF9" s="749"/>
      <c r="BG9" s="375"/>
      <c r="BH9" s="375"/>
      <c r="BI9" s="375"/>
      <c r="BJ9" s="375"/>
      <c r="BK9" s="375"/>
      <c r="BL9" s="375"/>
      <c r="BM9" s="375"/>
      <c r="BN9" s="373"/>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376" customFormat="1" ht="87.75" customHeight="1" thickBot="1" x14ac:dyDescent="0.3">
      <c r="B10" s="28" t="s">
        <v>254</v>
      </c>
      <c r="C10" s="28" t="s">
        <v>255</v>
      </c>
      <c r="D10" s="377" t="s">
        <v>469</v>
      </c>
      <c r="E10" s="28" t="s">
        <v>1163</v>
      </c>
      <c r="F10" s="28" t="s">
        <v>612</v>
      </c>
      <c r="G10" s="28" t="s">
        <v>1164</v>
      </c>
      <c r="H10" s="28" t="s">
        <v>540</v>
      </c>
      <c r="I10" s="378" t="s">
        <v>1165</v>
      </c>
      <c r="J10" s="28" t="s">
        <v>1166</v>
      </c>
      <c r="K10" s="379"/>
      <c r="L10" s="28" t="s">
        <v>1167</v>
      </c>
      <c r="M10" s="380"/>
      <c r="N10" s="28" t="s">
        <v>1168</v>
      </c>
      <c r="O10" s="380"/>
      <c r="P10" s="28" t="s">
        <v>1169</v>
      </c>
      <c r="Q10" s="381"/>
      <c r="R10" s="378" t="s">
        <v>1170</v>
      </c>
      <c r="S10" s="382" t="s">
        <v>1171</v>
      </c>
      <c r="T10" s="28" t="s">
        <v>1172</v>
      </c>
      <c r="U10" s="378" t="s">
        <v>1173</v>
      </c>
      <c r="V10" s="28" t="s">
        <v>1174</v>
      </c>
      <c r="W10" s="378"/>
      <c r="X10" s="28" t="s">
        <v>1175</v>
      </c>
      <c r="Y10" s="378"/>
      <c r="Z10" s="28" t="s">
        <v>1176</v>
      </c>
      <c r="AA10" s="378"/>
      <c r="AB10" s="28" t="s">
        <v>1177</v>
      </c>
      <c r="AC10" s="378"/>
      <c r="AD10" s="28" t="s">
        <v>1178</v>
      </c>
      <c r="AE10" s="378"/>
      <c r="AF10" s="28" t="s">
        <v>1179</v>
      </c>
      <c r="AG10" s="378"/>
      <c r="AH10" s="28" t="s">
        <v>1180</v>
      </c>
      <c r="AI10" s="378"/>
      <c r="AJ10" s="28" t="s">
        <v>1181</v>
      </c>
      <c r="AK10" s="378"/>
      <c r="AL10" s="28" t="s">
        <v>1182</v>
      </c>
      <c r="AM10" s="378"/>
      <c r="AN10" s="28" t="s">
        <v>1183</v>
      </c>
      <c r="AO10" s="378"/>
      <c r="AP10" s="28" t="s">
        <v>1184</v>
      </c>
      <c r="AQ10" s="378"/>
      <c r="AR10" s="28" t="s">
        <v>1185</v>
      </c>
      <c r="AS10" s="378"/>
      <c r="AT10" s="28" t="s">
        <v>1186</v>
      </c>
      <c r="AU10" s="378"/>
      <c r="AV10" s="28" t="s">
        <v>1187</v>
      </c>
      <c r="AW10" s="378"/>
      <c r="AX10" s="28" t="s">
        <v>1188</v>
      </c>
      <c r="AY10" s="378"/>
      <c r="AZ10" s="28" t="s">
        <v>1189</v>
      </c>
      <c r="BA10" s="378"/>
      <c r="BB10" s="28" t="s">
        <v>1190</v>
      </c>
      <c r="BC10" s="378"/>
      <c r="BD10" s="28" t="s">
        <v>1191</v>
      </c>
      <c r="BE10" s="378"/>
      <c r="BF10" s="28" t="s">
        <v>1192</v>
      </c>
      <c r="BG10" s="378"/>
      <c r="BH10" s="378" t="s">
        <v>1193</v>
      </c>
      <c r="BI10" s="383" t="s">
        <v>1194</v>
      </c>
      <c r="BJ10" s="378" t="s">
        <v>1195</v>
      </c>
      <c r="BK10" s="378" t="s">
        <v>1196</v>
      </c>
      <c r="BL10" s="378" t="s">
        <v>1197</v>
      </c>
      <c r="BM10" s="378" t="s">
        <v>477</v>
      </c>
      <c r="BN10" s="28" t="s">
        <v>1198</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row>
    <row r="11" spans="1:256" s="40" customFormat="1" ht="147.75" customHeight="1" x14ac:dyDescent="0.25">
      <c r="B11" s="174" t="s">
        <v>73</v>
      </c>
      <c r="C11" s="184" t="s">
        <v>1199</v>
      </c>
      <c r="D11" s="477" t="s">
        <v>1200</v>
      </c>
      <c r="E11" s="37" t="s">
        <v>131</v>
      </c>
      <c r="F11" s="202" t="s">
        <v>1201</v>
      </c>
      <c r="G11" s="202" t="s">
        <v>1202</v>
      </c>
      <c r="H11" s="23" t="s">
        <v>78</v>
      </c>
      <c r="I11" s="19">
        <f>IF(H11="Posible",3,IF(H11="Rara vez",1,IF(H11="Improbable",2,IF(H11="Probable",4,IF(H11="Casi seguro",5)))))</f>
        <v>1</v>
      </c>
      <c r="J11" s="24"/>
      <c r="K11" s="19" t="b">
        <f>IF(J11="Posible",3,IF(J11="Rara vez",1,IF(J11="Improbable",2,IF(J11="Probable",4,IF(J11="Casi seguro",5)))))</f>
        <v>0</v>
      </c>
      <c r="L11" s="24"/>
      <c r="M11" s="19" t="b">
        <f>IF(L11="Posible",3,IF(L11="Rara vez",1,IF(L11="Improbable",2,IF(L11="Probable",4,IF(L11="Casi seguro",5)))))</f>
        <v>0</v>
      </c>
      <c r="N11" s="24"/>
      <c r="O11" s="19" t="b">
        <f>IF(N11="Posible",3,IF(N11="Rara vez",1,IF(N11="Improbable",2,IF(N11="Probable",4,IF(N11="Casi seguro",5)))))</f>
        <v>0</v>
      </c>
      <c r="P11" s="24"/>
      <c r="Q11" s="19" t="b">
        <f>IF(P11="Posible",3,IF(P11="Rara vez",1,IF(P11="Improbable",2,IF(P11="Probable",4,IF(P11="Casi seguro",5)))))</f>
        <v>0</v>
      </c>
      <c r="R11" s="22">
        <f>IFERROR(IF(I11=FALSE,ROUND(AVERAGE(K11,M11,O11,Q11),0),IF(I11&gt;0,I11)),"  ")</f>
        <v>1</v>
      </c>
      <c r="S11" s="25" t="str">
        <f>IF(AND(COUNTBLANK(H11)=1,COUNTBLANK(J11)=1)," ",IF(R11=1,"Rara vez",IF(R11=2,"Improbable",IF(R11=3,"Posible",IF(R11=4,"Probable",IF(R11=5,"Casi seguro"))))))</f>
        <v>Rara vez</v>
      </c>
      <c r="T11" s="26"/>
      <c r="U11" s="22"/>
      <c r="V11" s="24" t="s">
        <v>1203</v>
      </c>
      <c r="W11" s="22">
        <f t="shared" ref="W11:W75" si="0">IF(V11="SI",1,IF(V11="NO",0))</f>
        <v>1</v>
      </c>
      <c r="X11" s="24" t="s">
        <v>1203</v>
      </c>
      <c r="Y11" s="22">
        <f t="shared" ref="Y11:Y75" si="1">IF(X11="SI",1,IF(X11="NO",0))</f>
        <v>1</v>
      </c>
      <c r="Z11" s="24" t="s">
        <v>1204</v>
      </c>
      <c r="AA11" s="22">
        <f t="shared" ref="AA11:AA75" si="2">IF(Z11="SI",1,IF(Z11="NO",0))</f>
        <v>0</v>
      </c>
      <c r="AB11" s="24" t="s">
        <v>1204</v>
      </c>
      <c r="AC11" s="22">
        <f t="shared" ref="AC11:AC75" si="3">IF(AB11="SI",1,IF(AB11="NO",0))</f>
        <v>0</v>
      </c>
      <c r="AD11" s="24" t="s">
        <v>1203</v>
      </c>
      <c r="AE11" s="22">
        <f t="shared" ref="AE11:AE75" si="4">IF(AD11="SI",1,IF(AD11="NO",0))</f>
        <v>1</v>
      </c>
      <c r="AF11" s="24" t="s">
        <v>1203</v>
      </c>
      <c r="AG11" s="22">
        <f t="shared" ref="AG11:AG75" si="5">IF(AF11="SI",1,IF(AF11="NO",0))</f>
        <v>1</v>
      </c>
      <c r="AH11" s="24" t="s">
        <v>1203</v>
      </c>
      <c r="AI11" s="22">
        <f t="shared" ref="AI11:AI75" si="6">IF(AH11="SI",1,IF(AH11="NO",0))</f>
        <v>1</v>
      </c>
      <c r="AJ11" s="24" t="s">
        <v>1203</v>
      </c>
      <c r="AK11" s="22">
        <f t="shared" ref="AK11:AK75" si="7">IF(AJ11="SI",1,IF(AJ11="NO",0))</f>
        <v>1</v>
      </c>
      <c r="AL11" s="24" t="s">
        <v>1203</v>
      </c>
      <c r="AM11" s="22">
        <f t="shared" ref="AM11:AM75" si="8">IF(AL11="SI",1,IF(AL11="NO",0))</f>
        <v>1</v>
      </c>
      <c r="AN11" s="24" t="s">
        <v>1203</v>
      </c>
      <c r="AO11" s="22">
        <f t="shared" ref="AO11:AO75" si="9">IF(AN11="SI",1,IF(AN11="NO",0))</f>
        <v>1</v>
      </c>
      <c r="AP11" s="24" t="s">
        <v>1203</v>
      </c>
      <c r="AQ11" s="22">
        <f t="shared" ref="AQ11:AQ75" si="10">IF(AP11="SI",1,IF(AP11="NO",0))</f>
        <v>1</v>
      </c>
      <c r="AR11" s="24" t="s">
        <v>1203</v>
      </c>
      <c r="AS11" s="22">
        <f t="shared" ref="AS11:AS75" si="11">IF(AR11="SI",1,IF(AR11="NO",0))</f>
        <v>1</v>
      </c>
      <c r="AT11" s="24" t="s">
        <v>1203</v>
      </c>
      <c r="AU11" s="22">
        <f t="shared" ref="AU11:AU75" si="12">IF(AT11="SI",1,IF(AT11="NO",0))</f>
        <v>1</v>
      </c>
      <c r="AV11" s="24" t="s">
        <v>1203</v>
      </c>
      <c r="AW11" s="22">
        <f t="shared" ref="AW11:AW75" si="13">IF(AV11="SI",1,IF(AV11="NO",0))</f>
        <v>1</v>
      </c>
      <c r="AX11" s="24" t="s">
        <v>1204</v>
      </c>
      <c r="AY11" s="22">
        <f t="shared" ref="AY11:AY75" si="14">IF(AX11="SI",1,IF(AX11="NO",0))</f>
        <v>0</v>
      </c>
      <c r="AZ11" s="24" t="s">
        <v>1204</v>
      </c>
      <c r="BA11" s="22">
        <f t="shared" ref="BA11:BA75" si="15">IF(AZ11="SI",1,IF(AZ11="NO",0))</f>
        <v>0</v>
      </c>
      <c r="BB11" s="24" t="s">
        <v>1203</v>
      </c>
      <c r="BC11" s="22">
        <f t="shared" ref="BC11:BC75" si="16">IF(BB11="SI",1,IF(BB11="NO",0))</f>
        <v>1</v>
      </c>
      <c r="BD11" s="24" t="s">
        <v>1203</v>
      </c>
      <c r="BE11" s="22">
        <f t="shared" ref="BE11:BE75" si="17">IF(BD11="SI",1,IF(BD11="NO",0))</f>
        <v>1</v>
      </c>
      <c r="BF11" s="24" t="s">
        <v>1203</v>
      </c>
      <c r="BG11" s="22">
        <f t="shared" ref="BG11:BG75" si="18">IF(BF11="SI",1,IF(BF11="NO",0))</f>
        <v>1</v>
      </c>
      <c r="BH11" s="22" t="str">
        <f t="shared" ref="BH11:BH75" si="19">IF(BJ11=FALSE," ",IF(BJ11&lt;6,"Moderado",IF(BJ11&gt;11,"Catastrófico",IF(BJ11&gt;5,"Mayor"))))</f>
        <v>Catastrófico</v>
      </c>
      <c r="BI11" s="22"/>
      <c r="BJ11" s="22">
        <f>IF(OR(E11="Corrupción ",E11="Conflicto de Intereses"),W11+Y11+AA11+AC11+AE11+AG11+AI11+AK11+AM11+AO11+AQ11+AS11+AU11+AW11+AY11+BA11+BC11+BE11+BG11)</f>
        <v>15</v>
      </c>
      <c r="BK11" s="22">
        <f t="shared" ref="BK11:BK75" si="20">IF(BL11="Moderado",3,IF(BL11="Mayor",4,IF(BL11="Catastrófico",5,IF(BL11=" "," "))))</f>
        <v>5</v>
      </c>
      <c r="BL11" s="22" t="str">
        <f t="shared" ref="BL11:BL75" si="21">IF(BJ11&gt;=0,BH11)</f>
        <v>Catastrófico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1205</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row>
    <row r="12" spans="1:256" s="40" customFormat="1" ht="159" customHeight="1" x14ac:dyDescent="0.25">
      <c r="B12" s="174"/>
      <c r="C12" s="184"/>
      <c r="D12" s="183"/>
      <c r="E12" s="208"/>
      <c r="F12" s="209"/>
      <c r="G12" s="190"/>
      <c r="H12" s="23"/>
      <c r="I12" s="19" t="b">
        <f>IF(H12="Posible",3,IF(H12="Rara vez",1,IF(H12="Improbable",2,IF(H12="Probable",4,IF(H12="Casi seguro",5)))))</f>
        <v>0</v>
      </c>
      <c r="J12" s="24"/>
      <c r="K12" s="19" t="b">
        <f>IF(J12="Posible",3,IF(J12="Rara vez",1,IF(J12="Improbable",2,IF(J12="Probable",4,IF(J12="Casi seguro",5)))))</f>
        <v>0</v>
      </c>
      <c r="L12" s="24"/>
      <c r="M12" s="19" t="b">
        <f>IF(L12="Posible",3,IF(L12="Rara vez",1,IF(L12="Improbable",2,IF(L12="Probable",4,IF(L12="Casi seguro",5)))))</f>
        <v>0</v>
      </c>
      <c r="N12" s="24"/>
      <c r="O12" s="19" t="b">
        <f>IF(N12="Posible",3,IF(N12="Rara vez",1,IF(N12="Improbable",2,IF(N12="Probable",4,IF(N12="Casi seguro",5)))))</f>
        <v>0</v>
      </c>
      <c r="P12" s="24"/>
      <c r="Q12" s="19" t="b">
        <f>IF(P12="Posible",3,IF(P12="Rara vez",1,IF(P12="Improbable",2,IF(P12="Probable",4,IF(P12="Casi seguro",5)))))</f>
        <v>0</v>
      </c>
      <c r="R12" s="22" t="str">
        <f>IFERROR(IF(I12=FALSE,ROUND(AVERAGE(K12,M12,O12,Q12),0),IF(I12&gt;0,I12)),"  ")</f>
        <v xml:space="preserve">  </v>
      </c>
      <c r="S12" s="25" t="str">
        <f>IF(AND(COUNTBLANK(H12)=1,COUNTBLANK(J12)=1)," ",IF(R12=1,"Rara vez",IF(R12=2,"Improbable",IF(R12=3,"Posible",IF(R12=4,"Probable",IF(R12=5,"Casi seguro"))))))</f>
        <v xml:space="preserve"> </v>
      </c>
      <c r="T12" s="26"/>
      <c r="U12" s="22"/>
      <c r="V12" s="24"/>
      <c r="W12" s="22" t="b">
        <f>IF(V12="SI",1,IF(V12="NO",0))</f>
        <v>0</v>
      </c>
      <c r="X12" s="24"/>
      <c r="Y12" s="22" t="b">
        <f>IF(X12="SI",1,IF(X12="NO",0))</f>
        <v>0</v>
      </c>
      <c r="Z12" s="24"/>
      <c r="AA12" s="22" t="b">
        <f>IF(Z12="SI",1,IF(Z12="NO",0))</f>
        <v>0</v>
      </c>
      <c r="AB12" s="24"/>
      <c r="AC12" s="22" t="b">
        <f>IF(AB12="SI",1,IF(AB12="NO",0))</f>
        <v>0</v>
      </c>
      <c r="AD12" s="24"/>
      <c r="AE12" s="22" t="b">
        <f>IF(AD12="SI",1,IF(AD12="NO",0))</f>
        <v>0</v>
      </c>
      <c r="AF12" s="24"/>
      <c r="AG12" s="22" t="b">
        <f>IF(AF12="SI",1,IF(AF12="NO",0))</f>
        <v>0</v>
      </c>
      <c r="AH12" s="24"/>
      <c r="AI12" s="22" t="b">
        <f>IF(AH12="SI",1,IF(AH12="NO",0))</f>
        <v>0</v>
      </c>
      <c r="AJ12" s="24"/>
      <c r="AK12" s="22" t="b">
        <f>IF(AJ12="SI",1,IF(AJ12="NO",0))</f>
        <v>0</v>
      </c>
      <c r="AL12" s="24"/>
      <c r="AM12" s="22" t="b">
        <f>IF(AL12="SI",1,IF(AL12="NO",0))</f>
        <v>0</v>
      </c>
      <c r="AN12" s="24"/>
      <c r="AO12" s="22" t="b">
        <f>IF(AN12="SI",1,IF(AN12="NO",0))</f>
        <v>0</v>
      </c>
      <c r="AP12" s="24"/>
      <c r="AQ12" s="22" t="b">
        <f>IF(AP12="SI",1,IF(AP12="NO",0))</f>
        <v>0</v>
      </c>
      <c r="AR12" s="24"/>
      <c r="AS12" s="22" t="b">
        <f>IF(AR12="SI",1,IF(AR12="NO",0))</f>
        <v>0</v>
      </c>
      <c r="AT12" s="24"/>
      <c r="AU12" s="22" t="b">
        <f>IF(AT12="SI",1,IF(AT12="NO",0))</f>
        <v>0</v>
      </c>
      <c r="AV12" s="24"/>
      <c r="AW12" s="22" t="b">
        <f>IF(AV12="SI",1,IF(AV12="NO",0))</f>
        <v>0</v>
      </c>
      <c r="AX12" s="24"/>
      <c r="AY12" s="22" t="b">
        <f>IF(AX12="SI",1,IF(AX12="NO",0))</f>
        <v>0</v>
      </c>
      <c r="AZ12" s="24"/>
      <c r="BA12" s="22" t="b">
        <f>IF(AZ12="SI",1,IF(AZ12="NO",0))</f>
        <v>0</v>
      </c>
      <c r="BB12" s="24"/>
      <c r="BC12" s="22" t="b">
        <f>IF(BB12="SI",1,IF(BB12="NO",0))</f>
        <v>0</v>
      </c>
      <c r="BD12" s="24"/>
      <c r="BE12" s="22" t="b">
        <f>IF(BD12="SI",1,IF(BD12="NO",0))</f>
        <v>0</v>
      </c>
      <c r="BF12" s="24"/>
      <c r="BG12" s="22" t="b">
        <f>IF(BF12="SI",1,IF(BF12="NO",0))</f>
        <v>0</v>
      </c>
      <c r="BH12" s="22" t="str">
        <f>IF(BJ12=FALSE," ",IF(BJ12&lt;6,"Moderado",IF(BJ12&gt;11,"Catastrófico",IF(BJ12&gt;5,"Mayor"))))</f>
        <v xml:space="preserve"> </v>
      </c>
      <c r="BI12" s="22"/>
      <c r="BJ12" s="22" t="b">
        <f>IF(OR(E12="Corrupción ",E12="Conflicto de Intereses"),W12+Y12+AA12+AC12+AE12+AG12+AI12+AK12+AM12+AO12+AQ12+AS12+AU12+AW12+AY12+BA12+BC12+BE12+BG12)</f>
        <v>0</v>
      </c>
      <c r="BK12" s="22" t="str">
        <f>IF(BL12="Moderado",3,IF(BL12="Mayor",4,IF(BL12="Catastrófico",5,IF(BL12=" "," "))))</f>
        <v xml:space="preserve"> </v>
      </c>
      <c r="BL12" s="22" t="str">
        <f>IF(BJ12&gt;=0,BH12)</f>
        <v xml:space="preserve"> </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row>
    <row r="13" spans="1:256" s="40" customFormat="1" ht="126" customHeight="1" x14ac:dyDescent="0.25">
      <c r="B13" s="174"/>
      <c r="C13" s="184"/>
      <c r="D13" s="183"/>
      <c r="E13" s="38"/>
      <c r="F13" s="201"/>
      <c r="G13" s="202"/>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row>
    <row r="14" spans="1:256" s="40" customFormat="1" ht="129.75" customHeight="1" x14ac:dyDescent="0.25">
      <c r="B14" s="174"/>
      <c r="C14" s="199"/>
      <c r="D14" s="200"/>
      <c r="E14" s="38"/>
      <c r="F14" s="195"/>
      <c r="G14" s="175"/>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row>
    <row r="15" spans="1:256" s="40" customFormat="1" ht="136.5" customHeight="1" x14ac:dyDescent="0.25">
      <c r="B15" s="174"/>
      <c r="C15" s="176"/>
      <c r="D15" s="183"/>
      <c r="E15" s="38"/>
      <c r="F15" s="175"/>
      <c r="G15" s="175"/>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row>
    <row r="16" spans="1:256" s="40" customFormat="1" ht="162" customHeight="1" x14ac:dyDescent="0.25">
      <c r="B16" s="174"/>
      <c r="C16" s="176"/>
      <c r="D16" s="183"/>
      <c r="E16" s="38"/>
      <c r="F16" s="195"/>
      <c r="G16" s="175"/>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row>
    <row r="17" spans="2:256" s="40" customFormat="1" ht="123.75" customHeight="1" x14ac:dyDescent="0.25">
      <c r="B17" s="174"/>
      <c r="C17" s="203"/>
      <c r="D17" s="200"/>
      <c r="E17" s="38"/>
      <c r="F17" s="175"/>
      <c r="G17" s="175"/>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row>
    <row r="18" spans="2:256" s="48" customFormat="1" ht="72.75" customHeight="1" x14ac:dyDescent="0.3">
      <c r="B18" s="174"/>
      <c r="C18" s="176"/>
      <c r="D18" s="207"/>
      <c r="E18" s="38"/>
      <c r="F18" s="175"/>
      <c r="G18" s="175"/>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row>
    <row r="19" spans="2:256" s="48" customFormat="1" ht="71.45" customHeight="1" x14ac:dyDescent="0.3">
      <c r="B19" s="174"/>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row>
    <row r="20" spans="2:256" s="48" customFormat="1" ht="66.75" customHeight="1" x14ac:dyDescent="0.3">
      <c r="B20" s="174"/>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row>
    <row r="21" spans="2:256" ht="81.75" customHeight="1" x14ac:dyDescent="0.3">
      <c r="B21" s="174"/>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56" ht="84.2" customHeight="1" x14ac:dyDescent="0.3">
      <c r="B22" s="174"/>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56" ht="63" customHeight="1" x14ac:dyDescent="0.3">
      <c r="B23" s="174"/>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56" ht="63" customHeight="1" x14ac:dyDescent="0.3">
      <c r="B24" s="174"/>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56"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56"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56"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56"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56"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56"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56"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56"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formatCells="0" formatColumns="0" formatRows="0" sort="0" autoFilter="0" pivotTables="0"/>
  <autoFilter ref="B10:BN100" xr:uid="{00000000-0009-0000-0000-00000E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9" type="noConversion"/>
  <conditionalFormatting sqref="S11:S200">
    <cfRule type="containsText" dxfId="191" priority="47" operator="containsText" text="Casi seguro">
      <formula>NOT(ISERROR(SEARCH("Casi seguro",S11)))</formula>
    </cfRule>
    <cfRule type="containsText" dxfId="190" priority="48" operator="containsText" text="Probable">
      <formula>NOT(ISERROR(SEARCH("Probable",S11)))</formula>
    </cfRule>
    <cfRule type="containsText" dxfId="189" priority="49" operator="containsText" text="Posible">
      <formula>NOT(ISERROR(SEARCH("Posible",S11)))</formula>
    </cfRule>
    <cfRule type="containsText" dxfId="188" priority="50" operator="containsText" text="Improbable">
      <formula>NOT(ISERROR(SEARCH("Improbable",S11)))</formula>
    </cfRule>
    <cfRule type="containsText" dxfId="187" priority="51" operator="containsText" text="Rara vez">
      <formula>NOT(ISERROR(SEARCH("Rara vez",S11)))</formula>
    </cfRule>
  </conditionalFormatting>
  <conditionalFormatting sqref="T11:T200">
    <cfRule type="containsText" dxfId="186" priority="42" stopIfTrue="1" operator="containsText" text="Insignificante">
      <formula>NOT(ISERROR(SEARCH("Insignificante",T11)))</formula>
    </cfRule>
    <cfRule type="containsText" dxfId="185" priority="43" stopIfTrue="1" operator="containsText" text="Mayor">
      <formula>NOT(ISERROR(SEARCH("Mayor",T11)))</formula>
    </cfRule>
    <cfRule type="containsText" dxfId="184" priority="44" stopIfTrue="1" operator="containsText" text="Moderado">
      <formula>NOT(ISERROR(SEARCH("Moderado",T11)))</formula>
    </cfRule>
    <cfRule type="containsText" dxfId="183" priority="45" stopIfTrue="1" operator="containsText" text="Menor">
      <formula>NOT(ISERROR(SEARCH("Menor",T11)))</formula>
    </cfRule>
    <cfRule type="cellIs" dxfId="182" priority="46" stopIfTrue="1" operator="equal">
      <formula>"Catastrófico"</formula>
    </cfRule>
  </conditionalFormatting>
  <conditionalFormatting sqref="BM11:BN100">
    <cfRule type="containsText" dxfId="181" priority="1" operator="containsText" text="Zona Baja">
      <formula>NOT(ISERROR(SEARCH("Zona Baja",BM11)))</formula>
    </cfRule>
    <cfRule type="containsText" dxfId="180" priority="2" operator="containsText" text="Zona Moderada">
      <formula>NOT(ISERROR(SEARCH("Zona Moderada",BM11)))</formula>
    </cfRule>
    <cfRule type="containsText" dxfId="179" priority="3" operator="containsText" text="Zona Alta">
      <formula>NOT(ISERROR(SEARCH("Zona Alta",BM11)))</formula>
    </cfRule>
    <cfRule type="containsText" dxfId="17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36"/>
  <sheetViews>
    <sheetView showGridLines="0" topLeftCell="B1" zoomScale="70" zoomScaleNormal="70" workbookViewId="0">
      <selection activeCell="F10" sqref="F10:F14"/>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42578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2" width="70.42578125" style="39" customWidth="1"/>
    <col min="53" max="16384" width="11.42578125" style="39"/>
  </cols>
  <sheetData>
    <row r="1" spans="1:233" ht="30.2" customHeight="1" x14ac:dyDescent="0.3">
      <c r="B1" s="119"/>
      <c r="C1" s="137"/>
      <c r="D1" s="147"/>
      <c r="E1" s="187"/>
      <c r="F1" s="761" t="s">
        <v>598</v>
      </c>
      <c r="G1" s="697" t="s">
        <v>1155</v>
      </c>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3"/>
      <c r="AS1" s="763"/>
      <c r="AT1" s="763"/>
      <c r="AU1" s="763"/>
      <c r="AV1" s="763"/>
      <c r="AW1" s="763"/>
      <c r="AX1" s="763"/>
      <c r="AY1" s="170" t="s">
        <v>600</v>
      </c>
      <c r="AZ1" s="169">
        <v>7</v>
      </c>
    </row>
    <row r="2" spans="1:233" ht="29.25" customHeight="1" x14ac:dyDescent="0.3">
      <c r="B2" s="120"/>
      <c r="C2" s="138"/>
      <c r="D2"/>
      <c r="E2" s="188"/>
      <c r="F2" s="762"/>
      <c r="G2" s="697"/>
      <c r="H2" s="763"/>
      <c r="I2" s="763"/>
      <c r="J2" s="763"/>
      <c r="K2" s="763"/>
      <c r="L2" s="763"/>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763"/>
      <c r="AO2" s="763"/>
      <c r="AP2" s="763"/>
      <c r="AQ2" s="763"/>
      <c r="AR2" s="763"/>
      <c r="AS2" s="763"/>
      <c r="AT2" s="763"/>
      <c r="AU2" s="763"/>
      <c r="AV2" s="763"/>
      <c r="AW2" s="763"/>
      <c r="AX2" s="763"/>
      <c r="AY2" s="170" t="s">
        <v>602</v>
      </c>
      <c r="AZ2" s="170" t="s">
        <v>1206</v>
      </c>
    </row>
    <row r="3" spans="1:233" ht="30.75" customHeight="1" x14ac:dyDescent="0.3">
      <c r="B3" s="120"/>
      <c r="C3" s="148"/>
      <c r="D3" s="149"/>
      <c r="E3" s="189"/>
      <c r="F3" s="182" t="s">
        <v>605</v>
      </c>
      <c r="G3" s="764" t="s">
        <v>1157</v>
      </c>
      <c r="H3" s="764"/>
      <c r="I3" s="764"/>
      <c r="J3" s="764"/>
      <c r="K3" s="764"/>
      <c r="L3" s="764"/>
      <c r="M3" s="764"/>
      <c r="N3" s="764"/>
      <c r="O3" s="764"/>
      <c r="P3" s="764"/>
      <c r="Q3" s="764"/>
      <c r="R3" s="764"/>
      <c r="S3" s="764"/>
      <c r="T3" s="764"/>
      <c r="U3" s="764"/>
      <c r="V3" s="764"/>
      <c r="W3" s="764"/>
      <c r="X3" s="764"/>
      <c r="Y3" s="764"/>
      <c r="Z3" s="764"/>
      <c r="AA3" s="764"/>
      <c r="AB3" s="764"/>
      <c r="AC3" s="764"/>
      <c r="AD3" s="764"/>
      <c r="AE3" s="764"/>
      <c r="AF3" s="764"/>
      <c r="AG3" s="764"/>
      <c r="AH3" s="764"/>
      <c r="AI3" s="764"/>
      <c r="AJ3" s="764"/>
      <c r="AK3" s="764"/>
      <c r="AL3" s="764"/>
      <c r="AM3" s="764"/>
      <c r="AN3" s="764"/>
      <c r="AO3" s="764"/>
      <c r="AP3" s="764"/>
      <c r="AQ3" s="764"/>
      <c r="AR3" s="764"/>
      <c r="AS3" s="764"/>
      <c r="AT3" s="764"/>
      <c r="AU3" s="764"/>
      <c r="AV3" s="764"/>
      <c r="AW3" s="764"/>
      <c r="AX3" s="697"/>
      <c r="AY3" s="170" t="s">
        <v>607</v>
      </c>
      <c r="AZ3" s="171">
        <v>45139</v>
      </c>
    </row>
    <row r="4" spans="1:233" ht="23.25" customHeight="1" x14ac:dyDescent="0.3">
      <c r="B4" s="120"/>
      <c r="C4" s="139"/>
      <c r="D4" s="145"/>
      <c r="E4" s="146"/>
      <c r="F4" s="146"/>
      <c r="G4" s="765" t="s">
        <v>609</v>
      </c>
      <c r="H4" s="766"/>
      <c r="I4" s="766"/>
      <c r="J4" s="766"/>
      <c r="K4" s="766"/>
      <c r="L4" s="766"/>
      <c r="M4" s="766"/>
      <c r="N4" s="766"/>
      <c r="O4" s="766"/>
      <c r="P4" s="766"/>
      <c r="Q4" s="766"/>
      <c r="R4" s="766"/>
      <c r="S4" s="766"/>
      <c r="T4" s="766"/>
      <c r="U4" s="766"/>
      <c r="V4" s="766"/>
      <c r="W4" s="766"/>
      <c r="X4" s="766"/>
      <c r="Y4" s="766"/>
      <c r="Z4" s="766"/>
      <c r="AA4" s="766"/>
      <c r="AB4" s="766"/>
      <c r="AC4" s="766"/>
      <c r="AD4" s="766"/>
      <c r="AE4" s="766"/>
      <c r="AF4" s="766"/>
      <c r="AG4" s="766"/>
      <c r="AH4" s="766"/>
      <c r="AI4" s="766"/>
      <c r="AJ4" s="766"/>
      <c r="AK4" s="766"/>
      <c r="AL4" s="766"/>
      <c r="AM4" s="766"/>
      <c r="AN4" s="766"/>
      <c r="AO4" s="766"/>
      <c r="AP4" s="766"/>
      <c r="AQ4" s="766"/>
      <c r="AR4" s="766"/>
      <c r="AS4" s="766"/>
      <c r="AT4" s="766"/>
      <c r="AU4" s="766"/>
      <c r="AV4" s="766"/>
      <c r="AW4" s="766"/>
      <c r="AX4" s="766"/>
      <c r="AY4" s="146"/>
      <c r="AZ4" s="142"/>
    </row>
    <row r="5" spans="1:233" s="43" customFormat="1" ht="39.75" customHeight="1" x14ac:dyDescent="0.25">
      <c r="B5" s="121"/>
      <c r="C5" s="66" t="s">
        <v>1158</v>
      </c>
      <c r="D5" s="129" t="str">
        <f>'Riesgos de Corrupción'!C6</f>
        <v>Gestión del Talento Humano</v>
      </c>
      <c r="E5" s="71"/>
      <c r="F5" s="69" t="s">
        <v>1207</v>
      </c>
      <c r="G5" s="758" t="str">
        <f>'Riesgos de Corrupción'!F6</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H5" s="759"/>
      <c r="I5" s="759"/>
      <c r="J5" s="759"/>
      <c r="K5" s="759"/>
      <c r="L5" s="759"/>
      <c r="M5" s="759"/>
      <c r="N5" s="759"/>
      <c r="O5" s="759"/>
      <c r="P5" s="759"/>
      <c r="Q5" s="759"/>
      <c r="R5" s="759"/>
      <c r="S5" s="760"/>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2"/>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64" customFormat="1" ht="28.5" customHeight="1" thickBot="1" x14ac:dyDescent="0.3">
      <c r="A7" s="384"/>
      <c r="B7" s="385"/>
      <c r="C7" s="767" t="s">
        <v>1208</v>
      </c>
      <c r="D7" s="768"/>
      <c r="E7" s="769"/>
      <c r="F7" s="773" t="s">
        <v>1209</v>
      </c>
      <c r="G7" s="773"/>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3"/>
      <c r="AY7" s="773"/>
      <c r="AZ7" s="774"/>
    </row>
    <row r="8" spans="1:233" s="364" customFormat="1" ht="31.7" customHeight="1" thickBot="1" x14ac:dyDescent="0.3">
      <c r="A8" s="386"/>
      <c r="B8" s="385"/>
      <c r="C8" s="770"/>
      <c r="D8" s="771"/>
      <c r="E8" s="772"/>
      <c r="F8" s="775" t="s">
        <v>1210</v>
      </c>
      <c r="G8" s="775"/>
      <c r="H8" s="775"/>
      <c r="I8" s="775"/>
      <c r="J8" s="775"/>
      <c r="K8" s="775"/>
      <c r="L8" s="775"/>
      <c r="M8" s="775"/>
      <c r="N8" s="775"/>
      <c r="O8" s="775"/>
      <c r="P8" s="775"/>
      <c r="Q8" s="775"/>
      <c r="R8" s="775"/>
      <c r="S8" s="775"/>
      <c r="T8" s="775"/>
      <c r="U8" s="775"/>
      <c r="V8" s="775"/>
      <c r="W8" s="775"/>
      <c r="X8" s="776"/>
      <c r="Y8" s="777" t="s">
        <v>1211</v>
      </c>
      <c r="Z8" s="778"/>
      <c r="AA8" s="778"/>
      <c r="AB8" s="778"/>
      <c r="AC8" s="778"/>
      <c r="AD8" s="778"/>
      <c r="AE8" s="779"/>
      <c r="AF8" s="780" t="s">
        <v>497</v>
      </c>
      <c r="AG8" s="775"/>
      <c r="AH8" s="775"/>
      <c r="AI8" s="775"/>
      <c r="AJ8" s="775"/>
      <c r="AK8" s="775"/>
      <c r="AL8" s="775"/>
      <c r="AM8" s="775"/>
      <c r="AN8" s="775"/>
      <c r="AO8" s="775"/>
      <c r="AP8" s="775"/>
      <c r="AQ8" s="775"/>
      <c r="AR8" s="776"/>
      <c r="AS8" s="781" t="s">
        <v>1212</v>
      </c>
      <c r="AT8" s="782"/>
      <c r="AU8" s="782"/>
      <c r="AV8" s="783"/>
      <c r="AW8" s="784" t="s">
        <v>516</v>
      </c>
      <c r="AX8" s="785"/>
      <c r="AY8" s="785"/>
      <c r="AZ8" s="786"/>
    </row>
    <row r="9" spans="1:233" s="376" customFormat="1" ht="97.5" customHeight="1" thickBot="1" x14ac:dyDescent="0.3">
      <c r="A9" s="387" t="s">
        <v>66</v>
      </c>
      <c r="B9" s="385"/>
      <c r="C9" s="28" t="s">
        <v>107</v>
      </c>
      <c r="D9" s="388" t="s">
        <v>1213</v>
      </c>
      <c r="E9" s="389" t="s">
        <v>1214</v>
      </c>
      <c r="F9" s="390" t="s">
        <v>616</v>
      </c>
      <c r="G9" s="28" t="s">
        <v>1215</v>
      </c>
      <c r="H9" s="28" t="s">
        <v>1216</v>
      </c>
      <c r="I9" s="28" t="s">
        <v>1217</v>
      </c>
      <c r="J9" s="28"/>
      <c r="K9" s="28" t="s">
        <v>1218</v>
      </c>
      <c r="L9" s="391"/>
      <c r="M9" s="28" t="s">
        <v>1219</v>
      </c>
      <c r="N9" s="28"/>
      <c r="O9" s="28" t="s">
        <v>1220</v>
      </c>
      <c r="P9" s="28"/>
      <c r="Q9" s="28" t="s">
        <v>1221</v>
      </c>
      <c r="R9" s="28"/>
      <c r="S9" s="28" t="s">
        <v>1222</v>
      </c>
      <c r="T9" s="28"/>
      <c r="U9" s="28" t="s">
        <v>1223</v>
      </c>
      <c r="V9" s="392"/>
      <c r="W9" s="378" t="s">
        <v>1224</v>
      </c>
      <c r="X9" s="378" t="s">
        <v>1225</v>
      </c>
      <c r="Y9" s="378" t="s">
        <v>1226</v>
      </c>
      <c r="Z9" s="28" t="s">
        <v>1227</v>
      </c>
      <c r="AA9" s="378" t="s">
        <v>1228</v>
      </c>
      <c r="AB9" s="378" t="s">
        <v>1229</v>
      </c>
      <c r="AC9" s="378" t="s">
        <v>1230</v>
      </c>
      <c r="AD9" s="378" t="s">
        <v>1231</v>
      </c>
      <c r="AE9" s="378" t="s">
        <v>1232</v>
      </c>
      <c r="AF9" s="378" t="s">
        <v>1233</v>
      </c>
      <c r="AG9" s="393" t="s">
        <v>1234</v>
      </c>
      <c r="AH9" s="378" t="s">
        <v>1235</v>
      </c>
      <c r="AI9" s="378" t="s">
        <v>1236</v>
      </c>
      <c r="AJ9" s="378" t="s">
        <v>1237</v>
      </c>
      <c r="AK9" s="378" t="s">
        <v>1238</v>
      </c>
      <c r="AL9" s="378" t="s">
        <v>1239</v>
      </c>
      <c r="AM9" s="378" t="s">
        <v>1240</v>
      </c>
      <c r="AN9" s="378" t="s">
        <v>1241</v>
      </c>
      <c r="AO9" s="28" t="s">
        <v>1242</v>
      </c>
      <c r="AP9" s="28" t="s">
        <v>1243</v>
      </c>
      <c r="AQ9" s="28" t="s">
        <v>1244</v>
      </c>
      <c r="AR9" s="28" t="s">
        <v>1245</v>
      </c>
      <c r="AS9" s="28" t="s">
        <v>1246</v>
      </c>
      <c r="AT9" s="28" t="s">
        <v>1247</v>
      </c>
      <c r="AU9" s="28" t="s">
        <v>1248</v>
      </c>
      <c r="AV9" s="28" t="s">
        <v>1249</v>
      </c>
      <c r="AW9" s="28" t="s">
        <v>1250</v>
      </c>
      <c r="AX9" s="28" t="s">
        <v>533</v>
      </c>
      <c r="AY9" s="28" t="s">
        <v>534</v>
      </c>
      <c r="AZ9" s="28" t="s">
        <v>535</v>
      </c>
      <c r="BA9" s="394"/>
      <c r="BB9" s="394"/>
    </row>
    <row r="10" spans="1:233" s="40" customFormat="1" ht="152.44999999999999" customHeight="1" x14ac:dyDescent="0.25">
      <c r="A10" s="21"/>
      <c r="B10" s="123" t="str">
        <f>C10&amp;"-"&amp;E10</f>
        <v>R1-CO1</v>
      </c>
      <c r="C10" s="406" t="s">
        <v>73</v>
      </c>
      <c r="D10" s="178" t="s">
        <v>75</v>
      </c>
      <c r="E10" s="178" t="s">
        <v>74</v>
      </c>
      <c r="F10" s="484" t="s">
        <v>1251</v>
      </c>
      <c r="G10" s="37" t="s">
        <v>227</v>
      </c>
      <c r="H10" s="23" t="s">
        <v>227</v>
      </c>
      <c r="I10" s="18" t="s">
        <v>1252</v>
      </c>
      <c r="J10" s="80">
        <f>IF(I10="Asignado",15,IF(I10="No asignado",0,IF(I10=0,0)))</f>
        <v>15</v>
      </c>
      <c r="K10" s="18" t="s">
        <v>1253</v>
      </c>
      <c r="L10" s="80">
        <f>IF(K10="Adecuado",15,IF(K10="Inadecuado",0,IF(I10=0,0)))</f>
        <v>15</v>
      </c>
      <c r="M10" s="18" t="s">
        <v>1254</v>
      </c>
      <c r="N10" s="80">
        <f>IF(M10="Oportuna",15,IF(M10="Inoportuna",0,IF(I10=0,0)))</f>
        <v>15</v>
      </c>
      <c r="O10" s="18" t="s">
        <v>1255</v>
      </c>
      <c r="P10" s="80">
        <f t="shared" ref="P10:P72" si="0">IF(O10="Prevenir",15,IF(O10="Detectar",10,IF(O10="No es un control",0,IF(I10=0,0))))</f>
        <v>15</v>
      </c>
      <c r="Q10" s="18" t="s">
        <v>1256</v>
      </c>
      <c r="R10" s="80">
        <f t="shared" ref="R10:R72" si="1">IF(Q10="Confiable",15,IF(Q10="No confiable",0,IF(I10=0,0)))</f>
        <v>15</v>
      </c>
      <c r="S10" s="18" t="s">
        <v>1257</v>
      </c>
      <c r="T10" s="80">
        <f t="shared" ref="T10:T72" si="2">IF(S10="Se investigan y resuelven oportunamente",15,IF(S10="No se investigan y resuelven oportunamente",0,IF(I10=0,0)))</f>
        <v>15</v>
      </c>
      <c r="U10" s="18" t="s">
        <v>1258</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1259</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0">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5" t="s">
        <v>1260</v>
      </c>
      <c r="AP10" s="24" t="s">
        <v>1261</v>
      </c>
      <c r="AQ10" s="23" t="s">
        <v>1262</v>
      </c>
      <c r="AR10" s="20" t="s">
        <v>623</v>
      </c>
      <c r="AS10" s="198" t="s">
        <v>1263</v>
      </c>
      <c r="AT10" s="20" t="s">
        <v>1264</v>
      </c>
      <c r="AU10" s="20" t="s">
        <v>1265</v>
      </c>
      <c r="AV10" s="20" t="s">
        <v>623</v>
      </c>
      <c r="AW10" s="177" t="s">
        <v>1266</v>
      </c>
      <c r="AX10" s="481" t="s">
        <v>1267</v>
      </c>
      <c r="AY10" s="478"/>
      <c r="AZ10" s="177"/>
    </row>
    <row r="11" spans="1:233" s="40" customFormat="1" ht="257.25" customHeight="1" x14ac:dyDescent="0.25">
      <c r="A11" s="21"/>
      <c r="B11" s="123" t="str">
        <f t="shared" ref="B11:B73" si="9">C11&amp;"-"&amp;E11</f>
        <v>R1-CO2</v>
      </c>
      <c r="C11" s="196" t="s">
        <v>73</v>
      </c>
      <c r="D11" s="178" t="s">
        <v>75</v>
      </c>
      <c r="E11" s="179" t="s">
        <v>80</v>
      </c>
      <c r="F11" s="407" t="s">
        <v>1268</v>
      </c>
      <c r="G11" s="38" t="s">
        <v>227</v>
      </c>
      <c r="H11" s="23" t="s">
        <v>227</v>
      </c>
      <c r="I11" s="18" t="s">
        <v>1252</v>
      </c>
      <c r="J11" s="80">
        <f t="shared" ref="J11:J73" si="10">IF(I11="Asignado",15,IF(I11="No asignado",0,IF(I11=0,0)))</f>
        <v>15</v>
      </c>
      <c r="K11" s="18" t="s">
        <v>1253</v>
      </c>
      <c r="L11" s="80">
        <f t="shared" ref="L11:L73" si="11">IF(K11="Adecuado",15,IF(K11="Inadecuado",0,IF(I11=0,0)))</f>
        <v>15</v>
      </c>
      <c r="M11" s="18" t="s">
        <v>1254</v>
      </c>
      <c r="N11" s="80">
        <f t="shared" ref="N11:N73" si="12">IF(M11="Oportuna",15,IF(M11="Inoportuna",0,IF(I11=0,0)))</f>
        <v>15</v>
      </c>
      <c r="O11" s="18" t="s">
        <v>1255</v>
      </c>
      <c r="P11" s="80">
        <f t="shared" si="0"/>
        <v>15</v>
      </c>
      <c r="Q11" s="18" t="s">
        <v>1256</v>
      </c>
      <c r="R11" s="80">
        <f t="shared" si="1"/>
        <v>15</v>
      </c>
      <c r="S11" s="18" t="s">
        <v>1257</v>
      </c>
      <c r="T11" s="80">
        <f t="shared" si="2"/>
        <v>15</v>
      </c>
      <c r="U11" s="18" t="s">
        <v>1258</v>
      </c>
      <c r="V11" s="80">
        <f t="shared" si="3"/>
        <v>10</v>
      </c>
      <c r="W11" s="19">
        <f t="shared" si="4"/>
        <v>100</v>
      </c>
      <c r="X11" s="19" t="str">
        <f t="shared" ref="X11:X73" si="13">IF(W11=" "," ",IF(AND(W11&gt;=0,W11&lt;=85),"Débil",IF(AND(W11&gt;=86,W11&lt;=95),"Moderado",IF(AND(W11&gt;=96,W11&lt;=100),"Fuerte"," "))))</f>
        <v>Fuerte</v>
      </c>
      <c r="Y11" s="19">
        <f t="shared" si="5"/>
        <v>100</v>
      </c>
      <c r="Z11" s="23" t="s">
        <v>1259</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8">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10">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75" t="s">
        <v>1269</v>
      </c>
      <c r="AP11" s="23" t="s">
        <v>1270</v>
      </c>
      <c r="AQ11" s="23" t="s">
        <v>1271</v>
      </c>
      <c r="AR11" s="20" t="s">
        <v>623</v>
      </c>
      <c r="AS11" s="198" t="s">
        <v>1272</v>
      </c>
      <c r="AT11" s="20" t="s">
        <v>1273</v>
      </c>
      <c r="AU11" s="20" t="s">
        <v>1274</v>
      </c>
      <c r="AV11" s="20" t="s">
        <v>1275</v>
      </c>
      <c r="AW11" s="177" t="s">
        <v>1276</v>
      </c>
      <c r="AX11" s="482" t="s">
        <v>1277</v>
      </c>
      <c r="AY11" s="479"/>
      <c r="AZ11" s="177"/>
    </row>
    <row r="12" spans="1:233" s="40" customFormat="1" ht="259.5" customHeight="1" x14ac:dyDescent="0.25">
      <c r="A12" s="21"/>
      <c r="B12" s="123" t="str">
        <f t="shared" si="9"/>
        <v>R1-CO3</v>
      </c>
      <c r="C12" s="196" t="s">
        <v>73</v>
      </c>
      <c r="D12" s="453" t="s">
        <v>75</v>
      </c>
      <c r="E12" s="454" t="s">
        <v>86</v>
      </c>
      <c r="F12" s="407" t="s">
        <v>1278</v>
      </c>
      <c r="G12" s="38" t="s">
        <v>227</v>
      </c>
      <c r="H12" s="23" t="s">
        <v>227</v>
      </c>
      <c r="I12" s="18" t="s">
        <v>1252</v>
      </c>
      <c r="J12" s="80">
        <f t="shared" si="10"/>
        <v>15</v>
      </c>
      <c r="K12" s="18" t="s">
        <v>1253</v>
      </c>
      <c r="L12" s="80">
        <f t="shared" si="11"/>
        <v>15</v>
      </c>
      <c r="M12" s="18" t="s">
        <v>1254</v>
      </c>
      <c r="N12" s="80">
        <f t="shared" si="12"/>
        <v>15</v>
      </c>
      <c r="O12" s="18" t="s">
        <v>1255</v>
      </c>
      <c r="P12" s="80">
        <f t="shared" si="0"/>
        <v>15</v>
      </c>
      <c r="Q12" s="18" t="s">
        <v>1256</v>
      </c>
      <c r="R12" s="80">
        <f t="shared" si="1"/>
        <v>15</v>
      </c>
      <c r="S12" s="18" t="s">
        <v>1257</v>
      </c>
      <c r="T12" s="80">
        <f t="shared" si="2"/>
        <v>15</v>
      </c>
      <c r="U12" s="18" t="s">
        <v>1258</v>
      </c>
      <c r="V12" s="80">
        <f t="shared" si="3"/>
        <v>10</v>
      </c>
      <c r="W12" s="19">
        <f t="shared" si="4"/>
        <v>100</v>
      </c>
      <c r="X12" s="19" t="str">
        <f t="shared" si="13"/>
        <v>Fuerte</v>
      </c>
      <c r="Y12" s="19">
        <f t="shared" si="5"/>
        <v>100</v>
      </c>
      <c r="Z12" s="23" t="s">
        <v>1259</v>
      </c>
      <c r="AA12" s="19" t="str">
        <f t="shared" si="14"/>
        <v>Fuerte</v>
      </c>
      <c r="AB12" s="19" t="str">
        <f t="shared" si="15"/>
        <v>Fuerte</v>
      </c>
      <c r="AC12" s="19" t="str">
        <f t="shared" si="16"/>
        <v>No</v>
      </c>
      <c r="AD12" s="19">
        <f t="shared" si="17"/>
        <v>100</v>
      </c>
      <c r="AE12" s="128">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10">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455" t="s">
        <v>1279</v>
      </c>
      <c r="AP12" s="457" t="s">
        <v>1280</v>
      </c>
      <c r="AQ12" s="456" t="s">
        <v>627</v>
      </c>
      <c r="AR12" s="20" t="s">
        <v>623</v>
      </c>
      <c r="AS12" s="456" t="s">
        <v>1281</v>
      </c>
      <c r="AT12" s="456" t="s">
        <v>1282</v>
      </c>
      <c r="AU12" s="20" t="s">
        <v>1283</v>
      </c>
      <c r="AV12" s="20" t="s">
        <v>1275</v>
      </c>
      <c r="AW12" s="456" t="s">
        <v>1284</v>
      </c>
      <c r="AX12" s="481" t="s">
        <v>1285</v>
      </c>
      <c r="AY12" s="408"/>
      <c r="AZ12" s="177"/>
    </row>
    <row r="13" spans="1:233" s="40" customFormat="1" ht="220.5" customHeight="1" x14ac:dyDescent="0.25">
      <c r="A13" s="21"/>
      <c r="B13" s="123" t="str">
        <f>C13&amp;"-"&amp;E13</f>
        <v>R1-CO1</v>
      </c>
      <c r="C13" s="196" t="s">
        <v>73</v>
      </c>
      <c r="D13" s="453" t="s">
        <v>81</v>
      </c>
      <c r="E13" s="454" t="s">
        <v>74</v>
      </c>
      <c r="F13" s="407" t="s">
        <v>1268</v>
      </c>
      <c r="G13" s="38" t="s">
        <v>227</v>
      </c>
      <c r="H13" s="23" t="s">
        <v>227</v>
      </c>
      <c r="I13" s="18" t="s">
        <v>1252</v>
      </c>
      <c r="J13" s="80">
        <f>IF(I13="Asignado",15,IF(I13="No asignado",0,IF(I13=0,0)))</f>
        <v>15</v>
      </c>
      <c r="K13" s="18" t="s">
        <v>1253</v>
      </c>
      <c r="L13" s="80">
        <f>IF(K13="Adecuado",15,IF(K13="Inadecuado",0,IF(I13=0,0)))</f>
        <v>15</v>
      </c>
      <c r="M13" s="18" t="s">
        <v>1254</v>
      </c>
      <c r="N13" s="80">
        <f>IF(M13="Oportuna",15,IF(M13="Inoportuna",0,IF(I13=0,0)))</f>
        <v>15</v>
      </c>
      <c r="O13" s="18" t="s">
        <v>1255</v>
      </c>
      <c r="P13" s="80">
        <f>IF(O13="Prevenir",15,IF(O13="Detectar",10,IF(O13="No es un control",0,IF(I13=0,0))))</f>
        <v>15</v>
      </c>
      <c r="Q13" s="18" t="s">
        <v>1256</v>
      </c>
      <c r="R13" s="80">
        <f>IF(Q13="Confiable",15,IF(Q13="No confiable",0,IF(I13=0,0)))</f>
        <v>15</v>
      </c>
      <c r="S13" s="18" t="s">
        <v>1257</v>
      </c>
      <c r="T13" s="80">
        <f>IF(S13="Se investigan y resuelven oportunamente",15,IF(S13="No se investigan y resuelven oportunamente",0,IF(I13=0,0)))</f>
        <v>15</v>
      </c>
      <c r="U13" s="18" t="s">
        <v>1258</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1259</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455" t="s">
        <v>1286</v>
      </c>
      <c r="AP13" s="456" t="s">
        <v>1270</v>
      </c>
      <c r="AQ13" s="456" t="s">
        <v>1287</v>
      </c>
      <c r="AR13" s="20" t="s">
        <v>623</v>
      </c>
      <c r="AS13" s="456" t="s">
        <v>1272</v>
      </c>
      <c r="AT13" s="456" t="s">
        <v>1273</v>
      </c>
      <c r="AU13" s="456" t="s">
        <v>1274</v>
      </c>
      <c r="AV13" s="20" t="s">
        <v>1275</v>
      </c>
      <c r="AW13" s="456" t="s">
        <v>1276</v>
      </c>
      <c r="AX13" s="483" t="s">
        <v>1355</v>
      </c>
      <c r="AY13" s="408"/>
      <c r="AZ13" s="21"/>
    </row>
    <row r="14" spans="1:233" s="474" customFormat="1" ht="228" customHeight="1" x14ac:dyDescent="0.3">
      <c r="A14" s="460"/>
      <c r="B14" s="461" t="str">
        <f>C14&amp;"-"&amp;E14</f>
        <v>R1-CO2</v>
      </c>
      <c r="C14" s="196" t="s">
        <v>73</v>
      </c>
      <c r="D14" s="453" t="s">
        <v>81</v>
      </c>
      <c r="E14" s="454" t="s">
        <v>80</v>
      </c>
      <c r="F14" s="462" t="s">
        <v>1288</v>
      </c>
      <c r="G14" s="463" t="s">
        <v>227</v>
      </c>
      <c r="H14" s="464" t="s">
        <v>227</v>
      </c>
      <c r="I14" s="127" t="s">
        <v>1252</v>
      </c>
      <c r="J14" s="465" t="s">
        <v>1253</v>
      </c>
      <c r="K14" s="127" t="s">
        <v>1253</v>
      </c>
      <c r="L14" s="465" t="s">
        <v>1255</v>
      </c>
      <c r="M14" s="127" t="s">
        <v>1254</v>
      </c>
      <c r="N14" s="465" t="s">
        <v>1257</v>
      </c>
      <c r="O14" s="127" t="s">
        <v>1255</v>
      </c>
      <c r="P14" s="466">
        <v>100</v>
      </c>
      <c r="Q14" s="127" t="s">
        <v>1256</v>
      </c>
      <c r="R14" s="466">
        <v>100</v>
      </c>
      <c r="S14" s="127" t="s">
        <v>1257</v>
      </c>
      <c r="T14" s="467" t="s">
        <v>1289</v>
      </c>
      <c r="U14" s="127" t="s">
        <v>1258</v>
      </c>
      <c r="V14" s="468" t="s">
        <v>1290</v>
      </c>
      <c r="W14" s="469">
        <v>100</v>
      </c>
      <c r="X14" s="19" t="str">
        <f>IF(W14=" "," ",IF(AND(W14&gt;=0,W14&lt;=85),"Débil",IF(AND(W14&gt;=86,W14&lt;=95),"Moderado",IF(AND(W14&gt;=96,W14&lt;=100),"Fuerte"," "))))</f>
        <v>Fuerte</v>
      </c>
      <c r="Y14" s="19">
        <v>100</v>
      </c>
      <c r="Z14" s="23" t="s">
        <v>1259</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8">
        <f>IFERROR(IF(AD14=" "," ",IF(AVERAGE($AD$10:$AD$252)&gt;=0,AVERAGEIFS($AD$10:$AD$251,$C$10:$C$251,C14))),"  ")</f>
        <v>100</v>
      </c>
      <c r="AF14" s="19" t="str">
        <f>IF(AE14=" "," ",IF(AE14=100,"Fuerte",IF(AE14&lt;50,"Débil",IF(AE14&gt;49,"Moderado"," "))))</f>
        <v>Fuerte</v>
      </c>
      <c r="AG14" s="466"/>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466"/>
      <c r="AK14" s="50">
        <f>IFERROR(AVERAGEIFS($AJ$10:$AJ$251,$C$10:$C$251,C14)," ")</f>
        <v>2</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IF(AM14="Zona Moderada","Reducir riesgo",IF(AM14="Zona Alta","Compartir riesgo",IF(AM14="Zona Extrema","Evitar riesgo"," ")))</f>
        <v>Reducir riesgo</v>
      </c>
      <c r="AO14" s="470" t="s">
        <v>1291</v>
      </c>
      <c r="AP14" s="471" t="s">
        <v>1292</v>
      </c>
      <c r="AQ14" s="472" t="s">
        <v>1293</v>
      </c>
      <c r="AR14" s="472" t="s">
        <v>623</v>
      </c>
      <c r="AS14" s="472" t="s">
        <v>1294</v>
      </c>
      <c r="AT14" s="472" t="s">
        <v>1295</v>
      </c>
      <c r="AU14" s="472" t="s">
        <v>1293</v>
      </c>
      <c r="AV14" s="472" t="s">
        <v>1275</v>
      </c>
      <c r="AW14" s="472" t="s">
        <v>1296</v>
      </c>
      <c r="AX14" s="483" t="s">
        <v>1297</v>
      </c>
      <c r="AY14" s="408"/>
      <c r="AZ14" s="473"/>
    </row>
    <row r="15" spans="1:233" s="40" customFormat="1" ht="236.25" customHeight="1" x14ac:dyDescent="0.25">
      <c r="A15" s="21"/>
      <c r="B15" s="123" t="str">
        <f>C15&amp;"-"&amp;E15</f>
        <v>R1-CO1</v>
      </c>
      <c r="C15" s="196" t="s">
        <v>73</v>
      </c>
      <c r="D15" s="453" t="s">
        <v>87</v>
      </c>
      <c r="E15" s="454" t="s">
        <v>74</v>
      </c>
      <c r="F15" s="407" t="s">
        <v>1288</v>
      </c>
      <c r="G15" s="38" t="s">
        <v>227</v>
      </c>
      <c r="H15" s="23" t="s">
        <v>227</v>
      </c>
      <c r="I15" s="18" t="s">
        <v>1252</v>
      </c>
      <c r="J15" s="80">
        <f>IF(I15="Asignado",15,IF(I15="No asignado",0,IF(I15=0,0)))</f>
        <v>15</v>
      </c>
      <c r="K15" s="18" t="s">
        <v>1253</v>
      </c>
      <c r="L15" s="80">
        <f>IF(K15="Adecuado",15,IF(K15="Inadecuado",0,IF(I15=0,0)))</f>
        <v>15</v>
      </c>
      <c r="M15" s="18" t="s">
        <v>1254</v>
      </c>
      <c r="N15" s="80">
        <f>IF(M15="Oportuna",15,IF(M15="Inoportuna",0,IF(I15=0,0)))</f>
        <v>15</v>
      </c>
      <c r="O15" s="18" t="s">
        <v>1255</v>
      </c>
      <c r="P15" s="80">
        <f>IF(O15="Prevenir",15,IF(O15="Detectar",10,IF(O15="No es un control",0,IF(I15=0,0))))</f>
        <v>15</v>
      </c>
      <c r="Q15" s="18" t="s">
        <v>1256</v>
      </c>
      <c r="R15" s="80">
        <f>IF(Q15="Confiable",15,IF(Q15="No confiable",0,IF(I15=0,0)))</f>
        <v>15</v>
      </c>
      <c r="S15" s="18" t="s">
        <v>1257</v>
      </c>
      <c r="T15" s="80">
        <f>IF(S15="Se investigan y resuelven oportunamente",15,IF(S15="No se investigan y resuelven oportunamente",0,IF(I15=0,0)))</f>
        <v>15</v>
      </c>
      <c r="U15" s="18" t="s">
        <v>1258</v>
      </c>
      <c r="V15" s="80">
        <f>IF(U15="Completa",10,IF(U15="Incompleta",5,IF(U15="No existe",0,IF(I15=0,0))))</f>
        <v>10</v>
      </c>
      <c r="W15" s="19">
        <f>IF(G15=0," ",IF((J15+L15+N15+P15+R15+T15+V15)&gt;=0,(J15+L15+N15+P15+R15+T15+V15)))</f>
        <v>100</v>
      </c>
      <c r="X15" s="19" t="str">
        <f>IF(W15=" "," ",IF(AND(W15&gt;=0,W15&lt;=85),"Débil",IF(AND(W15&gt;=86,W15&lt;=95),"Moderado",IF(AND(W15&gt;=96,W15&lt;=100),"Fuerte"," "))))</f>
        <v>Fuerte</v>
      </c>
      <c r="Y15" s="19">
        <f>IF(Z15="Siempre se ejecuta", 100,IF(Z15="Algunas veces se ejecuta",50,IF(Z15="No se ejecuta",0,"")))</f>
        <v>100</v>
      </c>
      <c r="Z15" s="23" t="s">
        <v>1259</v>
      </c>
      <c r="AA15" s="19" t="str">
        <f>IF(Z15="Siempre se ejecuta","Fuerte",IF(Z15="Algunas veces se ejecuta","Moderado",IF(Z15="No se ejecuta", "Débil","")))</f>
        <v>Fuerte</v>
      </c>
      <c r="AB15" s="19" t="str">
        <f>IF(AND(X15="Fuerte",AA15="Fuerte"),"Fuerte",IF(AND(X15="Fuerte",AA15="Moderado"),"Moderado",IF(AND(X15="Fuerte",AA15="Débil"),"Débil",IF(AND(X15="Moderado",AA15="Moderado"),"Moderado",IF(AND(X15="Moderado",AA15="Fuerte"),"Moderado",IF(AND(X15="Moderado",AA15="Débil"),"Débil",IF(X15="Débil","Débil"," ")))))))</f>
        <v>Fuerte</v>
      </c>
      <c r="AC15" s="19" t="str">
        <f>IF(AB15="Fuerte","No",IF(AB15="Moderado","Sí",IF(AB15="Débil","Sí","")))</f>
        <v>No</v>
      </c>
      <c r="AD15" s="19">
        <f>IFERROR(IF(Y15=" "," ",IF(Y15&gt;=0,(W15+Y15)/2))," ")</f>
        <v>100</v>
      </c>
      <c r="AE15" s="128">
        <f>IFERROR(IF(AD15=" "," ",IF(AVERAGE($AD$10:$AD$252)&gt;=0,AVERAGEIFS($AD$10:$AD$251,$C$10:$C$251,C15))),"  ")</f>
        <v>100</v>
      </c>
      <c r="AF15" s="19" t="str">
        <f>IF(AE15=" "," ",IF(AE15=100,"Fuerte",IF(AE15&lt;50,"Débil",IF(AE15&gt;49,"Moderado"," "))))</f>
        <v>Fuerte</v>
      </c>
      <c r="AG15" s="50">
        <f>IF(OR(AND(AF15="Fuerte",G15="No disminuye"),AND(AF15="Moderado",G15="No disminuye")),0,IF(AND(AF15="Fuerte",G15="Directamente"),2,IF(AND(AF15="Moderado",G15="Directamente"),1,0)))</f>
        <v>2</v>
      </c>
      <c r="AH15" s="50">
        <f>IFERROR(AVERAGEIFS($AG$10:$AG$251,$C$10:$C$251,C15)," ")</f>
        <v>2</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Rara vez</v>
      </c>
      <c r="AJ15" s="8">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2</v>
      </c>
      <c r="AK15" s="50">
        <f>IFERROR(AVERAGEIFS($AJ$10:$AJ$251,$C$10:$C$251,C15)," ")</f>
        <v>2</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Moderado</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Zona Moderada</v>
      </c>
      <c r="AN15" s="22" t="str">
        <f>IF(AM15="Zona Moderada","Reducir riesgo",IF(AM15="Zona Alta","Compartir riesgo",IF(AM15="Zona Extrema","Evitar riesgo"," ")))</f>
        <v>Reducir riesgo</v>
      </c>
      <c r="AO15" s="175" t="s">
        <v>1298</v>
      </c>
      <c r="AP15" s="23" t="s">
        <v>1299</v>
      </c>
      <c r="AQ15" s="23" t="s">
        <v>1293</v>
      </c>
      <c r="AR15" s="20" t="s">
        <v>623</v>
      </c>
      <c r="AS15" s="20" t="s">
        <v>1294</v>
      </c>
      <c r="AT15" s="20" t="s">
        <v>1295</v>
      </c>
      <c r="AU15" s="20" t="s">
        <v>1293</v>
      </c>
      <c r="AV15" s="20" t="s">
        <v>1275</v>
      </c>
      <c r="AW15" s="177" t="s">
        <v>1296</v>
      </c>
      <c r="AX15" s="483" t="s">
        <v>1297</v>
      </c>
      <c r="AY15" s="408"/>
      <c r="AZ15" s="21"/>
    </row>
    <row r="16" spans="1:233" s="40" customFormat="1" ht="212.25" customHeight="1" x14ac:dyDescent="0.25">
      <c r="A16" s="21"/>
      <c r="B16" s="123" t="str">
        <f t="shared" si="9"/>
        <v>-</v>
      </c>
      <c r="C16" s="196"/>
      <c r="D16" s="453"/>
      <c r="E16" s="454"/>
      <c r="F16" s="407"/>
      <c r="G16" s="38"/>
      <c r="H16" s="23"/>
      <c r="I16" s="18"/>
      <c r="J16" s="80"/>
      <c r="K16" s="18"/>
      <c r="L16" s="80"/>
      <c r="M16" s="18"/>
      <c r="N16" s="80"/>
      <c r="O16" s="18"/>
      <c r="P16" s="80"/>
      <c r="Q16" s="18"/>
      <c r="R16" s="80"/>
      <c r="S16" s="18"/>
      <c r="T16" s="80"/>
      <c r="U16" s="18"/>
      <c r="V16" s="80"/>
      <c r="W16" s="19"/>
      <c r="X16" s="19"/>
      <c r="Y16" s="19"/>
      <c r="Z16" s="23"/>
      <c r="AA16" s="19"/>
      <c r="AB16" s="19"/>
      <c r="AC16" s="19"/>
      <c r="AD16" s="19"/>
      <c r="AE16" s="128"/>
      <c r="AF16" s="19"/>
      <c r="AG16" s="50"/>
      <c r="AH16" s="50"/>
      <c r="AI16" s="36"/>
      <c r="AJ16" s="8"/>
      <c r="AK16" s="19"/>
      <c r="AL16" s="19"/>
      <c r="AM16" s="19"/>
      <c r="AN16" s="22"/>
      <c r="AO16" s="175"/>
      <c r="AP16" s="23"/>
      <c r="AQ16" s="23"/>
      <c r="AR16" s="23"/>
      <c r="AS16" s="20"/>
      <c r="AT16" s="23"/>
      <c r="AU16" s="23"/>
      <c r="AV16" s="23"/>
      <c r="AW16" s="177"/>
      <c r="AX16" s="177"/>
      <c r="AY16" s="408"/>
      <c r="AZ16" s="192"/>
    </row>
    <row r="17" spans="1:52" s="40" customFormat="1" ht="152.44999999999999" customHeight="1" x14ac:dyDescent="0.25">
      <c r="A17" s="21"/>
      <c r="B17" s="124" t="str">
        <f t="shared" si="9"/>
        <v>-</v>
      </c>
      <c r="C17" s="196"/>
      <c r="D17" s="178"/>
      <c r="E17" s="179"/>
      <c r="F17" s="176"/>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75"/>
      <c r="AP17" s="18"/>
      <c r="AQ17" s="18"/>
      <c r="AR17" s="191"/>
      <c r="AS17" s="191"/>
      <c r="AT17" s="191"/>
      <c r="AU17" s="191"/>
      <c r="AV17" s="191"/>
      <c r="AW17" s="192"/>
      <c r="AX17" s="177"/>
      <c r="AY17" s="408"/>
      <c r="AZ17" s="192"/>
    </row>
    <row r="18" spans="1:52" s="40" customFormat="1" ht="152.44999999999999" customHeight="1" x14ac:dyDescent="0.25">
      <c r="A18" s="21"/>
      <c r="B18" s="123" t="str">
        <f t="shared" si="9"/>
        <v>-</v>
      </c>
      <c r="C18" s="196"/>
      <c r="D18" s="178"/>
      <c r="E18" s="179"/>
      <c r="F18" s="206"/>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75"/>
      <c r="AP18" s="18"/>
      <c r="AQ18" s="18"/>
      <c r="AR18" s="191"/>
      <c r="AS18" s="191"/>
      <c r="AT18" s="191"/>
      <c r="AU18" s="18"/>
      <c r="AV18" s="191"/>
      <c r="AW18" s="192"/>
      <c r="AX18" s="177"/>
      <c r="AY18" s="408"/>
      <c r="AZ18" s="177"/>
    </row>
    <row r="19" spans="1:52" s="40" customFormat="1" ht="144" customHeight="1" x14ac:dyDescent="0.25">
      <c r="A19" s="21"/>
      <c r="B19" s="123" t="str">
        <f t="shared" si="9"/>
        <v>-</v>
      </c>
      <c r="C19" s="196"/>
      <c r="D19" s="178"/>
      <c r="E19" s="179"/>
      <c r="F19" s="176"/>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5"/>
      <c r="AP19" s="177"/>
      <c r="AQ19" s="23"/>
      <c r="AR19" s="20"/>
      <c r="AS19" s="177"/>
      <c r="AT19" s="23"/>
      <c r="AU19" s="177"/>
      <c r="AV19" s="23"/>
      <c r="AW19" s="177"/>
      <c r="AX19" s="177"/>
      <c r="AY19" s="408"/>
      <c r="AZ19" s="192"/>
    </row>
    <row r="20" spans="1:52" s="48" customFormat="1" ht="131.25" customHeight="1" x14ac:dyDescent="0.3">
      <c r="A20" s="75"/>
      <c r="B20" s="123" t="str">
        <f t="shared" si="9"/>
        <v>-</v>
      </c>
      <c r="C20" s="196"/>
      <c r="D20" s="178"/>
      <c r="E20" s="179"/>
      <c r="F20" s="176"/>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5"/>
      <c r="AP20" s="177"/>
      <c r="AQ20" s="23"/>
      <c r="AR20" s="23"/>
      <c r="AS20" s="177"/>
      <c r="AT20" s="23"/>
      <c r="AU20" s="177"/>
      <c r="AV20" s="23"/>
      <c r="AW20" s="177"/>
      <c r="AX20" s="177"/>
      <c r="AY20" s="408"/>
      <c r="AZ20" s="192"/>
    </row>
    <row r="21" spans="1:52" s="48" customFormat="1" ht="138.75" customHeight="1" x14ac:dyDescent="0.3">
      <c r="A21" s="75"/>
      <c r="B21" s="123" t="str">
        <f t="shared" si="9"/>
        <v>-</v>
      </c>
      <c r="C21" s="196"/>
      <c r="D21" s="178"/>
      <c r="E21" s="179"/>
      <c r="F21" s="176"/>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5"/>
      <c r="AP21" s="177"/>
      <c r="AQ21" s="177"/>
      <c r="AR21" s="23"/>
      <c r="AS21" s="177"/>
      <c r="AT21" s="177"/>
      <c r="AU21" s="23"/>
      <c r="AV21" s="23"/>
      <c r="AW21" s="177"/>
      <c r="AX21" s="177"/>
      <c r="AY21" s="408"/>
      <c r="AZ21" s="177"/>
    </row>
    <row r="22" spans="1:52" s="48" customFormat="1" ht="183.2" customHeight="1" x14ac:dyDescent="0.3">
      <c r="A22" s="75"/>
      <c r="B22" s="123" t="str">
        <f t="shared" si="9"/>
        <v>-</v>
      </c>
      <c r="C22" s="196"/>
      <c r="D22" s="178"/>
      <c r="E22" s="179"/>
      <c r="F22" s="204"/>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75"/>
      <c r="AP22" s="197"/>
      <c r="AQ22" s="197"/>
      <c r="AR22" s="21"/>
      <c r="AS22" s="197"/>
      <c r="AT22" s="177"/>
      <c r="AU22" s="23"/>
      <c r="AV22" s="21"/>
      <c r="AW22" s="177"/>
      <c r="AX22" s="177"/>
      <c r="AY22" s="177"/>
      <c r="AZ22" s="177"/>
    </row>
    <row r="23" spans="1:52" ht="199.5" customHeight="1" x14ac:dyDescent="0.3">
      <c r="B23" s="123" t="str">
        <f t="shared" si="9"/>
        <v>-</v>
      </c>
      <c r="C23" s="196"/>
      <c r="D23" s="178"/>
      <c r="E23" s="179"/>
      <c r="F23" s="176"/>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5"/>
      <c r="AP23" s="24"/>
      <c r="AQ23" s="177"/>
      <c r="AR23" s="20"/>
      <c r="AS23" s="198"/>
      <c r="AT23" s="20"/>
      <c r="AU23" s="20"/>
      <c r="AV23" s="20"/>
      <c r="AW23" s="177"/>
      <c r="AX23" s="23"/>
      <c r="AY23" s="177"/>
      <c r="AZ23" s="177"/>
    </row>
    <row r="24" spans="1:52" ht="210.75" customHeight="1" x14ac:dyDescent="0.3">
      <c r="B24" s="123" t="str">
        <f t="shared" si="9"/>
        <v>-</v>
      </c>
      <c r="C24" s="196"/>
      <c r="D24" s="178"/>
      <c r="E24" s="179"/>
      <c r="F24" s="176"/>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5"/>
      <c r="AP24" s="24"/>
      <c r="AQ24" s="23"/>
      <c r="AR24" s="20"/>
      <c r="AS24" s="198"/>
      <c r="AT24" s="20"/>
      <c r="AU24" s="20"/>
      <c r="AV24" s="20"/>
      <c r="AW24" s="177"/>
      <c r="AX24" s="177"/>
      <c r="AY24" s="177"/>
      <c r="AZ24" s="177"/>
    </row>
    <row r="25" spans="1:52" ht="208.5" customHeight="1" x14ac:dyDescent="0.3">
      <c r="B25" s="123" t="str">
        <f t="shared" si="9"/>
        <v>-</v>
      </c>
      <c r="C25" s="196"/>
      <c r="D25" s="178"/>
      <c r="E25" s="179"/>
      <c r="F25" s="176"/>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7"/>
      <c r="AP25" s="23"/>
      <c r="AQ25" s="23"/>
      <c r="AR25" s="20"/>
      <c r="AS25" s="198"/>
      <c r="AT25" s="20"/>
      <c r="AU25" s="20"/>
      <c r="AV25" s="20"/>
      <c r="AW25" s="177"/>
      <c r="AX25" s="177"/>
      <c r="AY25" s="177"/>
      <c r="AZ25" s="177"/>
    </row>
    <row r="26" spans="1:52" ht="208.5" customHeight="1" x14ac:dyDescent="0.3">
      <c r="B26" s="123" t="str">
        <f t="shared" si="9"/>
        <v>-</v>
      </c>
      <c r="C26" s="196"/>
      <c r="D26" s="178"/>
      <c r="E26" s="179"/>
      <c r="F26" s="176"/>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7"/>
      <c r="AP26" s="205"/>
      <c r="AQ26" s="23"/>
      <c r="AR26" s="20"/>
      <c r="AS26" s="198"/>
      <c r="AT26" s="20"/>
      <c r="AU26" s="20"/>
      <c r="AV26" s="20"/>
      <c r="AW26" s="177"/>
      <c r="AX26" s="177"/>
      <c r="AY26" s="177"/>
      <c r="AZ26" s="177"/>
    </row>
    <row r="27" spans="1:52" ht="212.25" customHeight="1" x14ac:dyDescent="0.3">
      <c r="B27" s="123" t="str">
        <f t="shared" si="9"/>
        <v>-</v>
      </c>
      <c r="C27" s="196"/>
      <c r="D27" s="178"/>
      <c r="E27" s="179"/>
      <c r="F27" s="176"/>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7"/>
      <c r="AP27" s="23"/>
      <c r="AQ27" s="23"/>
      <c r="AR27" s="20"/>
      <c r="AS27" s="198"/>
      <c r="AT27" s="20"/>
      <c r="AU27" s="20"/>
      <c r="AV27" s="20"/>
      <c r="AW27" s="177"/>
      <c r="AX27" s="177"/>
      <c r="AY27" s="177"/>
      <c r="AZ27" s="177"/>
    </row>
    <row r="28" spans="1:52" ht="83.25" customHeight="1" x14ac:dyDescent="0.3">
      <c r="B28" s="123" t="str">
        <f t="shared" si="9"/>
        <v>-</v>
      </c>
      <c r="C28" s="196"/>
      <c r="D28" s="178"/>
      <c r="E28" s="179"/>
      <c r="F28" s="176"/>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7"/>
      <c r="AP28" s="177"/>
      <c r="AQ28" s="177"/>
      <c r="AR28" s="23"/>
      <c r="AS28" s="177"/>
      <c r="AT28" s="177"/>
      <c r="AU28" s="23"/>
      <c r="AV28" s="23"/>
      <c r="AW28" s="177"/>
      <c r="AX28" s="197"/>
      <c r="AY28" s="197"/>
      <c r="AZ28" s="21"/>
    </row>
    <row r="29" spans="1:52" ht="73.5" customHeight="1" x14ac:dyDescent="0.3">
      <c r="B29" s="123" t="str">
        <f t="shared" si="9"/>
        <v>-</v>
      </c>
      <c r="C29" s="196"/>
      <c r="D29" s="178"/>
      <c r="E29" s="179"/>
      <c r="F29" s="204"/>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7"/>
      <c r="AP29" s="197"/>
      <c r="AQ29" s="197"/>
      <c r="AR29" s="21"/>
      <c r="AS29" s="197"/>
      <c r="AT29" s="177"/>
      <c r="AU29" s="23"/>
      <c r="AV29" s="21"/>
      <c r="AW29" s="177"/>
      <c r="AX29" s="177"/>
      <c r="AY29" s="177"/>
      <c r="AZ29" s="21"/>
    </row>
    <row r="30" spans="1:52" ht="49.7" customHeight="1" x14ac:dyDescent="0.3">
      <c r="B30" s="123" t="str">
        <f t="shared" si="9"/>
        <v>-</v>
      </c>
      <c r="C30" s="196"/>
      <c r="D30" s="178"/>
      <c r="E30" s="179"/>
      <c r="F30" s="132"/>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3" t="str">
        <f t="shared" si="9"/>
        <v>-</v>
      </c>
      <c r="C31" s="196"/>
      <c r="D31" s="178"/>
      <c r="E31" s="179"/>
      <c r="F31" s="132"/>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3" t="str">
        <f t="shared" si="9"/>
        <v>-</v>
      </c>
      <c r="C32" s="196"/>
      <c r="D32" s="178"/>
      <c r="E32" s="179"/>
      <c r="F32" s="133"/>
      <c r="G32" s="131"/>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3" t="str">
        <f t="shared" si="9"/>
        <v>-</v>
      </c>
      <c r="C33" s="196"/>
      <c r="D33" s="178"/>
      <c r="E33" s="179"/>
      <c r="F33" s="132"/>
      <c r="G33" s="131"/>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3" t="str">
        <f t="shared" si="9"/>
        <v>-</v>
      </c>
      <c r="C34" s="196"/>
      <c r="D34" s="178"/>
      <c r="E34" s="179"/>
      <c r="F34" s="132"/>
      <c r="G34" s="131"/>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3" t="str">
        <f t="shared" si="9"/>
        <v>-</v>
      </c>
      <c r="C35" s="196"/>
      <c r="D35" s="178"/>
      <c r="E35" s="179"/>
      <c r="F35" s="132"/>
      <c r="G35" s="131"/>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3" t="str">
        <f t="shared" si="9"/>
        <v>-</v>
      </c>
      <c r="C36" s="127"/>
      <c r="D36" s="24"/>
      <c r="E36" s="23"/>
      <c r="F36" s="132"/>
      <c r="G36" s="131"/>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3" t="str">
        <f t="shared" si="9"/>
        <v>-</v>
      </c>
      <c r="C37" s="127"/>
      <c r="D37" s="24"/>
      <c r="E37" s="23"/>
      <c r="F37" s="132"/>
      <c r="G37" s="131"/>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3" t="str">
        <f t="shared" si="9"/>
        <v>-</v>
      </c>
      <c r="C38" s="127"/>
      <c r="D38" s="24"/>
      <c r="E38" s="23"/>
      <c r="F38" s="132"/>
      <c r="G38" s="131"/>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3" t="str">
        <f t="shared" si="9"/>
        <v>-</v>
      </c>
      <c r="C39" s="127"/>
      <c r="D39" s="24"/>
      <c r="E39" s="23"/>
      <c r="F39" s="132"/>
      <c r="G39" s="131"/>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3" t="str">
        <f t="shared" si="9"/>
        <v>-</v>
      </c>
      <c r="C40" s="127"/>
      <c r="D40" s="24"/>
      <c r="E40" s="23"/>
      <c r="F40" s="132"/>
      <c r="G40" s="131"/>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3" t="str">
        <f t="shared" si="9"/>
        <v>-</v>
      </c>
      <c r="C41" s="127"/>
      <c r="D41" s="24"/>
      <c r="E41" s="23"/>
      <c r="F41" s="132"/>
      <c r="G41" s="131"/>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3" t="str">
        <f t="shared" si="9"/>
        <v>-</v>
      </c>
      <c r="C42" s="127"/>
      <c r="D42" s="24"/>
      <c r="E42" s="23"/>
      <c r="F42" s="132"/>
      <c r="G42" s="131"/>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3" t="str">
        <f t="shared" si="9"/>
        <v>-</v>
      </c>
      <c r="C43" s="127"/>
      <c r="D43" s="24"/>
      <c r="E43" s="23"/>
      <c r="F43" s="132"/>
      <c r="G43" s="131"/>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3" t="str">
        <f t="shared" si="9"/>
        <v>-</v>
      </c>
      <c r="C44" s="127"/>
      <c r="D44" s="24"/>
      <c r="E44" s="23"/>
      <c r="F44" s="132"/>
      <c r="G44" s="131"/>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3" t="str">
        <f t="shared" si="9"/>
        <v>-</v>
      </c>
      <c r="C45" s="127"/>
      <c r="D45" s="24"/>
      <c r="E45" s="23"/>
      <c r="F45" s="132"/>
      <c r="G45" s="131"/>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3" t="str">
        <f t="shared" si="9"/>
        <v>-</v>
      </c>
      <c r="C46" s="127"/>
      <c r="D46" s="24"/>
      <c r="E46" s="23"/>
      <c r="F46" s="132"/>
      <c r="G46" s="131"/>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3" t="str">
        <f t="shared" si="9"/>
        <v>-</v>
      </c>
      <c r="C47" s="127"/>
      <c r="D47" s="24"/>
      <c r="E47" s="23"/>
      <c r="F47" s="132"/>
      <c r="G47" s="131"/>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3" t="str">
        <f t="shared" si="9"/>
        <v>-</v>
      </c>
      <c r="C48" s="127"/>
      <c r="D48" s="24"/>
      <c r="E48" s="23"/>
      <c r="F48" s="132"/>
      <c r="G48" s="131"/>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3" t="str">
        <f t="shared" si="9"/>
        <v>-</v>
      </c>
      <c r="C49" s="127"/>
      <c r="D49" s="24"/>
      <c r="E49" s="23"/>
      <c r="F49" s="132"/>
      <c r="G49" s="131"/>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3" t="str">
        <f t="shared" si="9"/>
        <v>-</v>
      </c>
      <c r="C50" s="127"/>
      <c r="D50" s="24"/>
      <c r="E50" s="23"/>
      <c r="F50" s="132"/>
      <c r="G50" s="131"/>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3" t="str">
        <f t="shared" si="9"/>
        <v>-</v>
      </c>
      <c r="C51" s="18"/>
      <c r="D51" s="24"/>
      <c r="E51" s="23"/>
      <c r="F51" s="132"/>
      <c r="G51" s="131"/>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3" t="str">
        <f t="shared" si="9"/>
        <v>-</v>
      </c>
      <c r="C52" s="18"/>
      <c r="D52" s="24"/>
      <c r="E52" s="23"/>
      <c r="F52" s="132"/>
      <c r="G52" s="131"/>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3" t="str">
        <f t="shared" si="9"/>
        <v>-</v>
      </c>
      <c r="C53" s="18"/>
      <c r="D53" s="24"/>
      <c r="E53" s="23"/>
      <c r="F53" s="132"/>
      <c r="G53" s="131"/>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3" t="str">
        <f t="shared" si="9"/>
        <v>-</v>
      </c>
      <c r="C54" s="18"/>
      <c r="D54" s="24"/>
      <c r="E54" s="23"/>
      <c r="F54" s="132"/>
      <c r="G54" s="131"/>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3" t="str">
        <f t="shared" si="9"/>
        <v>-</v>
      </c>
      <c r="C55" s="18"/>
      <c r="D55" s="24"/>
      <c r="E55" s="23"/>
      <c r="F55" s="132"/>
      <c r="G55" s="131"/>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3" t="str">
        <f t="shared" si="9"/>
        <v>-</v>
      </c>
      <c r="C56" s="18"/>
      <c r="D56" s="24"/>
      <c r="E56" s="23"/>
      <c r="F56" s="132"/>
      <c r="G56" s="131"/>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3" t="str">
        <f t="shared" si="9"/>
        <v>-</v>
      </c>
      <c r="C57" s="18"/>
      <c r="D57" s="24"/>
      <c r="E57" s="23"/>
      <c r="F57" s="132"/>
      <c r="G57" s="131"/>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3" t="str">
        <f t="shared" si="9"/>
        <v>-</v>
      </c>
      <c r="C58" s="18"/>
      <c r="D58" s="24"/>
      <c r="E58" s="23"/>
      <c r="F58" s="132"/>
      <c r="G58" s="131"/>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3" t="str">
        <f t="shared" si="9"/>
        <v>-</v>
      </c>
      <c r="C59" s="18"/>
      <c r="D59" s="24"/>
      <c r="E59" s="23"/>
      <c r="F59" s="132"/>
      <c r="G59" s="131"/>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3" t="str">
        <f t="shared" si="9"/>
        <v>-</v>
      </c>
      <c r="C60" s="18"/>
      <c r="D60" s="24"/>
      <c r="E60" s="23"/>
      <c r="F60" s="132"/>
      <c r="G60" s="131"/>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3" t="str">
        <f t="shared" si="9"/>
        <v>-</v>
      </c>
      <c r="C61" s="18"/>
      <c r="D61" s="24"/>
      <c r="E61" s="23"/>
      <c r="F61" s="132"/>
      <c r="G61" s="131"/>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3" t="str">
        <f t="shared" si="9"/>
        <v>-</v>
      </c>
      <c r="C62" s="18"/>
      <c r="D62" s="24"/>
      <c r="E62" s="23"/>
      <c r="F62" s="132"/>
      <c r="G62" s="131"/>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3" t="str">
        <f t="shared" si="9"/>
        <v>-</v>
      </c>
      <c r="C63" s="18"/>
      <c r="D63" s="24"/>
      <c r="E63" s="23"/>
      <c r="F63" s="132"/>
      <c r="G63" s="131"/>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3" t="str">
        <f t="shared" si="9"/>
        <v>-</v>
      </c>
      <c r="C64" s="18"/>
      <c r="D64" s="24"/>
      <c r="E64" s="23"/>
      <c r="F64" s="132"/>
      <c r="G64" s="131"/>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3" t="str">
        <f t="shared" si="9"/>
        <v>-</v>
      </c>
      <c r="C65" s="18"/>
      <c r="D65" s="24"/>
      <c r="E65" s="23"/>
      <c r="F65" s="132"/>
      <c r="G65" s="131"/>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3" t="str">
        <f t="shared" si="9"/>
        <v>-</v>
      </c>
      <c r="C66" s="18"/>
      <c r="D66" s="24"/>
      <c r="E66" s="23"/>
      <c r="F66" s="132"/>
      <c r="G66" s="131"/>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3" t="str">
        <f t="shared" si="9"/>
        <v>-</v>
      </c>
      <c r="C67" s="18"/>
      <c r="D67" s="24"/>
      <c r="E67" s="23"/>
      <c r="F67" s="132"/>
      <c r="G67" s="131"/>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3" t="str">
        <f t="shared" si="9"/>
        <v>-</v>
      </c>
      <c r="C68" s="18"/>
      <c r="D68" s="24"/>
      <c r="E68" s="23"/>
      <c r="F68" s="132"/>
      <c r="G68" s="131"/>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3" t="str">
        <f t="shared" si="9"/>
        <v>-</v>
      </c>
      <c r="C69" s="18"/>
      <c r="D69" s="24"/>
      <c r="E69" s="23"/>
      <c r="F69" s="132"/>
      <c r="G69" s="131"/>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3" t="str">
        <f t="shared" si="9"/>
        <v>-</v>
      </c>
      <c r="C70" s="18"/>
      <c r="D70" s="24"/>
      <c r="E70" s="23"/>
      <c r="F70" s="132"/>
      <c r="G70" s="131"/>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3" t="str">
        <f t="shared" si="9"/>
        <v>-</v>
      </c>
      <c r="C71" s="18"/>
      <c r="D71" s="24"/>
      <c r="E71" s="23"/>
      <c r="F71" s="132"/>
      <c r="G71" s="131"/>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3" t="str">
        <f t="shared" si="9"/>
        <v>-</v>
      </c>
      <c r="C72" s="18"/>
      <c r="D72" s="24"/>
      <c r="E72" s="23"/>
      <c r="F72" s="132"/>
      <c r="G72" s="131"/>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3" t="str">
        <f t="shared" si="9"/>
        <v>-</v>
      </c>
      <c r="C73" s="18"/>
      <c r="D73" s="24"/>
      <c r="E73" s="23"/>
      <c r="F73" s="132"/>
      <c r="G73" s="131"/>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3" t="str">
        <f t="shared" ref="B74:B137" si="28">C74&amp;"-"&amp;E74</f>
        <v>-</v>
      </c>
      <c r="C74" s="18"/>
      <c r="D74" s="24"/>
      <c r="E74" s="23"/>
      <c r="F74" s="132"/>
      <c r="G74" s="131"/>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3" t="str">
        <f t="shared" si="28"/>
        <v>-</v>
      </c>
      <c r="C75" s="18"/>
      <c r="D75" s="24"/>
      <c r="E75" s="23"/>
      <c r="F75" s="132"/>
      <c r="G75" s="131"/>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3" t="str">
        <f t="shared" si="28"/>
        <v>-</v>
      </c>
      <c r="C76" s="18"/>
      <c r="D76" s="24"/>
      <c r="E76" s="23"/>
      <c r="F76" s="132"/>
      <c r="G76" s="131"/>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3" t="str">
        <f t="shared" si="28"/>
        <v>-</v>
      </c>
      <c r="C77" s="18"/>
      <c r="D77" s="24"/>
      <c r="E77" s="23"/>
      <c r="F77" s="132"/>
      <c r="G77" s="131"/>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3" t="str">
        <f t="shared" si="28"/>
        <v>-</v>
      </c>
      <c r="C78" s="18"/>
      <c r="D78" s="24"/>
      <c r="E78" s="23"/>
      <c r="F78" s="132"/>
      <c r="G78" s="131"/>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3" t="str">
        <f t="shared" si="28"/>
        <v>-</v>
      </c>
      <c r="C79" s="18"/>
      <c r="D79" s="24"/>
      <c r="E79" s="23"/>
      <c r="F79" s="132"/>
      <c r="G79" s="131"/>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3" t="str">
        <f t="shared" si="28"/>
        <v>-</v>
      </c>
      <c r="C80" s="18"/>
      <c r="D80" s="24"/>
      <c r="E80" s="23"/>
      <c r="F80" s="132"/>
      <c r="G80" s="131"/>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3" t="str">
        <f t="shared" si="28"/>
        <v>-</v>
      </c>
      <c r="C81" s="18"/>
      <c r="D81" s="24"/>
      <c r="E81" s="23"/>
      <c r="F81" s="132"/>
      <c r="G81" s="131"/>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3" t="str">
        <f t="shared" si="28"/>
        <v>-</v>
      </c>
      <c r="C82" s="18"/>
      <c r="D82" s="24"/>
      <c r="E82" s="23"/>
      <c r="F82" s="132"/>
      <c r="G82" s="131"/>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3" t="str">
        <f t="shared" si="28"/>
        <v>-</v>
      </c>
      <c r="C83" s="18"/>
      <c r="D83" s="24"/>
      <c r="E83" s="23"/>
      <c r="F83" s="132"/>
      <c r="G83" s="131"/>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3" t="str">
        <f t="shared" si="28"/>
        <v>-</v>
      </c>
      <c r="C84" s="18"/>
      <c r="D84" s="24"/>
      <c r="E84" s="23"/>
      <c r="F84" s="132"/>
      <c r="G84" s="131"/>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3" t="str">
        <f t="shared" si="28"/>
        <v>-</v>
      </c>
      <c r="C85" s="18"/>
      <c r="D85" s="24"/>
      <c r="E85" s="23"/>
      <c r="F85" s="132"/>
      <c r="G85" s="131"/>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3" t="str">
        <f t="shared" si="28"/>
        <v>-</v>
      </c>
      <c r="C86" s="18"/>
      <c r="D86" s="24"/>
      <c r="E86" s="23"/>
      <c r="F86" s="132"/>
      <c r="G86" s="131"/>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3" t="str">
        <f t="shared" si="28"/>
        <v>-</v>
      </c>
      <c r="C87" s="18"/>
      <c r="D87" s="24"/>
      <c r="E87" s="23"/>
      <c r="F87" s="132"/>
      <c r="G87" s="131"/>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3" t="str">
        <f t="shared" si="28"/>
        <v>-</v>
      </c>
      <c r="C88" s="18"/>
      <c r="D88" s="24"/>
      <c r="E88" s="23"/>
      <c r="F88" s="132"/>
      <c r="G88" s="131"/>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3" t="str">
        <f t="shared" si="28"/>
        <v>-</v>
      </c>
      <c r="C89" s="18"/>
      <c r="D89" s="24"/>
      <c r="E89" s="23"/>
      <c r="F89" s="132"/>
      <c r="G89" s="131"/>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3" t="str">
        <f t="shared" si="28"/>
        <v>-</v>
      </c>
      <c r="C90" s="18"/>
      <c r="D90" s="24"/>
      <c r="E90" s="23"/>
      <c r="F90" s="132"/>
      <c r="G90" s="131"/>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3" t="str">
        <f t="shared" si="28"/>
        <v>-</v>
      </c>
      <c r="C91" s="18"/>
      <c r="D91" s="24"/>
      <c r="E91" s="23"/>
      <c r="F91" s="132"/>
      <c r="G91" s="131"/>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3" t="str">
        <f t="shared" si="28"/>
        <v>-</v>
      </c>
      <c r="C92" s="18"/>
      <c r="D92" s="24"/>
      <c r="E92" s="23"/>
      <c r="F92" s="132"/>
      <c r="G92" s="131"/>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3" t="str">
        <f t="shared" si="28"/>
        <v>-</v>
      </c>
      <c r="C93" s="18"/>
      <c r="D93" s="24"/>
      <c r="E93" s="23"/>
      <c r="F93" s="132"/>
      <c r="G93" s="131"/>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3" t="str">
        <f t="shared" si="28"/>
        <v>-</v>
      </c>
      <c r="C94" s="18"/>
      <c r="D94" s="24"/>
      <c r="E94" s="23"/>
      <c r="F94" s="132"/>
      <c r="G94" s="131"/>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3" t="str">
        <f t="shared" si="28"/>
        <v>-</v>
      </c>
      <c r="C95" s="18"/>
      <c r="D95" s="24"/>
      <c r="E95" s="23"/>
      <c r="F95" s="132"/>
      <c r="G95" s="131"/>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3" t="str">
        <f t="shared" si="28"/>
        <v>-</v>
      </c>
      <c r="C96" s="18"/>
      <c r="D96" s="24"/>
      <c r="E96" s="23"/>
      <c r="F96" s="132"/>
      <c r="G96" s="131"/>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3" t="str">
        <f t="shared" si="28"/>
        <v>-</v>
      </c>
      <c r="C97" s="18"/>
      <c r="D97" s="24"/>
      <c r="E97" s="23"/>
      <c r="F97" s="132"/>
      <c r="G97" s="131"/>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3" t="str">
        <f t="shared" si="28"/>
        <v>-</v>
      </c>
      <c r="C98" s="18"/>
      <c r="D98" s="24"/>
      <c r="E98" s="23"/>
      <c r="F98" s="132"/>
      <c r="G98" s="131"/>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3" t="str">
        <f t="shared" si="28"/>
        <v>-</v>
      </c>
      <c r="C99" s="18"/>
      <c r="D99" s="24"/>
      <c r="E99" s="23"/>
      <c r="F99" s="132"/>
      <c r="G99" s="131"/>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3" t="str">
        <f t="shared" si="28"/>
        <v>-</v>
      </c>
      <c r="C100" s="18"/>
      <c r="D100" s="24"/>
      <c r="E100" s="23"/>
      <c r="F100" s="132"/>
      <c r="G100" s="131"/>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3" t="str">
        <f t="shared" si="28"/>
        <v>-</v>
      </c>
      <c r="C101" s="18"/>
      <c r="D101" s="24"/>
      <c r="E101" s="23"/>
      <c r="F101" s="132"/>
      <c r="G101" s="131"/>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3" t="str">
        <f t="shared" si="28"/>
        <v>-</v>
      </c>
      <c r="C102" s="18"/>
      <c r="D102" s="24"/>
      <c r="E102" s="23"/>
      <c r="F102" s="132"/>
      <c r="G102" s="131"/>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3" t="str">
        <f t="shared" si="28"/>
        <v>-</v>
      </c>
      <c r="C103" s="18"/>
      <c r="D103" s="24"/>
      <c r="E103" s="23"/>
      <c r="F103" s="132"/>
      <c r="G103" s="131"/>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3" t="str">
        <f t="shared" si="28"/>
        <v>-</v>
      </c>
      <c r="C104" s="18"/>
      <c r="D104" s="24"/>
      <c r="E104" s="23"/>
      <c r="F104" s="132"/>
      <c r="G104" s="131"/>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3" t="str">
        <f t="shared" si="28"/>
        <v>-</v>
      </c>
      <c r="C105" s="18"/>
      <c r="D105" s="24"/>
      <c r="E105" s="23"/>
      <c r="F105" s="132"/>
      <c r="G105" s="131"/>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3" t="str">
        <f t="shared" si="28"/>
        <v>-</v>
      </c>
      <c r="C106" s="18"/>
      <c r="D106" s="24"/>
      <c r="E106" s="23"/>
      <c r="F106" s="132"/>
      <c r="G106" s="131"/>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3" t="str">
        <f t="shared" si="28"/>
        <v>-</v>
      </c>
      <c r="C107" s="18"/>
      <c r="D107" s="24"/>
      <c r="E107" s="23"/>
      <c r="F107" s="132"/>
      <c r="G107" s="131"/>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3" t="str">
        <f t="shared" si="28"/>
        <v>-</v>
      </c>
      <c r="C108" s="18"/>
      <c r="D108" s="24"/>
      <c r="E108" s="23"/>
      <c r="F108" s="132"/>
      <c r="G108" s="131"/>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3" t="str">
        <f t="shared" si="28"/>
        <v>-</v>
      </c>
      <c r="C109" s="18"/>
      <c r="D109" s="24"/>
      <c r="E109" s="23"/>
      <c r="F109" s="132"/>
      <c r="G109" s="131"/>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3" t="str">
        <f t="shared" si="28"/>
        <v>-</v>
      </c>
      <c r="C110" s="18"/>
      <c r="D110" s="24"/>
      <c r="E110" s="23"/>
      <c r="F110" s="132"/>
      <c r="G110" s="131"/>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3" t="str">
        <f t="shared" si="28"/>
        <v>-</v>
      </c>
      <c r="C111" s="18"/>
      <c r="D111" s="24"/>
      <c r="E111" s="23"/>
      <c r="F111" s="132"/>
      <c r="G111" s="131"/>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3" t="str">
        <f t="shared" si="28"/>
        <v>-</v>
      </c>
      <c r="C112" s="18"/>
      <c r="D112" s="24"/>
      <c r="E112" s="23"/>
      <c r="F112" s="132"/>
      <c r="G112" s="131"/>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3" t="str">
        <f t="shared" si="28"/>
        <v>-</v>
      </c>
      <c r="C113" s="18"/>
      <c r="D113" s="24"/>
      <c r="E113" s="23"/>
      <c r="F113" s="132"/>
      <c r="G113" s="131"/>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3" t="str">
        <f t="shared" si="28"/>
        <v>-</v>
      </c>
      <c r="C114" s="18"/>
      <c r="D114" s="24"/>
      <c r="E114" s="23"/>
      <c r="F114" s="132"/>
      <c r="G114" s="131"/>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3" t="str">
        <f t="shared" si="28"/>
        <v>-</v>
      </c>
      <c r="C115" s="18"/>
      <c r="D115" s="24"/>
      <c r="E115" s="23"/>
      <c r="F115" s="132"/>
      <c r="G115" s="131"/>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3" t="str">
        <f t="shared" si="28"/>
        <v>-</v>
      </c>
      <c r="C116" s="18"/>
      <c r="D116" s="24"/>
      <c r="E116" s="23"/>
      <c r="F116" s="132"/>
      <c r="G116" s="131"/>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3" t="str">
        <f t="shared" si="28"/>
        <v>-</v>
      </c>
      <c r="C117" s="18"/>
      <c r="D117" s="24"/>
      <c r="E117" s="23"/>
      <c r="F117" s="132"/>
      <c r="G117" s="131"/>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3" t="str">
        <f t="shared" si="28"/>
        <v>-</v>
      </c>
      <c r="C118" s="18"/>
      <c r="D118" s="24"/>
      <c r="E118" s="23"/>
      <c r="F118" s="132"/>
      <c r="G118" s="131"/>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3" t="str">
        <f t="shared" si="28"/>
        <v>-</v>
      </c>
      <c r="C119" s="18"/>
      <c r="D119" s="24"/>
      <c r="E119" s="23"/>
      <c r="F119" s="132"/>
      <c r="G119" s="131"/>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3" t="str">
        <f t="shared" si="28"/>
        <v>-</v>
      </c>
      <c r="C120" s="18"/>
      <c r="D120" s="24"/>
      <c r="E120" s="23"/>
      <c r="F120" s="132"/>
      <c r="G120" s="131"/>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3" t="str">
        <f t="shared" si="28"/>
        <v>-</v>
      </c>
      <c r="C121" s="18"/>
      <c r="D121" s="24"/>
      <c r="E121" s="23"/>
      <c r="F121" s="132"/>
      <c r="G121" s="131"/>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3" t="str">
        <f t="shared" si="28"/>
        <v>-</v>
      </c>
      <c r="C122" s="18"/>
      <c r="D122" s="24"/>
      <c r="E122" s="23"/>
      <c r="F122" s="132"/>
      <c r="G122" s="131"/>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3" t="str">
        <f t="shared" si="28"/>
        <v>-</v>
      </c>
      <c r="C123" s="18"/>
      <c r="D123" s="24"/>
      <c r="E123" s="23"/>
      <c r="F123" s="132"/>
      <c r="G123" s="131"/>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3" t="str">
        <f t="shared" si="28"/>
        <v>-</v>
      </c>
      <c r="C124" s="18"/>
      <c r="D124" s="24"/>
      <c r="E124" s="23"/>
      <c r="F124" s="132"/>
      <c r="G124" s="131"/>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3" t="str">
        <f t="shared" si="28"/>
        <v>-</v>
      </c>
      <c r="C125" s="18"/>
      <c r="D125" s="24"/>
      <c r="E125" s="23"/>
      <c r="F125" s="132"/>
      <c r="G125" s="131"/>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3" t="str">
        <f t="shared" si="28"/>
        <v>-</v>
      </c>
      <c r="C126" s="18"/>
      <c r="D126" s="24"/>
      <c r="E126" s="23"/>
      <c r="F126" s="132"/>
      <c r="G126" s="131"/>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3" t="str">
        <f t="shared" si="28"/>
        <v>-</v>
      </c>
      <c r="C127" s="18"/>
      <c r="D127" s="24"/>
      <c r="E127" s="23"/>
      <c r="F127" s="132"/>
      <c r="G127" s="131"/>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3" t="str">
        <f t="shared" si="28"/>
        <v>-</v>
      </c>
      <c r="C128" s="18"/>
      <c r="D128" s="24"/>
      <c r="E128" s="23"/>
      <c r="F128" s="132"/>
      <c r="G128" s="131"/>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3" t="str">
        <f t="shared" si="28"/>
        <v>-</v>
      </c>
      <c r="C129" s="18"/>
      <c r="D129" s="24"/>
      <c r="E129" s="23"/>
      <c r="F129" s="132"/>
      <c r="G129" s="131"/>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3" t="str">
        <f t="shared" si="28"/>
        <v>-</v>
      </c>
      <c r="C130" s="18"/>
      <c r="D130" s="24"/>
      <c r="E130" s="23"/>
      <c r="F130" s="132"/>
      <c r="G130" s="131"/>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3" t="str">
        <f t="shared" si="28"/>
        <v>-</v>
      </c>
      <c r="C131" s="18"/>
      <c r="D131" s="24"/>
      <c r="E131" s="23"/>
      <c r="F131" s="132"/>
      <c r="G131" s="131"/>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3" t="str">
        <f t="shared" si="28"/>
        <v>-</v>
      </c>
      <c r="C132" s="18"/>
      <c r="D132" s="24"/>
      <c r="E132" s="23"/>
      <c r="F132" s="132"/>
      <c r="G132" s="131"/>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3" t="str">
        <f t="shared" si="28"/>
        <v>-</v>
      </c>
      <c r="C133" s="18"/>
      <c r="D133" s="24"/>
      <c r="E133" s="23"/>
      <c r="F133" s="132"/>
      <c r="G133" s="131"/>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3" t="str">
        <f t="shared" si="28"/>
        <v>-</v>
      </c>
      <c r="C134" s="18"/>
      <c r="D134" s="24"/>
      <c r="E134" s="23"/>
      <c r="F134" s="132"/>
      <c r="G134" s="131"/>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3" t="str">
        <f t="shared" si="28"/>
        <v>-</v>
      </c>
      <c r="C135" s="18"/>
      <c r="D135" s="24"/>
      <c r="E135" s="23"/>
      <c r="F135" s="132"/>
      <c r="G135" s="131"/>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3" t="str">
        <f t="shared" si="28"/>
        <v>-</v>
      </c>
      <c r="C136" s="18"/>
      <c r="D136" s="24"/>
      <c r="E136" s="23"/>
      <c r="F136" s="132"/>
      <c r="G136" s="131"/>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3" t="str">
        <f t="shared" si="28"/>
        <v>-</v>
      </c>
      <c r="C137" s="18"/>
      <c r="D137" s="24"/>
      <c r="E137" s="23"/>
      <c r="F137" s="132"/>
      <c r="G137" s="131"/>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3" t="str">
        <f t="shared" ref="B138:B201" si="50">C138&amp;"-"&amp;E138</f>
        <v>-</v>
      </c>
      <c r="C138" s="18"/>
      <c r="D138" s="24"/>
      <c r="E138" s="23"/>
      <c r="F138" s="132"/>
      <c r="G138" s="131"/>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3" t="str">
        <f t="shared" si="50"/>
        <v>-</v>
      </c>
      <c r="C139" s="18"/>
      <c r="D139" s="24"/>
      <c r="E139" s="23"/>
      <c r="F139" s="132"/>
      <c r="G139" s="131"/>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3" t="str">
        <f t="shared" si="50"/>
        <v>-</v>
      </c>
      <c r="C140" s="18"/>
      <c r="D140" s="24"/>
      <c r="E140" s="23"/>
      <c r="F140" s="132"/>
      <c r="G140" s="131"/>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3" t="str">
        <f t="shared" si="50"/>
        <v>-</v>
      </c>
      <c r="C141" s="18"/>
      <c r="D141" s="24"/>
      <c r="E141" s="23"/>
      <c r="F141" s="132"/>
      <c r="G141" s="131"/>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3" t="str">
        <f t="shared" si="50"/>
        <v>-</v>
      </c>
      <c r="C142" s="18"/>
      <c r="D142" s="24"/>
      <c r="E142" s="23"/>
      <c r="F142" s="132"/>
      <c r="G142" s="131"/>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3" t="str">
        <f t="shared" si="50"/>
        <v>-</v>
      </c>
      <c r="C143" s="18"/>
      <c r="D143" s="24"/>
      <c r="E143" s="23"/>
      <c r="F143" s="132"/>
      <c r="G143" s="131"/>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3" t="str">
        <f t="shared" si="50"/>
        <v>-</v>
      </c>
      <c r="C144" s="18"/>
      <c r="D144" s="24"/>
      <c r="E144" s="23"/>
      <c r="F144" s="132"/>
      <c r="G144" s="131"/>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3" t="str">
        <f t="shared" si="50"/>
        <v>-</v>
      </c>
      <c r="C145" s="18"/>
      <c r="D145" s="24"/>
      <c r="E145" s="23"/>
      <c r="F145" s="132"/>
      <c r="G145" s="131"/>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3" t="str">
        <f t="shared" si="50"/>
        <v>-</v>
      </c>
      <c r="C146" s="18"/>
      <c r="D146" s="24"/>
      <c r="E146" s="23"/>
      <c r="F146" s="132"/>
      <c r="G146" s="131"/>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3" t="str">
        <f t="shared" si="50"/>
        <v>-</v>
      </c>
      <c r="C147" s="18"/>
      <c r="D147" s="24"/>
      <c r="E147" s="23"/>
      <c r="F147" s="132"/>
      <c r="G147" s="131"/>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3" t="str">
        <f t="shared" si="50"/>
        <v>-</v>
      </c>
      <c r="C148" s="18"/>
      <c r="D148" s="24"/>
      <c r="E148" s="23"/>
      <c r="F148" s="132"/>
      <c r="G148" s="131"/>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3" t="str">
        <f t="shared" si="50"/>
        <v>-</v>
      </c>
      <c r="C149" s="18"/>
      <c r="D149" s="24"/>
      <c r="E149" s="23"/>
      <c r="F149" s="132"/>
      <c r="G149" s="131"/>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3" t="str">
        <f t="shared" si="50"/>
        <v>-</v>
      </c>
      <c r="C150" s="18"/>
      <c r="D150" s="24"/>
      <c r="E150" s="23"/>
      <c r="F150" s="132"/>
      <c r="G150" s="131"/>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3" t="str">
        <f t="shared" si="50"/>
        <v>-</v>
      </c>
      <c r="C151" s="18"/>
      <c r="D151" s="24"/>
      <c r="E151" s="23"/>
      <c r="F151" s="132"/>
      <c r="G151" s="131"/>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3" t="str">
        <f t="shared" si="50"/>
        <v>-</v>
      </c>
      <c r="C152" s="18"/>
      <c r="D152" s="24"/>
      <c r="E152" s="23"/>
      <c r="F152" s="132"/>
      <c r="G152" s="131"/>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3" t="str">
        <f t="shared" si="50"/>
        <v>-</v>
      </c>
      <c r="C153" s="18"/>
      <c r="D153" s="24"/>
      <c r="E153" s="23"/>
      <c r="F153" s="132"/>
      <c r="G153" s="131"/>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3" t="str">
        <f t="shared" si="50"/>
        <v>-</v>
      </c>
      <c r="C154" s="18"/>
      <c r="D154" s="24"/>
      <c r="E154" s="23"/>
      <c r="F154" s="132"/>
      <c r="G154" s="131"/>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3" t="str">
        <f t="shared" si="50"/>
        <v>-</v>
      </c>
      <c r="C155" s="18"/>
      <c r="D155" s="24"/>
      <c r="E155" s="23"/>
      <c r="F155" s="132"/>
      <c r="G155" s="131"/>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3" t="str">
        <f t="shared" si="50"/>
        <v>-</v>
      </c>
      <c r="C156" s="18"/>
      <c r="D156" s="24"/>
      <c r="E156" s="23"/>
      <c r="F156" s="132"/>
      <c r="G156" s="131"/>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3" t="str">
        <f t="shared" si="50"/>
        <v>-</v>
      </c>
      <c r="C157" s="18"/>
      <c r="D157" s="24"/>
      <c r="E157" s="23"/>
      <c r="F157" s="132"/>
      <c r="G157" s="131"/>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3" t="str">
        <f t="shared" si="50"/>
        <v>-</v>
      </c>
      <c r="C158" s="18"/>
      <c r="D158" s="24"/>
      <c r="E158" s="23"/>
      <c r="F158" s="132"/>
      <c r="G158" s="131"/>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3" t="str">
        <f t="shared" si="50"/>
        <v>-</v>
      </c>
      <c r="C159" s="18"/>
      <c r="D159" s="24"/>
      <c r="E159" s="23"/>
      <c r="F159" s="132"/>
      <c r="G159" s="131"/>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3" t="str">
        <f t="shared" si="50"/>
        <v>-</v>
      </c>
      <c r="C160" s="18"/>
      <c r="D160" s="24"/>
      <c r="E160" s="23"/>
      <c r="F160" s="132"/>
      <c r="G160" s="131"/>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3" t="str">
        <f t="shared" si="50"/>
        <v>-</v>
      </c>
      <c r="C161" s="18"/>
      <c r="D161" s="24"/>
      <c r="E161" s="23"/>
      <c r="F161" s="132"/>
      <c r="G161" s="131"/>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3" t="str">
        <f t="shared" si="50"/>
        <v>-</v>
      </c>
      <c r="C162" s="18"/>
      <c r="D162" s="24"/>
      <c r="E162" s="23"/>
      <c r="F162" s="132"/>
      <c r="G162" s="131"/>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3" t="str">
        <f t="shared" si="50"/>
        <v>-</v>
      </c>
      <c r="C163" s="18"/>
      <c r="D163" s="24"/>
      <c r="E163" s="23"/>
      <c r="F163" s="132"/>
      <c r="G163" s="131"/>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3" t="str">
        <f t="shared" si="50"/>
        <v>-</v>
      </c>
      <c r="C164" s="18"/>
      <c r="D164" s="24"/>
      <c r="E164" s="23"/>
      <c r="F164" s="132"/>
      <c r="G164" s="131"/>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3" t="str">
        <f t="shared" si="50"/>
        <v>-</v>
      </c>
      <c r="C165" s="18"/>
      <c r="D165" s="24"/>
      <c r="E165" s="23"/>
      <c r="F165" s="132"/>
      <c r="G165" s="131"/>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3" t="str">
        <f t="shared" si="50"/>
        <v>-</v>
      </c>
      <c r="C166" s="18"/>
      <c r="D166" s="24"/>
      <c r="E166" s="23"/>
      <c r="F166" s="132"/>
      <c r="G166" s="131"/>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3" t="str">
        <f t="shared" si="50"/>
        <v>-</v>
      </c>
      <c r="C167" s="18"/>
      <c r="D167" s="24"/>
      <c r="E167" s="23"/>
      <c r="F167" s="132"/>
      <c r="G167" s="131"/>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3" t="str">
        <f t="shared" si="50"/>
        <v>-</v>
      </c>
      <c r="C168" s="18"/>
      <c r="D168" s="24"/>
      <c r="E168" s="23"/>
      <c r="F168" s="132"/>
      <c r="G168" s="131"/>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3" t="str">
        <f t="shared" si="50"/>
        <v>-</v>
      </c>
      <c r="C169" s="18"/>
      <c r="D169" s="24"/>
      <c r="E169" s="23"/>
      <c r="F169" s="132"/>
      <c r="G169" s="131"/>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3" t="str">
        <f t="shared" si="50"/>
        <v>-</v>
      </c>
      <c r="C170" s="18"/>
      <c r="D170" s="24"/>
      <c r="E170" s="23"/>
      <c r="F170" s="132"/>
      <c r="G170" s="131"/>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3" t="str">
        <f t="shared" si="50"/>
        <v>-</v>
      </c>
      <c r="C171" s="18"/>
      <c r="D171" s="24"/>
      <c r="E171" s="23"/>
      <c r="F171" s="132"/>
      <c r="G171" s="131"/>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3" t="str">
        <f t="shared" si="50"/>
        <v>-</v>
      </c>
      <c r="C172" s="18"/>
      <c r="D172" s="24"/>
      <c r="E172" s="23"/>
      <c r="F172" s="132"/>
      <c r="G172" s="131"/>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3" t="str">
        <f t="shared" si="50"/>
        <v>-</v>
      </c>
      <c r="C173" s="18"/>
      <c r="D173" s="24"/>
      <c r="E173" s="23"/>
      <c r="F173" s="132"/>
      <c r="G173" s="131"/>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3" t="str">
        <f t="shared" si="50"/>
        <v>-</v>
      </c>
      <c r="C174" s="18"/>
      <c r="D174" s="24"/>
      <c r="E174" s="23"/>
      <c r="F174" s="132"/>
      <c r="G174" s="131"/>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3" t="str">
        <f t="shared" si="50"/>
        <v>-</v>
      </c>
      <c r="C175" s="18"/>
      <c r="D175" s="24"/>
      <c r="E175" s="23"/>
      <c r="F175" s="132"/>
      <c r="G175" s="131"/>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3" t="str">
        <f t="shared" si="50"/>
        <v>-</v>
      </c>
      <c r="C176" s="18"/>
      <c r="D176" s="24"/>
      <c r="E176" s="23"/>
      <c r="F176" s="132"/>
      <c r="G176" s="131"/>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3" t="str">
        <f t="shared" si="50"/>
        <v>-</v>
      </c>
      <c r="C177" s="18"/>
      <c r="D177" s="24"/>
      <c r="E177" s="23"/>
      <c r="F177" s="132"/>
      <c r="G177" s="131"/>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3" t="str">
        <f t="shared" si="50"/>
        <v>-</v>
      </c>
      <c r="C178" s="18"/>
      <c r="D178" s="24"/>
      <c r="E178" s="23"/>
      <c r="F178" s="132"/>
      <c r="G178" s="131"/>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3" t="str">
        <f t="shared" si="50"/>
        <v>-</v>
      </c>
      <c r="C179" s="18"/>
      <c r="D179" s="24"/>
      <c r="E179" s="23"/>
      <c r="F179" s="132"/>
      <c r="G179" s="131"/>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3" t="str">
        <f t="shared" si="50"/>
        <v>-</v>
      </c>
      <c r="C180" s="18"/>
      <c r="D180" s="24"/>
      <c r="E180" s="23"/>
      <c r="F180" s="132"/>
      <c r="G180" s="131"/>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3" t="str">
        <f t="shared" si="50"/>
        <v>-</v>
      </c>
      <c r="C181" s="18"/>
      <c r="D181" s="24"/>
      <c r="E181" s="23"/>
      <c r="F181" s="132"/>
      <c r="G181" s="131"/>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3" t="str">
        <f t="shared" si="50"/>
        <v>-</v>
      </c>
      <c r="C182" s="18"/>
      <c r="D182" s="24"/>
      <c r="E182" s="23"/>
      <c r="F182" s="132"/>
      <c r="G182" s="131"/>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3" t="str">
        <f t="shared" si="50"/>
        <v>-</v>
      </c>
      <c r="C183" s="18"/>
      <c r="D183" s="24"/>
      <c r="E183" s="23"/>
      <c r="F183" s="132"/>
      <c r="G183" s="131"/>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3" t="str">
        <f t="shared" si="50"/>
        <v>-</v>
      </c>
      <c r="C184" s="18"/>
      <c r="D184" s="24"/>
      <c r="E184" s="23"/>
      <c r="F184" s="132"/>
      <c r="G184" s="131"/>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3" t="str">
        <f t="shared" si="50"/>
        <v>-</v>
      </c>
      <c r="C185" s="18"/>
      <c r="D185" s="24"/>
      <c r="E185" s="23"/>
      <c r="F185" s="132"/>
      <c r="G185" s="131"/>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3" t="str">
        <f t="shared" si="50"/>
        <v>-</v>
      </c>
      <c r="C186" s="18"/>
      <c r="D186" s="24"/>
      <c r="E186" s="23"/>
      <c r="F186" s="132"/>
      <c r="G186" s="131"/>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3" t="str">
        <f t="shared" si="50"/>
        <v>-</v>
      </c>
      <c r="C187" s="18"/>
      <c r="D187" s="24"/>
      <c r="E187" s="23"/>
      <c r="F187" s="132"/>
      <c r="G187" s="131"/>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3" t="str">
        <f t="shared" si="50"/>
        <v>-</v>
      </c>
      <c r="C188" s="18"/>
      <c r="D188" s="24"/>
      <c r="E188" s="23"/>
      <c r="F188" s="132"/>
      <c r="G188" s="131"/>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3" t="str">
        <f t="shared" si="50"/>
        <v>-</v>
      </c>
      <c r="C189" s="18"/>
      <c r="D189" s="24"/>
      <c r="E189" s="23"/>
      <c r="F189" s="132"/>
      <c r="G189" s="131"/>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3" t="str">
        <f t="shared" si="50"/>
        <v>-</v>
      </c>
      <c r="C190" s="18"/>
      <c r="D190" s="24"/>
      <c r="E190" s="23"/>
      <c r="F190" s="132"/>
      <c r="G190" s="131"/>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3" t="str">
        <f t="shared" si="50"/>
        <v>-</v>
      </c>
      <c r="C191" s="18"/>
      <c r="D191" s="24"/>
      <c r="E191" s="23"/>
      <c r="F191" s="132"/>
      <c r="G191" s="131"/>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3" t="str">
        <f t="shared" si="50"/>
        <v>-</v>
      </c>
      <c r="C192" s="18"/>
      <c r="D192" s="24"/>
      <c r="E192" s="23"/>
      <c r="F192" s="132"/>
      <c r="G192" s="131"/>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3" t="str">
        <f t="shared" si="50"/>
        <v>-</v>
      </c>
      <c r="C193" s="18"/>
      <c r="D193" s="24"/>
      <c r="E193" s="23"/>
      <c r="F193" s="132"/>
      <c r="G193" s="131"/>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3" t="str">
        <f t="shared" si="50"/>
        <v>-</v>
      </c>
      <c r="C194" s="18"/>
      <c r="D194" s="24"/>
      <c r="E194" s="23"/>
      <c r="F194" s="132"/>
      <c r="G194" s="131"/>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3" t="str">
        <f t="shared" si="50"/>
        <v>-</v>
      </c>
      <c r="C195" s="18"/>
      <c r="D195" s="24"/>
      <c r="E195" s="23"/>
      <c r="F195" s="132"/>
      <c r="G195" s="131"/>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3" t="str">
        <f t="shared" si="50"/>
        <v>-</v>
      </c>
      <c r="C196" s="18"/>
      <c r="D196" s="24"/>
      <c r="E196" s="23"/>
      <c r="F196" s="132"/>
      <c r="G196" s="131"/>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3" t="str">
        <f t="shared" si="50"/>
        <v>-</v>
      </c>
      <c r="C197" s="18"/>
      <c r="D197" s="24"/>
      <c r="E197" s="23"/>
      <c r="F197" s="132"/>
      <c r="G197" s="131"/>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3" t="str">
        <f t="shared" si="50"/>
        <v>-</v>
      </c>
      <c r="C198" s="18"/>
      <c r="D198" s="24"/>
      <c r="E198" s="23"/>
      <c r="F198" s="132"/>
      <c r="G198" s="131"/>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3" t="str">
        <f t="shared" si="50"/>
        <v>-</v>
      </c>
      <c r="C199" s="18"/>
      <c r="D199" s="24"/>
      <c r="E199" s="23"/>
      <c r="F199" s="132"/>
      <c r="G199" s="131"/>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3" t="str">
        <f t="shared" si="50"/>
        <v>-</v>
      </c>
      <c r="C200" s="18"/>
      <c r="D200" s="24"/>
      <c r="E200" s="23"/>
      <c r="F200" s="132"/>
      <c r="G200" s="131"/>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3" t="str">
        <f t="shared" si="50"/>
        <v>-</v>
      </c>
      <c r="C201" s="18"/>
      <c r="D201" s="24"/>
      <c r="E201" s="23"/>
      <c r="F201" s="132"/>
      <c r="G201" s="131"/>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3" t="str">
        <f t="shared" ref="B202:B251" si="72">C202&amp;"-"&amp;E202</f>
        <v>-</v>
      </c>
      <c r="C202" s="18"/>
      <c r="D202" s="24"/>
      <c r="E202" s="23"/>
      <c r="F202" s="132"/>
      <c r="G202" s="131"/>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3" t="str">
        <f t="shared" si="72"/>
        <v>-</v>
      </c>
      <c r="C203" s="18"/>
      <c r="D203" s="24"/>
      <c r="E203" s="23"/>
      <c r="F203" s="132"/>
      <c r="G203" s="131"/>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3" t="str">
        <f t="shared" si="72"/>
        <v>-</v>
      </c>
      <c r="C204" s="18"/>
      <c r="D204" s="24"/>
      <c r="E204" s="23"/>
      <c r="F204" s="132"/>
      <c r="G204" s="131"/>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3" t="str">
        <f t="shared" si="72"/>
        <v>-</v>
      </c>
      <c r="C205" s="18"/>
      <c r="D205" s="24"/>
      <c r="E205" s="23"/>
      <c r="F205" s="132"/>
      <c r="G205" s="131"/>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3" t="str">
        <f t="shared" si="72"/>
        <v>-</v>
      </c>
      <c r="C206" s="18"/>
      <c r="D206" s="24"/>
      <c r="E206" s="23"/>
      <c r="F206" s="132"/>
      <c r="G206" s="131"/>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3" t="str">
        <f t="shared" si="72"/>
        <v>-</v>
      </c>
      <c r="C207" s="18"/>
      <c r="D207" s="24"/>
      <c r="E207" s="23"/>
      <c r="F207" s="132"/>
      <c r="G207" s="131"/>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3" t="str">
        <f t="shared" si="72"/>
        <v>-</v>
      </c>
      <c r="C208" s="18"/>
      <c r="D208" s="24"/>
      <c r="E208" s="23"/>
      <c r="F208" s="132"/>
      <c r="G208" s="131"/>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3" t="str">
        <f t="shared" si="72"/>
        <v>-</v>
      </c>
      <c r="C209" s="18"/>
      <c r="D209" s="24"/>
      <c r="E209" s="23"/>
      <c r="F209" s="132"/>
      <c r="G209" s="131"/>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3" t="str">
        <f t="shared" si="72"/>
        <v>-</v>
      </c>
      <c r="C210" s="18"/>
      <c r="D210" s="24"/>
      <c r="E210" s="23"/>
      <c r="F210" s="132"/>
      <c r="G210" s="131"/>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3" t="str">
        <f t="shared" si="72"/>
        <v>-</v>
      </c>
      <c r="C211" s="18"/>
      <c r="D211" s="24"/>
      <c r="E211" s="23"/>
      <c r="F211" s="132"/>
      <c r="G211" s="131"/>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3" t="str">
        <f t="shared" si="72"/>
        <v>-</v>
      </c>
      <c r="C212" s="18"/>
      <c r="D212" s="24"/>
      <c r="E212" s="23"/>
      <c r="F212" s="132"/>
      <c r="G212" s="131"/>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3" t="str">
        <f t="shared" si="72"/>
        <v>-</v>
      </c>
      <c r="C213" s="18"/>
      <c r="D213" s="24"/>
      <c r="E213" s="23"/>
      <c r="F213" s="132"/>
      <c r="G213" s="131"/>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3" t="str">
        <f t="shared" si="72"/>
        <v>-</v>
      </c>
      <c r="C214" s="18"/>
      <c r="D214" s="24"/>
      <c r="E214" s="23"/>
      <c r="F214" s="132"/>
      <c r="G214" s="131"/>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3" t="str">
        <f t="shared" si="72"/>
        <v>-</v>
      </c>
      <c r="C215" s="18"/>
      <c r="D215" s="24"/>
      <c r="E215" s="23"/>
      <c r="F215" s="132"/>
      <c r="G215" s="131"/>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3" t="str">
        <f t="shared" si="72"/>
        <v>-</v>
      </c>
      <c r="C216" s="18"/>
      <c r="D216" s="24"/>
      <c r="E216" s="23"/>
      <c r="F216" s="132"/>
      <c r="G216" s="131"/>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3" t="str">
        <f t="shared" si="72"/>
        <v>-</v>
      </c>
      <c r="C217" s="18"/>
      <c r="D217" s="24"/>
      <c r="E217" s="23"/>
      <c r="F217" s="132"/>
      <c r="G217" s="131"/>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3" t="str">
        <f t="shared" si="72"/>
        <v>-</v>
      </c>
      <c r="C218" s="18"/>
      <c r="D218" s="24"/>
      <c r="E218" s="23"/>
      <c r="F218" s="132"/>
      <c r="G218" s="131"/>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3" t="str">
        <f t="shared" si="72"/>
        <v>-</v>
      </c>
      <c r="C219" s="18"/>
      <c r="D219" s="24"/>
      <c r="E219" s="23"/>
      <c r="F219" s="132"/>
      <c r="G219" s="131"/>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3" t="str">
        <f t="shared" si="72"/>
        <v>-</v>
      </c>
      <c r="C220" s="18"/>
      <c r="D220" s="24"/>
      <c r="E220" s="23"/>
      <c r="F220" s="132"/>
      <c r="G220" s="131"/>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3" t="str">
        <f t="shared" si="72"/>
        <v>-</v>
      </c>
      <c r="C221" s="18"/>
      <c r="D221" s="24"/>
      <c r="E221" s="23"/>
      <c r="F221" s="132"/>
      <c r="G221" s="131"/>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3" t="str">
        <f t="shared" si="72"/>
        <v>-</v>
      </c>
      <c r="C222" s="18"/>
      <c r="D222" s="24"/>
      <c r="E222" s="23"/>
      <c r="F222" s="132"/>
      <c r="G222" s="131"/>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3" t="str">
        <f t="shared" si="72"/>
        <v>-</v>
      </c>
      <c r="C223" s="18"/>
      <c r="D223" s="24"/>
      <c r="E223" s="23"/>
      <c r="F223" s="132"/>
      <c r="G223" s="131"/>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3" t="str">
        <f t="shared" si="72"/>
        <v>-</v>
      </c>
      <c r="C224" s="18"/>
      <c r="D224" s="24"/>
      <c r="E224" s="23"/>
      <c r="F224" s="132"/>
      <c r="G224" s="131"/>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3" t="str">
        <f t="shared" si="72"/>
        <v>-</v>
      </c>
      <c r="C225" s="18"/>
      <c r="D225" s="24"/>
      <c r="E225" s="23"/>
      <c r="F225" s="132"/>
      <c r="G225" s="131"/>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3" t="str">
        <f t="shared" si="72"/>
        <v>-</v>
      </c>
      <c r="C226" s="18"/>
      <c r="D226" s="24"/>
      <c r="E226" s="23"/>
      <c r="F226" s="132"/>
      <c r="G226" s="131"/>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3" t="str">
        <f t="shared" si="72"/>
        <v>-</v>
      </c>
      <c r="C227" s="18"/>
      <c r="D227" s="24"/>
      <c r="E227" s="23"/>
      <c r="F227" s="132"/>
      <c r="G227" s="131"/>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3" t="str">
        <f t="shared" si="72"/>
        <v>-</v>
      </c>
      <c r="C228" s="18"/>
      <c r="D228" s="24"/>
      <c r="E228" s="23"/>
      <c r="F228" s="132"/>
      <c r="G228" s="131"/>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3" t="str">
        <f t="shared" si="72"/>
        <v>-</v>
      </c>
      <c r="C229" s="18"/>
      <c r="D229" s="24"/>
      <c r="E229" s="23"/>
      <c r="F229" s="132"/>
      <c r="G229" s="131"/>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3" t="str">
        <f t="shared" si="72"/>
        <v>-</v>
      </c>
      <c r="C230" s="18"/>
      <c r="D230" s="24"/>
      <c r="E230" s="23"/>
      <c r="F230" s="132"/>
      <c r="G230" s="131"/>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3" t="str">
        <f t="shared" si="72"/>
        <v>-</v>
      </c>
      <c r="C231" s="18"/>
      <c r="D231" s="24"/>
      <c r="E231" s="23"/>
      <c r="F231" s="132"/>
      <c r="G231" s="131"/>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3" t="str">
        <f t="shared" si="72"/>
        <v>-</v>
      </c>
      <c r="C232" s="18"/>
      <c r="D232" s="24"/>
      <c r="E232" s="23"/>
      <c r="F232" s="132"/>
      <c r="G232" s="131"/>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3" t="str">
        <f t="shared" si="72"/>
        <v>-</v>
      </c>
      <c r="C233" s="18"/>
      <c r="D233" s="24"/>
      <c r="E233" s="23"/>
      <c r="F233" s="132"/>
      <c r="G233" s="131"/>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3" t="str">
        <f t="shared" si="72"/>
        <v>-</v>
      </c>
      <c r="C234" s="18"/>
      <c r="D234" s="24"/>
      <c r="E234" s="23"/>
      <c r="F234" s="132"/>
      <c r="G234" s="131"/>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3" t="str">
        <f t="shared" si="72"/>
        <v>-</v>
      </c>
      <c r="C235" s="18"/>
      <c r="D235" s="24"/>
      <c r="E235" s="23"/>
      <c r="F235" s="132"/>
      <c r="G235" s="131"/>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3" t="str">
        <f t="shared" si="72"/>
        <v>-</v>
      </c>
      <c r="C236" s="18"/>
      <c r="D236" s="24"/>
      <c r="E236" s="23"/>
      <c r="F236" s="132"/>
      <c r="G236" s="131"/>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3" t="str">
        <f t="shared" si="72"/>
        <v>-</v>
      </c>
      <c r="C237" s="18"/>
      <c r="D237" s="24"/>
      <c r="E237" s="23"/>
      <c r="F237" s="132"/>
      <c r="G237" s="131"/>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3" t="str">
        <f t="shared" si="72"/>
        <v>-</v>
      </c>
      <c r="C238" s="18"/>
      <c r="D238" s="24"/>
      <c r="E238" s="23"/>
      <c r="F238" s="132"/>
      <c r="G238" s="131"/>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3" t="str">
        <f t="shared" si="72"/>
        <v>-</v>
      </c>
      <c r="C239" s="18"/>
      <c r="D239" s="24"/>
      <c r="E239" s="23"/>
      <c r="F239" s="132"/>
      <c r="G239" s="131"/>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3" t="str">
        <f t="shared" si="72"/>
        <v>-</v>
      </c>
      <c r="C240" s="18"/>
      <c r="D240" s="24"/>
      <c r="E240" s="23"/>
      <c r="F240" s="132"/>
      <c r="G240" s="131"/>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3" t="str">
        <f t="shared" si="72"/>
        <v>-</v>
      </c>
      <c r="C241" s="18"/>
      <c r="D241" s="24"/>
      <c r="E241" s="23"/>
      <c r="F241" s="132"/>
      <c r="G241" s="131"/>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3" t="str">
        <f t="shared" si="72"/>
        <v>-</v>
      </c>
      <c r="C242" s="18"/>
      <c r="D242" s="24"/>
      <c r="E242" s="23"/>
      <c r="F242" s="132"/>
      <c r="G242" s="131"/>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3" t="str">
        <f t="shared" si="72"/>
        <v>-</v>
      </c>
      <c r="C243" s="18"/>
      <c r="D243" s="24"/>
      <c r="E243" s="23"/>
      <c r="F243" s="132"/>
      <c r="G243" s="131"/>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3" t="str">
        <f t="shared" si="72"/>
        <v>-</v>
      </c>
      <c r="C244" s="18"/>
      <c r="D244" s="24"/>
      <c r="E244" s="23"/>
      <c r="F244" s="132"/>
      <c r="G244" s="131"/>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3" t="str">
        <f t="shared" si="72"/>
        <v>-</v>
      </c>
      <c r="C245" s="18"/>
      <c r="D245" s="24"/>
      <c r="E245" s="23"/>
      <c r="F245" s="132"/>
      <c r="G245" s="131"/>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3" t="str">
        <f t="shared" si="72"/>
        <v>-</v>
      </c>
      <c r="C246" s="18"/>
      <c r="D246" s="24"/>
      <c r="E246" s="23"/>
      <c r="F246" s="132"/>
      <c r="G246" s="131"/>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3" t="str">
        <f t="shared" si="72"/>
        <v>-</v>
      </c>
      <c r="C247" s="18"/>
      <c r="D247" s="24"/>
      <c r="E247" s="23"/>
      <c r="F247" s="132"/>
      <c r="G247" s="131"/>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3" t="str">
        <f t="shared" si="72"/>
        <v>-</v>
      </c>
      <c r="C248" s="18"/>
      <c r="D248" s="24"/>
      <c r="E248" s="23"/>
      <c r="F248" s="132"/>
      <c r="G248" s="131"/>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3" t="str">
        <f t="shared" si="72"/>
        <v>-</v>
      </c>
      <c r="C249" s="18"/>
      <c r="D249" s="24"/>
      <c r="E249" s="23"/>
      <c r="F249" s="132"/>
      <c r="G249" s="131"/>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3" t="str">
        <f t="shared" si="72"/>
        <v>-</v>
      </c>
      <c r="C250" s="18"/>
      <c r="D250" s="24"/>
      <c r="E250" s="23"/>
      <c r="F250" s="132"/>
      <c r="G250" s="131"/>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3" t="str">
        <f t="shared" si="72"/>
        <v>-</v>
      </c>
      <c r="C251" s="18"/>
      <c r="D251" s="24"/>
      <c r="E251" s="23"/>
      <c r="F251" s="132"/>
      <c r="G251" s="134"/>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sheetData>
  <sheetProtection formatCells="0" formatColumns="0" formatRows="0" autoFilter="0" pivotTables="0"/>
  <autoFilter ref="C9:AZ251" xr:uid="{00000000-0009-0000-0000-00000F000000}"/>
  <dataConsolidate/>
  <mergeCells count="12">
    <mergeCell ref="C7:E8"/>
    <mergeCell ref="F7:AZ7"/>
    <mergeCell ref="F8:X8"/>
    <mergeCell ref="Y8:AE8"/>
    <mergeCell ref="AF8:AR8"/>
    <mergeCell ref="AS8:AV8"/>
    <mergeCell ref="AW8:AZ8"/>
    <mergeCell ref="G5:S5"/>
    <mergeCell ref="F1:F2"/>
    <mergeCell ref="G1:AX2"/>
    <mergeCell ref="G3:AX3"/>
    <mergeCell ref="G4:AX4"/>
  </mergeCells>
  <phoneticPr fontId="9" type="noConversion"/>
  <conditionalFormatting sqref="I14">
    <cfRule type="cellIs" dxfId="177" priority="31" stopIfTrue="1" operator="equal">
      <formula>"TOLERABLE"</formula>
    </cfRule>
  </conditionalFormatting>
  <conditionalFormatting sqref="I10:V13 I15:V251">
    <cfRule type="cellIs" dxfId="176" priority="63" stopIfTrue="1" operator="equal">
      <formula>"TOLERABLE"</formula>
    </cfRule>
  </conditionalFormatting>
  <conditionalFormatting sqref="K14">
    <cfRule type="cellIs" dxfId="175" priority="30" stopIfTrue="1" operator="equal">
      <formula>"TOLERABLE"</formula>
    </cfRule>
  </conditionalFormatting>
  <conditionalFormatting sqref="M14">
    <cfRule type="cellIs" dxfId="174" priority="29" stopIfTrue="1" operator="equal">
      <formula>"TOLERABLE"</formula>
    </cfRule>
  </conditionalFormatting>
  <conditionalFormatting sqref="O14">
    <cfRule type="cellIs" dxfId="173" priority="28" stopIfTrue="1" operator="equal">
      <formula>"TOLERABLE"</formula>
    </cfRule>
  </conditionalFormatting>
  <conditionalFormatting sqref="Q14">
    <cfRule type="cellIs" dxfId="172" priority="27" stopIfTrue="1" operator="equal">
      <formula>"TOLERABLE"</formula>
    </cfRule>
  </conditionalFormatting>
  <conditionalFormatting sqref="S14">
    <cfRule type="cellIs" dxfId="171" priority="26" stopIfTrue="1" operator="equal">
      <formula>"TOLERABLE"</formula>
    </cfRule>
  </conditionalFormatting>
  <conditionalFormatting sqref="U14">
    <cfRule type="cellIs" dxfId="170" priority="25" stopIfTrue="1" operator="equal">
      <formula>"TOLERABLE"</formula>
    </cfRule>
  </conditionalFormatting>
  <conditionalFormatting sqref="X10:X251">
    <cfRule type="containsText" dxfId="169" priority="22" operator="containsText" text="Débil">
      <formula>NOT(ISERROR(SEARCH("Débil",X10)))</formula>
    </cfRule>
    <cfRule type="containsText" dxfId="168" priority="23" operator="containsText" text="Moderado">
      <formula>NOT(ISERROR(SEARCH("Moderado",X10)))</formula>
    </cfRule>
    <cfRule type="containsText" dxfId="167" priority="24" operator="containsText" text="Fuerte">
      <formula>NOT(ISERROR(SEARCH("Fuerte",X10)))</formula>
    </cfRule>
  </conditionalFormatting>
  <conditionalFormatting sqref="AA10:AB251">
    <cfRule type="containsText" dxfId="166" priority="16" operator="containsText" text="Débil">
      <formula>NOT(ISERROR(SEARCH("Débil",AA10)))</formula>
    </cfRule>
    <cfRule type="containsText" dxfId="165" priority="17" operator="containsText" text="Moderado">
      <formula>NOT(ISERROR(SEARCH("Moderado",AA10)))</formula>
    </cfRule>
    <cfRule type="containsText" dxfId="164" priority="18" operator="containsText" text="Fuerte">
      <formula>NOT(ISERROR(SEARCH("Fuerte",AA10)))</formula>
    </cfRule>
  </conditionalFormatting>
  <conditionalFormatting sqref="AC10:AC251">
    <cfRule type="cellIs" dxfId="163" priority="14" stopIfTrue="1" operator="equal">
      <formula>"Sí"</formula>
    </cfRule>
    <cfRule type="cellIs" dxfId="162" priority="15" stopIfTrue="1" operator="equal">
      <formula>"No"</formula>
    </cfRule>
  </conditionalFormatting>
  <conditionalFormatting sqref="AE251">
    <cfRule type="containsText" dxfId="161" priority="39" operator="containsText" text="Débil">
      <formula>NOT(ISERROR(SEARCH("Débil",AE251)))</formula>
    </cfRule>
    <cfRule type="containsText" dxfId="160" priority="40" operator="containsText" text="Moderado">
      <formula>NOT(ISERROR(SEARCH("Moderado",AE251)))</formula>
    </cfRule>
    <cfRule type="containsText" dxfId="159" priority="41" operator="containsText" text="Fuerte">
      <formula>NOT(ISERROR(SEARCH("Fuerte",AE251)))</formula>
    </cfRule>
  </conditionalFormatting>
  <conditionalFormatting sqref="AF14">
    <cfRule type="containsText" dxfId="158" priority="11" operator="containsText" text="Débil">
      <formula>NOT(ISERROR(SEARCH("Débil",AF14)))</formula>
    </cfRule>
    <cfRule type="containsText" dxfId="157" priority="12" operator="containsText" text="Moderado">
      <formula>NOT(ISERROR(SEARCH("Moderado",AF14)))</formula>
    </cfRule>
    <cfRule type="containsText" dxfId="156" priority="13" operator="containsText" text="Fuerte">
      <formula>NOT(ISERROR(SEARCH("Fuerte",AF14)))</formula>
    </cfRule>
  </conditionalFormatting>
  <conditionalFormatting sqref="AF10:AH13 AF15:AH251">
    <cfRule type="containsText" dxfId="155" priority="45" operator="containsText" text="Débil">
      <formula>NOT(ISERROR(SEARCH("Débil",AF10)))</formula>
    </cfRule>
    <cfRule type="containsText" dxfId="154" priority="46" operator="containsText" text="Moderado">
      <formula>NOT(ISERROR(SEARCH("Moderado",AF10)))</formula>
    </cfRule>
    <cfRule type="containsText" dxfId="153" priority="47" operator="containsText" text="Fuerte">
      <formula>NOT(ISERROR(SEARCH("Fuerte",AF10)))</formula>
    </cfRule>
  </conditionalFormatting>
  <conditionalFormatting sqref="AH14">
    <cfRule type="containsText" dxfId="152" priority="8" operator="containsText" text="Débil">
      <formula>NOT(ISERROR(SEARCH("Débil",AH14)))</formula>
    </cfRule>
    <cfRule type="containsText" dxfId="151" priority="9" operator="containsText" text="Moderado">
      <formula>NOT(ISERROR(SEARCH("Moderado",AH14)))</formula>
    </cfRule>
    <cfRule type="containsText" dxfId="150" priority="10" operator="containsText" text="Fuerte">
      <formula>NOT(ISERROR(SEARCH("Fuerte",AH14)))</formula>
    </cfRule>
  </conditionalFormatting>
  <conditionalFormatting sqref="AJ10:AK13 AJ15:AK251">
    <cfRule type="cellIs" dxfId="149" priority="42" stopIfTrue="1" operator="equal">
      <formula>"Fuerte"</formula>
    </cfRule>
    <cfRule type="cellIs" dxfId="148" priority="43" stopIfTrue="1" operator="equal">
      <formula>"Moderado"</formula>
    </cfRule>
    <cfRule type="cellIs" dxfId="147" priority="44" stopIfTrue="1" operator="equal">
      <formula>"Débil"</formula>
    </cfRule>
  </conditionalFormatting>
  <conditionalFormatting sqref="AK14">
    <cfRule type="cellIs" dxfId="146" priority="5" stopIfTrue="1" operator="equal">
      <formula>"Fuerte"</formula>
    </cfRule>
    <cfRule type="cellIs" dxfId="145" priority="6" stopIfTrue="1" operator="equal">
      <formula>"Moderado"</formula>
    </cfRule>
    <cfRule type="cellIs" dxfId="144" priority="7" stopIfTrue="1" operator="equal">
      <formula>"Débil"</formula>
    </cfRule>
  </conditionalFormatting>
  <conditionalFormatting sqref="AM10:AM251">
    <cfRule type="cellIs" dxfId="143" priority="1" stopIfTrue="1" operator="equal">
      <formula>"Zona Extrema"</formula>
    </cfRule>
    <cfRule type="cellIs" dxfId="142" priority="2" stopIfTrue="1" operator="equal">
      <formula>"Zona Alta"</formula>
    </cfRule>
    <cfRule type="cellIs" dxfId="141" priority="3" stopIfTrue="1" operator="equal">
      <formula>"Zona Moderada"</formula>
    </cfRule>
    <cfRule type="cellIs" dxfId="140" priority="4"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51" xr:uid="{00000000-0002-0000-0F00-000001000000}">
      <formula1>"Siempre se ejecuta, Algunas veces se ejecuta, No se ejecuta"</formula1>
    </dataValidation>
    <dataValidation type="list" allowBlank="1" showInputMessage="1" showErrorMessage="1" sqref="U10:U251" xr:uid="{00000000-0002-0000-0F00-000002000000}">
      <formula1>"Completa,Incompleta,No existe"</formula1>
    </dataValidation>
    <dataValidation type="list" allowBlank="1" showInputMessage="1" showErrorMessage="1" sqref="S10:S251" xr:uid="{00000000-0002-0000-0F00-000003000000}">
      <formula1>"Se investigan y resuelven oportunamente,No se investigan y resuelven oportunamente"</formula1>
    </dataValidation>
    <dataValidation type="list" allowBlank="1" showInputMessage="1" showErrorMessage="1" sqref="Q10:Q251" xr:uid="{00000000-0002-0000-0F00-000004000000}">
      <formula1>"Confiable,No confiable"</formula1>
    </dataValidation>
    <dataValidation type="list" allowBlank="1" showInputMessage="1" showErrorMessage="1" sqref="O10:O251" xr:uid="{00000000-0002-0000-0F00-000005000000}">
      <formula1>"Prevenir,Detectar,No es un control"</formula1>
    </dataValidation>
    <dataValidation type="list" allowBlank="1" showInputMessage="1" showErrorMessage="1" sqref="M10:M251" xr:uid="{00000000-0002-0000-0F00-000006000000}">
      <formula1>"Oportuna,Inoportuna"</formula1>
    </dataValidation>
    <dataValidation type="list" allowBlank="1" showInputMessage="1" showErrorMessage="1" sqref="K10:K251" xr:uid="{00000000-0002-0000-0F00-000007000000}">
      <formula1>"Adecuado,Inadecuado"</formula1>
    </dataValidation>
    <dataValidation type="list" allowBlank="1" showInputMessage="1" showErrorMessage="1" sqref="I10:I251" xr:uid="{00000000-0002-0000-0F00-000008000000}">
      <formula1>"Asignado,No asignado"</formula1>
    </dataValidation>
    <dataValidation type="list" allowBlank="1" showInputMessage="1" showErrorMessage="1" sqref="G18:G251" xr:uid="{00000000-0002-0000-0F00-000009000000}">
      <formula1>"Directamente,No disminuye"</formula1>
    </dataValidation>
    <dataValidation type="list" allowBlank="1" showInputMessage="1" showErrorMessage="1" sqref="H10:H251" xr:uid="{00000000-0002-0000-0F00-00000A000000}">
      <formula1>"Directamente,Indirectamente,No disminuye"</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90" zoomScaleNormal="90" workbookViewId="0">
      <selection activeCell="A9" sqref="A9"/>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2" customHeight="1" x14ac:dyDescent="0.25">
      <c r="K1" s="150"/>
      <c r="L1" s="151"/>
      <c r="M1" s="787" t="s">
        <v>598</v>
      </c>
      <c r="N1" s="789" t="s">
        <v>1155</v>
      </c>
      <c r="O1" s="757"/>
      <c r="P1" s="757"/>
      <c r="Q1" s="757"/>
      <c r="R1" s="757"/>
      <c r="S1" s="757"/>
      <c r="T1" s="757"/>
      <c r="U1" s="757"/>
      <c r="V1" s="757"/>
      <c r="W1" s="757"/>
      <c r="X1" s="751"/>
      <c r="Y1" s="170" t="s">
        <v>600</v>
      </c>
      <c r="Z1" s="791">
        <v>7</v>
      </c>
      <c r="AA1" s="792"/>
      <c r="AB1" s="793"/>
    </row>
    <row r="2" spans="2:28" ht="29.25" customHeight="1" x14ac:dyDescent="0.25">
      <c r="K2" s="140"/>
      <c r="L2" s="141"/>
      <c r="M2" s="788"/>
      <c r="N2" s="790"/>
      <c r="O2" s="756"/>
      <c r="P2" s="756"/>
      <c r="Q2" s="756"/>
      <c r="R2" s="756"/>
      <c r="S2" s="756"/>
      <c r="T2" s="756"/>
      <c r="U2" s="756"/>
      <c r="V2" s="756"/>
      <c r="W2" s="756"/>
      <c r="X2" s="696"/>
      <c r="Y2" s="170" t="s">
        <v>602</v>
      </c>
      <c r="Z2" s="794" t="s">
        <v>1300</v>
      </c>
      <c r="AA2" s="764"/>
      <c r="AB2" s="697"/>
    </row>
    <row r="3" spans="2:28" ht="32.25" customHeight="1" x14ac:dyDescent="0.25">
      <c r="K3" s="140"/>
      <c r="L3" s="141"/>
      <c r="M3" s="172" t="s">
        <v>605</v>
      </c>
      <c r="N3" s="794" t="s">
        <v>1157</v>
      </c>
      <c r="O3" s="764"/>
      <c r="P3" s="764"/>
      <c r="Q3" s="764"/>
      <c r="R3" s="764"/>
      <c r="S3" s="764"/>
      <c r="T3" s="764"/>
      <c r="U3" s="764"/>
      <c r="V3" s="764"/>
      <c r="W3" s="764"/>
      <c r="X3" s="697"/>
      <c r="Y3" s="170" t="s">
        <v>607</v>
      </c>
      <c r="Z3" s="795">
        <v>45139</v>
      </c>
      <c r="AA3" s="796"/>
      <c r="AB3" s="797"/>
    </row>
    <row r="4" spans="2:28" ht="23.25" customHeight="1" x14ac:dyDescent="0.25">
      <c r="K4" s="152"/>
      <c r="L4" s="153"/>
      <c r="M4" s="164"/>
      <c r="N4" s="808" t="s">
        <v>609</v>
      </c>
      <c r="O4" s="808"/>
      <c r="P4" s="808"/>
      <c r="Q4" s="808"/>
      <c r="R4" s="808"/>
      <c r="S4" s="808"/>
      <c r="T4" s="808"/>
      <c r="U4" s="808"/>
      <c r="V4" s="808"/>
      <c r="W4" s="808"/>
      <c r="X4" s="808"/>
      <c r="Y4" s="153"/>
      <c r="Z4" s="153"/>
      <c r="AA4" s="153"/>
      <c r="AB4" s="154"/>
    </row>
    <row r="5" spans="2:28" ht="15" customHeight="1" thickBot="1" x14ac:dyDescent="0.3"/>
    <row r="6" spans="2:28" ht="30.75" customHeight="1" thickBot="1" x14ac:dyDescent="0.3">
      <c r="K6" s="809" t="s">
        <v>477</v>
      </c>
      <c r="L6" s="810"/>
      <c r="M6" s="810"/>
      <c r="N6" s="810"/>
      <c r="O6" s="810"/>
      <c r="P6" s="810"/>
      <c r="Q6" s="811"/>
      <c r="S6" s="812" t="str">
        <f>K8</f>
        <v>Gestión del Talento Humano</v>
      </c>
      <c r="T6" s="813"/>
      <c r="U6" s="813"/>
      <c r="V6" s="813"/>
      <c r="W6" s="813"/>
      <c r="X6" s="813"/>
      <c r="Y6" s="813"/>
      <c r="Z6" s="813"/>
      <c r="AA6" s="813"/>
      <c r="AB6" s="814"/>
    </row>
    <row r="7" spans="2:28" ht="36" customHeight="1" thickBot="1" x14ac:dyDescent="0.3">
      <c r="B7" s="798" t="s">
        <v>1301</v>
      </c>
      <c r="C7" s="800" t="s">
        <v>71</v>
      </c>
      <c r="D7" s="801"/>
      <c r="E7" s="801"/>
      <c r="F7" s="801"/>
      <c r="G7" s="802"/>
      <c r="K7" s="395" t="s">
        <v>455</v>
      </c>
      <c r="L7" s="396" t="s">
        <v>107</v>
      </c>
      <c r="M7" s="396" t="s">
        <v>583</v>
      </c>
      <c r="N7" s="396" t="s">
        <v>1302</v>
      </c>
      <c r="O7" s="396" t="s">
        <v>463</v>
      </c>
      <c r="P7" s="396" t="s">
        <v>1303</v>
      </c>
      <c r="Q7" s="396" t="s">
        <v>477</v>
      </c>
      <c r="S7" s="81"/>
      <c r="T7" s="82"/>
      <c r="U7" s="82"/>
      <c r="V7" s="82"/>
      <c r="W7" s="82"/>
      <c r="X7" s="82"/>
      <c r="Y7" s="82"/>
      <c r="Z7" s="82"/>
      <c r="AA7" s="82"/>
      <c r="AB7" s="83"/>
    </row>
    <row r="8" spans="2:28" ht="45.75" customHeight="1" thickBot="1" x14ac:dyDescent="0.3">
      <c r="B8" s="799"/>
      <c r="C8" s="84" t="s">
        <v>77</v>
      </c>
      <c r="D8" s="84" t="s">
        <v>83</v>
      </c>
      <c r="E8" s="84" t="s">
        <v>90</v>
      </c>
      <c r="F8" s="84" t="s">
        <v>97</v>
      </c>
      <c r="G8" s="84" t="s">
        <v>104</v>
      </c>
      <c r="K8" s="803" t="str">
        <f>'Riesgos de Corrupción'!C6</f>
        <v>Gestión del Talento Humano</v>
      </c>
      <c r="L8" s="85" t="s">
        <v>73</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806" t="s">
        <v>1301</v>
      </c>
      <c r="T8" s="86"/>
      <c r="AB8" s="87"/>
    </row>
    <row r="9" spans="2:28" ht="45.75" customHeight="1" thickBot="1" x14ac:dyDescent="0.3">
      <c r="B9" s="88" t="s">
        <v>1304</v>
      </c>
      <c r="C9" s="89" t="s">
        <v>1305</v>
      </c>
      <c r="D9" s="89" t="s">
        <v>1306</v>
      </c>
      <c r="E9" s="90" t="s">
        <v>1307</v>
      </c>
      <c r="F9" s="90" t="s">
        <v>1308</v>
      </c>
      <c r="G9" s="90" t="s">
        <v>1309</v>
      </c>
      <c r="K9" s="804"/>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806"/>
      <c r="T9" s="91" t="s">
        <v>1310</v>
      </c>
      <c r="U9" s="78"/>
      <c r="AB9" s="87"/>
    </row>
    <row r="10" spans="2:28" ht="45.75" customHeight="1" thickBot="1" x14ac:dyDescent="0.3">
      <c r="B10" s="88" t="s">
        <v>98</v>
      </c>
      <c r="C10" s="92" t="s">
        <v>1311</v>
      </c>
      <c r="D10" s="89" t="s">
        <v>1312</v>
      </c>
      <c r="E10" s="89" t="s">
        <v>1313</v>
      </c>
      <c r="F10" s="90" t="s">
        <v>1314</v>
      </c>
      <c r="G10" s="90" t="s">
        <v>1308</v>
      </c>
      <c r="K10" s="804"/>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06"/>
      <c r="T10" s="91" t="s">
        <v>1315</v>
      </c>
      <c r="U10" s="78"/>
      <c r="AB10" s="87"/>
    </row>
    <row r="11" spans="2:28" ht="45" customHeight="1" thickBot="1" x14ac:dyDescent="0.3">
      <c r="B11" s="88" t="s">
        <v>91</v>
      </c>
      <c r="C11" s="93" t="s">
        <v>1316</v>
      </c>
      <c r="D11" s="92" t="s">
        <v>1317</v>
      </c>
      <c r="E11" s="89" t="s">
        <v>1318</v>
      </c>
      <c r="F11" s="90" t="s">
        <v>1319</v>
      </c>
      <c r="G11" s="90" t="s">
        <v>1307</v>
      </c>
      <c r="K11" s="804"/>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06"/>
      <c r="T11" s="91" t="s">
        <v>1320</v>
      </c>
      <c r="U11" s="78"/>
      <c r="AB11" s="87"/>
    </row>
    <row r="12" spans="2:28" ht="45.75" customHeight="1" thickBot="1" x14ac:dyDescent="0.3">
      <c r="B12" s="88" t="s">
        <v>84</v>
      </c>
      <c r="C12" s="93" t="s">
        <v>1321</v>
      </c>
      <c r="D12" s="93" t="s">
        <v>1322</v>
      </c>
      <c r="E12" s="92" t="s">
        <v>1317</v>
      </c>
      <c r="F12" s="89" t="s">
        <v>1312</v>
      </c>
      <c r="G12" s="90" t="s">
        <v>1323</v>
      </c>
      <c r="K12" s="804"/>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06"/>
      <c r="T12" s="91" t="s">
        <v>1324</v>
      </c>
      <c r="U12" s="78"/>
      <c r="AB12" s="87"/>
    </row>
    <row r="13" spans="2:28" ht="46.5" customHeight="1" thickBot="1" x14ac:dyDescent="0.3">
      <c r="B13" s="88" t="s">
        <v>78</v>
      </c>
      <c r="C13" s="93" t="s">
        <v>1325</v>
      </c>
      <c r="D13" s="93" t="s">
        <v>1321</v>
      </c>
      <c r="E13" s="92" t="s">
        <v>1326</v>
      </c>
      <c r="F13" s="89" t="s">
        <v>1327</v>
      </c>
      <c r="G13" s="90" t="s">
        <v>1328</v>
      </c>
      <c r="K13" s="804"/>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06"/>
      <c r="T13" s="91" t="s">
        <v>1329</v>
      </c>
      <c r="U13" s="78"/>
      <c r="AB13" s="87"/>
    </row>
    <row r="14" spans="2:28" ht="45.75" customHeight="1" x14ac:dyDescent="0.25">
      <c r="K14" s="804"/>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06"/>
      <c r="T14" s="94"/>
      <c r="AB14" s="87"/>
    </row>
    <row r="15" spans="2:28" ht="37.5" customHeight="1" x14ac:dyDescent="0.25">
      <c r="K15" s="804"/>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1330</v>
      </c>
      <c r="W15" s="96" t="s">
        <v>1331</v>
      </c>
      <c r="X15" s="97" t="s">
        <v>1332</v>
      </c>
      <c r="Y15" s="98" t="s">
        <v>1333</v>
      </c>
      <c r="Z15" s="98" t="s">
        <v>1334</v>
      </c>
      <c r="AB15" s="87"/>
    </row>
    <row r="16" spans="2:28" ht="30.2" customHeight="1" thickBot="1" x14ac:dyDescent="0.3">
      <c r="K16" s="804"/>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07" t="s">
        <v>71</v>
      </c>
      <c r="V16" s="807"/>
      <c r="W16" s="807"/>
      <c r="X16" s="807"/>
      <c r="Y16" s="807"/>
      <c r="Z16" s="807"/>
      <c r="AA16" s="807"/>
      <c r="AB16" s="101"/>
    </row>
    <row r="17" spans="11:27" ht="30.2" customHeight="1" x14ac:dyDescent="0.25">
      <c r="K17" s="804"/>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2" customHeight="1" x14ac:dyDescent="0.25">
      <c r="K18" s="804"/>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2" customHeight="1" x14ac:dyDescent="0.25">
      <c r="K19" s="804"/>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2" customHeight="1" x14ac:dyDescent="0.25">
      <c r="K20" s="804"/>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2" customHeight="1" x14ac:dyDescent="0.25">
      <c r="K21" s="804"/>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2" customHeight="1" x14ac:dyDescent="0.25">
      <c r="K22" s="804"/>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2" customHeight="1" x14ac:dyDescent="0.25">
      <c r="K23" s="804"/>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2" customHeight="1" x14ac:dyDescent="0.25">
      <c r="K24" s="804"/>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2" customHeight="1" x14ac:dyDescent="0.25">
      <c r="K25" s="804"/>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2" customHeight="1" x14ac:dyDescent="0.25">
      <c r="K26" s="804"/>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2" customHeight="1" x14ac:dyDescent="0.25">
      <c r="K27" s="804"/>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2" customHeight="1" x14ac:dyDescent="0.25">
      <c r="K28" s="804"/>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2" customHeight="1" x14ac:dyDescent="0.25">
      <c r="K29" s="804"/>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2" customHeight="1" x14ac:dyDescent="0.25">
      <c r="K30" s="804"/>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2" customHeight="1" x14ac:dyDescent="0.25">
      <c r="K31" s="804"/>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2" customHeight="1" x14ac:dyDescent="0.25">
      <c r="K32" s="804"/>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804"/>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805"/>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2" customHeight="1" thickBot="1" x14ac:dyDescent="0.3">
      <c r="K36" s="809" t="s">
        <v>1240</v>
      </c>
      <c r="L36" s="810"/>
      <c r="M36" s="810"/>
      <c r="N36" s="810"/>
      <c r="O36" s="810"/>
      <c r="P36" s="810"/>
      <c r="Q36" s="811"/>
      <c r="S36" s="812" t="str">
        <f>K38</f>
        <v>Gestión del Talento Humano</v>
      </c>
      <c r="T36" s="813"/>
      <c r="U36" s="813"/>
      <c r="V36" s="813"/>
      <c r="W36" s="813"/>
      <c r="X36" s="813"/>
      <c r="Y36" s="813"/>
      <c r="Z36" s="813"/>
      <c r="AA36" s="813"/>
      <c r="AB36" s="814"/>
    </row>
    <row r="37" spans="11:28" ht="30.2" customHeight="1" thickBot="1" x14ac:dyDescent="0.3">
      <c r="K37" s="395" t="s">
        <v>455</v>
      </c>
      <c r="L37" s="396" t="s">
        <v>107</v>
      </c>
      <c r="M37" s="396" t="s">
        <v>583</v>
      </c>
      <c r="N37" s="396" t="s">
        <v>1302</v>
      </c>
      <c r="O37" s="396" t="s">
        <v>463</v>
      </c>
      <c r="P37" s="396" t="s">
        <v>1303</v>
      </c>
      <c r="Q37" s="396" t="s">
        <v>1240</v>
      </c>
      <c r="S37" s="81"/>
      <c r="T37" s="82"/>
      <c r="U37" s="82"/>
      <c r="V37" s="82"/>
      <c r="W37" s="82"/>
      <c r="X37" s="82"/>
      <c r="Y37" s="82"/>
      <c r="Z37" s="82"/>
      <c r="AA37" s="82"/>
      <c r="AB37" s="83"/>
    </row>
    <row r="38" spans="11:28" ht="45.75" customHeight="1" x14ac:dyDescent="0.25">
      <c r="K38" s="803" t="str">
        <f>K8</f>
        <v>Gestión del Talento Humano</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806" t="s">
        <v>1301</v>
      </c>
      <c r="T38" s="86"/>
      <c r="AB38" s="87"/>
    </row>
    <row r="39" spans="11:28" ht="45.75" customHeight="1" x14ac:dyDescent="0.25">
      <c r="K39" s="804"/>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806"/>
      <c r="T39" s="91" t="s">
        <v>1310</v>
      </c>
      <c r="U39" s="78"/>
      <c r="AB39" s="87"/>
    </row>
    <row r="40" spans="11:28" ht="45.75" customHeight="1" x14ac:dyDescent="0.25">
      <c r="K40" s="804"/>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06"/>
      <c r="T40" s="91" t="s">
        <v>1315</v>
      </c>
      <c r="U40" s="78"/>
      <c r="AB40" s="87"/>
    </row>
    <row r="41" spans="11:28" ht="45.75" customHeight="1" x14ac:dyDescent="0.25">
      <c r="K41" s="804"/>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06"/>
      <c r="T41" s="91" t="s">
        <v>1320</v>
      </c>
      <c r="U41" s="78"/>
      <c r="AB41" s="87"/>
    </row>
    <row r="42" spans="11:28" ht="45.75" customHeight="1" x14ac:dyDescent="0.25">
      <c r="K42" s="804"/>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06"/>
      <c r="T42" s="91" t="s">
        <v>1324</v>
      </c>
      <c r="U42" s="78"/>
      <c r="AB42" s="87"/>
    </row>
    <row r="43" spans="11:28" ht="45.75" customHeight="1" x14ac:dyDescent="0.25">
      <c r="K43" s="804"/>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06"/>
      <c r="T43" s="91" t="s">
        <v>1329</v>
      </c>
      <c r="U43" s="78"/>
      <c r="AB43" s="87"/>
    </row>
    <row r="44" spans="11:28" ht="45.75" customHeight="1" x14ac:dyDescent="0.25">
      <c r="K44" s="804"/>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06"/>
      <c r="T44" s="94"/>
      <c r="AB44" s="87"/>
    </row>
    <row r="45" spans="11:28" ht="45" customHeight="1" x14ac:dyDescent="0.25">
      <c r="K45" s="804"/>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1330</v>
      </c>
      <c r="W45" s="96" t="s">
        <v>1331</v>
      </c>
      <c r="X45" s="97" t="s">
        <v>1332</v>
      </c>
      <c r="Y45" s="98" t="s">
        <v>1333</v>
      </c>
      <c r="Z45" s="98" t="s">
        <v>1334</v>
      </c>
      <c r="AB45" s="87"/>
    </row>
    <row r="46" spans="11:28" ht="44.45" customHeight="1" thickBot="1" x14ac:dyDescent="0.3">
      <c r="K46" s="804"/>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07" t="s">
        <v>71</v>
      </c>
      <c r="V46" s="807"/>
      <c r="W46" s="807"/>
      <c r="X46" s="807"/>
      <c r="Y46" s="807"/>
      <c r="Z46" s="807"/>
      <c r="AA46" s="807"/>
      <c r="AB46" s="101"/>
    </row>
    <row r="47" spans="11:28" ht="50.25" customHeight="1" x14ac:dyDescent="0.25">
      <c r="K47" s="804"/>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804"/>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804"/>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804"/>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804"/>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804"/>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804"/>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804"/>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804"/>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804"/>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804"/>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804"/>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804"/>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804"/>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804"/>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805"/>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utoFilter="0"/>
  <mergeCells count="19">
    <mergeCell ref="N4:X4"/>
    <mergeCell ref="K36:Q36"/>
    <mergeCell ref="S36:AB36"/>
    <mergeCell ref="K38:K62"/>
    <mergeCell ref="S38:S44"/>
    <mergeCell ref="U46:AA46"/>
    <mergeCell ref="K6:Q6"/>
    <mergeCell ref="S6:AB6"/>
    <mergeCell ref="B7:B8"/>
    <mergeCell ref="C7:G7"/>
    <mergeCell ref="K8:K34"/>
    <mergeCell ref="S8:S14"/>
    <mergeCell ref="U16:AA16"/>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60" zoomScaleNormal="60" workbookViewId="0">
      <pane xSplit="4" ySplit="6" topLeftCell="J7" activePane="bottomRight" state="frozen"/>
      <selection pane="topRight" activeCell="E1" sqref="E1"/>
      <selection pane="bottomLeft" activeCell="A7" sqref="A7"/>
      <selection pane="bottomRight" activeCell="M7" sqref="M7:M11"/>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12" width="10.28515625" style="86" customWidth="1"/>
    <col min="13" max="13" width="61.7109375" style="43" customWidth="1"/>
    <col min="14" max="14" width="44.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15" t="s">
        <v>598</v>
      </c>
      <c r="E1" s="709" t="s">
        <v>1155</v>
      </c>
      <c r="F1" s="717"/>
      <c r="G1" s="717"/>
      <c r="H1" s="717"/>
      <c r="I1" s="717"/>
      <c r="J1" s="717"/>
      <c r="K1" s="717"/>
      <c r="L1" s="717"/>
      <c r="M1" s="717"/>
      <c r="N1" s="717"/>
      <c r="O1" s="717"/>
      <c r="P1" s="170" t="s">
        <v>600</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06" t="s">
        <v>601</v>
      </c>
      <c r="CL1" s="707"/>
    </row>
    <row r="2" spans="1:90" ht="24" customHeight="1" thickBot="1" x14ac:dyDescent="0.3">
      <c r="A2" s="115"/>
      <c r="B2" s="155"/>
      <c r="C2" s="166"/>
      <c r="D2" s="716"/>
      <c r="E2" s="709"/>
      <c r="F2" s="717"/>
      <c r="G2" s="717"/>
      <c r="H2" s="717"/>
      <c r="I2" s="717"/>
      <c r="J2" s="717"/>
      <c r="K2" s="717"/>
      <c r="L2" s="717"/>
      <c r="M2" s="717"/>
      <c r="N2" s="717"/>
      <c r="O2" s="717"/>
      <c r="P2" s="170" t="s">
        <v>602</v>
      </c>
      <c r="Q2" s="170" t="s">
        <v>603</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06" t="s">
        <v>604</v>
      </c>
      <c r="CL2" s="707"/>
    </row>
    <row r="3" spans="1:90" s="110" customFormat="1" ht="36.75" customHeight="1" thickBot="1" x14ac:dyDescent="0.3">
      <c r="A3" s="115"/>
      <c r="B3" s="155"/>
      <c r="C3" s="167"/>
      <c r="D3" s="173" t="s">
        <v>605</v>
      </c>
      <c r="E3" s="708" t="s">
        <v>1157</v>
      </c>
      <c r="F3" s="708"/>
      <c r="G3" s="708"/>
      <c r="H3" s="708"/>
      <c r="I3" s="708"/>
      <c r="J3" s="708"/>
      <c r="K3" s="708"/>
      <c r="L3" s="708"/>
      <c r="M3" s="708"/>
      <c r="N3" s="708"/>
      <c r="O3" s="709"/>
      <c r="P3" s="170" t="s">
        <v>607</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10" t="s">
        <v>608</v>
      </c>
      <c r="CL3" s="711"/>
    </row>
    <row r="4" spans="1:90" ht="27" customHeight="1" x14ac:dyDescent="0.25">
      <c r="A4" s="115"/>
      <c r="B4" s="157"/>
      <c r="C4" s="158"/>
      <c r="D4" s="159"/>
      <c r="E4" s="712" t="s">
        <v>609</v>
      </c>
      <c r="F4" s="712"/>
      <c r="G4" s="712"/>
      <c r="H4" s="712"/>
      <c r="I4" s="712"/>
      <c r="J4" s="712"/>
      <c r="K4" s="712"/>
      <c r="L4" s="712"/>
      <c r="M4" s="712"/>
      <c r="N4" s="712"/>
      <c r="O4" s="712"/>
      <c r="P4" s="160"/>
      <c r="Q4" s="142"/>
    </row>
    <row r="5" spans="1:90" customFormat="1" ht="41.25" customHeight="1" thickBot="1" x14ac:dyDescent="0.3">
      <c r="A5" s="116"/>
      <c r="B5" s="397" t="s">
        <v>610</v>
      </c>
      <c r="C5" s="211" t="str">
        <f>'[1]Riesgos de Corrupción'!C6</f>
        <v>Gestión del Talento Humano</v>
      </c>
      <c r="D5" s="398"/>
      <c r="Q5" s="399"/>
    </row>
    <row r="6" spans="1:90" s="1" customFormat="1" ht="85.7" customHeight="1" thickBot="1" x14ac:dyDescent="0.3">
      <c r="A6" s="117" t="s">
        <v>611</v>
      </c>
      <c r="B6" s="400" t="s">
        <v>254</v>
      </c>
      <c r="C6" s="378" t="s">
        <v>255</v>
      </c>
      <c r="D6" s="401" t="s">
        <v>536</v>
      </c>
      <c r="E6" s="402" t="s">
        <v>612</v>
      </c>
      <c r="F6" s="403" t="s">
        <v>583</v>
      </c>
      <c r="G6" s="403" t="s">
        <v>463</v>
      </c>
      <c r="H6" s="403" t="s">
        <v>613</v>
      </c>
      <c r="I6" s="403" t="s">
        <v>583</v>
      </c>
      <c r="J6" s="403" t="s">
        <v>463</v>
      </c>
      <c r="K6" s="403" t="s">
        <v>614</v>
      </c>
      <c r="L6" s="403" t="s">
        <v>615</v>
      </c>
      <c r="M6" s="378" t="s">
        <v>616</v>
      </c>
      <c r="N6" s="378" t="s">
        <v>617</v>
      </c>
      <c r="O6" s="378" t="s">
        <v>530</v>
      </c>
      <c r="P6" s="378" t="s">
        <v>618</v>
      </c>
      <c r="Q6" s="378" t="s">
        <v>619</v>
      </c>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c r="AW6" s="404"/>
      <c r="AX6" s="404"/>
      <c r="AY6" s="404"/>
      <c r="AZ6" s="404"/>
      <c r="BA6" s="404"/>
      <c r="BB6" s="404"/>
      <c r="BC6" s="404"/>
      <c r="BD6" s="404"/>
      <c r="BE6" s="404"/>
      <c r="BF6" s="404"/>
      <c r="BG6" s="404"/>
      <c r="BH6" s="404"/>
      <c r="BI6" s="404"/>
      <c r="BJ6" s="404"/>
      <c r="BK6" s="404"/>
      <c r="BL6" s="404"/>
      <c r="BM6" s="404"/>
      <c r="BN6" s="404"/>
      <c r="BO6" s="404"/>
      <c r="BP6" s="404"/>
      <c r="BQ6" s="404"/>
      <c r="BR6" s="404"/>
      <c r="BS6" s="404"/>
      <c r="BT6" s="404"/>
      <c r="BU6" s="404"/>
      <c r="BV6" s="404"/>
      <c r="BW6" s="404"/>
      <c r="BX6" s="404"/>
      <c r="BY6" s="404"/>
      <c r="BZ6" s="404"/>
      <c r="CA6" s="404"/>
      <c r="CB6" s="404"/>
      <c r="CC6" s="404"/>
      <c r="CD6" s="404"/>
      <c r="CE6" s="404"/>
      <c r="CF6" s="404"/>
      <c r="CG6" s="404"/>
      <c r="CH6" s="404"/>
      <c r="CI6" s="404"/>
      <c r="CJ6" s="404"/>
      <c r="CK6" s="404"/>
      <c r="CL6" s="404"/>
    </row>
    <row r="7" spans="1:90" ht="163.5" customHeight="1" x14ac:dyDescent="0.25">
      <c r="A7" s="118" t="s">
        <v>620</v>
      </c>
      <c r="B7" s="696" t="s">
        <v>73</v>
      </c>
      <c r="C7" s="698" t="str">
        <f>IFERROR(INDEX('[1]Riesgos de Corrupción'!$B$11:$BN$100,MATCH('Mapa Riesgo CorrupcióN'!B7,'[1]Riesgos de Corrupción'!$B$11:$B$100,0),2),"")</f>
        <v>Posibilidad  de que se obtengan o se solicite algún pago o beneficio por expedir certificaciones  de bonos pensionales que no corresponda con la información real.</v>
      </c>
      <c r="D7" s="827" t="str">
        <f>IFERROR(INDEX('[1]Riesgos de Corrupción'!$B$11:$BN$100,MATCH('Mapa Riesgo CorrupcióN'!B7,'[1]Riesgos de Corrupción'!$B$11:$B$100,0),4),"")</f>
        <v xml:space="preserve">Corrupción </v>
      </c>
      <c r="E7" s="698" t="str">
        <f>IFERROR(INDEX('[1]Riesgos de Corrupción'!$B$11:$BN$100,MATCH('Mapa Riesgo CorrupcióN'!B7,'[1]Riesgos de Corrupción'!$B$11:$B$100,0),5),"")</f>
        <v>CA1. Falta de conocimiento y/o experiencia del personal que maneja el proceso de certificación, en cuanto verificación de tiempo de servicios.
CA2. Trafico de influencias.
CA3. Presiones indebidas y soborno.</v>
      </c>
      <c r="F7" s="713" t="str">
        <f>IFERROR(INDEX('[1]Riesgos de Corrupción'!$B$11:$BN$100,MATCH('Mapa Riesgo CorrupcióN'!B7,'[1]Riesgos de Corrupción'!$B$11:$B$100,0),18),"")</f>
        <v>Rara vez</v>
      </c>
      <c r="G7" s="713" t="str">
        <f>IFERROR(INDEX('[1]Riesgos de Corrupción'!$B$11:$BN$100,MATCH('Mapa Riesgo CorrupcióN'!B7,'[1]Riesgos de Corrupción'!$B$11:$B$100,0),63),"")</f>
        <v>Catastrófico</v>
      </c>
      <c r="H7" s="828" t="str">
        <f>IFERROR(INDEX('[1]Riesgos de Corrupción'!$B$11:$BN$100,MATCH('Mapa Riesgo CorrupcióN'!B7,'[1]Riesgos de Corrupción'!$B$11:$B$100,0),64),"")</f>
        <v>Zona Extrema</v>
      </c>
      <c r="I7" s="713" t="str">
        <f>IFERROR(INDEX('[1]Controles de Corrupción'!$C$10:$AZ$251,MATCH('Mapa Riesgo CorrupcióN'!B7,'[1]Controles de Corrupción'!$C$10:$C$251,0),33),"")</f>
        <v>Rara vez</v>
      </c>
      <c r="J7" s="713" t="str">
        <f>IFERROR(INDEX('[1]Controles de Corrupción'!$C$10:$AZ$251,MATCH('Mapa Riesgo CorrupcióN'!B7,'[1]Controles de Corrupción'!$C$10:$C$251,0),36),"")</f>
        <v>Moderado</v>
      </c>
      <c r="K7" s="713" t="str">
        <f>IFERROR(INDEX('[1]Controles de Corrupción'!$C$10:$AZ$251,MATCH('Mapa Riesgo CorrupcióN'!B7,'[1]Controles de Corrupción'!$C$10:$C$251,0),37),"")</f>
        <v>Zona Moderada</v>
      </c>
      <c r="L7" s="713" t="str">
        <f>IFERROR(INDEX('[1]Controles de Corrupción'!$C$10:$AZ$251,MATCH('Mapa Riesgo CorrupcióN'!B7,'[1]Controles de Corrupción'!$C$10:$C$251,0),38),"")</f>
        <v>Reducir riesgo</v>
      </c>
      <c r="M7" s="193" t="str">
        <f>IFERROR(INDEX('[1]Controles de Corrupción'!$C$10:$AZ$251,MATCH(A7,'[1]Controles de Corrupción'!$B$10:$B$251,0),4),"")</f>
        <v>Cada vez que se requiera, el Coordinador del Grupo de Administración de Planta de Personal, gestionará capacitaciones relacionadas con el trámite y, el profesional encargado de los procesos actualizará el procedimiento para su ejecución. En caso de no ges</v>
      </c>
      <c r="N7" s="70" t="str">
        <f>IFERROR(INDEX('[1]Controles de Corrupción'!$C$10:$AZ$251,MATCH(A7,'[1]Controles de Corrupción'!$B$10:$B$251,0),40),"")</f>
        <v>Lista de asistencia o certificado de asistencia
Procedimiento actualizado</v>
      </c>
      <c r="O7" s="70" t="str">
        <f>IFERROR(INDEX('[1]Controles de Corrupción'!$C$10:$AZ$251,MATCH(A7,'[1]Controles de Corrupción'!$B$10:$B$251,0),41),"")</f>
        <v>Subdirector de Gestión Hunana
Coordinador del Grupo de Administración de Planta de Personal</v>
      </c>
      <c r="P7" s="70" t="str">
        <f>IFERROR(INDEX('[1]Controles de Corrupción'!$C$10:$AZ$251,MATCH(A7,'[1]Controles de Corrupción'!$B$10:$B$251,0),42),"")</f>
        <v>Cada vez que se requiera</v>
      </c>
      <c r="Q7" s="194" t="str">
        <f>IFERROR(INDEX('[1]Controles de Corrupción'!$C$10:$AZ$251,MATCH(A7,'[1]Controles de Corrupción'!$B$10:$B$251,0),47),"")</f>
        <v>Eficacia
# de quejas o denuncias presentadas
#de capacitaciones realizadas relacioandas con el trámite de certifaciones laborales de servicios
Efectividad
# de quejas o denuncias presentadas en el cuatrimestre anterior - # de quejas o denuncias presenta</v>
      </c>
    </row>
    <row r="8" spans="1:90" ht="141.75" customHeight="1" x14ac:dyDescent="0.25">
      <c r="A8" s="118" t="s">
        <v>625</v>
      </c>
      <c r="B8" s="697"/>
      <c r="C8" s="699"/>
      <c r="D8" s="701"/>
      <c r="E8" s="699"/>
      <c r="F8" s="702"/>
      <c r="G8" s="702"/>
      <c r="H8" s="816"/>
      <c r="I8" s="702"/>
      <c r="J8" s="702"/>
      <c r="K8" s="702"/>
      <c r="L8" s="702"/>
      <c r="M8" s="193" t="str">
        <f>IFERROR(INDEX('[1]Controles de Corrupción'!$C$10:$AZ$251,MATCH(A8,'[1]Controles de Corrupción'!$B$10:$B$251,0),4),"")</f>
        <v xml:space="preserve">El Subdirector de Gestión Humana junto con el Coordinador del Grupo de Desarrollo de Personal realizarán trimestralmente campañas de apropiación de los valores institucionales, garantizando la participación de los responsables del proceso de certificados </v>
      </c>
      <c r="N8" s="70" t="str">
        <f>IFERROR(INDEX('[1]Controles de Corrupción'!$C$10:$AZ$251,MATCH(A8,'[1]Controles de Corrupción'!$B$10:$B$251,0),40),"")</f>
        <v>Registro fotográfico
Invitaciones
Piezas de comunicaciones</v>
      </c>
      <c r="O8" s="70" t="str">
        <f>IFERROR(INDEX('[1]Controles de Corrupción'!$C$10:$AZ$251,MATCH(A8,'[1]Controles de Corrupción'!$B$10:$B$251,0),41),"")</f>
        <v>Subdirector de Gestión Hunana
Coordinador del Grupo de Desarrollo de Personal</v>
      </c>
      <c r="P8" s="70" t="str">
        <f>IFERROR(INDEX('[1]Controles de Corrupción'!$C$10:$AZ$251,MATCH(A8,'[1]Controles de Corrupción'!$B$10:$B$251,0),42),"")</f>
        <v>Cada vez que se requiera</v>
      </c>
      <c r="Q8" s="194" t="str">
        <f>IFERROR(INDEX('[1]Controles de Corrupción'!$C$10:$AZ$251,MATCH(A8,'[1]Controles de Corrupción'!$B$10:$B$251,0),47),"")</f>
        <v>Eficacia
# de campañas realizadas para la apropiación de valores / Campañas programadas en el plan de acción de la vigencia</v>
      </c>
    </row>
    <row r="9" spans="1:90" ht="98.45" customHeight="1" x14ac:dyDescent="0.25">
      <c r="A9" s="118" t="s">
        <v>628</v>
      </c>
      <c r="B9" s="697"/>
      <c r="C9" s="699"/>
      <c r="D9" s="701"/>
      <c r="E9" s="699"/>
      <c r="F9" s="702"/>
      <c r="G9" s="702"/>
      <c r="H9" s="816"/>
      <c r="I9" s="702"/>
      <c r="J9" s="702"/>
      <c r="K9" s="702"/>
      <c r="L9" s="702"/>
      <c r="M9" s="193" t="str">
        <f>IFERROR(INDEX('[1]Controles de Corrupción'!$C$10:$AZ$251,MATCH(A9,'[1]Controles de Corrupción'!$B$10:$B$251,0),4),"")</f>
        <v>La Subdirectora de Gestión Humana, junto con el coordinador del Grupo de Planta de Personal y  el profesional enlace con la OAP, realizarán la actualización dell procedimiento de certificaciones laborales y formatos de control de solicitudes y solcitud de</v>
      </c>
      <c r="N9" s="70" t="str">
        <f>IFERROR(INDEX('[1]Controles de Corrupción'!$C$10:$AZ$251,MATCH(A9,'[1]Controles de Corrupción'!$B$10:$B$251,0),40),"")</f>
        <v xml:space="preserve">SIGI
https://www.mininterior.gov.co/node/30758
Procedimiento certificaciones laborales
A1. Solicitud certificados laborales personal inactivo
A3. Certificados de información laboral
A10. Control de solicitudes laborales
</v>
      </c>
      <c r="O9" s="70" t="str">
        <f>IFERROR(INDEX('[1]Controles de Corrupción'!$C$10:$AZ$251,MATCH(A9,'[1]Controles de Corrupción'!$B$10:$B$251,0),41),"")</f>
        <v>Coordinador del Grupo de Desarrollo de Personal</v>
      </c>
      <c r="P9" s="70" t="str">
        <f>IFERROR(INDEX('[1]Controles de Corrupción'!$C$10:$AZ$251,MATCH(A9,'[1]Controles de Corrupción'!$B$10:$B$251,0),42),"")</f>
        <v>Cada vez que se requiera</v>
      </c>
      <c r="Q9" s="194" t="str">
        <f>IFERROR(INDEX('[1]Controles de Corrupción'!$C$10:$AZ$251,MATCH(A9,'[1]Controles de Corrupción'!$B$10:$B$251,0),47),"")</f>
        <v xml:space="preserve">1 procedimiento  y 3 formatos actualizado y formalizados: </v>
      </c>
    </row>
    <row r="10" spans="1:90" ht="81" customHeight="1" x14ac:dyDescent="0.25">
      <c r="A10" s="118" t="s">
        <v>632</v>
      </c>
      <c r="B10" s="697"/>
      <c r="C10" s="699"/>
      <c r="D10" s="701"/>
      <c r="E10" s="699"/>
      <c r="F10" s="702"/>
      <c r="G10" s="702"/>
      <c r="H10" s="816"/>
      <c r="I10" s="702"/>
      <c r="J10" s="702"/>
      <c r="K10" s="702"/>
      <c r="L10" s="702"/>
      <c r="M10" s="193" t="str">
        <f>IFERROR(INDEX('[1]Controles de Corrupción'!$C$10:$AZ$251,MATCH(A10,'[1]Controles de Corrupción'!$B$10:$B$251,0),4),"")</f>
        <v>El coordinador  del Grupo de Administración de Planta de Personal, coordinará una jormada de socialización del procedimiento con el grupo de administración de planta de personal de la Subdirección de Gestión Humana.</v>
      </c>
      <c r="N10" s="70" t="str">
        <f>IFERROR(INDEX('[1]Controles de Corrupción'!$C$10:$AZ$251,MATCH(A10,'[1]Controles de Corrupción'!$B$10:$B$251,0),40),"")</f>
        <v>Correo electrónico
Listado de asistencia</v>
      </c>
      <c r="O10" s="70" t="str">
        <f>IFERROR(INDEX('[1]Controles de Corrupción'!$C$10:$AZ$251,MATCH(A10,'[1]Controles de Corrupción'!$B$10:$B$251,0),41),"")</f>
        <v>Coordinador del Grupo de Desarrollo de Personal</v>
      </c>
      <c r="P10" s="70" t="str">
        <f>IFERROR(INDEX('[1]Controles de Corrupción'!$C$10:$AZ$251,MATCH(A10,'[1]Controles de Corrupción'!$B$10:$B$251,0),42),"")</f>
        <v>Cada vez que se requiera</v>
      </c>
      <c r="Q10" s="194" t="str">
        <f>IFERROR(INDEX('[1]Controles de Corrupción'!$C$10:$AZ$251,MATCH(A10,'[1]Controles de Corrupción'!$B$10:$B$251,0),47),"")</f>
        <v>8 de integrantes del Grupo de Administración de Planta de Personal / 8 de integrantes del Grupo de Administración de Planta de Personal participantes en la socialización o  Correo electrónico enviado</v>
      </c>
    </row>
    <row r="11" spans="1:90" ht="92.25" customHeight="1" x14ac:dyDescent="0.25">
      <c r="A11" s="118" t="s">
        <v>633</v>
      </c>
      <c r="B11" s="697"/>
      <c r="C11" s="699"/>
      <c r="D11" s="701"/>
      <c r="E11" s="699"/>
      <c r="F11" s="702"/>
      <c r="G11" s="702"/>
      <c r="H11" s="816"/>
      <c r="I11" s="702"/>
      <c r="J11" s="702"/>
      <c r="K11" s="702"/>
      <c r="L11" s="702"/>
      <c r="M11" s="193" t="str">
        <f>IFERROR(INDEX('[1]Controles de Corrupción'!$C$10:$AZ$251,MATCH(A11,'[1]Controles de Corrupción'!$B$10:$B$251,0),4),"")</f>
        <v>El Grupo de Desarrollo de Personal coordinará las actiividades necesarias para realizar capacitaciones relacionadas con conflicto de intereses dirigido a todo el personal vinculado al Ministerio del Interior</v>
      </c>
      <c r="N11" s="70" t="str">
        <f>IFERROR(INDEX('[1]Controles de Corrupción'!$C$10:$AZ$251,MATCH(A11,'[1]Controles de Corrupción'!$B$10:$B$251,0),40),"")</f>
        <v>Pieza publicitaria de invitación 
Listado de Asistencia</v>
      </c>
      <c r="O11" s="70" t="str">
        <f>IFERROR(INDEX('[1]Controles de Corrupción'!$C$10:$AZ$251,MATCH(A11,'[1]Controles de Corrupción'!$B$10:$B$251,0),41),"")</f>
        <v>Coordinador del Grupo de Desarrollo de Personal</v>
      </c>
      <c r="P11" s="70" t="str">
        <f>IFERROR(INDEX('[1]Controles de Corrupción'!$C$10:$AZ$251,MATCH(A11,'[1]Controles de Corrupción'!$B$10:$B$251,0),42),"")</f>
        <v>Cada vez que se requiera</v>
      </c>
      <c r="Q11" s="194" t="str">
        <f>IFERROR(INDEX('[1]Controles de Corrupción'!$C$10:$AZ$251,MATCH(A11,'[1]Controles de Corrupción'!$B$10:$B$251,0),47),"")</f>
        <v xml:space="preserve">#número capacitaciones relacionadas con conflicto de intereses </v>
      </c>
    </row>
    <row r="12" spans="1:90" ht="90" customHeight="1" x14ac:dyDescent="0.25">
      <c r="A12" s="118" t="s">
        <v>634</v>
      </c>
      <c r="B12" s="697"/>
      <c r="C12" s="699"/>
      <c r="D12" s="701"/>
      <c r="E12" s="699"/>
      <c r="F12" s="702"/>
      <c r="G12" s="702"/>
      <c r="H12" s="714"/>
      <c r="I12" s="702"/>
      <c r="J12" s="702"/>
      <c r="K12" s="702"/>
      <c r="L12" s="702"/>
      <c r="M12" s="193"/>
      <c r="N12" s="70"/>
      <c r="O12" s="70"/>
      <c r="P12" s="70"/>
      <c r="Q12" s="194"/>
    </row>
    <row r="13" spans="1:90" ht="135" customHeight="1" x14ac:dyDescent="0.25">
      <c r="A13" s="118" t="s">
        <v>635</v>
      </c>
      <c r="B13" s="751"/>
      <c r="C13" s="826" t="str">
        <f>IFERROR(INDEX('[1]Riesgos de Corrupción'!$B$11:$BN$100,MATCH('Mapa Riesgo CorrupcióN'!B13,'[1]Riesgos de Corrupción'!$B$11:$B$100,0),2),"")</f>
        <v/>
      </c>
      <c r="D13" s="701" t="str">
        <f>IFERROR(INDEX('[1]Riesgos de Corrupción'!$B$11:$BN$100,MATCH('Mapa Riesgo CorrupcióN'!B13,'[1]Riesgos de Corrupción'!$B$11:$B$100,0),4),"")</f>
        <v/>
      </c>
      <c r="E13" s="699" t="str">
        <f>IFERROR(INDEX('[1]Riesgos de Corrupción'!$B$11:$BN$100,MATCH('Mapa Riesgo CorrupcióN'!B13,'[1]Riesgos de Corrupción'!$B$11:$B$100,0),5),"")</f>
        <v/>
      </c>
      <c r="F13" s="702" t="str">
        <f>IFERROR(INDEX('[1]Riesgos de Corrupción'!$B$11:$BN$100,MATCH('Mapa Riesgo CorrupcióN'!B13,'[1]Riesgos de Corrupción'!$B$11:$B$100,0),18),"")</f>
        <v/>
      </c>
      <c r="G13" s="702" t="str">
        <f>IFERROR(INDEX('[1]Riesgos de Corrupción'!$B$11:$BN$100,MATCH('Mapa Riesgo CorrupcióN'!B13,'[1]Riesgos de Corrupción'!$B$11:$B$100,0),63),"")</f>
        <v/>
      </c>
      <c r="H13" s="815" t="str">
        <f>IFERROR(INDEX('[1]Riesgos de Corrupción'!$B$11:$BN$100,MATCH('Mapa Riesgo CorrupcióN'!B13,'[1]Riesgos de Corrupción'!$B$11:$B$100,0),64),"")</f>
        <v/>
      </c>
      <c r="I13" s="702" t="str">
        <f>IFERROR(INDEX('[1]Controles de Corrupción'!$C$10:$AZ$251,MATCH('Mapa Riesgo CorrupcióN'!B13,'[1]Controles de Corrupción'!$C$10:$C$251,0),33),"")</f>
        <v/>
      </c>
      <c r="J13" s="702" t="str">
        <f>IFERROR(INDEX('[1]Controles de Corrupción'!$C$10:$AZ$251,MATCH('Mapa Riesgo CorrupcióN'!B13,'[1]Controles de Corrupción'!$C$10:$C$251,0),36),"")</f>
        <v/>
      </c>
      <c r="K13" s="702" t="str">
        <f>IFERROR(INDEX('[1]Controles de Corrupción'!$C$10:$AZ$251,MATCH('Mapa Riesgo CorrupcióN'!B13,'[1]Controles de Corrupción'!$C$10:$C$251,0),37),"")</f>
        <v/>
      </c>
      <c r="L13" s="702" t="str">
        <f>IFERROR(INDEX('[1]Controles de Corrupción'!$C$10:$AZ$251,MATCH('Mapa Riesgo CorrupcióN'!B13,'[1]Controles de Corrupción'!$C$10:$C$251,0),38),"")</f>
        <v/>
      </c>
      <c r="M13" s="193" t="str">
        <f>IFERROR(INDEX('[1]Controles de Corrupción'!$C$10:$AZ$251,MATCH(A13,'[1]Controles de Corrupción'!$B$10:$B$251,0),4),"")</f>
        <v/>
      </c>
      <c r="N13" s="70" t="str">
        <f>IFERROR(INDEX('[1]Controles de Corrupción'!$C$10:$AZ$251,MATCH(A13,'[1]Controles de Corrupción'!$B$10:$B$251,0),40),"")</f>
        <v/>
      </c>
      <c r="O13" s="70" t="str">
        <f>IFERROR(INDEX('[1]Controles de Corrupción'!$C$10:$AZ$251,MATCH(A13,'[1]Controles de Corrupción'!$B$10:$B$251,0),41),"")</f>
        <v/>
      </c>
      <c r="P13" s="70" t="str">
        <f>IFERROR(INDEX('[1]Controles de Corrupción'!$C$10:$AZ$251,MATCH(A13,'[1]Controles de Corrupción'!$B$10:$B$251,0),42),"")</f>
        <v/>
      </c>
      <c r="Q13" s="194" t="str">
        <f>IFERROR(INDEX('[1]Controles de Corrupción'!$C$10:$AZ$251,MATCH(A13,'[1]Controles de Corrupción'!$B$10:$B$251,0),47),"")</f>
        <v/>
      </c>
    </row>
    <row r="14" spans="1:90" ht="114.75" customHeight="1" x14ac:dyDescent="0.25">
      <c r="A14" s="118" t="s">
        <v>638</v>
      </c>
      <c r="B14" s="755"/>
      <c r="C14" s="826"/>
      <c r="D14" s="701"/>
      <c r="E14" s="699"/>
      <c r="F14" s="702"/>
      <c r="G14" s="702"/>
      <c r="H14" s="816"/>
      <c r="I14" s="702"/>
      <c r="J14" s="702"/>
      <c r="K14" s="702"/>
      <c r="L14" s="702"/>
      <c r="M14" s="193" t="str">
        <f>IFERROR(INDEX('[1]Controles de Corrupción'!$C$10:$AZ$251,MATCH(A14,'[1]Controles de Corrupción'!$B$10:$B$251,0),4),"")</f>
        <v/>
      </c>
      <c r="N14" s="70" t="str">
        <f>IFERROR(INDEX('[1]Controles de Corrupción'!$C$10:$AZ$251,MATCH(A14,'[1]Controles de Corrupción'!$B$10:$B$251,0),40),"")</f>
        <v/>
      </c>
      <c r="O14" s="70" t="str">
        <f>IFERROR(INDEX('[1]Controles de Corrupción'!$C$10:$AZ$251,MATCH(A14,'[1]Controles de Corrupción'!$B$10:$B$251,0),41),"")</f>
        <v/>
      </c>
      <c r="P14" s="70" t="str">
        <f>IFERROR(INDEX('[1]Controles de Corrupción'!$C$10:$AZ$251,MATCH(A14,'[1]Controles de Corrupción'!$B$10:$B$251,0),42),"")</f>
        <v/>
      </c>
      <c r="Q14" s="194" t="str">
        <f>IFERROR(INDEX('[1]Controles de Corrupción'!$C$10:$AZ$251,MATCH(A14,'[1]Controles de Corrupción'!$B$10:$B$251,0),47),"")</f>
        <v/>
      </c>
    </row>
    <row r="15" spans="1:90" ht="96" hidden="1" customHeight="1" x14ac:dyDescent="0.25">
      <c r="A15" s="118" t="s">
        <v>640</v>
      </c>
      <c r="B15" s="755"/>
      <c r="C15" s="826"/>
      <c r="D15" s="701"/>
      <c r="E15" s="699"/>
      <c r="F15" s="702"/>
      <c r="G15" s="702"/>
      <c r="H15" s="816"/>
      <c r="I15" s="702"/>
      <c r="J15" s="702"/>
      <c r="K15" s="702"/>
      <c r="L15" s="702"/>
      <c r="M15" s="193" t="str">
        <f>IFERROR(INDEX('[1]Controles de Corrupción'!$C$10:$AZ$251,MATCH(A15,'[1]Controles de Corrupción'!$B$10:$B$251,0),4),"")</f>
        <v/>
      </c>
      <c r="N15" s="70" t="str">
        <f>IFERROR(INDEX('[1]Controles de Corrupción'!$C$10:$AZ$251,MATCH(A15,'[1]Controles de Corrupción'!$B$10:$B$251,0),40),"")</f>
        <v/>
      </c>
      <c r="O15" s="70" t="str">
        <f>IFERROR(INDEX('[1]Controles de Corrupción'!$C$10:$AZ$251,MATCH(A15,'[1]Controles de Corrupción'!$B$10:$B$251,0),41),"")</f>
        <v/>
      </c>
      <c r="P15" s="70" t="str">
        <f>IFERROR(INDEX('[1]Controles de Corrupción'!$C$10:$AZ$251,MATCH(A15,'[1]Controles de Corrupción'!$B$10:$B$251,0),42),"")</f>
        <v/>
      </c>
      <c r="Q15" s="194" t="str">
        <f>IFERROR(INDEX('[1]Controles de Corrupción'!$C$10:$AZ$251,MATCH(A15,'[1]Controles de Corrupción'!$B$10:$B$251,0),47),"")</f>
        <v/>
      </c>
    </row>
    <row r="16" spans="1:90" ht="33" hidden="1" customHeight="1" x14ac:dyDescent="0.25">
      <c r="A16" s="118" t="s">
        <v>641</v>
      </c>
      <c r="B16" s="755"/>
      <c r="C16" s="826"/>
      <c r="D16" s="701"/>
      <c r="E16" s="699"/>
      <c r="F16" s="702"/>
      <c r="G16" s="702"/>
      <c r="H16" s="816"/>
      <c r="I16" s="702"/>
      <c r="J16" s="702"/>
      <c r="K16" s="702"/>
      <c r="L16" s="702"/>
      <c r="M16" s="193" t="str">
        <f>IFERROR(INDEX('[1]Controles de Corrupción'!$C$10:$AZ$251,MATCH(A16,'[1]Controles de Corrupción'!$B$10:$B$251,0),4),"")</f>
        <v/>
      </c>
      <c r="N16" s="70" t="str">
        <f>IFERROR(INDEX('[1]Controles de Corrupción'!$C$10:$AZ$251,MATCH(A16,'[1]Controles de Corrupción'!$B$10:$B$251,0),40),"")</f>
        <v/>
      </c>
      <c r="O16" s="70" t="str">
        <f>IFERROR(INDEX('[1]Controles de Corrupción'!$C$10:$AZ$251,MATCH(A16,'[1]Controles de Corrupción'!$B$10:$B$251,0),41),"")</f>
        <v/>
      </c>
      <c r="P16" s="70" t="str">
        <f>IFERROR(INDEX('[1]Controles de Corrupción'!$C$10:$AZ$251,MATCH(A16,'[1]Controles de Corrupción'!$B$10:$B$251,0),42),"")</f>
        <v/>
      </c>
      <c r="Q16" s="194" t="str">
        <f>IFERROR(INDEX('[1]Controles de Corrupción'!$C$10:$AZ$251,MATCH(A16,'[1]Controles de Corrupción'!$B$10:$B$251,0),47),"")</f>
        <v/>
      </c>
    </row>
    <row r="17" spans="1:17" ht="33" hidden="1" customHeight="1" x14ac:dyDescent="0.25">
      <c r="A17" s="118" t="s">
        <v>642</v>
      </c>
      <c r="B17" s="755"/>
      <c r="C17" s="826"/>
      <c r="D17" s="701"/>
      <c r="E17" s="699"/>
      <c r="F17" s="702"/>
      <c r="G17" s="702"/>
      <c r="H17" s="816"/>
      <c r="I17" s="702"/>
      <c r="J17" s="702"/>
      <c r="K17" s="702"/>
      <c r="L17" s="702"/>
      <c r="M17" s="193" t="str">
        <f>IFERROR(INDEX('[1]Controles de Corrupción'!$C$10:$AZ$251,MATCH(A17,'[1]Controles de Corrupción'!$B$10:$B$251,0),4),"")</f>
        <v/>
      </c>
      <c r="N17" s="70" t="str">
        <f>IFERROR(INDEX('[1]Controles de Corrupción'!$C$10:$AZ$251,MATCH(A17,'[1]Controles de Corrupción'!$B$10:$B$251,0),40),"")</f>
        <v/>
      </c>
      <c r="O17" s="70" t="str">
        <f>IFERROR(INDEX('[1]Controles de Corrupción'!$C$10:$AZ$251,MATCH(A17,'[1]Controles de Corrupción'!$B$10:$B$251,0),41),"")</f>
        <v/>
      </c>
      <c r="P17" s="70" t="str">
        <f>IFERROR(INDEX('[1]Controles de Corrupción'!$C$10:$AZ$251,MATCH(A17,'[1]Controles de Corrupción'!$B$10:$B$251,0),42),"")</f>
        <v/>
      </c>
      <c r="Q17" s="194" t="str">
        <f>IFERROR(INDEX('[1]Controles de Corrupción'!$C$10:$AZ$251,MATCH(A17,'[1]Controles de Corrupción'!$B$10:$B$251,0),47),"")</f>
        <v/>
      </c>
    </row>
    <row r="18" spans="1:17" ht="17.45" hidden="1" customHeight="1" x14ac:dyDescent="0.25">
      <c r="A18" s="118" t="s">
        <v>643</v>
      </c>
      <c r="B18" s="696"/>
      <c r="C18" s="826"/>
      <c r="D18" s="701"/>
      <c r="E18" s="699"/>
      <c r="F18" s="702"/>
      <c r="G18" s="702"/>
      <c r="H18" s="714"/>
      <c r="I18" s="702"/>
      <c r="J18" s="702"/>
      <c r="K18" s="702"/>
      <c r="L18" s="702"/>
      <c r="M18" s="193" t="str">
        <f>IFERROR(INDEX('[1]Controles de Corrupción'!$C$10:$AZ$251,MATCH(A18,'[1]Controles de Corrupción'!$B$10:$B$251,0),4),"")</f>
        <v/>
      </c>
      <c r="N18" s="70" t="str">
        <f>IFERROR(INDEX('[1]Controles de Corrupción'!$C$10:$AZ$251,MATCH(A18,'[1]Controles de Corrupción'!$B$10:$B$251,0),40),"")</f>
        <v/>
      </c>
      <c r="O18" s="70" t="str">
        <f>IFERROR(INDEX('[1]Controles de Corrupción'!$C$10:$AZ$251,MATCH(A18,'[1]Controles de Corrupción'!$B$10:$B$251,0),41),"")</f>
        <v/>
      </c>
      <c r="P18" s="70" t="str">
        <f>IFERROR(INDEX('[1]Controles de Corrupción'!$C$10:$AZ$251,MATCH(A18,'[1]Controles de Corrupción'!$B$10:$B$251,0),42),"")</f>
        <v/>
      </c>
      <c r="Q18" s="194" t="str">
        <f>IFERROR(INDEX('[1]Controles de Corrupción'!$C$10:$AZ$251,MATCH(A18,'[1]Controles de Corrupción'!$B$10:$B$251,0),47),"")</f>
        <v/>
      </c>
    </row>
    <row r="19" spans="1:17" ht="174.2" customHeight="1" x14ac:dyDescent="0.25">
      <c r="A19" s="118" t="s">
        <v>644</v>
      </c>
      <c r="B19" s="751"/>
      <c r="C19" s="826" t="str">
        <f>IFERROR(INDEX('[1]Riesgos de Corrupción'!$B$11:$BN$100,MATCH('Mapa Riesgo CorrupcióN'!B19,'[1]Riesgos de Corrupción'!$B$11:$B$100,0),2),"")</f>
        <v/>
      </c>
      <c r="D19" s="701" t="str">
        <f>IFERROR(INDEX('[1]Riesgos de Corrupción'!$B$11:$BN$100,MATCH('Mapa Riesgo CorrupcióN'!B19,'[1]Riesgos de Corrupción'!$B$11:$B$100,0),4),"")</f>
        <v/>
      </c>
      <c r="E19" s="699" t="str">
        <f>IFERROR(INDEX('[1]Riesgos de Corrupción'!$B$11:$BN$100,MATCH('Mapa Riesgo CorrupcióN'!B19,'[1]Riesgos de Corrupción'!$B$11:$B$100,0),5),"")</f>
        <v/>
      </c>
      <c r="F19" s="702" t="str">
        <f>IFERROR(INDEX('[1]Riesgos de Corrupción'!$B$11:$BN$100,MATCH('Mapa Riesgo CorrupcióN'!B19,'[1]Riesgos de Corrupción'!$B$11:$B$100,0),18),"")</f>
        <v/>
      </c>
      <c r="G19" s="702" t="str">
        <f>IFERROR(INDEX('[1]Riesgos de Corrupción'!$B$11:$BN$100,MATCH('Mapa Riesgo CorrupcióN'!B19,'[1]Riesgos de Corrupción'!$B$11:$B$100,0),63),"")</f>
        <v/>
      </c>
      <c r="H19" s="815" t="str">
        <f>IFERROR(INDEX('[1]Riesgos de Corrupción'!$B$11:$BN$100,MATCH('Mapa Riesgo CorrupcióN'!B19,'[1]Riesgos de Corrupción'!$B$11:$B$100,0),64),"")</f>
        <v/>
      </c>
      <c r="I19" s="702" t="str">
        <f>IFERROR(INDEX('[1]Controles de Corrupción'!$C$10:$AZ$251,MATCH('Mapa Riesgo CorrupcióN'!B19,'[1]Controles de Corrupción'!$C$10:$C$251,0),33),"")</f>
        <v/>
      </c>
      <c r="J19" s="702" t="str">
        <f>IFERROR(INDEX('[1]Controles de Corrupción'!$C$10:$AZ$251,MATCH('Mapa Riesgo CorrupcióN'!B19,'[1]Controles de Corrupción'!$C$10:$C$251,0),36),"")</f>
        <v/>
      </c>
      <c r="K19" s="702" t="str">
        <f>IFERROR(INDEX('[1]Controles de Corrupción'!$C$10:$AZ$251,MATCH('Mapa Riesgo CorrupcióN'!B19,'[1]Controles de Corrupción'!$C$10:$C$251,0),37),"")</f>
        <v/>
      </c>
      <c r="L19" s="702" t="str">
        <f>IFERROR(INDEX('[1]Controles de Corrupción'!$C$10:$AZ$251,MATCH('Mapa Riesgo CorrupcióN'!B19,'[1]Controles de Corrupción'!$C$10:$C$251,0),38),"")</f>
        <v/>
      </c>
      <c r="M19" s="193" t="str">
        <f>IFERROR(INDEX('[1]Controles de Corrupción'!$C$10:$AZ$251,MATCH(A19,'[1]Controles de Corrupción'!$B$10:$B$251,0),4),"")</f>
        <v/>
      </c>
      <c r="N19" s="70" t="str">
        <f>IFERROR(INDEX('[1]Controles de Corrupción'!$C$10:$AZ$251,MATCH(A19,'[1]Controles de Corrupción'!$B$10:$B$251,0),40),"")</f>
        <v/>
      </c>
      <c r="O19" s="70" t="str">
        <f>IFERROR(INDEX('[1]Controles de Corrupción'!$C$10:$AZ$251,MATCH(A19,'[1]Controles de Corrupción'!$B$10:$B$251,0),41),"")</f>
        <v/>
      </c>
      <c r="P19" s="70" t="str">
        <f>IFERROR(INDEX('[1]Controles de Corrupción'!$C$10:$AZ$251,MATCH(A19,'[1]Controles de Corrupción'!$B$10:$B$251,0),42),"")</f>
        <v/>
      </c>
      <c r="Q19" s="194" t="str">
        <f>IFERROR(INDEX('[1]Controles de Corrupción'!$C$10:$AZ$251,MATCH(A19,'[1]Controles de Corrupción'!$B$10:$B$251,0),47),"")</f>
        <v/>
      </c>
    </row>
    <row r="20" spans="1:17" ht="132" customHeight="1" x14ac:dyDescent="0.25">
      <c r="A20" s="118" t="s">
        <v>648</v>
      </c>
      <c r="B20" s="755"/>
      <c r="C20" s="826"/>
      <c r="D20" s="701"/>
      <c r="E20" s="699"/>
      <c r="F20" s="702"/>
      <c r="G20" s="702"/>
      <c r="H20" s="816"/>
      <c r="I20" s="702"/>
      <c r="J20" s="702"/>
      <c r="K20" s="702"/>
      <c r="L20" s="702"/>
      <c r="M20" s="193" t="str">
        <f>IFERROR(INDEX('[1]Controles de Corrupción'!$C$10:$AZ$251,MATCH(A20,'[1]Controles de Corrupción'!$B$10:$B$251,0),4),"")</f>
        <v/>
      </c>
      <c r="N20" s="70" t="str">
        <f>IFERROR(INDEX('[1]Controles de Corrupción'!$C$10:$AZ$251,MATCH(A20,'[1]Controles de Corrupción'!$B$10:$B$251,0),40),"")</f>
        <v/>
      </c>
      <c r="O20" s="70" t="str">
        <f>IFERROR(INDEX('[1]Controles de Corrupción'!$C$10:$AZ$251,MATCH(A20,'[1]Controles de Corrupción'!$B$10:$B$251,0),41),"")</f>
        <v/>
      </c>
      <c r="P20" s="70" t="str">
        <f>IFERROR(INDEX('[1]Controles de Corrupción'!$C$10:$AZ$251,MATCH(A20,'[1]Controles de Corrupción'!$B$10:$B$251,0),42),"")</f>
        <v/>
      </c>
      <c r="Q20" s="194" t="str">
        <f>IFERROR(INDEX('[1]Controles de Corrupción'!$C$10:$AZ$251,MATCH(A20,'[1]Controles de Corrupción'!$B$10:$B$251,0),47),"")</f>
        <v/>
      </c>
    </row>
    <row r="21" spans="1:17" ht="104.25" customHeight="1" x14ac:dyDescent="0.25">
      <c r="A21" s="118" t="s">
        <v>651</v>
      </c>
      <c r="B21" s="755"/>
      <c r="C21" s="826"/>
      <c r="D21" s="701"/>
      <c r="E21" s="699"/>
      <c r="F21" s="702"/>
      <c r="G21" s="702"/>
      <c r="H21" s="816"/>
      <c r="I21" s="702"/>
      <c r="J21" s="702"/>
      <c r="K21" s="702"/>
      <c r="L21" s="702"/>
      <c r="M21" s="193" t="str">
        <f>IFERROR(INDEX('[1]Controles de Corrupción'!$C$10:$AZ$251,MATCH(A21,'[1]Controles de Corrupción'!$B$10:$B$251,0),4),"")</f>
        <v/>
      </c>
      <c r="N21" s="70" t="str">
        <f>IFERROR(INDEX('[1]Controles de Corrupción'!$C$10:$AZ$251,MATCH(A21,'[1]Controles de Corrupción'!$B$10:$B$251,0),40),"")</f>
        <v/>
      </c>
      <c r="O21" s="70" t="str">
        <f>IFERROR(INDEX('[1]Controles de Corrupción'!$C$10:$AZ$251,MATCH(A21,'[1]Controles de Corrupción'!$B$10:$B$251,0),41),"")</f>
        <v/>
      </c>
      <c r="P21" s="70" t="str">
        <f>IFERROR(INDEX('[1]Controles de Corrupción'!$C$10:$AZ$251,MATCH(A21,'[1]Controles de Corrupción'!$B$10:$B$251,0),42),"")</f>
        <v/>
      </c>
      <c r="Q21" s="194" t="str">
        <f>IFERROR(INDEX('[1]Controles de Corrupción'!$C$10:$AZ$251,MATCH(A21,'[1]Controles de Corrupción'!$B$10:$B$251,0),47),"")</f>
        <v/>
      </c>
    </row>
    <row r="22" spans="1:17" ht="43.5" hidden="1" customHeight="1" x14ac:dyDescent="0.25">
      <c r="A22" s="118" t="s">
        <v>653</v>
      </c>
      <c r="B22" s="755"/>
      <c r="C22" s="826"/>
      <c r="D22" s="701"/>
      <c r="E22" s="699"/>
      <c r="F22" s="702"/>
      <c r="G22" s="702"/>
      <c r="H22" s="816"/>
      <c r="I22" s="702"/>
      <c r="J22" s="702"/>
      <c r="K22" s="702"/>
      <c r="L22" s="702"/>
      <c r="M22" s="193" t="str">
        <f>IFERROR(INDEX('[1]Controles de Corrupción'!$C$10:$AZ$251,MATCH(A22,'[1]Controles de Corrupción'!$B$10:$B$251,0),4),"")</f>
        <v/>
      </c>
      <c r="N22" s="70" t="str">
        <f>IFERROR(INDEX('[1]Controles de Corrupción'!$C$10:$AZ$251,MATCH(A22,'[1]Controles de Corrupción'!$B$10:$B$251,0),40),"")</f>
        <v/>
      </c>
      <c r="O22" s="70" t="str">
        <f>IFERROR(INDEX('[1]Controles de Corrupción'!$C$10:$AZ$251,MATCH(A22,'[1]Controles de Corrupción'!$B$10:$B$251,0),41),"")</f>
        <v/>
      </c>
      <c r="P22" s="70" t="str">
        <f>IFERROR(INDEX('[1]Controles de Corrupción'!$C$10:$AZ$251,MATCH(A22,'[1]Controles de Corrupción'!$B$10:$B$251,0),42),"")</f>
        <v/>
      </c>
      <c r="Q22" s="194" t="str">
        <f>IFERROR(INDEX('[1]Controles de Corrupción'!$C$10:$AZ$251,MATCH(A22,'[1]Controles de Corrupción'!$B$10:$B$251,0),47),"")</f>
        <v/>
      </c>
    </row>
    <row r="23" spans="1:17" ht="43.5" hidden="1" customHeight="1" x14ac:dyDescent="0.25">
      <c r="A23" s="118" t="s">
        <v>654</v>
      </c>
      <c r="B23" s="755"/>
      <c r="C23" s="826"/>
      <c r="D23" s="701"/>
      <c r="E23" s="699"/>
      <c r="F23" s="702"/>
      <c r="G23" s="702"/>
      <c r="H23" s="816"/>
      <c r="I23" s="702"/>
      <c r="J23" s="702"/>
      <c r="K23" s="702"/>
      <c r="L23" s="702"/>
      <c r="M23" s="193" t="str">
        <f>IFERROR(INDEX('[1]Controles de Corrupción'!$C$10:$AZ$251,MATCH(A23,'[1]Controles de Corrupción'!$B$10:$B$251,0),4),"")</f>
        <v/>
      </c>
      <c r="N23" s="70" t="str">
        <f>IFERROR(INDEX('[1]Controles de Corrupción'!$C$10:$AZ$251,MATCH(A23,'[1]Controles de Corrupción'!$B$10:$B$251,0),40),"")</f>
        <v/>
      </c>
      <c r="O23" s="70" t="str">
        <f>IFERROR(INDEX('[1]Controles de Corrupción'!$C$10:$AZ$251,MATCH(A23,'[1]Controles de Corrupción'!$B$10:$B$251,0),41),"")</f>
        <v/>
      </c>
      <c r="P23" s="70" t="str">
        <f>IFERROR(INDEX('[1]Controles de Corrupción'!$C$10:$AZ$251,MATCH(A23,'[1]Controles de Corrupción'!$B$10:$B$251,0),42),"")</f>
        <v/>
      </c>
      <c r="Q23" s="194" t="str">
        <f>IFERROR(INDEX('[1]Controles de Corrupción'!$C$10:$AZ$251,MATCH(A23,'[1]Controles de Corrupción'!$B$10:$B$251,0),47),"")</f>
        <v/>
      </c>
    </row>
    <row r="24" spans="1:17" ht="43.5" hidden="1" customHeight="1" x14ac:dyDescent="0.25">
      <c r="A24" s="118" t="s">
        <v>655</v>
      </c>
      <c r="B24" s="696"/>
      <c r="C24" s="826"/>
      <c r="D24" s="701"/>
      <c r="E24" s="699"/>
      <c r="F24" s="702"/>
      <c r="G24" s="702"/>
      <c r="H24" s="714"/>
      <c r="I24" s="702"/>
      <c r="J24" s="702"/>
      <c r="K24" s="702"/>
      <c r="L24" s="702"/>
      <c r="M24" s="193" t="str">
        <f>IFERROR(INDEX('[1]Controles de Corrupción'!$C$10:$AZ$251,MATCH(A24,'[1]Controles de Corrupción'!$B$10:$B$251,0),4),"")</f>
        <v/>
      </c>
      <c r="N24" s="70" t="str">
        <f>IFERROR(INDEX('[1]Controles de Corrupción'!$C$10:$AZ$251,MATCH(A24,'[1]Controles de Corrupción'!$B$10:$B$251,0),40),"")</f>
        <v/>
      </c>
      <c r="O24" s="70" t="str">
        <f>IFERROR(INDEX('[1]Controles de Corrupción'!$C$10:$AZ$251,MATCH(A24,'[1]Controles de Corrupción'!$B$10:$B$251,0),41),"")</f>
        <v/>
      </c>
      <c r="P24" s="70" t="str">
        <f>IFERROR(INDEX('[1]Controles de Corrupción'!$C$10:$AZ$251,MATCH(A24,'[1]Controles de Corrupción'!$B$10:$B$251,0),42),"")</f>
        <v/>
      </c>
      <c r="Q24" s="194" t="str">
        <f>IFERROR(INDEX('[1]Controles de Corrupción'!$C$10:$AZ$251,MATCH(A24,'[1]Controles de Corrupción'!$B$10:$B$251,0),47),"")</f>
        <v/>
      </c>
    </row>
    <row r="25" spans="1:17" ht="135.75" customHeight="1" x14ac:dyDescent="0.25">
      <c r="A25" s="118" t="s">
        <v>656</v>
      </c>
      <c r="B25" s="751"/>
      <c r="C25" s="826" t="str">
        <f>IFERROR(INDEX('[1]Riesgos de Corrupción'!$B$11:$BN$100,MATCH('Mapa Riesgo CorrupcióN'!B25,'[1]Riesgos de Corrupción'!$B$11:$B$100,0),2),"")</f>
        <v/>
      </c>
      <c r="D25" s="701" t="str">
        <f>IFERROR(INDEX('[1]Riesgos de Corrupción'!$B$11:$BN$100,MATCH('Mapa Riesgo CorrupcióN'!B25,'[1]Riesgos de Corrupción'!$B$11:$B$100,0),4),"")</f>
        <v/>
      </c>
      <c r="E25" s="699" t="str">
        <f>IFERROR(INDEX('[1]Riesgos de Corrupción'!$B$11:$BN$100,MATCH('Mapa Riesgo CorrupcióN'!B25,'[1]Riesgos de Corrupción'!$B$11:$B$100,0),5),"")</f>
        <v/>
      </c>
      <c r="F25" s="702" t="str">
        <f>IFERROR(INDEX('[1]Riesgos de Corrupción'!$B$11:$BN$100,MATCH('Mapa Riesgo CorrupcióN'!B25,'[1]Riesgos de Corrupción'!$B$11:$B$100,0),18),"")</f>
        <v/>
      </c>
      <c r="G25" s="702" t="str">
        <f>IFERROR(INDEX('[1]Riesgos de Corrupción'!$B$11:$BN$100,MATCH('Mapa Riesgo CorrupcióN'!B25,'[1]Riesgos de Corrupción'!$B$11:$B$100,0),63),"")</f>
        <v/>
      </c>
      <c r="H25" s="815" t="str">
        <f>IFERROR(INDEX('[1]Riesgos de Corrupción'!$B$11:$BN$100,MATCH('Mapa Riesgo CorrupcióN'!B25,'[1]Riesgos de Corrupción'!$B$11:$B$100,0),64),"")</f>
        <v/>
      </c>
      <c r="I25" s="702" t="str">
        <f>IFERROR(INDEX('[1]Controles de Corrupción'!$C$10:$AZ$251,MATCH('Mapa Riesgo CorrupcióN'!B25,'[1]Controles de Corrupción'!$C$10:$C$251,0),33),"")</f>
        <v/>
      </c>
      <c r="J25" s="702" t="str">
        <f>IFERROR(INDEX('[1]Controles de Corrupción'!$C$10:$AZ$251,MATCH('Mapa Riesgo CorrupcióN'!B25,'[1]Controles de Corrupción'!$C$10:$C$251,0),36),"")</f>
        <v/>
      </c>
      <c r="K25" s="702" t="str">
        <f>IFERROR(INDEX('[1]Controles de Corrupción'!$C$10:$AZ$251,MATCH('Mapa Riesgo CorrupcióN'!B25,'[1]Controles de Corrupción'!$C$10:$C$251,0),37),"")</f>
        <v/>
      </c>
      <c r="L25" s="702" t="str">
        <f>IFERROR(INDEX('[1]Controles de Corrupción'!$C$10:$AZ$251,MATCH('Mapa Riesgo CorrupcióN'!B25,'[1]Controles de Corrupción'!$C$10:$C$251,0),38),"")</f>
        <v/>
      </c>
      <c r="M25" s="193" t="str">
        <f>IFERROR(INDEX('[1]Controles de Corrupción'!$C$10:$AZ$251,MATCH(A25,'[1]Controles de Corrupción'!$B$10:$B$251,0),4),"")</f>
        <v/>
      </c>
      <c r="N25" s="70" t="str">
        <f>IFERROR(INDEX('[1]Controles de Corrupción'!$C$10:$AZ$251,MATCH(A25,'[1]Controles de Corrupción'!$B$10:$B$251,0),40),"")</f>
        <v/>
      </c>
      <c r="O25" s="70" t="str">
        <f>IFERROR(INDEX('[1]Controles de Corrupción'!$C$10:$AZ$251,MATCH(A25,'[1]Controles de Corrupción'!$B$10:$B$251,0),41),"")</f>
        <v/>
      </c>
      <c r="P25" s="70" t="str">
        <f>IFERROR(INDEX('[1]Controles de Corrupción'!$C$10:$AZ$251,MATCH(A25,'[1]Controles de Corrupción'!$B$10:$B$251,0),42),"")</f>
        <v/>
      </c>
      <c r="Q25" s="194" t="str">
        <f>IFERROR(INDEX('[1]Controles de Corrupción'!$C$10:$AZ$251,MATCH(A25,'[1]Controles de Corrupción'!$B$10:$B$251,0),47),"")</f>
        <v/>
      </c>
    </row>
    <row r="26" spans="1:17" ht="135.75" customHeight="1" x14ac:dyDescent="0.25">
      <c r="A26" s="118" t="s">
        <v>657</v>
      </c>
      <c r="B26" s="755"/>
      <c r="C26" s="826"/>
      <c r="D26" s="701"/>
      <c r="E26" s="699"/>
      <c r="F26" s="702"/>
      <c r="G26" s="702"/>
      <c r="H26" s="816"/>
      <c r="I26" s="702"/>
      <c r="J26" s="702"/>
      <c r="K26" s="702"/>
      <c r="L26" s="702"/>
      <c r="M26" s="193" t="str">
        <f>IFERROR(INDEX('[1]Controles de Corrupción'!$C$10:$AZ$251,MATCH(A26,'[1]Controles de Corrupción'!$B$10:$B$251,0),4),"")</f>
        <v/>
      </c>
      <c r="N26" s="70" t="str">
        <f>IFERROR(INDEX('[1]Controles de Corrupción'!$C$10:$AZ$251,MATCH(A26,'[1]Controles de Corrupción'!$B$10:$B$251,0),40),"")</f>
        <v/>
      </c>
      <c r="O26" s="70" t="str">
        <f>IFERROR(INDEX('[1]Controles de Corrupción'!$C$10:$AZ$251,MATCH(A26,'[1]Controles de Corrupción'!$B$10:$B$251,0),41),"")</f>
        <v/>
      </c>
      <c r="P26" s="70" t="str">
        <f>IFERROR(INDEX('[1]Controles de Corrupción'!$C$10:$AZ$251,MATCH(A26,'[1]Controles de Corrupción'!$B$10:$B$251,0),42),"")</f>
        <v/>
      </c>
      <c r="Q26" s="194" t="str">
        <f>IFERROR(INDEX('[1]Controles de Corrupción'!$C$10:$AZ$251,MATCH(A26,'[1]Controles de Corrupción'!$B$10:$B$251,0),47),"")</f>
        <v/>
      </c>
    </row>
    <row r="27" spans="1:17" ht="43.5" hidden="1" customHeight="1" x14ac:dyDescent="0.25">
      <c r="A27" s="118" t="s">
        <v>658</v>
      </c>
      <c r="B27" s="755"/>
      <c r="C27" s="826"/>
      <c r="D27" s="701"/>
      <c r="E27" s="699"/>
      <c r="F27" s="702"/>
      <c r="G27" s="702"/>
      <c r="H27" s="816"/>
      <c r="I27" s="702"/>
      <c r="J27" s="702"/>
      <c r="K27" s="702"/>
      <c r="L27" s="702"/>
      <c r="M27" s="193" t="str">
        <f>IFERROR(INDEX('[1]Controles de Corrupción'!$C$10:$AZ$251,MATCH(A27,'[1]Controles de Corrupción'!$B$10:$B$251,0),4),"")</f>
        <v/>
      </c>
      <c r="N27" s="70" t="str">
        <f>IFERROR(INDEX('[1]Controles de Corrupción'!$C$10:$AZ$251,MATCH(A27,'[1]Controles de Corrupción'!$B$10:$B$251,0),40),"")</f>
        <v/>
      </c>
      <c r="O27" s="70" t="str">
        <f>IFERROR(INDEX('[1]Controles de Corrupción'!$C$10:$AZ$251,MATCH(A27,'[1]Controles de Corrupción'!$B$10:$B$251,0),41),"")</f>
        <v/>
      </c>
      <c r="P27" s="70" t="str">
        <f>IFERROR(INDEX('[1]Controles de Corrupción'!$C$10:$AZ$251,MATCH(A27,'[1]Controles de Corrupción'!$B$10:$B$251,0),42),"")</f>
        <v/>
      </c>
      <c r="Q27" s="194" t="str">
        <f>IFERROR(INDEX('[1]Controles de Corrupción'!$C$10:$AZ$251,MATCH(A27,'[1]Controles de Corrupción'!$B$10:$B$251,0),47),"")</f>
        <v/>
      </c>
    </row>
    <row r="28" spans="1:17" ht="43.5" hidden="1" customHeight="1" x14ac:dyDescent="0.25">
      <c r="A28" s="118" t="s">
        <v>659</v>
      </c>
      <c r="B28" s="755"/>
      <c r="C28" s="826"/>
      <c r="D28" s="701"/>
      <c r="E28" s="699"/>
      <c r="F28" s="702"/>
      <c r="G28" s="702"/>
      <c r="H28" s="816"/>
      <c r="I28" s="702"/>
      <c r="J28" s="702"/>
      <c r="K28" s="702"/>
      <c r="L28" s="702"/>
      <c r="M28" s="193" t="str">
        <f>IFERROR(INDEX('[1]Controles de Corrupción'!$C$10:$AZ$251,MATCH(A28,'[1]Controles de Corrupción'!$B$10:$B$251,0),4),"")</f>
        <v/>
      </c>
      <c r="N28" s="70" t="str">
        <f>IFERROR(INDEX('[1]Controles de Corrupción'!$C$10:$AZ$251,MATCH(A28,'[1]Controles de Corrupción'!$B$10:$B$251,0),40),"")</f>
        <v/>
      </c>
      <c r="O28" s="70" t="str">
        <f>IFERROR(INDEX('[1]Controles de Corrupción'!$C$10:$AZ$251,MATCH(A28,'[1]Controles de Corrupción'!$B$10:$B$251,0),41),"")</f>
        <v/>
      </c>
      <c r="P28" s="70" t="str">
        <f>IFERROR(INDEX('[1]Controles de Corrupción'!$C$10:$AZ$251,MATCH(A28,'[1]Controles de Corrupción'!$B$10:$B$251,0),42),"")</f>
        <v/>
      </c>
      <c r="Q28" s="194" t="str">
        <f>IFERROR(INDEX('[1]Controles de Corrupción'!$C$10:$AZ$251,MATCH(A28,'[1]Controles de Corrupción'!$B$10:$B$251,0),47),"")</f>
        <v/>
      </c>
    </row>
    <row r="29" spans="1:17" ht="43.5" hidden="1" customHeight="1" x14ac:dyDescent="0.25">
      <c r="A29" s="118" t="s">
        <v>660</v>
      </c>
      <c r="B29" s="755"/>
      <c r="C29" s="826"/>
      <c r="D29" s="701"/>
      <c r="E29" s="699"/>
      <c r="F29" s="702"/>
      <c r="G29" s="702"/>
      <c r="H29" s="816"/>
      <c r="I29" s="702"/>
      <c r="J29" s="702"/>
      <c r="K29" s="702"/>
      <c r="L29" s="702"/>
      <c r="M29" s="193" t="str">
        <f>IFERROR(INDEX('[1]Controles de Corrupción'!$C$10:$AZ$251,MATCH(A29,'[1]Controles de Corrupción'!$B$10:$B$251,0),4),"")</f>
        <v/>
      </c>
      <c r="N29" s="70" t="str">
        <f>IFERROR(INDEX('[1]Controles de Corrupción'!$C$10:$AZ$251,MATCH(A29,'[1]Controles de Corrupción'!$B$10:$B$251,0),40),"")</f>
        <v/>
      </c>
      <c r="O29" s="70" t="str">
        <f>IFERROR(INDEX('[1]Controles de Corrupción'!$C$10:$AZ$251,MATCH(A29,'[1]Controles de Corrupción'!$B$10:$B$251,0),41),"")</f>
        <v/>
      </c>
      <c r="P29" s="70" t="str">
        <f>IFERROR(INDEX('[1]Controles de Corrupción'!$C$10:$AZ$251,MATCH(A29,'[1]Controles de Corrupción'!$B$10:$B$251,0),42),"")</f>
        <v/>
      </c>
      <c r="Q29" s="194" t="str">
        <f>IFERROR(INDEX('[1]Controles de Corrupción'!$C$10:$AZ$251,MATCH(A29,'[1]Controles de Corrupción'!$B$10:$B$251,0),47),"")</f>
        <v/>
      </c>
    </row>
    <row r="30" spans="1:17" ht="43.5" hidden="1" customHeight="1" x14ac:dyDescent="0.25">
      <c r="A30" s="118" t="s">
        <v>661</v>
      </c>
      <c r="B30" s="696"/>
      <c r="C30" s="826"/>
      <c r="D30" s="701"/>
      <c r="E30" s="699"/>
      <c r="F30" s="702"/>
      <c r="G30" s="702"/>
      <c r="H30" s="714"/>
      <c r="I30" s="702"/>
      <c r="J30" s="702"/>
      <c r="K30" s="702"/>
      <c r="L30" s="702"/>
      <c r="M30" s="193" t="str">
        <f>IFERROR(INDEX('[1]Controles de Corrupción'!$C$10:$AZ$251,MATCH(A30,'[1]Controles de Corrupción'!$B$10:$B$251,0),4),"")</f>
        <v/>
      </c>
      <c r="N30" s="70" t="str">
        <f>IFERROR(INDEX('[1]Controles de Corrupción'!$C$10:$AZ$251,MATCH(A30,'[1]Controles de Corrupción'!$B$10:$B$251,0),40),"")</f>
        <v/>
      </c>
      <c r="O30" s="70" t="str">
        <f>IFERROR(INDEX('[1]Controles de Corrupción'!$C$10:$AZ$251,MATCH(A30,'[1]Controles de Corrupción'!$B$10:$B$251,0),41),"")</f>
        <v/>
      </c>
      <c r="P30" s="70" t="str">
        <f>IFERROR(INDEX('[1]Controles de Corrupción'!$C$10:$AZ$251,MATCH(A30,'[1]Controles de Corrupción'!$B$10:$B$251,0),42),"")</f>
        <v/>
      </c>
      <c r="Q30" s="194" t="str">
        <f>IFERROR(INDEX('[1]Controles de Corrupción'!$C$10:$AZ$251,MATCH(A30,'[1]Controles de Corrupción'!$B$10:$B$251,0),47),"")</f>
        <v/>
      </c>
    </row>
    <row r="31" spans="1:17" ht="125.45" customHeight="1" x14ac:dyDescent="0.25">
      <c r="A31" s="118" t="s">
        <v>662</v>
      </c>
      <c r="B31" s="751"/>
      <c r="C31" s="826" t="str">
        <f>IFERROR(INDEX('[1]Riesgos de Corrupción'!$B$11:$BN$100,MATCH('Mapa Riesgo CorrupcióN'!B31,'[1]Riesgos de Corrupción'!$B$11:$B$100,0),2),"")</f>
        <v/>
      </c>
      <c r="D31" s="701" t="str">
        <f>IFERROR(INDEX('[1]Riesgos de Corrupción'!$B$11:$BN$100,MATCH('Mapa Riesgo CorrupcióN'!B31,'[1]Riesgos de Corrupción'!$B$11:$B$100,0),4),"")</f>
        <v/>
      </c>
      <c r="E31" s="699" t="str">
        <f>IFERROR(INDEX('[1]Riesgos de Corrupción'!$B$11:$BN$100,MATCH('Mapa Riesgo CorrupcióN'!B31,'[1]Riesgos de Corrupción'!$B$11:$B$100,0),5),"")</f>
        <v/>
      </c>
      <c r="F31" s="702" t="str">
        <f>IFERROR(INDEX('[1]Riesgos de Corrupción'!$B$11:$BN$100,MATCH('Mapa Riesgo CorrupcióN'!B31,'[1]Riesgos de Corrupción'!$B$11:$B$100,0),18),"")</f>
        <v/>
      </c>
      <c r="G31" s="702" t="str">
        <f>IFERROR(INDEX('[1]Riesgos de Corrupción'!$B$11:$BN$100,MATCH('Mapa Riesgo CorrupcióN'!B31,'[1]Riesgos de Corrupción'!$B$11:$B$100,0),63),"")</f>
        <v/>
      </c>
      <c r="H31" s="815" t="str">
        <f>IFERROR(INDEX('[1]Riesgos de Corrupción'!$B$11:$BN$100,MATCH('Mapa Riesgo CorrupcióN'!B31,'[1]Riesgos de Corrupción'!$B$11:$B$100,0),64),"")</f>
        <v/>
      </c>
      <c r="I31" s="702" t="str">
        <f>IFERROR(INDEX('[1]Controles de Corrupción'!$C$10:$AZ$251,MATCH('Mapa Riesgo CorrupcióN'!B31,'[1]Controles de Corrupción'!$C$10:$C$251,0),33),"")</f>
        <v/>
      </c>
      <c r="J31" s="702" t="str">
        <f>IFERROR(INDEX('[1]Controles de Corrupción'!$C$10:$AZ$251,MATCH('Mapa Riesgo CorrupcióN'!B31,'[1]Controles de Corrupción'!$C$10:$C$251,0),36),"")</f>
        <v/>
      </c>
      <c r="K31" s="702" t="str">
        <f>IFERROR(INDEX('[1]Controles de Corrupción'!$C$10:$AZ$251,MATCH('Mapa Riesgo CorrupcióN'!B31,'[1]Controles de Corrupción'!$C$10:$C$251,0),37),"")</f>
        <v/>
      </c>
      <c r="L31" s="702" t="str">
        <f>IFERROR(INDEX('[1]Controles de Corrupción'!$C$10:$AZ$251,MATCH('Mapa Riesgo CorrupcióN'!B31,'[1]Controles de Corrupción'!$C$10:$C$251,0),38),"")</f>
        <v/>
      </c>
      <c r="M31" s="193" t="str">
        <f>IFERROR(INDEX('[1]Controles de Corrupción'!$C$10:$AZ$251,MATCH(A31,'[1]Controles de Corrupción'!$B$10:$B$251,0),4),"")</f>
        <v/>
      </c>
      <c r="N31" s="70" t="str">
        <f>IFERROR(INDEX('[1]Controles de Corrupción'!$C$10:$AZ$251,MATCH(A31,'[1]Controles de Corrupción'!$B$10:$B$251,0),40),"")</f>
        <v/>
      </c>
      <c r="O31" s="70" t="str">
        <f>IFERROR(INDEX('[1]Controles de Corrupción'!$C$10:$AZ$251,MATCH(A31,'[1]Controles de Corrupción'!$B$10:$B$251,0),41),"")</f>
        <v/>
      </c>
      <c r="P31" s="70" t="str">
        <f>IFERROR(INDEX('[1]Controles de Corrupción'!$C$10:$AZ$251,MATCH(A31,'[1]Controles de Corrupción'!$B$10:$B$251,0),42),"")</f>
        <v/>
      </c>
      <c r="Q31" s="194" t="str">
        <f>IFERROR(INDEX('[1]Controles de Corrupción'!$C$10:$AZ$251,MATCH(A31,'[1]Controles de Corrupción'!$B$10:$B$251,0),47),"")</f>
        <v/>
      </c>
    </row>
    <row r="32" spans="1:17" ht="159.75" customHeight="1" x14ac:dyDescent="0.25">
      <c r="A32" s="118" t="s">
        <v>663</v>
      </c>
      <c r="B32" s="755"/>
      <c r="C32" s="826"/>
      <c r="D32" s="701"/>
      <c r="E32" s="699"/>
      <c r="F32" s="702"/>
      <c r="G32" s="702"/>
      <c r="H32" s="816"/>
      <c r="I32" s="702"/>
      <c r="J32" s="702"/>
      <c r="K32" s="702"/>
      <c r="L32" s="702"/>
      <c r="M32" s="193" t="str">
        <f>IFERROR(INDEX('[1]Controles de Corrupción'!$C$10:$AZ$251,MATCH(A32,'[1]Controles de Corrupción'!$B$10:$B$251,0),4),"")</f>
        <v/>
      </c>
      <c r="N32" s="193" t="str">
        <f>IFERROR(INDEX('[1]Controles de Corrupción'!$C$10:$AZ$251,MATCH(A32,'[1]Controles de Corrupción'!$B$10:$B$251,0),40),"")</f>
        <v/>
      </c>
      <c r="O32" s="70" t="str">
        <f>IFERROR(INDEX('[1]Controles de Corrupción'!$C$10:$AZ$251,MATCH(A32,'[1]Controles de Corrupción'!$B$10:$B$251,0),41),"")</f>
        <v/>
      </c>
      <c r="P32" s="70" t="str">
        <f>IFERROR(INDEX('[1]Controles de Corrupción'!$C$10:$AZ$251,MATCH(A32,'[1]Controles de Corrupción'!$B$10:$B$251,0),42),"")</f>
        <v/>
      </c>
      <c r="Q32" s="194" t="str">
        <f>IFERROR(INDEX('[1]Controles de Corrupción'!$C$10:$AZ$251,MATCH(A32,'[1]Controles de Corrupción'!$B$10:$B$251,0),47),"")</f>
        <v/>
      </c>
    </row>
    <row r="33" spans="1:17" ht="43.5" hidden="1" customHeight="1" x14ac:dyDescent="0.25">
      <c r="A33" s="118" t="s">
        <v>664</v>
      </c>
      <c r="B33" s="755"/>
      <c r="C33" s="826"/>
      <c r="D33" s="701"/>
      <c r="E33" s="699"/>
      <c r="F33" s="702"/>
      <c r="G33" s="702"/>
      <c r="H33" s="816"/>
      <c r="I33" s="702"/>
      <c r="J33" s="702"/>
      <c r="K33" s="702"/>
      <c r="L33" s="702"/>
      <c r="M33" s="193" t="str">
        <f>IFERROR(INDEX('[1]Controles de Corrupción'!$C$10:$AZ$251,MATCH(A33,'[1]Controles de Corrupción'!$B$10:$B$251,0),4),"")</f>
        <v/>
      </c>
      <c r="N33" s="70" t="str">
        <f>IFERROR(INDEX('[1]Controles de Corrupción'!$C$10:$AZ$251,MATCH(A33,'[1]Controles de Corrupción'!$B$10:$B$251,0),40),"")</f>
        <v/>
      </c>
      <c r="O33" s="70" t="str">
        <f>IFERROR(INDEX('[1]Controles de Corrupción'!$C$10:$AZ$251,MATCH(A33,'[1]Controles de Corrupción'!$B$10:$B$251,0),41),"")</f>
        <v/>
      </c>
      <c r="P33" s="70" t="str">
        <f>IFERROR(INDEX('[1]Controles de Corrupción'!$C$10:$AZ$251,MATCH(A33,'[1]Controles de Corrupción'!$B$10:$B$251,0),42),"")</f>
        <v/>
      </c>
      <c r="Q33" s="194" t="str">
        <f>IFERROR(INDEX('[1]Controles de Corrupción'!$C$10:$AZ$251,MATCH(A33,'[1]Controles de Corrupción'!$B$10:$B$251,0),47),"")</f>
        <v/>
      </c>
    </row>
    <row r="34" spans="1:17" ht="43.5" hidden="1" customHeight="1" x14ac:dyDescent="0.25">
      <c r="A34" s="118" t="s">
        <v>665</v>
      </c>
      <c r="B34" s="755"/>
      <c r="C34" s="826"/>
      <c r="D34" s="701"/>
      <c r="E34" s="699"/>
      <c r="F34" s="702"/>
      <c r="G34" s="702"/>
      <c r="H34" s="816"/>
      <c r="I34" s="702"/>
      <c r="J34" s="702"/>
      <c r="K34" s="702"/>
      <c r="L34" s="702"/>
      <c r="M34" s="193" t="str">
        <f>IFERROR(INDEX('[1]Controles de Corrupción'!$C$10:$AZ$251,MATCH(A34,'[1]Controles de Corrupción'!$B$10:$B$251,0),4),"")</f>
        <v/>
      </c>
      <c r="N34" s="70" t="str">
        <f>IFERROR(INDEX('[1]Controles de Corrupción'!$C$10:$AZ$251,MATCH(A34,'[1]Controles de Corrupción'!$B$10:$B$251,0),40),"")</f>
        <v/>
      </c>
      <c r="O34" s="70" t="str">
        <f>IFERROR(INDEX('[1]Controles de Corrupción'!$C$10:$AZ$251,MATCH(A34,'[1]Controles de Corrupción'!$B$10:$B$251,0),41),"")</f>
        <v/>
      </c>
      <c r="P34" s="70" t="str">
        <f>IFERROR(INDEX('[1]Controles de Corrupción'!$C$10:$AZ$251,MATCH(A34,'[1]Controles de Corrupción'!$B$10:$B$251,0),42),"")</f>
        <v/>
      </c>
      <c r="Q34" s="194" t="str">
        <f>IFERROR(INDEX('[1]Controles de Corrupción'!$C$10:$AZ$251,MATCH(A34,'[1]Controles de Corrupción'!$B$10:$B$251,0),47),"")</f>
        <v/>
      </c>
    </row>
    <row r="35" spans="1:17" ht="43.5" hidden="1" customHeight="1" x14ac:dyDescent="0.25">
      <c r="A35" s="118" t="s">
        <v>666</v>
      </c>
      <c r="B35" s="755"/>
      <c r="C35" s="826"/>
      <c r="D35" s="701"/>
      <c r="E35" s="699"/>
      <c r="F35" s="702"/>
      <c r="G35" s="702"/>
      <c r="H35" s="816"/>
      <c r="I35" s="702"/>
      <c r="J35" s="702"/>
      <c r="K35" s="702"/>
      <c r="L35" s="702"/>
      <c r="M35" s="193" t="str">
        <f>IFERROR(INDEX('[1]Controles de Corrupción'!$C$10:$AZ$251,MATCH(A35,'[1]Controles de Corrupción'!$B$10:$B$251,0),4),"")</f>
        <v/>
      </c>
      <c r="N35" s="70" t="str">
        <f>IFERROR(INDEX('[1]Controles de Corrupción'!$C$10:$AZ$251,MATCH(A35,'[1]Controles de Corrupción'!$B$10:$B$251,0),40),"")</f>
        <v/>
      </c>
      <c r="O35" s="70" t="str">
        <f>IFERROR(INDEX('[1]Controles de Corrupción'!$C$10:$AZ$251,MATCH(A35,'[1]Controles de Corrupción'!$B$10:$B$251,0),41),"")</f>
        <v/>
      </c>
      <c r="P35" s="70" t="str">
        <f>IFERROR(INDEX('[1]Controles de Corrupción'!$C$10:$AZ$251,MATCH(A35,'[1]Controles de Corrupción'!$B$10:$B$251,0),42),"")</f>
        <v/>
      </c>
      <c r="Q35" s="194" t="str">
        <f>IFERROR(INDEX('[1]Controles de Corrupción'!$C$10:$AZ$251,MATCH(A35,'[1]Controles de Corrupción'!$B$10:$B$251,0),47),"")</f>
        <v/>
      </c>
    </row>
    <row r="36" spans="1:17" ht="43.5" hidden="1" customHeight="1" x14ac:dyDescent="0.25">
      <c r="A36" s="118" t="s">
        <v>667</v>
      </c>
      <c r="B36" s="696"/>
      <c r="C36" s="826"/>
      <c r="D36" s="701"/>
      <c r="E36" s="699"/>
      <c r="F36" s="702"/>
      <c r="G36" s="702"/>
      <c r="H36" s="714"/>
      <c r="I36" s="702"/>
      <c r="J36" s="702"/>
      <c r="K36" s="702"/>
      <c r="L36" s="702"/>
      <c r="M36" s="193" t="str">
        <f>IFERROR(INDEX('[1]Controles de Corrupción'!$C$10:$AZ$251,MATCH(A36,'[1]Controles de Corrupción'!$B$10:$B$251,0),4),"")</f>
        <v/>
      </c>
      <c r="N36" s="70" t="str">
        <f>IFERROR(INDEX('[1]Controles de Corrupción'!$C$10:$AZ$251,MATCH(A36,'[1]Controles de Corrupción'!$B$10:$B$251,0),40),"")</f>
        <v/>
      </c>
      <c r="O36" s="70" t="str">
        <f>IFERROR(INDEX('[1]Controles de Corrupción'!$C$10:$AZ$251,MATCH(A36,'[1]Controles de Corrupción'!$B$10:$B$251,0),41),"")</f>
        <v/>
      </c>
      <c r="P36" s="70" t="str">
        <f>IFERROR(INDEX('[1]Controles de Corrupción'!$C$10:$AZ$251,MATCH(A36,'[1]Controles de Corrupción'!$B$10:$B$251,0),42),"")</f>
        <v/>
      </c>
      <c r="Q36" s="62" t="str">
        <f>IFERROR(INDEX('[1]Controles de Corrupción'!$C$10:$AZ$251,MATCH(A36,'[1]Controles de Corrupción'!$B$10:$B$251,0),47),"")</f>
        <v/>
      </c>
    </row>
    <row r="37" spans="1:17" ht="207" customHeight="1" x14ac:dyDescent="0.25">
      <c r="A37" s="118" t="s">
        <v>668</v>
      </c>
      <c r="B37" s="751"/>
      <c r="C37" s="826" t="str">
        <f>IFERROR(INDEX('[1]Riesgos de Corrupción'!$B$11:$BN$100,MATCH('Mapa Riesgo CorrupcióN'!B37,'[1]Riesgos de Corrupción'!$B$11:$B$100,0),2),"")</f>
        <v/>
      </c>
      <c r="D37" s="701" t="str">
        <f>IFERROR(INDEX('[1]Riesgos de Corrupción'!$B$11:$BN$100,MATCH('Mapa Riesgo CorrupcióN'!B37,'[1]Riesgos de Corrupción'!$B$11:$B$100,0),4),"")</f>
        <v/>
      </c>
      <c r="E37" s="699" t="str">
        <f>IFERROR(INDEX('[1]Riesgos de Corrupción'!$B$11:$BN$100,MATCH('Mapa Riesgo CorrupcióN'!B37,'[1]Riesgos de Corrupción'!$B$11:$B$100,0),5),"")</f>
        <v/>
      </c>
      <c r="F37" s="702" t="str">
        <f>IFERROR(INDEX('[1]Riesgos de Corrupción'!$B$11:$BN$100,MATCH('Mapa Riesgo CorrupcióN'!B37,'[1]Riesgos de Corrupción'!$B$11:$B$100,0),18),"")</f>
        <v/>
      </c>
      <c r="G37" s="702" t="str">
        <f>IFERROR(INDEX('[1]Riesgos de Corrupción'!$B$11:$BN$100,MATCH('Mapa Riesgo CorrupcióN'!B37,'[1]Riesgos de Corrupción'!$B$11:$B$100,0),63),"")</f>
        <v/>
      </c>
      <c r="H37" s="815" t="str">
        <f>IFERROR(INDEX('[1]Riesgos de Corrupción'!$B$11:$BN$100,MATCH('Mapa Riesgo CorrupcióN'!B37,'[1]Riesgos de Corrupción'!$B$11:$B$100,0),64),"")</f>
        <v/>
      </c>
      <c r="I37" s="702" t="str">
        <f>IFERROR(INDEX('[1]Controles de Corrupción'!$C$10:$AZ$251,MATCH('Mapa Riesgo CorrupcióN'!B37,'[1]Controles de Corrupción'!$C$10:$C$251,0),33),"")</f>
        <v/>
      </c>
      <c r="J37" s="702" t="str">
        <f>IFERROR(INDEX('[1]Controles de Corrupción'!$C$10:$AZ$251,MATCH('Mapa Riesgo CorrupcióN'!B37,'[1]Controles de Corrupción'!$C$10:$C$251,0),36),"")</f>
        <v/>
      </c>
      <c r="K37" s="702" t="str">
        <f>IFERROR(INDEX('[1]Controles de Corrupción'!$C$10:$AZ$251,MATCH('Mapa Riesgo CorrupcióN'!B37,'[1]Controles de Corrupción'!$C$10:$C$251,0),37),"")</f>
        <v/>
      </c>
      <c r="L37" s="702" t="str">
        <f>IFERROR(INDEX('[1]Controles de Corrupción'!$C$10:$AZ$251,MATCH('Mapa Riesgo CorrupcióN'!B37,'[1]Controles de Corrupción'!$C$10:$C$251,0),38),"")</f>
        <v/>
      </c>
      <c r="M37" s="193" t="str">
        <f>IFERROR(INDEX('[1]Controles de Corrupción'!$C$10:$AZ$251,MATCH(A37,'[1]Controles de Corrupción'!$B$10:$B$251,0),4),"")</f>
        <v/>
      </c>
      <c r="N37" s="70" t="str">
        <f>IFERROR(INDEX('[1]Controles de Corrupción'!$C$10:$AZ$251,MATCH(A37,'[1]Controles de Corrupción'!$B$10:$B$251,0),40),"")</f>
        <v/>
      </c>
      <c r="O37" s="70" t="str">
        <f>IFERROR(INDEX('[1]Controles de Corrupción'!$C$10:$AZ$251,MATCH(A37,'[1]Controles de Corrupción'!$B$10:$B$251,0),41),"")</f>
        <v/>
      </c>
      <c r="P37" s="70" t="str">
        <f>IFERROR(INDEX('[1]Controles de Corrupción'!$C$10:$AZ$251,MATCH(A37,'[1]Controles de Corrupción'!$B$10:$B$251,0),42),"")</f>
        <v/>
      </c>
      <c r="Q37" s="194" t="str">
        <f>IFERROR(INDEX('[1]Controles de Corrupción'!$C$10:$AZ$251,MATCH(A37,'[1]Controles de Corrupción'!$B$10:$B$251,0),47),"")</f>
        <v/>
      </c>
    </row>
    <row r="38" spans="1:17" ht="43.5" hidden="1" customHeight="1" x14ac:dyDescent="0.25">
      <c r="A38" s="118" t="s">
        <v>669</v>
      </c>
      <c r="B38" s="755"/>
      <c r="C38" s="826"/>
      <c r="D38" s="701"/>
      <c r="E38" s="699"/>
      <c r="F38" s="702"/>
      <c r="G38" s="702"/>
      <c r="H38" s="816"/>
      <c r="I38" s="702"/>
      <c r="J38" s="702"/>
      <c r="K38" s="702"/>
      <c r="L38" s="702"/>
      <c r="M38" s="193" t="str">
        <f>IFERROR(INDEX('[1]Controles de Corrupción'!$C$10:$AZ$251,MATCH(A38,'[1]Controles de Corrupción'!$B$10:$B$251,0),4),"")</f>
        <v/>
      </c>
      <c r="N38" s="70" t="str">
        <f>IFERROR(INDEX('[1]Controles de Corrupción'!$C$10:$AZ$251,MATCH(A38,'[1]Controles de Corrupción'!$B$10:$B$251,0),40),"")</f>
        <v/>
      </c>
      <c r="O38" s="70" t="str">
        <f>IFERROR(INDEX('[1]Controles de Corrupción'!$C$10:$AZ$251,MATCH(A38,'[1]Controles de Corrupción'!$B$10:$B$251,0),41),"")</f>
        <v/>
      </c>
      <c r="P38" s="70" t="str">
        <f>IFERROR(INDEX('[1]Controles de Corrupción'!$C$10:$AZ$251,MATCH(A38,'[1]Controles de Corrupción'!$B$10:$B$251,0),42),"")</f>
        <v/>
      </c>
      <c r="Q38" s="62" t="str">
        <f>IFERROR(INDEX('[1]Controles de Corrupción'!$C$10:$AZ$251,MATCH(A38,'[1]Controles de Corrupción'!$B$10:$B$251,0),47),"")</f>
        <v/>
      </c>
    </row>
    <row r="39" spans="1:17" ht="43.5" hidden="1" customHeight="1" x14ac:dyDescent="0.25">
      <c r="A39" s="118" t="s">
        <v>670</v>
      </c>
      <c r="B39" s="755"/>
      <c r="C39" s="826"/>
      <c r="D39" s="701"/>
      <c r="E39" s="699"/>
      <c r="F39" s="702"/>
      <c r="G39" s="702"/>
      <c r="H39" s="816"/>
      <c r="I39" s="702"/>
      <c r="J39" s="702"/>
      <c r="K39" s="702"/>
      <c r="L39" s="702"/>
      <c r="M39" s="193" t="str">
        <f>IFERROR(INDEX('[1]Controles de Corrupción'!$C$10:$AZ$251,MATCH(A39,'[1]Controles de Corrupción'!$B$10:$B$251,0),4),"")</f>
        <v/>
      </c>
      <c r="N39" s="70" t="str">
        <f>IFERROR(INDEX('[1]Controles de Corrupción'!$C$10:$AZ$251,MATCH(A39,'[1]Controles de Corrupción'!$B$10:$B$251,0),40),"")</f>
        <v/>
      </c>
      <c r="O39" s="70" t="str">
        <f>IFERROR(INDEX('[1]Controles de Corrupción'!$C$10:$AZ$251,MATCH(A39,'[1]Controles de Corrupción'!$B$10:$B$251,0),41),"")</f>
        <v/>
      </c>
      <c r="P39" s="70" t="str">
        <f>IFERROR(INDEX('[1]Controles de Corrupción'!$C$10:$AZ$251,MATCH(A39,'[1]Controles de Corrupción'!$B$10:$B$251,0),42),"")</f>
        <v/>
      </c>
      <c r="Q39" s="62" t="str">
        <f>IFERROR(INDEX('[1]Controles de Corrupción'!$C$10:$AZ$251,MATCH(A39,'[1]Controles de Corrupción'!$B$10:$B$251,0),47),"")</f>
        <v/>
      </c>
    </row>
    <row r="40" spans="1:17" ht="43.5" hidden="1" customHeight="1" x14ac:dyDescent="0.25">
      <c r="A40" s="118" t="s">
        <v>671</v>
      </c>
      <c r="B40" s="755"/>
      <c r="C40" s="826"/>
      <c r="D40" s="701"/>
      <c r="E40" s="699"/>
      <c r="F40" s="702"/>
      <c r="G40" s="702"/>
      <c r="H40" s="816"/>
      <c r="I40" s="702"/>
      <c r="J40" s="702"/>
      <c r="K40" s="702"/>
      <c r="L40" s="702"/>
      <c r="M40" s="193" t="str">
        <f>IFERROR(INDEX('[1]Controles de Corrupción'!$C$10:$AZ$251,MATCH(A40,'[1]Controles de Corrupción'!$B$10:$B$251,0),4),"")</f>
        <v/>
      </c>
      <c r="N40" s="70" t="str">
        <f>IFERROR(INDEX('[1]Controles de Corrupción'!$C$10:$AZ$251,MATCH(A40,'[1]Controles de Corrupción'!$B$10:$B$251,0),40),"")</f>
        <v/>
      </c>
      <c r="O40" s="70" t="str">
        <f>IFERROR(INDEX('[1]Controles de Corrupción'!$C$10:$AZ$251,MATCH(A40,'[1]Controles de Corrupción'!$B$10:$B$251,0),41),"")</f>
        <v/>
      </c>
      <c r="P40" s="70" t="str">
        <f>IFERROR(INDEX('[1]Controles de Corrupción'!$C$10:$AZ$251,MATCH(A40,'[1]Controles de Corrupción'!$B$10:$B$251,0),42),"")</f>
        <v/>
      </c>
      <c r="Q40" s="62" t="str">
        <f>IFERROR(INDEX('[1]Controles de Corrupción'!$C$10:$AZ$251,MATCH(A40,'[1]Controles de Corrupción'!$B$10:$B$251,0),47),"")</f>
        <v/>
      </c>
    </row>
    <row r="41" spans="1:17" ht="43.5" hidden="1" customHeight="1" x14ac:dyDescent="0.25">
      <c r="A41" s="118" t="s">
        <v>672</v>
      </c>
      <c r="B41" s="755"/>
      <c r="C41" s="826"/>
      <c r="D41" s="701"/>
      <c r="E41" s="699"/>
      <c r="F41" s="702"/>
      <c r="G41" s="702"/>
      <c r="H41" s="816"/>
      <c r="I41" s="702"/>
      <c r="J41" s="702"/>
      <c r="K41" s="702"/>
      <c r="L41" s="702"/>
      <c r="M41" s="193" t="str">
        <f>IFERROR(INDEX('[1]Controles de Corrupción'!$C$10:$AZ$251,MATCH(A41,'[1]Controles de Corrupción'!$B$10:$B$251,0),4),"")</f>
        <v/>
      </c>
      <c r="N41" s="70" t="str">
        <f>IFERROR(INDEX('[1]Controles de Corrupción'!$C$10:$AZ$251,MATCH(A41,'[1]Controles de Corrupción'!$B$10:$B$251,0),40),"")</f>
        <v/>
      </c>
      <c r="O41" s="70" t="str">
        <f>IFERROR(INDEX('[1]Controles de Corrupción'!$C$10:$AZ$251,MATCH(A41,'[1]Controles de Corrupción'!$B$10:$B$251,0),41),"")</f>
        <v/>
      </c>
      <c r="P41" s="70" t="str">
        <f>IFERROR(INDEX('[1]Controles de Corrupción'!$C$10:$AZ$251,MATCH(A41,'[1]Controles de Corrupción'!$B$10:$B$251,0),42),"")</f>
        <v/>
      </c>
      <c r="Q41" s="62" t="str">
        <f>IFERROR(INDEX('[1]Controles de Corrupción'!$C$10:$AZ$251,MATCH(A41,'[1]Controles de Corrupción'!$B$10:$B$251,0),47),"")</f>
        <v/>
      </c>
    </row>
    <row r="42" spans="1:17" ht="43.5" hidden="1" customHeight="1" x14ac:dyDescent="0.25">
      <c r="A42" s="118" t="s">
        <v>673</v>
      </c>
      <c r="B42" s="696"/>
      <c r="C42" s="826"/>
      <c r="D42" s="701"/>
      <c r="E42" s="699"/>
      <c r="F42" s="702"/>
      <c r="G42" s="702"/>
      <c r="H42" s="714"/>
      <c r="I42" s="702"/>
      <c r="J42" s="702"/>
      <c r="K42" s="702"/>
      <c r="L42" s="702"/>
      <c r="M42" s="193" t="str">
        <f>IFERROR(INDEX('[1]Controles de Corrupción'!$C$10:$AZ$251,MATCH(A42,'[1]Controles de Corrupción'!$B$10:$B$251,0),4),"")</f>
        <v/>
      </c>
      <c r="N42" s="70" t="str">
        <f>IFERROR(INDEX('[1]Controles de Corrupción'!$C$10:$AZ$251,MATCH(A42,'[1]Controles de Corrupción'!$B$10:$B$251,0),40),"")</f>
        <v/>
      </c>
      <c r="O42" s="70" t="str">
        <f>IFERROR(INDEX('[1]Controles de Corrupción'!$C$10:$AZ$251,MATCH(A42,'[1]Controles de Corrupción'!$B$10:$B$251,0),41),"")</f>
        <v/>
      </c>
      <c r="P42" s="70" t="str">
        <f>IFERROR(INDEX('[1]Controles de Corrupción'!$C$10:$AZ$251,MATCH(A42,'[1]Controles de Corrupción'!$B$10:$B$251,0),42),"")</f>
        <v/>
      </c>
      <c r="Q42" s="62" t="str">
        <f>IFERROR(INDEX('[1]Controles de Corrupción'!$C$10:$AZ$251,MATCH(A42,'[1]Controles de Corrupción'!$B$10:$B$251,0),47),"")</f>
        <v/>
      </c>
    </row>
    <row r="43" spans="1:17" ht="210.75" customHeight="1" x14ac:dyDescent="0.25">
      <c r="A43" s="118" t="s">
        <v>674</v>
      </c>
      <c r="B43" s="751"/>
      <c r="C43" s="826" t="str">
        <f>IFERROR(INDEX('[1]Riesgos de Corrupción'!$B$11:$BN$100,MATCH('Mapa Riesgo CorrupcióN'!B43,'[1]Riesgos de Corrupción'!$B$11:$B$100,0),2),"")</f>
        <v/>
      </c>
      <c r="D43" s="701" t="str">
        <f>IFERROR(INDEX('[1]Riesgos de Corrupción'!$B$11:$BN$100,MATCH('Mapa Riesgo CorrupcióN'!B43,'[1]Riesgos de Corrupción'!$B$11:$B$100,0),4),"")</f>
        <v/>
      </c>
      <c r="E43" s="699" t="str">
        <f>IFERROR(INDEX('[1]Riesgos de Corrupción'!$B$11:$BN$100,MATCH('Mapa Riesgo CorrupcióN'!B43,'[1]Riesgos de Corrupción'!$B$11:$B$100,0),5),"")</f>
        <v/>
      </c>
      <c r="F43" s="702" t="str">
        <f>IFERROR(INDEX('[1]Riesgos de Corrupción'!$B$11:$BN$100,MATCH('Mapa Riesgo CorrupcióN'!B43,'[1]Riesgos de Corrupción'!$B$11:$B$100,0),18),"")</f>
        <v/>
      </c>
      <c r="G43" s="702" t="str">
        <f>IFERROR(INDEX('[1]Riesgos de Corrupción'!$B$11:$BN$100,MATCH('Mapa Riesgo CorrupcióN'!B43,'[1]Riesgos de Corrupción'!$B$11:$B$100,0),63),"")</f>
        <v/>
      </c>
      <c r="H43" s="815" t="str">
        <f>IFERROR(INDEX('[1]Riesgos de Corrupción'!$B$11:$BN$100,MATCH('Mapa Riesgo CorrupcióN'!B43,'[1]Riesgos de Corrupción'!$B$11:$B$100,0),64),"")</f>
        <v/>
      </c>
      <c r="I43" s="702" t="str">
        <f>IFERROR(INDEX('[1]Controles de Corrupción'!$C$10:$AZ$251,MATCH('Mapa Riesgo CorrupcióN'!B43,'[1]Controles de Corrupción'!$C$10:$C$251,0),33),"")</f>
        <v/>
      </c>
      <c r="J43" s="702" t="str">
        <f>IFERROR(INDEX('[1]Controles de Corrupción'!$C$10:$AZ$251,MATCH('Mapa Riesgo CorrupcióN'!B43,'[1]Controles de Corrupción'!$C$10:$C$251,0),36),"")</f>
        <v/>
      </c>
      <c r="K43" s="702" t="str">
        <f>IFERROR(INDEX('[1]Controles de Corrupción'!$C$10:$AZ$251,MATCH('Mapa Riesgo CorrupcióN'!B43,'[1]Controles de Corrupción'!$C$10:$C$251,0),37),"")</f>
        <v/>
      </c>
      <c r="L43" s="702" t="str">
        <f>IFERROR(INDEX('[1]Controles de Corrupción'!$C$10:$AZ$251,MATCH('Mapa Riesgo CorrupcióN'!B43,'[1]Controles de Corrupción'!$C$10:$C$251,0),38),"")</f>
        <v/>
      </c>
      <c r="M43" s="193" t="str">
        <f>IFERROR(INDEX('[1]Controles de Corrupción'!$C$10:$AZ$251,MATCH(A43,'[1]Controles de Corrupción'!$B$10:$B$251,0),4),"")</f>
        <v/>
      </c>
      <c r="N43" s="70" t="str">
        <f>IFERROR(INDEX('[1]Controles de Corrupción'!$C$10:$AZ$251,MATCH(A43,'[1]Controles de Corrupción'!$B$10:$B$251,0),40),"")</f>
        <v/>
      </c>
      <c r="O43" s="70" t="str">
        <f>IFERROR(INDEX('[1]Controles de Corrupción'!$C$10:$AZ$251,MATCH(A43,'[1]Controles de Corrupción'!$B$10:$B$251,0),41),"")</f>
        <v/>
      </c>
      <c r="P43" s="70" t="str">
        <f>IFERROR(INDEX('[1]Controles de Corrupción'!$C$10:$AZ$251,MATCH(A43,'[1]Controles de Corrupción'!$B$10:$B$251,0),42),"")</f>
        <v/>
      </c>
      <c r="Q43" s="194" t="str">
        <f>IFERROR(INDEX('[1]Controles de Corrupción'!$C$10:$AZ$251,MATCH(A43,'[1]Controles de Corrupción'!$B$10:$B$251,0),47),"")</f>
        <v/>
      </c>
    </row>
    <row r="44" spans="1:17" ht="43.5" hidden="1" customHeight="1" x14ac:dyDescent="0.25">
      <c r="A44" s="118" t="s">
        <v>675</v>
      </c>
      <c r="B44" s="755"/>
      <c r="C44" s="826"/>
      <c r="D44" s="701"/>
      <c r="E44" s="699"/>
      <c r="F44" s="702"/>
      <c r="G44" s="702"/>
      <c r="H44" s="816"/>
      <c r="I44" s="702"/>
      <c r="J44" s="702"/>
      <c r="K44" s="702"/>
      <c r="L44" s="702"/>
      <c r="M44" s="193" t="str">
        <f>IFERROR(INDEX('[1]Controles de Corrupción'!$C$10:$AZ$251,MATCH(A44,'[1]Controles de Corrupción'!$B$10:$B$251,0),4),"")</f>
        <v/>
      </c>
      <c r="N44" s="70" t="str">
        <f>IFERROR(INDEX('[1]Controles de Corrupción'!$C$10:$AZ$251,MATCH(A44,'[1]Controles de Corrupción'!$B$10:$B$251,0),40),"")</f>
        <v/>
      </c>
      <c r="O44" s="70" t="str">
        <f>IFERROR(INDEX('[1]Controles de Corrupción'!$C$10:$AZ$251,MATCH(A44,'[1]Controles de Corrupción'!$B$10:$B$251,0),41),"")</f>
        <v/>
      </c>
      <c r="P44" s="70" t="str">
        <f>IFERROR(INDEX('[1]Controles de Corrupción'!$C$10:$AZ$251,MATCH(A44,'[1]Controles de Corrupción'!$B$10:$B$251,0),42),"")</f>
        <v/>
      </c>
      <c r="Q44" s="62" t="str">
        <f>IFERROR(INDEX('[1]Controles de Corrupción'!$C$10:$AZ$251,MATCH(A44,'[1]Controles de Corrupción'!$B$10:$B$251,0),47),"")</f>
        <v/>
      </c>
    </row>
    <row r="45" spans="1:17" ht="43.5" hidden="1" customHeight="1" x14ac:dyDescent="0.25">
      <c r="A45" s="118" t="s">
        <v>676</v>
      </c>
      <c r="B45" s="755"/>
      <c r="C45" s="826"/>
      <c r="D45" s="701"/>
      <c r="E45" s="699"/>
      <c r="F45" s="702"/>
      <c r="G45" s="702"/>
      <c r="H45" s="816"/>
      <c r="I45" s="702"/>
      <c r="J45" s="702"/>
      <c r="K45" s="702"/>
      <c r="L45" s="702"/>
      <c r="M45" s="193" t="str">
        <f>IFERROR(INDEX('[1]Controles de Corrupción'!$C$10:$AZ$251,MATCH(A45,'[1]Controles de Corrupción'!$B$10:$B$251,0),4),"")</f>
        <v/>
      </c>
      <c r="N45" s="70" t="str">
        <f>IFERROR(INDEX('[1]Controles de Corrupción'!$C$10:$AZ$251,MATCH(A45,'[1]Controles de Corrupción'!$B$10:$B$251,0),40),"")</f>
        <v/>
      </c>
      <c r="O45" s="70" t="str">
        <f>IFERROR(INDEX('[1]Controles de Corrupción'!$C$10:$AZ$251,MATCH(A45,'[1]Controles de Corrupción'!$B$10:$B$251,0),41),"")</f>
        <v/>
      </c>
      <c r="P45" s="70" t="str">
        <f>IFERROR(INDEX('[1]Controles de Corrupción'!$C$10:$AZ$251,MATCH(A45,'[1]Controles de Corrupción'!$B$10:$B$251,0),42),"")</f>
        <v/>
      </c>
      <c r="Q45" s="62" t="str">
        <f>IFERROR(INDEX('[1]Controles de Corrupción'!$C$10:$AZ$251,MATCH(A45,'[1]Controles de Corrupción'!$B$10:$B$251,0),47),"")</f>
        <v/>
      </c>
    </row>
    <row r="46" spans="1:17" ht="43.5" hidden="1" customHeight="1" x14ac:dyDescent="0.25">
      <c r="A46" s="118" t="s">
        <v>677</v>
      </c>
      <c r="B46" s="755"/>
      <c r="C46" s="826"/>
      <c r="D46" s="701"/>
      <c r="E46" s="699"/>
      <c r="F46" s="702"/>
      <c r="G46" s="702"/>
      <c r="H46" s="816"/>
      <c r="I46" s="702"/>
      <c r="J46" s="702"/>
      <c r="K46" s="702"/>
      <c r="L46" s="702"/>
      <c r="M46" s="193" t="str">
        <f>IFERROR(INDEX('[1]Controles de Corrupción'!$C$10:$AZ$251,MATCH(A46,'[1]Controles de Corrupción'!$B$10:$B$251,0),4),"")</f>
        <v/>
      </c>
      <c r="N46" s="70" t="str">
        <f>IFERROR(INDEX('[1]Controles de Corrupción'!$C$10:$AZ$251,MATCH(A46,'[1]Controles de Corrupción'!$B$10:$B$251,0),40),"")</f>
        <v/>
      </c>
      <c r="O46" s="70" t="str">
        <f>IFERROR(INDEX('[1]Controles de Corrupción'!$C$10:$AZ$251,MATCH(A46,'[1]Controles de Corrupción'!$B$10:$B$251,0),41),"")</f>
        <v/>
      </c>
      <c r="P46" s="70" t="str">
        <f>IFERROR(INDEX('[1]Controles de Corrupción'!$C$10:$AZ$251,MATCH(A46,'[1]Controles de Corrupción'!$B$10:$B$251,0),42),"")</f>
        <v/>
      </c>
      <c r="Q46" s="62" t="str">
        <f>IFERROR(INDEX('[1]Controles de Corrupción'!$C$10:$AZ$251,MATCH(A46,'[1]Controles de Corrupción'!$B$10:$B$251,0),47),"")</f>
        <v/>
      </c>
    </row>
    <row r="47" spans="1:17" ht="43.5" hidden="1" customHeight="1" x14ac:dyDescent="0.25">
      <c r="A47" s="118" t="s">
        <v>678</v>
      </c>
      <c r="B47" s="755"/>
      <c r="C47" s="826"/>
      <c r="D47" s="701"/>
      <c r="E47" s="699"/>
      <c r="F47" s="702"/>
      <c r="G47" s="702"/>
      <c r="H47" s="816"/>
      <c r="I47" s="702"/>
      <c r="J47" s="702"/>
      <c r="K47" s="702"/>
      <c r="L47" s="702"/>
      <c r="M47" s="193" t="str">
        <f>IFERROR(INDEX('[1]Controles de Corrupción'!$C$10:$AZ$251,MATCH(A47,'[1]Controles de Corrupción'!$B$10:$B$251,0),4),"")</f>
        <v/>
      </c>
      <c r="N47" s="70" t="str">
        <f>IFERROR(INDEX('[1]Controles de Corrupción'!$C$10:$AZ$251,MATCH(A47,'[1]Controles de Corrupción'!$B$10:$B$251,0),40),"")</f>
        <v/>
      </c>
      <c r="O47" s="70" t="str">
        <f>IFERROR(INDEX('[1]Controles de Corrupción'!$C$10:$AZ$251,MATCH(A47,'[1]Controles de Corrupción'!$B$10:$B$251,0),41),"")</f>
        <v/>
      </c>
      <c r="P47" s="70" t="str">
        <f>IFERROR(INDEX('[1]Controles de Corrupción'!$C$10:$AZ$251,MATCH(A47,'[1]Controles de Corrupción'!$B$10:$B$251,0),42),"")</f>
        <v/>
      </c>
      <c r="Q47" s="62" t="str">
        <f>IFERROR(INDEX('[1]Controles de Corrupción'!$C$10:$AZ$251,MATCH(A47,'[1]Controles de Corrupción'!$B$10:$B$251,0),47),"")</f>
        <v/>
      </c>
    </row>
    <row r="48" spans="1:17" ht="43.5" hidden="1" customHeight="1" x14ac:dyDescent="0.25">
      <c r="A48" s="118" t="s">
        <v>679</v>
      </c>
      <c r="B48" s="696"/>
      <c r="C48" s="826"/>
      <c r="D48" s="701"/>
      <c r="E48" s="699"/>
      <c r="F48" s="702"/>
      <c r="G48" s="702"/>
      <c r="H48" s="714"/>
      <c r="I48" s="702"/>
      <c r="J48" s="702"/>
      <c r="K48" s="702"/>
      <c r="L48" s="702"/>
      <c r="M48" s="193" t="str">
        <f>IFERROR(INDEX('[1]Controles de Corrupción'!$C$10:$AZ$251,MATCH(A48,'[1]Controles de Corrupción'!$B$10:$B$251,0),4),"")</f>
        <v/>
      </c>
      <c r="N48" s="70" t="str">
        <f>IFERROR(INDEX('[1]Controles de Corrupción'!$C$10:$AZ$251,MATCH(A48,'[1]Controles de Corrupción'!$B$10:$B$251,0),40),"")</f>
        <v/>
      </c>
      <c r="O48" s="70" t="str">
        <f>IFERROR(INDEX('[1]Controles de Corrupción'!$C$10:$AZ$251,MATCH(A48,'[1]Controles de Corrupción'!$B$10:$B$251,0),41),"")</f>
        <v/>
      </c>
      <c r="P48" s="70" t="str">
        <f>IFERROR(INDEX('[1]Controles de Corrupción'!$C$10:$AZ$251,MATCH(A48,'[1]Controles de Corrupción'!$B$10:$B$251,0),42),"")</f>
        <v/>
      </c>
      <c r="Q48" s="62" t="str">
        <f>IFERROR(INDEX('[1]Controles de Corrupción'!$C$10:$AZ$251,MATCH(A48,'[1]Controles de Corrupción'!$B$10:$B$251,0),47),"")</f>
        <v/>
      </c>
    </row>
    <row r="49" spans="1:17" ht="43.5" customHeight="1" x14ac:dyDescent="0.25">
      <c r="A49" s="118" t="s">
        <v>680</v>
      </c>
      <c r="B49" s="751"/>
      <c r="C49" s="826" t="str">
        <f>IFERROR(INDEX('[1]Riesgos de Corrupción'!$B$11:$BN$100,MATCH('Mapa Riesgo CorrupcióN'!B49,'[1]Riesgos de Corrupción'!$B$11:$B$100,0),2),"")</f>
        <v/>
      </c>
      <c r="D49" s="701" t="str">
        <f>IFERROR(INDEX('[1]Riesgos de Corrupción'!$B$11:$BN$100,MATCH('Mapa Riesgo CorrupcióN'!B49,'[1]Riesgos de Corrupción'!$B$11:$B$100,0),4),"")</f>
        <v/>
      </c>
      <c r="E49" s="699" t="str">
        <f>IFERROR(INDEX('[1]Riesgos de Corrupción'!$B$11:$BN$100,MATCH('Mapa Riesgo CorrupcióN'!B49,'[1]Riesgos de Corrupción'!$B$11:$B$100,0),5),"")</f>
        <v/>
      </c>
      <c r="F49" s="702" t="str">
        <f>IFERROR(INDEX('[1]Riesgos de Corrupción'!$B$11:$BN$100,MATCH('Mapa Riesgo CorrupcióN'!B49,'[1]Riesgos de Corrupción'!$B$11:$B$100,0),18),"")</f>
        <v/>
      </c>
      <c r="G49" s="702" t="str">
        <f>IFERROR(INDEX('[1]Riesgos de Corrupción'!$B$11:$BN$100,MATCH('Mapa Riesgo CorrupcióN'!B49,'[1]Riesgos de Corrupción'!$B$11:$B$100,0),63),"")</f>
        <v/>
      </c>
      <c r="H49" s="815" t="str">
        <f>IFERROR(INDEX('[1]Riesgos de Corrupción'!$B$11:$BN$100,MATCH('Mapa Riesgo CorrupcióN'!B49,'[1]Riesgos de Corrupción'!$B$11:$B$100,0),64),"")</f>
        <v/>
      </c>
      <c r="I49" s="702" t="str">
        <f>IFERROR(INDEX('[1]Controles de Corrupción'!$C$10:$AZ$251,MATCH('Mapa Riesgo CorrupcióN'!B49,'[1]Controles de Corrupción'!$C$10:$C$251,0),33),"")</f>
        <v/>
      </c>
      <c r="J49" s="702" t="str">
        <f>IFERROR(INDEX('[1]Controles de Corrupción'!$C$10:$AZ$251,MATCH('Mapa Riesgo CorrupcióN'!B49,'[1]Controles de Corrupción'!$C$10:$C$251,0),36),"")</f>
        <v/>
      </c>
      <c r="K49" s="702" t="str">
        <f>IFERROR(INDEX('[1]Controles de Corrupción'!$C$10:$AZ$251,MATCH('Mapa Riesgo CorrupcióN'!B49,'[1]Controles de Corrupción'!$C$10:$C$251,0),37),"")</f>
        <v/>
      </c>
      <c r="L49" s="702" t="str">
        <f>IFERROR(INDEX('[1]Controles de Corrupción'!$C$10:$AZ$251,MATCH('Mapa Riesgo CorrupcióN'!B49,'[1]Controles de Corrupción'!$C$10:$C$251,0),38),"")</f>
        <v/>
      </c>
      <c r="M49" s="193" t="str">
        <f>IFERROR(INDEX('[1]Controles de Corrupción'!$C$10:$AZ$251,MATCH(A49,'[1]Controles de Corrupción'!$B$10:$B$251,0),4),"")</f>
        <v/>
      </c>
      <c r="N49" s="70" t="str">
        <f>IFERROR(INDEX('[1]Controles de Corrupción'!$C$10:$AZ$251,MATCH(A49,'[1]Controles de Corrupción'!$B$10:$B$251,0),40),"")</f>
        <v/>
      </c>
      <c r="O49" s="70" t="str">
        <f>IFERROR(INDEX('[1]Controles de Corrupción'!$C$10:$AZ$251,MATCH(A49,'[1]Controles de Corrupción'!$B$10:$B$251,0),41),"")</f>
        <v/>
      </c>
      <c r="P49" s="70" t="str">
        <f>IFERROR(INDEX('[1]Controles de Corrupción'!$C$10:$AZ$251,MATCH(A49,'[1]Controles de Corrupción'!$B$10:$B$251,0),42),"")</f>
        <v/>
      </c>
      <c r="Q49" s="62" t="str">
        <f>IFERROR(INDEX('[1]Controles de Corrupción'!$C$10:$AZ$251,MATCH(A49,'[1]Controles de Corrupción'!$B$10:$B$251,0),47),"")</f>
        <v/>
      </c>
    </row>
    <row r="50" spans="1:17" ht="43.5" customHeight="1" x14ac:dyDescent="0.25">
      <c r="A50" s="118" t="s">
        <v>681</v>
      </c>
      <c r="B50" s="755"/>
      <c r="C50" s="826"/>
      <c r="D50" s="701"/>
      <c r="E50" s="699"/>
      <c r="F50" s="702"/>
      <c r="G50" s="702"/>
      <c r="H50" s="816"/>
      <c r="I50" s="702"/>
      <c r="J50" s="702"/>
      <c r="K50" s="702"/>
      <c r="L50" s="702"/>
      <c r="M50" s="193" t="str">
        <f>IFERROR(INDEX('[1]Controles de Corrupción'!$C$10:$AZ$251,MATCH(A50,'[1]Controles de Corrupción'!$B$10:$B$251,0),4),"")</f>
        <v/>
      </c>
      <c r="N50" s="70" t="str">
        <f>IFERROR(INDEX('[1]Controles de Corrupción'!$C$10:$AZ$251,MATCH(A50,'[1]Controles de Corrupción'!$B$10:$B$251,0),40),"")</f>
        <v/>
      </c>
      <c r="O50" s="70" t="str">
        <f>IFERROR(INDEX('[1]Controles de Corrupción'!$C$10:$AZ$251,MATCH(A50,'[1]Controles de Corrupción'!$B$10:$B$251,0),41),"")</f>
        <v/>
      </c>
      <c r="P50" s="70" t="str">
        <f>IFERROR(INDEX('[1]Controles de Corrupción'!$C$10:$AZ$251,MATCH(A50,'[1]Controles de Corrupción'!$B$10:$B$251,0),42),"")</f>
        <v/>
      </c>
      <c r="Q50" s="62" t="str">
        <f>IFERROR(INDEX('[1]Controles de Corrupción'!$C$10:$AZ$251,MATCH(A50,'[1]Controles de Corrupción'!$B$10:$B$251,0),47),"")</f>
        <v/>
      </c>
    </row>
    <row r="51" spans="1:17" ht="43.5" customHeight="1" x14ac:dyDescent="0.25">
      <c r="A51" s="118" t="s">
        <v>682</v>
      </c>
      <c r="B51" s="755"/>
      <c r="C51" s="826"/>
      <c r="D51" s="701"/>
      <c r="E51" s="699"/>
      <c r="F51" s="702"/>
      <c r="G51" s="702"/>
      <c r="H51" s="816"/>
      <c r="I51" s="702"/>
      <c r="J51" s="702"/>
      <c r="K51" s="702"/>
      <c r="L51" s="702"/>
      <c r="M51" s="193" t="str">
        <f>IFERROR(INDEX('[1]Controles de Corrupción'!$C$10:$AZ$251,MATCH(A51,'[1]Controles de Corrupción'!$B$10:$B$251,0),4),"")</f>
        <v/>
      </c>
      <c r="N51" s="70" t="str">
        <f>IFERROR(INDEX('[1]Controles de Corrupción'!$C$10:$AZ$251,MATCH(A51,'[1]Controles de Corrupción'!$B$10:$B$251,0),40),"")</f>
        <v/>
      </c>
      <c r="O51" s="70" t="str">
        <f>IFERROR(INDEX('[1]Controles de Corrupción'!$C$10:$AZ$251,MATCH(A51,'[1]Controles de Corrupción'!$B$10:$B$251,0),41),"")</f>
        <v/>
      </c>
      <c r="P51" s="70" t="str">
        <f>IFERROR(INDEX('[1]Controles de Corrupción'!$C$10:$AZ$251,MATCH(A51,'[1]Controles de Corrupción'!$B$10:$B$251,0),42),"")</f>
        <v/>
      </c>
      <c r="Q51" s="62" t="str">
        <f>IFERROR(INDEX('[1]Controles de Corrupción'!$C$10:$AZ$251,MATCH(A51,'[1]Controles de Corrupción'!$B$10:$B$251,0),47),"")</f>
        <v/>
      </c>
    </row>
    <row r="52" spans="1:17" ht="43.5" customHeight="1" x14ac:dyDescent="0.25">
      <c r="A52" s="118" t="s">
        <v>683</v>
      </c>
      <c r="B52" s="755"/>
      <c r="C52" s="826"/>
      <c r="D52" s="701"/>
      <c r="E52" s="699"/>
      <c r="F52" s="702"/>
      <c r="G52" s="702"/>
      <c r="H52" s="816"/>
      <c r="I52" s="702"/>
      <c r="J52" s="702"/>
      <c r="K52" s="702"/>
      <c r="L52" s="702"/>
      <c r="M52" s="193" t="str">
        <f>IFERROR(INDEX('[1]Controles de Corrupción'!$C$10:$AZ$251,MATCH(A52,'[1]Controles de Corrupción'!$B$10:$B$251,0),4),"")</f>
        <v/>
      </c>
      <c r="N52" s="70" t="str">
        <f>IFERROR(INDEX('[1]Controles de Corrupción'!$C$10:$AZ$251,MATCH(A52,'[1]Controles de Corrupción'!$B$10:$B$251,0),40),"")</f>
        <v/>
      </c>
      <c r="O52" s="70" t="str">
        <f>IFERROR(INDEX('[1]Controles de Corrupción'!$C$10:$AZ$251,MATCH(A52,'[1]Controles de Corrupción'!$B$10:$B$251,0),41),"")</f>
        <v/>
      </c>
      <c r="P52" s="70" t="str">
        <f>IFERROR(INDEX('[1]Controles de Corrupción'!$C$10:$AZ$251,MATCH(A52,'[1]Controles de Corrupción'!$B$10:$B$251,0),42),"")</f>
        <v/>
      </c>
      <c r="Q52" s="62" t="str">
        <f>IFERROR(INDEX('[1]Controles de Corrupción'!$C$10:$AZ$251,MATCH(A52,'[1]Controles de Corrupción'!$B$10:$B$251,0),47),"")</f>
        <v/>
      </c>
    </row>
    <row r="53" spans="1:17" ht="43.5" customHeight="1" x14ac:dyDescent="0.25">
      <c r="A53" s="118" t="s">
        <v>684</v>
      </c>
      <c r="B53" s="755"/>
      <c r="C53" s="826"/>
      <c r="D53" s="701"/>
      <c r="E53" s="699"/>
      <c r="F53" s="702"/>
      <c r="G53" s="702"/>
      <c r="H53" s="816"/>
      <c r="I53" s="702"/>
      <c r="J53" s="702"/>
      <c r="K53" s="702"/>
      <c r="L53" s="702"/>
      <c r="M53" s="193" t="str">
        <f>IFERROR(INDEX('[1]Controles de Corrupción'!$C$10:$AZ$251,MATCH(A53,'[1]Controles de Corrupción'!$B$10:$B$251,0),4),"")</f>
        <v/>
      </c>
      <c r="N53" s="70" t="str">
        <f>IFERROR(INDEX('[1]Controles de Corrupción'!$C$10:$AZ$251,MATCH(A53,'[1]Controles de Corrupción'!$B$10:$B$251,0),40),"")</f>
        <v/>
      </c>
      <c r="O53" s="70" t="str">
        <f>IFERROR(INDEX('[1]Controles de Corrupción'!$C$10:$AZ$251,MATCH(A53,'[1]Controles de Corrupción'!$B$10:$B$251,0),41),"")</f>
        <v/>
      </c>
      <c r="P53" s="70" t="str">
        <f>IFERROR(INDEX('[1]Controles de Corrupción'!$C$10:$AZ$251,MATCH(A53,'[1]Controles de Corrupción'!$B$10:$B$251,0),42),"")</f>
        <v/>
      </c>
      <c r="Q53" s="62" t="str">
        <f>IFERROR(INDEX('[1]Controles de Corrupción'!$C$10:$AZ$251,MATCH(A53,'[1]Controles de Corrupción'!$B$10:$B$251,0),47),"")</f>
        <v/>
      </c>
    </row>
    <row r="54" spans="1:17" ht="43.5" customHeight="1" x14ac:dyDescent="0.25">
      <c r="A54" s="118" t="s">
        <v>685</v>
      </c>
      <c r="B54" s="696"/>
      <c r="C54" s="826"/>
      <c r="D54" s="701"/>
      <c r="E54" s="699"/>
      <c r="F54" s="702"/>
      <c r="G54" s="702"/>
      <c r="H54" s="714"/>
      <c r="I54" s="702"/>
      <c r="J54" s="702"/>
      <c r="K54" s="702"/>
      <c r="L54" s="702"/>
      <c r="M54" s="193" t="str">
        <f>IFERROR(INDEX('[1]Controles de Corrupción'!$C$10:$AZ$251,MATCH(A54,'[1]Controles de Corrupción'!$B$10:$B$251,0),4),"")</f>
        <v/>
      </c>
      <c r="N54" s="70" t="str">
        <f>IFERROR(INDEX('[1]Controles de Corrupción'!$C$10:$AZ$251,MATCH(A54,'[1]Controles de Corrupción'!$B$10:$B$251,0),40),"")</f>
        <v/>
      </c>
      <c r="O54" s="70" t="str">
        <f>IFERROR(INDEX('[1]Controles de Corrupción'!$C$10:$AZ$251,MATCH(A54,'[1]Controles de Corrupción'!$B$10:$B$251,0),41),"")</f>
        <v/>
      </c>
      <c r="P54" s="70" t="str">
        <f>IFERROR(INDEX('[1]Controles de Corrupción'!$C$10:$AZ$251,MATCH(A54,'[1]Controles de Corrupción'!$B$10:$B$251,0),42),"")</f>
        <v/>
      </c>
      <c r="Q54" s="62" t="str">
        <f>IFERROR(INDEX('[1]Controles de Corrupción'!$C$10:$AZ$251,MATCH(A54,'[1]Controles de Corrupción'!$B$10:$B$251,0),47),"")</f>
        <v/>
      </c>
    </row>
    <row r="55" spans="1:17" ht="43.5" customHeight="1" x14ac:dyDescent="0.25">
      <c r="A55" s="118" t="s">
        <v>686</v>
      </c>
      <c r="B55" s="751"/>
      <c r="C55" s="824" t="str">
        <f>IFERROR(INDEX('[1]Riesgos de Corrupción'!$B$11:$BN$100,MATCH('Mapa Riesgo CorrupcióN'!B55,'[1]Riesgos de Corrupción'!$B$11:$B$100,0),2),"")</f>
        <v/>
      </c>
      <c r="D55" s="700" t="str">
        <f>IFERROR(INDEX('[1]Riesgos de Corrupción'!$B$11:$BN$100,MATCH('Mapa Riesgo CorrupcióN'!B55,'[1]Riesgos de Corrupción'!$B$11:$B$100,0),4),"")</f>
        <v/>
      </c>
      <c r="E55" s="698" t="str">
        <f>IFERROR(INDEX('[1]Riesgos de Corrupción'!$B$11:$BN$100,MATCH('Mapa Riesgo CorrupcióN'!B55,'[1]Riesgos de Corrupción'!$B$11:$B$100,0),5),"")</f>
        <v/>
      </c>
      <c r="F55" s="713" t="str">
        <f>IFERROR(INDEX('[1]Riesgos de Corrupción'!$B$11:$BN$100,MATCH('Mapa Riesgo CorrupcióN'!B55,'[1]Riesgos de Corrupción'!$B$11:$B$100,0),18),"")</f>
        <v/>
      </c>
      <c r="G55" s="713" t="str">
        <f>IFERROR(INDEX('[1]Riesgos de Corrupción'!$B$11:$BN$100,MATCH('Mapa Riesgo CorrupcióN'!B55,'[1]Riesgos de Corrupción'!$B$11:$B$100,0),63),"")</f>
        <v/>
      </c>
      <c r="H55" s="815" t="str">
        <f>IFERROR(INDEX('[1]Riesgos de Corrupción'!$B$11:$BN$100,MATCH('Mapa Riesgo CorrupcióN'!B55,'[1]Riesgos de Corrupción'!$B$11:$B$100,0),64),"")</f>
        <v/>
      </c>
      <c r="I55" s="713" t="str">
        <f>IFERROR(INDEX('[1]Controles de Corrupción'!$C$10:$AZ$251,MATCH('Mapa Riesgo CorrupcióN'!B55,'[1]Controles de Corrupción'!$C$10:$C$251,0),33),"")</f>
        <v/>
      </c>
      <c r="J55" s="713" t="str">
        <f>IFERROR(INDEX('[1]Controles de Corrupción'!$C$10:$AZ$251,MATCH('Mapa Riesgo CorrupcióN'!B55,'[1]Controles de Corrupción'!$C$10:$C$251,0),36),"")</f>
        <v/>
      </c>
      <c r="K55" s="713" t="str">
        <f>IFERROR(INDEX('[1]Controles de Corrupción'!$C$10:$AZ$251,MATCH('Mapa Riesgo CorrupcióN'!B55,'[1]Controles de Corrupción'!$C$10:$C$251,0),37),"")</f>
        <v/>
      </c>
      <c r="L55" s="713" t="str">
        <f>IFERROR(INDEX('[1]Controles de Corrupción'!$C$10:$AZ$251,MATCH('Mapa Riesgo CorrupcióN'!B55,'[1]Controles de Corrupción'!$C$10:$C$251,0),38),"")</f>
        <v/>
      </c>
      <c r="M55" s="193" t="str">
        <f>IFERROR(INDEX('[1]Controles de Corrupción'!$C$10:$AZ$251,MATCH(A55,'[1]Controles de Corrupción'!$B$10:$B$251,0),4),"")</f>
        <v/>
      </c>
      <c r="N55" s="70" t="str">
        <f>IFERROR(INDEX('[1]Controles de Corrupción'!$C$10:$AZ$251,MATCH(A55,'[1]Controles de Corrupción'!$B$10:$B$251,0),40),"")</f>
        <v/>
      </c>
      <c r="O55" s="70" t="str">
        <f>IFERROR(INDEX('[1]Controles de Corrupción'!$C$10:$AZ$251,MATCH(A55,'[1]Controles de Corrupción'!$B$10:$B$251,0),41),"")</f>
        <v/>
      </c>
      <c r="P55" s="70" t="str">
        <f>IFERROR(INDEX('[1]Controles de Corrupción'!$C$10:$AZ$251,MATCH(A55,'[1]Controles de Corrupción'!$B$10:$B$251,0),42),"")</f>
        <v/>
      </c>
      <c r="Q55" s="62" t="str">
        <f>IFERROR(INDEX('[1]Controles de Corrupción'!$C$10:$AZ$251,MATCH(A55,'[1]Controles de Corrupción'!$B$10:$B$251,0),47),"")</f>
        <v/>
      </c>
    </row>
    <row r="56" spans="1:17" ht="43.5" customHeight="1" x14ac:dyDescent="0.25">
      <c r="A56" s="118" t="s">
        <v>687</v>
      </c>
      <c r="B56" s="755"/>
      <c r="C56" s="825"/>
      <c r="D56" s="701"/>
      <c r="E56" s="699"/>
      <c r="F56" s="702"/>
      <c r="G56" s="702"/>
      <c r="H56" s="816"/>
      <c r="I56" s="702"/>
      <c r="J56" s="702"/>
      <c r="K56" s="702"/>
      <c r="L56" s="702"/>
      <c r="M56" s="193" t="str">
        <f>IFERROR(INDEX('[1]Controles de Corrupción'!$C$10:$AZ$251,MATCH(A56,'[1]Controles de Corrupción'!$B$10:$B$251,0),4),"")</f>
        <v/>
      </c>
      <c r="N56" s="70" t="str">
        <f>IFERROR(INDEX('[1]Controles de Corrupción'!$C$10:$AZ$251,MATCH(A56,'[1]Controles de Corrupción'!$B$10:$B$251,0),40),"")</f>
        <v/>
      </c>
      <c r="O56" s="70" t="str">
        <f>IFERROR(INDEX('[1]Controles de Corrupción'!$C$10:$AZ$251,MATCH(A56,'[1]Controles de Corrupción'!$B$10:$B$251,0),41),"")</f>
        <v/>
      </c>
      <c r="P56" s="70" t="str">
        <f>IFERROR(INDEX('[1]Controles de Corrupción'!$C$10:$AZ$251,MATCH(A56,'[1]Controles de Corrupción'!$B$10:$B$251,0),42),"")</f>
        <v/>
      </c>
      <c r="Q56" s="62" t="str">
        <f>IFERROR(INDEX('[1]Controles de Corrupción'!$C$10:$AZ$251,MATCH(A56,'[1]Controles de Corrupción'!$B$10:$B$251,0),47),"")</f>
        <v/>
      </c>
    </row>
    <row r="57" spans="1:17" ht="43.5" customHeight="1" x14ac:dyDescent="0.25">
      <c r="A57" s="118" t="s">
        <v>688</v>
      </c>
      <c r="B57" s="755"/>
      <c r="C57" s="825"/>
      <c r="D57" s="701"/>
      <c r="E57" s="699"/>
      <c r="F57" s="702"/>
      <c r="G57" s="702"/>
      <c r="H57" s="816"/>
      <c r="I57" s="702"/>
      <c r="J57" s="702"/>
      <c r="K57" s="702"/>
      <c r="L57" s="702"/>
      <c r="M57" s="193" t="str">
        <f>IFERROR(INDEX('[1]Controles de Corrupción'!$C$10:$AZ$251,MATCH(A57,'[1]Controles de Corrupción'!$B$10:$B$251,0),4),"")</f>
        <v/>
      </c>
      <c r="N57" s="70" t="str">
        <f>IFERROR(INDEX('[1]Controles de Corrupción'!$C$10:$AZ$251,MATCH(A57,'[1]Controles de Corrupción'!$B$10:$B$251,0),40),"")</f>
        <v/>
      </c>
      <c r="O57" s="70" t="str">
        <f>IFERROR(INDEX('[1]Controles de Corrupción'!$C$10:$AZ$251,MATCH(A57,'[1]Controles de Corrupción'!$B$10:$B$251,0),41),"")</f>
        <v/>
      </c>
      <c r="P57" s="70" t="str">
        <f>IFERROR(INDEX('[1]Controles de Corrupción'!$C$10:$AZ$251,MATCH(A57,'[1]Controles de Corrupción'!$B$10:$B$251,0),42),"")</f>
        <v/>
      </c>
      <c r="Q57" s="62" t="str">
        <f>IFERROR(INDEX('[1]Controles de Corrupción'!$C$10:$AZ$251,MATCH(A57,'[1]Controles de Corrupción'!$B$10:$B$251,0),47),"")</f>
        <v/>
      </c>
    </row>
    <row r="58" spans="1:17" ht="43.5" customHeight="1" x14ac:dyDescent="0.25">
      <c r="A58" s="118" t="s">
        <v>689</v>
      </c>
      <c r="B58" s="755"/>
      <c r="C58" s="825"/>
      <c r="D58" s="701"/>
      <c r="E58" s="699"/>
      <c r="F58" s="702"/>
      <c r="G58" s="702"/>
      <c r="H58" s="816"/>
      <c r="I58" s="702"/>
      <c r="J58" s="702"/>
      <c r="K58" s="702"/>
      <c r="L58" s="702"/>
      <c r="M58" s="193" t="str">
        <f>IFERROR(INDEX('[1]Controles de Corrupción'!$C$10:$AZ$251,MATCH(A58,'[1]Controles de Corrupción'!$B$10:$B$251,0),4),"")</f>
        <v/>
      </c>
      <c r="N58" s="70" t="str">
        <f>IFERROR(INDEX('[1]Controles de Corrupción'!$C$10:$AZ$251,MATCH(A58,'[1]Controles de Corrupción'!$B$10:$B$251,0),40),"")</f>
        <v/>
      </c>
      <c r="O58" s="70" t="str">
        <f>IFERROR(INDEX('[1]Controles de Corrupción'!$C$10:$AZ$251,MATCH(A58,'[1]Controles de Corrupción'!$B$10:$B$251,0),41),"")</f>
        <v/>
      </c>
      <c r="P58" s="70" t="str">
        <f>IFERROR(INDEX('[1]Controles de Corrupción'!$C$10:$AZ$251,MATCH(A58,'[1]Controles de Corrupción'!$B$10:$B$251,0),42),"")</f>
        <v/>
      </c>
      <c r="Q58" s="62" t="str">
        <f>IFERROR(INDEX('[1]Controles de Corrupción'!$C$10:$AZ$251,MATCH(A58,'[1]Controles de Corrupción'!$B$10:$B$251,0),47),"")</f>
        <v/>
      </c>
    </row>
    <row r="59" spans="1:17" ht="43.5" customHeight="1" x14ac:dyDescent="0.25">
      <c r="A59" s="118" t="s">
        <v>690</v>
      </c>
      <c r="B59" s="755"/>
      <c r="C59" s="825"/>
      <c r="D59" s="701"/>
      <c r="E59" s="699"/>
      <c r="F59" s="702"/>
      <c r="G59" s="702"/>
      <c r="H59" s="816"/>
      <c r="I59" s="702"/>
      <c r="J59" s="702"/>
      <c r="K59" s="702"/>
      <c r="L59" s="702"/>
      <c r="M59" s="193" t="str">
        <f>IFERROR(INDEX('[1]Controles de Corrupción'!$C$10:$AZ$251,MATCH(A59,'[1]Controles de Corrupción'!$B$10:$B$251,0),4),"")</f>
        <v/>
      </c>
      <c r="N59" s="70" t="str">
        <f>IFERROR(INDEX('[1]Controles de Corrupción'!$C$10:$AZ$251,MATCH(A59,'[1]Controles de Corrupción'!$B$10:$B$251,0),40),"")</f>
        <v/>
      </c>
      <c r="O59" s="70" t="str">
        <f>IFERROR(INDEX('[1]Controles de Corrupción'!$C$10:$AZ$251,MATCH(A59,'[1]Controles de Corrupción'!$B$10:$B$251,0),41),"")</f>
        <v/>
      </c>
      <c r="P59" s="70" t="str">
        <f>IFERROR(INDEX('[1]Controles de Corrupción'!$C$10:$AZ$251,MATCH(A59,'[1]Controles de Corrupción'!$B$10:$B$251,0),42),"")</f>
        <v/>
      </c>
      <c r="Q59" s="62" t="str">
        <f>IFERROR(INDEX('[1]Controles de Corrupción'!$C$10:$AZ$251,MATCH(A59,'[1]Controles de Corrupción'!$B$10:$B$251,0),47),"")</f>
        <v/>
      </c>
    </row>
    <row r="60" spans="1:17" ht="43.5" customHeight="1" x14ac:dyDescent="0.25">
      <c r="A60" s="118" t="s">
        <v>691</v>
      </c>
      <c r="B60" s="696"/>
      <c r="C60" s="825"/>
      <c r="D60" s="701"/>
      <c r="E60" s="699"/>
      <c r="F60" s="702"/>
      <c r="G60" s="702"/>
      <c r="H60" s="714"/>
      <c r="I60" s="702"/>
      <c r="J60" s="702"/>
      <c r="K60" s="702"/>
      <c r="L60" s="702"/>
      <c r="M60" s="193" t="str">
        <f>IFERROR(INDEX('[1]Controles de Corrupción'!$C$10:$AZ$251,MATCH(A60,'[1]Controles de Corrupción'!$B$10:$B$251,0),4),"")</f>
        <v/>
      </c>
      <c r="N60" s="70" t="str">
        <f>IFERROR(INDEX('[1]Controles de Corrupción'!$C$10:$AZ$251,MATCH(A60,'[1]Controles de Corrupción'!$B$10:$B$251,0),40),"")</f>
        <v/>
      </c>
      <c r="O60" s="70" t="str">
        <f>IFERROR(INDEX('[1]Controles de Corrupción'!$C$10:$AZ$251,MATCH(A60,'[1]Controles de Corrupción'!$B$10:$B$251,0),41),"")</f>
        <v/>
      </c>
      <c r="P60" s="70" t="str">
        <f>IFERROR(INDEX('[1]Controles de Corrupción'!$C$10:$AZ$251,MATCH(A60,'[1]Controles de Corrupción'!$B$10:$B$251,0),42),"")</f>
        <v/>
      </c>
      <c r="Q60" s="62" t="str">
        <f>IFERROR(INDEX('[1]Controles de Corrupción'!$C$10:$AZ$251,MATCH(A60,'[1]Controles de Corrupción'!$B$10:$B$251,0),47),"")</f>
        <v/>
      </c>
    </row>
    <row r="61" spans="1:17" ht="43.5" customHeight="1" x14ac:dyDescent="0.25">
      <c r="A61" s="118" t="s">
        <v>692</v>
      </c>
      <c r="B61" s="751"/>
      <c r="C61" s="824" t="str">
        <f>IFERROR(INDEX('[1]Riesgos de Corrupción'!$B$11:$BN$100,MATCH('Mapa Riesgo CorrupcióN'!B61,'[1]Riesgos de Corrupción'!$B$11:$B$100,0),2),"")</f>
        <v/>
      </c>
      <c r="D61" s="700" t="str">
        <f>IFERROR(INDEX('[1]Riesgos de Corrupción'!$B$11:$BN$100,MATCH('Mapa Riesgo CorrupcióN'!B61,'[1]Riesgos de Corrupción'!$B$11:$B$100,0),4),"")</f>
        <v/>
      </c>
      <c r="E61" s="698" t="str">
        <f>IFERROR(INDEX('[1]Riesgos de Corrupción'!$B$11:$BN$100,MATCH('Mapa Riesgo CorrupcióN'!B61,'[1]Riesgos de Corrupción'!$B$11:$B$100,0),5),"")</f>
        <v/>
      </c>
      <c r="F61" s="713" t="str">
        <f>IFERROR(INDEX('[1]Riesgos de Corrupción'!$B$11:$BN$100,MATCH('Mapa Riesgo CorrupcióN'!B61,'[1]Riesgos de Corrupción'!$B$11:$B$100,0),18),"")</f>
        <v/>
      </c>
      <c r="G61" s="713" t="str">
        <f>IFERROR(INDEX('[1]Riesgos de Corrupción'!$B$11:$BN$100,MATCH('Mapa Riesgo CorrupcióN'!B61,'[1]Riesgos de Corrupción'!$B$11:$B$100,0),63),"")</f>
        <v/>
      </c>
      <c r="H61" s="815" t="str">
        <f>IFERROR(INDEX('[1]Riesgos de Corrupción'!$B$11:$BN$100,MATCH('Mapa Riesgo CorrupcióN'!B61,'[1]Riesgos de Corrupción'!$B$11:$B$100,0),64),"")</f>
        <v/>
      </c>
      <c r="I61" s="713" t="str">
        <f>IFERROR(INDEX('[1]Controles de Corrupción'!$C$10:$AZ$251,MATCH('Mapa Riesgo CorrupcióN'!B61,'[1]Controles de Corrupción'!$C$10:$C$251,0),33),"")</f>
        <v/>
      </c>
      <c r="J61" s="713" t="str">
        <f>IFERROR(INDEX('[1]Controles de Corrupción'!$C$10:$AZ$251,MATCH('Mapa Riesgo CorrupcióN'!B61,'[1]Controles de Corrupción'!$C$10:$C$251,0),36),"")</f>
        <v/>
      </c>
      <c r="K61" s="713" t="str">
        <f>IFERROR(INDEX('[1]Controles de Corrupción'!$C$10:$AZ$251,MATCH('Mapa Riesgo CorrupcióN'!B61,'[1]Controles de Corrupción'!$C$10:$C$251,0),37),"")</f>
        <v/>
      </c>
      <c r="L61" s="713" t="str">
        <f>IFERROR(INDEX('[1]Controles de Corrupción'!$C$10:$AZ$251,MATCH('Mapa Riesgo CorrupcióN'!B61,'[1]Controles de Corrupción'!$C$10:$C$251,0),38),"")</f>
        <v/>
      </c>
      <c r="M61" s="193" t="str">
        <f>IFERROR(INDEX('[1]Controles de Corrupción'!$C$10:$AZ$251,MATCH(A61,'[1]Controles de Corrupción'!$B$10:$B$251,0),4),"")</f>
        <v/>
      </c>
      <c r="N61" s="70" t="str">
        <f>IFERROR(INDEX('[1]Controles de Corrupción'!$C$10:$AZ$251,MATCH(A61,'[1]Controles de Corrupción'!$B$10:$B$251,0),40),"")</f>
        <v/>
      </c>
      <c r="O61" s="70" t="str">
        <f>IFERROR(INDEX('[1]Controles de Corrupción'!$C$10:$AZ$251,MATCH(A61,'[1]Controles de Corrupción'!$B$10:$B$251,0),41),"")</f>
        <v/>
      </c>
      <c r="P61" s="70" t="str">
        <f>IFERROR(INDEX('[1]Controles de Corrupción'!$C$10:$AZ$251,MATCH(A61,'[1]Controles de Corrupción'!$B$10:$B$251,0),42),"")</f>
        <v/>
      </c>
      <c r="Q61" s="62" t="str">
        <f>IFERROR(INDEX('[1]Controles de Corrupción'!$C$10:$AZ$251,MATCH(A61,'[1]Controles de Corrupción'!$B$10:$B$251,0),47),"")</f>
        <v/>
      </c>
    </row>
    <row r="62" spans="1:17" ht="43.5" customHeight="1" x14ac:dyDescent="0.25">
      <c r="A62" s="118" t="s">
        <v>693</v>
      </c>
      <c r="B62" s="755"/>
      <c r="C62" s="825"/>
      <c r="D62" s="701"/>
      <c r="E62" s="699"/>
      <c r="F62" s="702"/>
      <c r="G62" s="702"/>
      <c r="H62" s="816"/>
      <c r="I62" s="702"/>
      <c r="J62" s="702"/>
      <c r="K62" s="702"/>
      <c r="L62" s="702"/>
      <c r="M62" s="193" t="str">
        <f>IFERROR(INDEX('[1]Controles de Corrupción'!$C$10:$AZ$251,MATCH(A62,'[1]Controles de Corrupción'!$B$10:$B$251,0),4),"")</f>
        <v/>
      </c>
      <c r="N62" s="70" t="str">
        <f>IFERROR(INDEX('[1]Controles de Corrupción'!$C$10:$AZ$251,MATCH(A62,'[1]Controles de Corrupción'!$B$10:$B$251,0),40),"")</f>
        <v/>
      </c>
      <c r="O62" s="70" t="str">
        <f>IFERROR(INDEX('[1]Controles de Corrupción'!$C$10:$AZ$251,MATCH(A62,'[1]Controles de Corrupción'!$B$10:$B$251,0),41),"")</f>
        <v/>
      </c>
      <c r="P62" s="70" t="str">
        <f>IFERROR(INDEX('[1]Controles de Corrupción'!$C$10:$AZ$251,MATCH(A62,'[1]Controles de Corrupción'!$B$10:$B$251,0),42),"")</f>
        <v/>
      </c>
      <c r="Q62" s="62" t="str">
        <f>IFERROR(INDEX('[1]Controles de Corrupción'!$C$10:$AZ$251,MATCH(A62,'[1]Controles de Corrupción'!$B$10:$B$251,0),47),"")</f>
        <v/>
      </c>
    </row>
    <row r="63" spans="1:17" ht="43.5" customHeight="1" x14ac:dyDescent="0.25">
      <c r="A63" s="118" t="s">
        <v>694</v>
      </c>
      <c r="B63" s="755"/>
      <c r="C63" s="825"/>
      <c r="D63" s="701"/>
      <c r="E63" s="699"/>
      <c r="F63" s="702"/>
      <c r="G63" s="702"/>
      <c r="H63" s="816"/>
      <c r="I63" s="702"/>
      <c r="J63" s="702"/>
      <c r="K63" s="702"/>
      <c r="L63" s="702"/>
      <c r="M63" s="193" t="str">
        <f>IFERROR(INDEX('[1]Controles de Corrupción'!$C$10:$AZ$251,MATCH(A63,'[1]Controles de Corrupción'!$B$10:$B$251,0),4),"")</f>
        <v/>
      </c>
      <c r="N63" s="70" t="str">
        <f>IFERROR(INDEX('[1]Controles de Corrupción'!$C$10:$AZ$251,MATCH(A63,'[1]Controles de Corrupción'!$B$10:$B$251,0),40),"")</f>
        <v/>
      </c>
      <c r="O63" s="70" t="str">
        <f>IFERROR(INDEX('[1]Controles de Corrupción'!$C$10:$AZ$251,MATCH(A63,'[1]Controles de Corrupción'!$B$10:$B$251,0),41),"")</f>
        <v/>
      </c>
      <c r="P63" s="70" t="str">
        <f>IFERROR(INDEX('[1]Controles de Corrupción'!$C$10:$AZ$251,MATCH(A63,'[1]Controles de Corrupción'!$B$10:$B$251,0),42),"")</f>
        <v/>
      </c>
      <c r="Q63" s="62" t="str">
        <f>IFERROR(INDEX('[1]Controles de Corrupción'!$C$10:$AZ$251,MATCH(A63,'[1]Controles de Corrupción'!$B$10:$B$251,0),47),"")</f>
        <v/>
      </c>
    </row>
    <row r="64" spans="1:17" ht="43.5" customHeight="1" x14ac:dyDescent="0.25">
      <c r="A64" s="118" t="s">
        <v>695</v>
      </c>
      <c r="B64" s="755"/>
      <c r="C64" s="825"/>
      <c r="D64" s="701"/>
      <c r="E64" s="699"/>
      <c r="F64" s="702"/>
      <c r="G64" s="702"/>
      <c r="H64" s="816"/>
      <c r="I64" s="702"/>
      <c r="J64" s="702"/>
      <c r="K64" s="702"/>
      <c r="L64" s="702"/>
      <c r="M64" s="193" t="str">
        <f>IFERROR(INDEX('[1]Controles de Corrupción'!$C$10:$AZ$251,MATCH(A64,'[1]Controles de Corrupción'!$B$10:$B$251,0),4),"")</f>
        <v/>
      </c>
      <c r="N64" s="70" t="str">
        <f>IFERROR(INDEX('[1]Controles de Corrupción'!$C$10:$AZ$251,MATCH(A64,'[1]Controles de Corrupción'!$B$10:$B$251,0),40),"")</f>
        <v/>
      </c>
      <c r="O64" s="70" t="str">
        <f>IFERROR(INDEX('[1]Controles de Corrupción'!$C$10:$AZ$251,MATCH(A64,'[1]Controles de Corrupción'!$B$10:$B$251,0),41),"")</f>
        <v/>
      </c>
      <c r="P64" s="70" t="str">
        <f>IFERROR(INDEX('[1]Controles de Corrupción'!$C$10:$AZ$251,MATCH(A64,'[1]Controles de Corrupción'!$B$10:$B$251,0),42),"")</f>
        <v/>
      </c>
      <c r="Q64" s="62" t="str">
        <f>IFERROR(INDEX('[1]Controles de Corrupción'!$C$10:$AZ$251,MATCH(A64,'[1]Controles de Corrupción'!$B$10:$B$251,0),47),"")</f>
        <v/>
      </c>
    </row>
    <row r="65" spans="1:17" ht="43.5" customHeight="1" x14ac:dyDescent="0.25">
      <c r="A65" s="118" t="s">
        <v>696</v>
      </c>
      <c r="B65" s="755"/>
      <c r="C65" s="825"/>
      <c r="D65" s="701"/>
      <c r="E65" s="699"/>
      <c r="F65" s="702"/>
      <c r="G65" s="702"/>
      <c r="H65" s="816"/>
      <c r="I65" s="702"/>
      <c r="J65" s="702"/>
      <c r="K65" s="702"/>
      <c r="L65" s="702"/>
      <c r="M65" s="193" t="str">
        <f>IFERROR(INDEX('[1]Controles de Corrupción'!$C$10:$AZ$251,MATCH(A65,'[1]Controles de Corrupción'!$B$10:$B$251,0),4),"")</f>
        <v/>
      </c>
      <c r="N65" s="70" t="str">
        <f>IFERROR(INDEX('[1]Controles de Corrupción'!$C$10:$AZ$251,MATCH(A65,'[1]Controles de Corrupción'!$B$10:$B$251,0),40),"")</f>
        <v/>
      </c>
      <c r="O65" s="70" t="str">
        <f>IFERROR(INDEX('[1]Controles de Corrupción'!$C$10:$AZ$251,MATCH(A65,'[1]Controles de Corrupción'!$B$10:$B$251,0),41),"")</f>
        <v/>
      </c>
      <c r="P65" s="70" t="str">
        <f>IFERROR(INDEX('[1]Controles de Corrupción'!$C$10:$AZ$251,MATCH(A65,'[1]Controles de Corrupción'!$B$10:$B$251,0),42),"")</f>
        <v/>
      </c>
      <c r="Q65" s="62" t="str">
        <f>IFERROR(INDEX('[1]Controles de Corrupción'!$C$10:$AZ$251,MATCH(A65,'[1]Controles de Corrupción'!$B$10:$B$251,0),47),"")</f>
        <v/>
      </c>
    </row>
    <row r="66" spans="1:17" ht="43.5" customHeight="1" x14ac:dyDescent="0.25">
      <c r="A66" s="118" t="s">
        <v>697</v>
      </c>
      <c r="B66" s="696"/>
      <c r="C66" s="825"/>
      <c r="D66" s="701"/>
      <c r="E66" s="699"/>
      <c r="F66" s="702"/>
      <c r="G66" s="702"/>
      <c r="H66" s="714"/>
      <c r="I66" s="702"/>
      <c r="J66" s="702"/>
      <c r="K66" s="702"/>
      <c r="L66" s="702"/>
      <c r="M66" s="193" t="str">
        <f>IFERROR(INDEX('[1]Controles de Corrupción'!$C$10:$AZ$251,MATCH(A66,'[1]Controles de Corrupción'!$B$10:$B$251,0),4),"")</f>
        <v/>
      </c>
      <c r="N66" s="70" t="str">
        <f>IFERROR(INDEX('[1]Controles de Corrupción'!$C$10:$AZ$251,MATCH(A66,'[1]Controles de Corrupción'!$B$10:$B$251,0),40),"")</f>
        <v/>
      </c>
      <c r="O66" s="70" t="str">
        <f>IFERROR(INDEX('[1]Controles de Corrupción'!$C$10:$AZ$251,MATCH(A66,'[1]Controles de Corrupción'!$B$10:$B$251,0),41),"")</f>
        <v/>
      </c>
      <c r="P66" s="70" t="str">
        <f>IFERROR(INDEX('[1]Controles de Corrupción'!$C$10:$AZ$251,MATCH(A66,'[1]Controles de Corrupción'!$B$10:$B$251,0),42),"")</f>
        <v/>
      </c>
      <c r="Q66" s="62" t="str">
        <f>IFERROR(INDEX('[1]Controles de Corrupción'!$C$10:$AZ$251,MATCH(A66,'[1]Controles de Corrupción'!$B$10:$B$251,0),47),"")</f>
        <v/>
      </c>
    </row>
    <row r="67" spans="1:17" ht="43.5" customHeight="1" x14ac:dyDescent="0.25">
      <c r="A67" s="118" t="s">
        <v>698</v>
      </c>
      <c r="B67" s="751"/>
      <c r="C67" s="824" t="str">
        <f>IFERROR(INDEX('[1]Riesgos de Corrupción'!$B$11:$BN$100,MATCH('Mapa Riesgo CorrupcióN'!B67,'[1]Riesgos de Corrupción'!$B$11:$B$100,0),2),"")</f>
        <v/>
      </c>
      <c r="D67" s="700" t="str">
        <f>IFERROR(INDEX('[1]Riesgos de Corrupción'!$B$11:$BN$100,MATCH('Mapa Riesgo CorrupcióN'!B67,'[1]Riesgos de Corrupción'!$B$11:$B$100,0),4),"")</f>
        <v/>
      </c>
      <c r="E67" s="698" t="str">
        <f>IFERROR(INDEX('[1]Riesgos de Corrupción'!$B$11:$BN$100,MATCH('Mapa Riesgo CorrupcióN'!B67,'[1]Riesgos de Corrupción'!$B$11:$B$100,0),5),"")</f>
        <v/>
      </c>
      <c r="F67" s="713" t="str">
        <f>IFERROR(INDEX('[1]Riesgos de Corrupción'!$B$11:$BN$100,MATCH('Mapa Riesgo CorrupcióN'!B67,'[1]Riesgos de Corrupción'!$B$11:$B$100,0),18),"")</f>
        <v/>
      </c>
      <c r="G67" s="713" t="str">
        <f>IFERROR(INDEX('[1]Riesgos de Corrupción'!$B$11:$BN$100,MATCH('Mapa Riesgo CorrupcióN'!B67,'[1]Riesgos de Corrupción'!$B$11:$B$100,0),63),"")</f>
        <v/>
      </c>
      <c r="H67" s="815" t="str">
        <f>IFERROR(INDEX('[1]Riesgos de Corrupción'!$B$11:$BN$100,MATCH('Mapa Riesgo CorrupcióN'!B67,'[1]Riesgos de Corrupción'!$B$11:$B$100,0),64),"")</f>
        <v/>
      </c>
      <c r="I67" s="713" t="str">
        <f>IFERROR(INDEX('[1]Controles de Corrupción'!$C$10:$AZ$251,MATCH('Mapa Riesgo CorrupcióN'!B67,'[1]Controles de Corrupción'!$C$10:$C$251,0),33),"")</f>
        <v/>
      </c>
      <c r="J67" s="713" t="str">
        <f>IFERROR(INDEX('[1]Controles de Corrupción'!$C$10:$AZ$251,MATCH('Mapa Riesgo CorrupcióN'!B67,'[1]Controles de Corrupción'!$C$10:$C$251,0),36),"")</f>
        <v/>
      </c>
      <c r="K67" s="713" t="str">
        <f>IFERROR(INDEX('[1]Controles de Corrupción'!$C$10:$AZ$251,MATCH('Mapa Riesgo CorrupcióN'!B67,'[1]Controles de Corrupción'!$C$10:$C$251,0),37),"")</f>
        <v/>
      </c>
      <c r="L67" s="713" t="str">
        <f>IFERROR(INDEX('[1]Controles de Corrupción'!$C$10:$AZ$251,MATCH('Mapa Riesgo CorrupcióN'!B67,'[1]Controles de Corrupción'!$C$10:$C$251,0),38),"")</f>
        <v/>
      </c>
      <c r="M67" s="193" t="str">
        <f>IFERROR(INDEX('[1]Controles de Corrupción'!$C$10:$AZ$251,MATCH(A67,'[1]Controles de Corrupción'!$B$10:$B$251,0),4),"")</f>
        <v/>
      </c>
      <c r="N67" s="70" t="str">
        <f>IFERROR(INDEX('[1]Controles de Corrupción'!$C$10:$AZ$251,MATCH(A67,'[1]Controles de Corrupción'!$B$10:$B$251,0),40),"")</f>
        <v/>
      </c>
      <c r="O67" s="70" t="str">
        <f>IFERROR(INDEX('[1]Controles de Corrupción'!$C$10:$AZ$251,MATCH(A67,'[1]Controles de Corrupción'!$B$10:$B$251,0),41),"")</f>
        <v/>
      </c>
      <c r="P67" s="70" t="str">
        <f>IFERROR(INDEX('[1]Controles de Corrupción'!$C$10:$AZ$251,MATCH(A67,'[1]Controles de Corrupción'!$B$10:$B$251,0),42),"")</f>
        <v/>
      </c>
      <c r="Q67" s="62" t="str">
        <f>IFERROR(INDEX('[1]Controles de Corrupción'!$C$10:$AZ$251,MATCH(A67,'[1]Controles de Corrupción'!$B$10:$B$251,0),47),"")</f>
        <v/>
      </c>
    </row>
    <row r="68" spans="1:17" ht="43.5" customHeight="1" x14ac:dyDescent="0.25">
      <c r="A68" s="118" t="s">
        <v>699</v>
      </c>
      <c r="B68" s="755"/>
      <c r="C68" s="825"/>
      <c r="D68" s="701"/>
      <c r="E68" s="699"/>
      <c r="F68" s="702"/>
      <c r="G68" s="702"/>
      <c r="H68" s="816"/>
      <c r="I68" s="702"/>
      <c r="J68" s="702"/>
      <c r="K68" s="702"/>
      <c r="L68" s="702"/>
      <c r="M68" s="193" t="str">
        <f>IFERROR(INDEX('[1]Controles de Corrupción'!$C$10:$AZ$251,MATCH(A68,'[1]Controles de Corrupción'!$B$10:$B$251,0),4),"")</f>
        <v/>
      </c>
      <c r="N68" s="70" t="str">
        <f>IFERROR(INDEX('[1]Controles de Corrupción'!$C$10:$AZ$251,MATCH(A68,'[1]Controles de Corrupción'!$B$10:$B$251,0),40),"")</f>
        <v/>
      </c>
      <c r="O68" s="70" t="str">
        <f>IFERROR(INDEX('[1]Controles de Corrupción'!$C$10:$AZ$251,MATCH(A68,'[1]Controles de Corrupción'!$B$10:$B$251,0),41),"")</f>
        <v/>
      </c>
      <c r="P68" s="70" t="str">
        <f>IFERROR(INDEX('[1]Controles de Corrupción'!$C$10:$AZ$251,MATCH(A68,'[1]Controles de Corrupción'!$B$10:$B$251,0),42),"")</f>
        <v/>
      </c>
      <c r="Q68" s="62" t="str">
        <f>IFERROR(INDEX('[1]Controles de Corrupción'!$C$10:$AZ$251,MATCH(A68,'[1]Controles de Corrupción'!$B$10:$B$251,0),47),"")</f>
        <v/>
      </c>
    </row>
    <row r="69" spans="1:17" ht="43.5" customHeight="1" x14ac:dyDescent="0.25">
      <c r="A69" s="118" t="s">
        <v>700</v>
      </c>
      <c r="B69" s="755"/>
      <c r="C69" s="825"/>
      <c r="D69" s="701"/>
      <c r="E69" s="699"/>
      <c r="F69" s="702"/>
      <c r="G69" s="702"/>
      <c r="H69" s="816"/>
      <c r="I69" s="702"/>
      <c r="J69" s="702"/>
      <c r="K69" s="702"/>
      <c r="L69" s="702"/>
      <c r="M69" s="193" t="str">
        <f>IFERROR(INDEX('[1]Controles de Corrupción'!$C$10:$AZ$251,MATCH(A69,'[1]Controles de Corrupción'!$B$10:$B$251,0),4),"")</f>
        <v/>
      </c>
      <c r="N69" s="70" t="str">
        <f>IFERROR(INDEX('[1]Controles de Corrupción'!$C$10:$AZ$251,MATCH(A69,'[1]Controles de Corrupción'!$B$10:$B$251,0),40),"")</f>
        <v/>
      </c>
      <c r="O69" s="70" t="str">
        <f>IFERROR(INDEX('[1]Controles de Corrupción'!$C$10:$AZ$251,MATCH(A69,'[1]Controles de Corrupción'!$B$10:$B$251,0),41),"")</f>
        <v/>
      </c>
      <c r="P69" s="70" t="str">
        <f>IFERROR(INDEX('[1]Controles de Corrupción'!$C$10:$AZ$251,MATCH(A69,'[1]Controles de Corrupción'!$B$10:$B$251,0),42),"")</f>
        <v/>
      </c>
      <c r="Q69" s="62" t="str">
        <f>IFERROR(INDEX('[1]Controles de Corrupción'!$C$10:$AZ$251,MATCH(A69,'[1]Controles de Corrupción'!$B$10:$B$251,0),47),"")</f>
        <v/>
      </c>
    </row>
    <row r="70" spans="1:17" ht="43.5" customHeight="1" x14ac:dyDescent="0.25">
      <c r="A70" s="118" t="s">
        <v>701</v>
      </c>
      <c r="B70" s="755"/>
      <c r="C70" s="825"/>
      <c r="D70" s="701"/>
      <c r="E70" s="699"/>
      <c r="F70" s="702"/>
      <c r="G70" s="702"/>
      <c r="H70" s="816"/>
      <c r="I70" s="702"/>
      <c r="J70" s="702"/>
      <c r="K70" s="702"/>
      <c r="L70" s="702"/>
      <c r="M70" s="193" t="str">
        <f>IFERROR(INDEX('[1]Controles de Corrupción'!$C$10:$AZ$251,MATCH(A70,'[1]Controles de Corrupción'!$B$10:$B$251,0),4),"")</f>
        <v/>
      </c>
      <c r="N70" s="70" t="str">
        <f>IFERROR(INDEX('[1]Controles de Corrupción'!$C$10:$AZ$251,MATCH(A70,'[1]Controles de Corrupción'!$B$10:$B$251,0),40),"")</f>
        <v/>
      </c>
      <c r="O70" s="70" t="str">
        <f>IFERROR(INDEX('[1]Controles de Corrupción'!$C$10:$AZ$251,MATCH(A70,'[1]Controles de Corrupción'!$B$10:$B$251,0),41),"")</f>
        <v/>
      </c>
      <c r="P70" s="70" t="str">
        <f>IFERROR(INDEX('[1]Controles de Corrupción'!$C$10:$AZ$251,MATCH(A70,'[1]Controles de Corrupción'!$B$10:$B$251,0),42),"")</f>
        <v/>
      </c>
      <c r="Q70" s="62" t="str">
        <f>IFERROR(INDEX('[1]Controles de Corrupción'!$C$10:$AZ$251,MATCH(A70,'[1]Controles de Corrupción'!$B$10:$B$251,0),47),"")</f>
        <v/>
      </c>
    </row>
    <row r="71" spans="1:17" ht="43.5" customHeight="1" x14ac:dyDescent="0.25">
      <c r="A71" s="118" t="s">
        <v>702</v>
      </c>
      <c r="B71" s="755"/>
      <c r="C71" s="825"/>
      <c r="D71" s="701"/>
      <c r="E71" s="699"/>
      <c r="F71" s="702"/>
      <c r="G71" s="702"/>
      <c r="H71" s="816"/>
      <c r="I71" s="702"/>
      <c r="J71" s="702"/>
      <c r="K71" s="702"/>
      <c r="L71" s="702"/>
      <c r="M71" s="193" t="str">
        <f>IFERROR(INDEX('[1]Controles de Corrupción'!$C$10:$AZ$251,MATCH(A71,'[1]Controles de Corrupción'!$B$10:$B$251,0),4),"")</f>
        <v/>
      </c>
      <c r="N71" s="70" t="str">
        <f>IFERROR(INDEX('[1]Controles de Corrupción'!$C$10:$AZ$251,MATCH(A71,'[1]Controles de Corrupción'!$B$10:$B$251,0),40),"")</f>
        <v/>
      </c>
      <c r="O71" s="70" t="str">
        <f>IFERROR(INDEX('[1]Controles de Corrupción'!$C$10:$AZ$251,MATCH(A71,'[1]Controles de Corrupción'!$B$10:$B$251,0),41),"")</f>
        <v/>
      </c>
      <c r="P71" s="70" t="str">
        <f>IFERROR(INDEX('[1]Controles de Corrupción'!$C$10:$AZ$251,MATCH(A71,'[1]Controles de Corrupción'!$B$10:$B$251,0),42),"")</f>
        <v/>
      </c>
      <c r="Q71" s="62" t="str">
        <f>IFERROR(INDEX('[1]Controles de Corrupción'!$C$10:$AZ$251,MATCH(A71,'[1]Controles de Corrupción'!$B$10:$B$251,0),47),"")</f>
        <v/>
      </c>
    </row>
    <row r="72" spans="1:17" ht="43.5" customHeight="1" x14ac:dyDescent="0.25">
      <c r="A72" s="118" t="s">
        <v>703</v>
      </c>
      <c r="B72" s="696"/>
      <c r="C72" s="825"/>
      <c r="D72" s="701"/>
      <c r="E72" s="699"/>
      <c r="F72" s="702"/>
      <c r="G72" s="702"/>
      <c r="H72" s="714"/>
      <c r="I72" s="702"/>
      <c r="J72" s="702"/>
      <c r="K72" s="702"/>
      <c r="L72" s="702"/>
      <c r="M72" s="193" t="str">
        <f>IFERROR(INDEX('[1]Controles de Corrupción'!$C$10:$AZ$251,MATCH(A72,'[1]Controles de Corrupción'!$B$10:$B$251,0),4),"")</f>
        <v/>
      </c>
      <c r="N72" s="70" t="str">
        <f>IFERROR(INDEX('[1]Controles de Corrupción'!$C$10:$AZ$251,MATCH(A72,'[1]Controles de Corrupción'!$B$10:$B$251,0),40),"")</f>
        <v/>
      </c>
      <c r="O72" s="70" t="str">
        <f>IFERROR(INDEX('[1]Controles de Corrupción'!$C$10:$AZ$251,MATCH(A72,'[1]Controles de Corrupción'!$B$10:$B$251,0),41),"")</f>
        <v/>
      </c>
      <c r="P72" s="70" t="str">
        <f>IFERROR(INDEX('[1]Controles de Corrupción'!$C$10:$AZ$251,MATCH(A72,'[1]Controles de Corrupción'!$B$10:$B$251,0),42),"")</f>
        <v/>
      </c>
      <c r="Q72" s="62" t="str">
        <f>IFERROR(INDEX('[1]Controles de Corrupción'!$C$10:$AZ$251,MATCH(A72,'[1]Controles de Corrupción'!$B$10:$B$251,0),47),"")</f>
        <v/>
      </c>
    </row>
    <row r="73" spans="1:17" ht="43.5" customHeight="1" x14ac:dyDescent="0.25">
      <c r="A73" s="118" t="s">
        <v>704</v>
      </c>
      <c r="B73" s="751"/>
      <c r="C73" s="824" t="str">
        <f>IFERROR(INDEX('[1]Riesgos de Corrupción'!$B$11:$BN$100,MATCH('Mapa Riesgo CorrupcióN'!B73,'[1]Riesgos de Corrupción'!$B$11:$B$100,0),2),"")</f>
        <v/>
      </c>
      <c r="D73" s="700" t="str">
        <f>IFERROR(INDEX('[1]Riesgos de Corrupción'!$B$11:$BN$100,MATCH('Mapa Riesgo CorrupcióN'!B73,'[1]Riesgos de Corrupción'!$B$11:$B$100,0),4),"")</f>
        <v/>
      </c>
      <c r="E73" s="698" t="str">
        <f>IFERROR(INDEX('[1]Riesgos de Corrupción'!$B$11:$BN$100,MATCH('Mapa Riesgo CorrupcióN'!B73,'[1]Riesgos de Corrupción'!$B$11:$B$100,0),5),"")</f>
        <v/>
      </c>
      <c r="F73" s="713" t="str">
        <f>IFERROR(INDEX('[1]Riesgos de Corrupción'!$B$11:$BN$100,MATCH('Mapa Riesgo CorrupcióN'!B73,'[1]Riesgos de Corrupción'!$B$11:$B$100,0),18),"")</f>
        <v/>
      </c>
      <c r="G73" s="713" t="str">
        <f>IFERROR(INDEX('[1]Riesgos de Corrupción'!$B$11:$BN$100,MATCH('Mapa Riesgo CorrupcióN'!B73,'[1]Riesgos de Corrupción'!$B$11:$B$100,0),63),"")</f>
        <v/>
      </c>
      <c r="H73" s="815" t="str">
        <f>IFERROR(INDEX('[1]Riesgos de Corrupción'!$B$11:$BN$100,MATCH('Mapa Riesgo CorrupcióN'!B73,'[1]Riesgos de Corrupción'!$B$11:$B$100,0),64),"")</f>
        <v/>
      </c>
      <c r="I73" s="713" t="str">
        <f>IFERROR(INDEX('[1]Controles de Corrupción'!$C$10:$AZ$251,MATCH('Mapa Riesgo CorrupcióN'!B73,'[1]Controles de Corrupción'!$C$10:$C$251,0),33),"")</f>
        <v/>
      </c>
      <c r="J73" s="713" t="str">
        <f>IFERROR(INDEX('[1]Controles de Corrupción'!$C$10:$AZ$251,MATCH('Mapa Riesgo CorrupcióN'!B73,'[1]Controles de Corrupción'!$C$10:$C$251,0),36),"")</f>
        <v/>
      </c>
      <c r="K73" s="713" t="str">
        <f>IFERROR(INDEX('[1]Controles de Corrupción'!$C$10:$AZ$251,MATCH('Mapa Riesgo CorrupcióN'!B73,'[1]Controles de Corrupción'!$C$10:$C$251,0),37),"")</f>
        <v/>
      </c>
      <c r="L73" s="713" t="str">
        <f>IFERROR(INDEX('[1]Controles de Corrupción'!$C$10:$AZ$251,MATCH('Mapa Riesgo CorrupcióN'!B73,'[1]Controles de Corrupción'!$C$10:$C$251,0),38),"")</f>
        <v/>
      </c>
      <c r="M73" s="193" t="str">
        <f>IFERROR(INDEX('[1]Controles de Corrupción'!$C$10:$AZ$251,MATCH(A73,'[1]Controles de Corrupción'!$B$10:$B$251,0),4),"")</f>
        <v/>
      </c>
      <c r="N73" s="70" t="str">
        <f>IFERROR(INDEX('[1]Controles de Corrupción'!$C$10:$AZ$251,MATCH(A73,'[1]Controles de Corrupción'!$B$10:$B$251,0),40),"")</f>
        <v/>
      </c>
      <c r="O73" s="70" t="str">
        <f>IFERROR(INDEX('[1]Controles de Corrupción'!$C$10:$AZ$251,MATCH(A73,'[1]Controles de Corrupción'!$B$10:$B$251,0),41),"")</f>
        <v/>
      </c>
      <c r="P73" s="70" t="str">
        <f>IFERROR(INDEX('[1]Controles de Corrupción'!$C$10:$AZ$251,MATCH(A73,'[1]Controles de Corrupción'!$B$10:$B$251,0),42),"")</f>
        <v/>
      </c>
      <c r="Q73" s="62" t="str">
        <f>IFERROR(INDEX('[1]Controles de Corrupción'!$C$10:$AZ$251,MATCH(A73,'[1]Controles de Corrupción'!$B$10:$B$251,0),47),"")</f>
        <v/>
      </c>
    </row>
    <row r="74" spans="1:17" ht="43.5" customHeight="1" x14ac:dyDescent="0.25">
      <c r="A74" s="118" t="s">
        <v>705</v>
      </c>
      <c r="B74" s="755"/>
      <c r="C74" s="825"/>
      <c r="D74" s="701"/>
      <c r="E74" s="699"/>
      <c r="F74" s="702"/>
      <c r="G74" s="702"/>
      <c r="H74" s="816"/>
      <c r="I74" s="702"/>
      <c r="J74" s="702"/>
      <c r="K74" s="702"/>
      <c r="L74" s="702"/>
      <c r="M74" s="193" t="str">
        <f>IFERROR(INDEX('[1]Controles de Corrupción'!$C$10:$AZ$251,MATCH(A74,'[1]Controles de Corrupción'!$B$10:$B$251,0),4),"")</f>
        <v/>
      </c>
      <c r="N74" s="70" t="str">
        <f>IFERROR(INDEX('[1]Controles de Corrupción'!$C$10:$AZ$251,MATCH(A74,'[1]Controles de Corrupción'!$B$10:$B$251,0),40),"")</f>
        <v/>
      </c>
      <c r="O74" s="70" t="str">
        <f>IFERROR(INDEX('[1]Controles de Corrupción'!$C$10:$AZ$251,MATCH(A74,'[1]Controles de Corrupción'!$B$10:$B$251,0),41),"")</f>
        <v/>
      </c>
      <c r="P74" s="70" t="str">
        <f>IFERROR(INDEX('[1]Controles de Corrupción'!$C$10:$AZ$251,MATCH(A74,'[1]Controles de Corrupción'!$B$10:$B$251,0),42),"")</f>
        <v/>
      </c>
      <c r="Q74" s="62" t="str">
        <f>IFERROR(INDEX('[1]Controles de Corrupción'!$C$10:$AZ$251,MATCH(A74,'[1]Controles de Corrupción'!$B$10:$B$251,0),47),"")</f>
        <v/>
      </c>
    </row>
    <row r="75" spans="1:17" ht="43.5" customHeight="1" x14ac:dyDescent="0.25">
      <c r="A75" s="118" t="s">
        <v>706</v>
      </c>
      <c r="B75" s="755"/>
      <c r="C75" s="825"/>
      <c r="D75" s="701"/>
      <c r="E75" s="699"/>
      <c r="F75" s="702"/>
      <c r="G75" s="702"/>
      <c r="H75" s="816"/>
      <c r="I75" s="702"/>
      <c r="J75" s="702"/>
      <c r="K75" s="702"/>
      <c r="L75" s="702"/>
      <c r="M75" s="193" t="str">
        <f>IFERROR(INDEX('[1]Controles de Corrupción'!$C$10:$AZ$251,MATCH(A75,'[1]Controles de Corrupción'!$B$10:$B$251,0),4),"")</f>
        <v/>
      </c>
      <c r="N75" s="70" t="str">
        <f>IFERROR(INDEX('[1]Controles de Corrupción'!$C$10:$AZ$251,MATCH(A75,'[1]Controles de Corrupción'!$B$10:$B$251,0),40),"")</f>
        <v/>
      </c>
      <c r="O75" s="70" t="str">
        <f>IFERROR(INDEX('[1]Controles de Corrupción'!$C$10:$AZ$251,MATCH(A75,'[1]Controles de Corrupción'!$B$10:$B$251,0),41),"")</f>
        <v/>
      </c>
      <c r="P75" s="70" t="str">
        <f>IFERROR(INDEX('[1]Controles de Corrupción'!$C$10:$AZ$251,MATCH(A75,'[1]Controles de Corrupción'!$B$10:$B$251,0),42),"")</f>
        <v/>
      </c>
      <c r="Q75" s="62" t="str">
        <f>IFERROR(INDEX('[1]Controles de Corrupción'!$C$10:$AZ$251,MATCH(A75,'[1]Controles de Corrupción'!$B$10:$B$251,0),47),"")</f>
        <v/>
      </c>
    </row>
    <row r="76" spans="1:17" ht="43.5" customHeight="1" x14ac:dyDescent="0.25">
      <c r="A76" s="118" t="s">
        <v>707</v>
      </c>
      <c r="B76" s="755"/>
      <c r="C76" s="825"/>
      <c r="D76" s="701"/>
      <c r="E76" s="699"/>
      <c r="F76" s="702"/>
      <c r="G76" s="702"/>
      <c r="H76" s="816"/>
      <c r="I76" s="702"/>
      <c r="J76" s="702"/>
      <c r="K76" s="702"/>
      <c r="L76" s="702"/>
      <c r="M76" s="193" t="str">
        <f>IFERROR(INDEX('[1]Controles de Corrupción'!$C$10:$AZ$251,MATCH(A76,'[1]Controles de Corrupción'!$B$10:$B$251,0),4),"")</f>
        <v/>
      </c>
      <c r="N76" s="70" t="str">
        <f>IFERROR(INDEX('[1]Controles de Corrupción'!$C$10:$AZ$251,MATCH(A76,'[1]Controles de Corrupción'!$B$10:$B$251,0),40),"")</f>
        <v/>
      </c>
      <c r="O76" s="70" t="str">
        <f>IFERROR(INDEX('[1]Controles de Corrupción'!$C$10:$AZ$251,MATCH(A76,'[1]Controles de Corrupción'!$B$10:$B$251,0),41),"")</f>
        <v/>
      </c>
      <c r="P76" s="70" t="str">
        <f>IFERROR(INDEX('[1]Controles de Corrupción'!$C$10:$AZ$251,MATCH(A76,'[1]Controles de Corrupción'!$B$10:$B$251,0),42),"")</f>
        <v/>
      </c>
      <c r="Q76" s="62" t="str">
        <f>IFERROR(INDEX('[1]Controles de Corrupción'!$C$10:$AZ$251,MATCH(A76,'[1]Controles de Corrupción'!$B$10:$B$251,0),47),"")</f>
        <v/>
      </c>
    </row>
    <row r="77" spans="1:17" ht="43.5" customHeight="1" x14ac:dyDescent="0.25">
      <c r="A77" s="118" t="s">
        <v>708</v>
      </c>
      <c r="B77" s="755"/>
      <c r="C77" s="825"/>
      <c r="D77" s="701"/>
      <c r="E77" s="699"/>
      <c r="F77" s="702"/>
      <c r="G77" s="702"/>
      <c r="H77" s="816"/>
      <c r="I77" s="702"/>
      <c r="J77" s="702"/>
      <c r="K77" s="702"/>
      <c r="L77" s="702"/>
      <c r="M77" s="193" t="str">
        <f>IFERROR(INDEX('[1]Controles de Corrupción'!$C$10:$AZ$251,MATCH(A77,'[1]Controles de Corrupción'!$B$10:$B$251,0),4),"")</f>
        <v/>
      </c>
      <c r="N77" s="70" t="str">
        <f>IFERROR(INDEX('[1]Controles de Corrupción'!$C$10:$AZ$251,MATCH(A77,'[1]Controles de Corrupción'!$B$10:$B$251,0),40),"")</f>
        <v/>
      </c>
      <c r="O77" s="70" t="str">
        <f>IFERROR(INDEX('[1]Controles de Corrupción'!$C$10:$AZ$251,MATCH(A77,'[1]Controles de Corrupción'!$B$10:$B$251,0),41),"")</f>
        <v/>
      </c>
      <c r="P77" s="70" t="str">
        <f>IFERROR(INDEX('[1]Controles de Corrupción'!$C$10:$AZ$251,MATCH(A77,'[1]Controles de Corrupción'!$B$10:$B$251,0),42),"")</f>
        <v/>
      </c>
      <c r="Q77" s="62" t="str">
        <f>IFERROR(INDEX('[1]Controles de Corrupción'!$C$10:$AZ$251,MATCH(A77,'[1]Controles de Corrupción'!$B$10:$B$251,0),47),"")</f>
        <v/>
      </c>
    </row>
    <row r="78" spans="1:17" ht="43.5" customHeight="1" x14ac:dyDescent="0.25">
      <c r="A78" s="118" t="s">
        <v>709</v>
      </c>
      <c r="B78" s="696"/>
      <c r="C78" s="825"/>
      <c r="D78" s="701"/>
      <c r="E78" s="699"/>
      <c r="F78" s="702"/>
      <c r="G78" s="702"/>
      <c r="H78" s="714"/>
      <c r="I78" s="702"/>
      <c r="J78" s="702"/>
      <c r="K78" s="702"/>
      <c r="L78" s="702"/>
      <c r="M78" s="193" t="str">
        <f>IFERROR(INDEX('[1]Controles de Corrupción'!$C$10:$AZ$251,MATCH(A78,'[1]Controles de Corrupción'!$B$10:$B$251,0),4),"")</f>
        <v/>
      </c>
      <c r="N78" s="70" t="str">
        <f>IFERROR(INDEX('[1]Controles de Corrupción'!$C$10:$AZ$251,MATCH(A78,'[1]Controles de Corrupción'!$B$10:$B$251,0),40),"")</f>
        <v/>
      </c>
      <c r="O78" s="70" t="str">
        <f>IFERROR(INDEX('[1]Controles de Corrupción'!$C$10:$AZ$251,MATCH(A78,'[1]Controles de Corrupción'!$B$10:$B$251,0),41),"")</f>
        <v/>
      </c>
      <c r="P78" s="70" t="str">
        <f>IFERROR(INDEX('[1]Controles de Corrupción'!$C$10:$AZ$251,MATCH(A78,'[1]Controles de Corrupción'!$B$10:$B$251,0),42),"")</f>
        <v/>
      </c>
      <c r="Q78" s="62" t="str">
        <f>IFERROR(INDEX('[1]Controles de Corrupción'!$C$10:$AZ$251,MATCH(A78,'[1]Controles de Corrupción'!$B$10:$B$251,0),47),"")</f>
        <v/>
      </c>
    </row>
    <row r="79" spans="1:17" ht="43.5" customHeight="1" x14ac:dyDescent="0.25">
      <c r="A79" s="118" t="s">
        <v>710</v>
      </c>
      <c r="B79" s="751"/>
      <c r="C79" s="824" t="str">
        <f>IFERROR(INDEX('[1]Riesgos de Corrupción'!$B$11:$BN$100,MATCH('Mapa Riesgo CorrupcióN'!B79,'[1]Riesgos de Corrupción'!$B$11:$B$100,0),2),"")</f>
        <v/>
      </c>
      <c r="D79" s="700" t="str">
        <f>IFERROR(INDEX('[1]Riesgos de Corrupción'!$B$11:$BN$100,MATCH('Mapa Riesgo CorrupcióN'!B79,'[1]Riesgos de Corrupción'!$B$11:$B$100,0),4),"")</f>
        <v/>
      </c>
      <c r="E79" s="698" t="str">
        <f>IFERROR(INDEX('[1]Riesgos de Corrupción'!$B$11:$BN$100,MATCH('Mapa Riesgo CorrupcióN'!B79,'[1]Riesgos de Corrupción'!$B$11:$B$100,0),5),"")</f>
        <v/>
      </c>
      <c r="F79" s="713" t="str">
        <f>IFERROR(INDEX('[1]Riesgos de Corrupción'!$B$11:$BN$100,MATCH('Mapa Riesgo CorrupcióN'!B79,'[1]Riesgos de Corrupción'!$B$11:$B$100,0),18),"")</f>
        <v/>
      </c>
      <c r="G79" s="713" t="str">
        <f>IFERROR(INDEX('[1]Riesgos de Corrupción'!$B$11:$BN$100,MATCH('Mapa Riesgo CorrupcióN'!B79,'[1]Riesgos de Corrupción'!$B$11:$B$100,0),63),"")</f>
        <v/>
      </c>
      <c r="H79" s="815" t="str">
        <f>IFERROR(INDEX('[1]Riesgos de Corrupción'!$B$11:$BN$100,MATCH('Mapa Riesgo CorrupcióN'!B79,'[1]Riesgos de Corrupción'!$B$11:$B$100,0),64),"")</f>
        <v/>
      </c>
      <c r="I79" s="713" t="str">
        <f>IFERROR(INDEX('[1]Controles de Corrupción'!$C$10:$AZ$251,MATCH('Mapa Riesgo CorrupcióN'!B79,'[1]Controles de Corrupción'!$C$10:$C$251,0),33),"")</f>
        <v/>
      </c>
      <c r="J79" s="713" t="str">
        <f>IFERROR(INDEX('[1]Controles de Corrupción'!$C$10:$AZ$251,MATCH('Mapa Riesgo CorrupcióN'!B79,'[1]Controles de Corrupción'!$C$10:$C$251,0),36),"")</f>
        <v/>
      </c>
      <c r="K79" s="713" t="str">
        <f>IFERROR(INDEX('[1]Controles de Corrupción'!$C$10:$AZ$251,MATCH('Mapa Riesgo CorrupcióN'!B79,'[1]Controles de Corrupción'!$C$10:$C$251,0),37),"")</f>
        <v/>
      </c>
      <c r="L79" s="713" t="str">
        <f>IFERROR(INDEX('[1]Controles de Corrupción'!$C$10:$AZ$251,MATCH('Mapa Riesgo CorrupcióN'!B79,'[1]Controles de Corrupción'!$C$10:$C$251,0),38),"")</f>
        <v/>
      </c>
      <c r="M79" s="193" t="str">
        <f>IFERROR(INDEX('[1]Controles de Corrupción'!$C$10:$AZ$251,MATCH(A79,'[1]Controles de Corrupción'!$B$10:$B$251,0),4),"")</f>
        <v/>
      </c>
      <c r="N79" s="70" t="str">
        <f>IFERROR(INDEX('[1]Controles de Corrupción'!$C$10:$AZ$251,MATCH(A79,'[1]Controles de Corrupción'!$B$10:$B$251,0),40),"")</f>
        <v/>
      </c>
      <c r="O79" s="70" t="str">
        <f>IFERROR(INDEX('[1]Controles de Corrupción'!$C$10:$AZ$251,MATCH(A79,'[1]Controles de Corrupción'!$B$10:$B$251,0),41),"")</f>
        <v/>
      </c>
      <c r="P79" s="70" t="str">
        <f>IFERROR(INDEX('[1]Controles de Corrupción'!$C$10:$AZ$251,MATCH(A79,'[1]Controles de Corrupción'!$B$10:$B$251,0),42),"")</f>
        <v/>
      </c>
      <c r="Q79" s="62" t="str">
        <f>IFERROR(INDEX('[1]Controles de Corrupción'!$C$10:$AZ$251,MATCH(A79,'[1]Controles de Corrupción'!$B$10:$B$251,0),47),"")</f>
        <v/>
      </c>
    </row>
    <row r="80" spans="1:17" ht="43.5" customHeight="1" x14ac:dyDescent="0.25">
      <c r="A80" s="118" t="s">
        <v>711</v>
      </c>
      <c r="B80" s="755"/>
      <c r="C80" s="825"/>
      <c r="D80" s="701"/>
      <c r="E80" s="699"/>
      <c r="F80" s="702"/>
      <c r="G80" s="702"/>
      <c r="H80" s="816"/>
      <c r="I80" s="702"/>
      <c r="J80" s="702"/>
      <c r="K80" s="702"/>
      <c r="L80" s="702"/>
      <c r="M80" s="193" t="str">
        <f>IFERROR(INDEX('[1]Controles de Corrupción'!$C$10:$AZ$251,MATCH(A80,'[1]Controles de Corrupción'!$B$10:$B$251,0),4),"")</f>
        <v/>
      </c>
      <c r="N80" s="70" t="str">
        <f>IFERROR(INDEX('[1]Controles de Corrupción'!$C$10:$AZ$251,MATCH(A80,'[1]Controles de Corrupción'!$B$10:$B$251,0),40),"")</f>
        <v/>
      </c>
      <c r="O80" s="70" t="str">
        <f>IFERROR(INDEX('[1]Controles de Corrupción'!$C$10:$AZ$251,MATCH(A80,'[1]Controles de Corrupción'!$B$10:$B$251,0),41),"")</f>
        <v/>
      </c>
      <c r="P80" s="70" t="str">
        <f>IFERROR(INDEX('[1]Controles de Corrupción'!$C$10:$AZ$251,MATCH(A80,'[1]Controles de Corrupción'!$B$10:$B$251,0),42),"")</f>
        <v/>
      </c>
      <c r="Q80" s="62" t="str">
        <f>IFERROR(INDEX('[1]Controles de Corrupción'!$C$10:$AZ$251,MATCH(A80,'[1]Controles de Corrupción'!$B$10:$B$251,0),47),"")</f>
        <v/>
      </c>
    </row>
    <row r="81" spans="1:17" ht="43.5" customHeight="1" x14ac:dyDescent="0.25">
      <c r="A81" s="118" t="s">
        <v>712</v>
      </c>
      <c r="B81" s="755"/>
      <c r="C81" s="825"/>
      <c r="D81" s="701"/>
      <c r="E81" s="699"/>
      <c r="F81" s="702"/>
      <c r="G81" s="702"/>
      <c r="H81" s="816"/>
      <c r="I81" s="702"/>
      <c r="J81" s="702"/>
      <c r="K81" s="702"/>
      <c r="L81" s="702"/>
      <c r="M81" s="193" t="str">
        <f>IFERROR(INDEX('[1]Controles de Corrupción'!$C$10:$AZ$251,MATCH(A81,'[1]Controles de Corrupción'!$B$10:$B$251,0),4),"")</f>
        <v/>
      </c>
      <c r="N81" s="70" t="str">
        <f>IFERROR(INDEX('[1]Controles de Corrupción'!$C$10:$AZ$251,MATCH(A81,'[1]Controles de Corrupción'!$B$10:$B$251,0),40),"")</f>
        <v/>
      </c>
      <c r="O81" s="70" t="str">
        <f>IFERROR(INDEX('[1]Controles de Corrupción'!$C$10:$AZ$251,MATCH(A81,'[1]Controles de Corrupción'!$B$10:$B$251,0),41),"")</f>
        <v/>
      </c>
      <c r="P81" s="70" t="str">
        <f>IFERROR(INDEX('[1]Controles de Corrupción'!$C$10:$AZ$251,MATCH(A81,'[1]Controles de Corrupción'!$B$10:$B$251,0),42),"")</f>
        <v/>
      </c>
      <c r="Q81" s="62" t="str">
        <f>IFERROR(INDEX('[1]Controles de Corrupción'!$C$10:$AZ$251,MATCH(A81,'[1]Controles de Corrupción'!$B$10:$B$251,0),47),"")</f>
        <v/>
      </c>
    </row>
    <row r="82" spans="1:17" ht="43.5" customHeight="1" x14ac:dyDescent="0.25">
      <c r="A82" s="118" t="s">
        <v>713</v>
      </c>
      <c r="B82" s="755"/>
      <c r="C82" s="825"/>
      <c r="D82" s="701"/>
      <c r="E82" s="699"/>
      <c r="F82" s="702"/>
      <c r="G82" s="702"/>
      <c r="H82" s="816"/>
      <c r="I82" s="702"/>
      <c r="J82" s="702"/>
      <c r="K82" s="702"/>
      <c r="L82" s="702"/>
      <c r="M82" s="193" t="str">
        <f>IFERROR(INDEX('[1]Controles de Corrupción'!$C$10:$AZ$251,MATCH(A82,'[1]Controles de Corrupción'!$B$10:$B$251,0),4),"")</f>
        <v/>
      </c>
      <c r="N82" s="70" t="str">
        <f>IFERROR(INDEX('[1]Controles de Corrupción'!$C$10:$AZ$251,MATCH(A82,'[1]Controles de Corrupción'!$B$10:$B$251,0),40),"")</f>
        <v/>
      </c>
      <c r="O82" s="70" t="str">
        <f>IFERROR(INDEX('[1]Controles de Corrupción'!$C$10:$AZ$251,MATCH(A82,'[1]Controles de Corrupción'!$B$10:$B$251,0),41),"")</f>
        <v/>
      </c>
      <c r="P82" s="70" t="str">
        <f>IFERROR(INDEX('[1]Controles de Corrupción'!$C$10:$AZ$251,MATCH(A82,'[1]Controles de Corrupción'!$B$10:$B$251,0),42),"")</f>
        <v/>
      </c>
      <c r="Q82" s="62" t="str">
        <f>IFERROR(INDEX('[1]Controles de Corrupción'!$C$10:$AZ$251,MATCH(A82,'[1]Controles de Corrupción'!$B$10:$B$251,0),47),"")</f>
        <v/>
      </c>
    </row>
    <row r="83" spans="1:17" ht="43.5" customHeight="1" x14ac:dyDescent="0.25">
      <c r="A83" s="118" t="s">
        <v>714</v>
      </c>
      <c r="B83" s="755"/>
      <c r="C83" s="825"/>
      <c r="D83" s="701"/>
      <c r="E83" s="699"/>
      <c r="F83" s="702"/>
      <c r="G83" s="702"/>
      <c r="H83" s="816"/>
      <c r="I83" s="702"/>
      <c r="J83" s="702"/>
      <c r="K83" s="702"/>
      <c r="L83" s="702"/>
      <c r="M83" s="193" t="str">
        <f>IFERROR(INDEX('[1]Controles de Corrupción'!$C$10:$AZ$251,MATCH(A83,'[1]Controles de Corrupción'!$B$10:$B$251,0),4),"")</f>
        <v/>
      </c>
      <c r="N83" s="70" t="str">
        <f>IFERROR(INDEX('[1]Controles de Corrupción'!$C$10:$AZ$251,MATCH(A83,'[1]Controles de Corrupción'!$B$10:$B$251,0),40),"")</f>
        <v/>
      </c>
      <c r="O83" s="70" t="str">
        <f>IFERROR(INDEX('[1]Controles de Corrupción'!$C$10:$AZ$251,MATCH(A83,'[1]Controles de Corrupción'!$B$10:$B$251,0),41),"")</f>
        <v/>
      </c>
      <c r="P83" s="70" t="str">
        <f>IFERROR(INDEX('[1]Controles de Corrupción'!$C$10:$AZ$251,MATCH(A83,'[1]Controles de Corrupción'!$B$10:$B$251,0),42),"")</f>
        <v/>
      </c>
      <c r="Q83" s="62" t="str">
        <f>IFERROR(INDEX('[1]Controles de Corrupción'!$C$10:$AZ$251,MATCH(A83,'[1]Controles de Corrupción'!$B$10:$B$251,0),47),"")</f>
        <v/>
      </c>
    </row>
    <row r="84" spans="1:17" ht="43.5" customHeight="1" x14ac:dyDescent="0.25">
      <c r="A84" s="118" t="s">
        <v>715</v>
      </c>
      <c r="B84" s="696"/>
      <c r="C84" s="825"/>
      <c r="D84" s="701"/>
      <c r="E84" s="699"/>
      <c r="F84" s="702"/>
      <c r="G84" s="702"/>
      <c r="H84" s="714"/>
      <c r="I84" s="702"/>
      <c r="J84" s="702"/>
      <c r="K84" s="702"/>
      <c r="L84" s="702"/>
      <c r="M84" s="193" t="str">
        <f>IFERROR(INDEX('[1]Controles de Corrupción'!$C$10:$AZ$251,MATCH(A84,'[1]Controles de Corrupción'!$B$10:$B$251,0),4),"")</f>
        <v/>
      </c>
      <c r="N84" s="70" t="str">
        <f>IFERROR(INDEX('[1]Controles de Corrupción'!$C$10:$AZ$251,MATCH(A84,'[1]Controles de Corrupción'!$B$10:$B$251,0),40),"")</f>
        <v/>
      </c>
      <c r="O84" s="70" t="str">
        <f>IFERROR(INDEX('[1]Controles de Corrupción'!$C$10:$AZ$251,MATCH(A84,'[1]Controles de Corrupción'!$B$10:$B$251,0),41),"")</f>
        <v/>
      </c>
      <c r="P84" s="70" t="str">
        <f>IFERROR(INDEX('[1]Controles de Corrupción'!$C$10:$AZ$251,MATCH(A84,'[1]Controles de Corrupción'!$B$10:$B$251,0),42),"")</f>
        <v/>
      </c>
      <c r="Q84" s="62" t="str">
        <f>IFERROR(INDEX('[1]Controles de Corrupción'!$C$10:$AZ$251,MATCH(A84,'[1]Controles de Corrupción'!$B$10:$B$251,0),47),"")</f>
        <v/>
      </c>
    </row>
    <row r="85" spans="1:17" ht="43.5" customHeight="1" x14ac:dyDescent="0.25">
      <c r="A85" s="118" t="s">
        <v>716</v>
      </c>
      <c r="B85" s="751"/>
      <c r="C85" s="824" t="str">
        <f>IFERROR(INDEX('[1]Riesgos de Corrupción'!$B$11:$BN$100,MATCH('Mapa Riesgo CorrupcióN'!B85,'[1]Riesgos de Corrupción'!$B$11:$B$100,0),2),"")</f>
        <v/>
      </c>
      <c r="D85" s="700" t="str">
        <f>IFERROR(INDEX('[1]Riesgos de Corrupción'!$B$11:$BN$100,MATCH('Mapa Riesgo CorrupcióN'!B85,'[1]Riesgos de Corrupción'!$B$11:$B$100,0),4),"")</f>
        <v/>
      </c>
      <c r="E85" s="698" t="str">
        <f>IFERROR(INDEX('[1]Riesgos de Corrupción'!$B$11:$BN$100,MATCH('Mapa Riesgo CorrupcióN'!B85,'[1]Riesgos de Corrupción'!$B$11:$B$100,0),5),"")</f>
        <v/>
      </c>
      <c r="F85" s="713" t="str">
        <f>IFERROR(INDEX('[1]Riesgos de Corrupción'!$B$11:$BN$100,MATCH('Mapa Riesgo CorrupcióN'!B85,'[1]Riesgos de Corrupción'!$B$11:$B$100,0),18),"")</f>
        <v/>
      </c>
      <c r="G85" s="713" t="str">
        <f>IFERROR(INDEX('[1]Riesgos de Corrupción'!$B$11:$BN$100,MATCH('Mapa Riesgo CorrupcióN'!B85,'[1]Riesgos de Corrupción'!$B$11:$B$100,0),63),"")</f>
        <v/>
      </c>
      <c r="H85" s="815" t="str">
        <f>IFERROR(INDEX('[1]Riesgos de Corrupción'!$B$11:$BN$100,MATCH('Mapa Riesgo CorrupcióN'!B85,'[1]Riesgos de Corrupción'!$B$11:$B$100,0),64),"")</f>
        <v/>
      </c>
      <c r="I85" s="713" t="str">
        <f>IFERROR(INDEX('[1]Controles de Corrupción'!$C$10:$AZ$251,MATCH('Mapa Riesgo CorrupcióN'!B85,'[1]Controles de Corrupción'!$C$10:$C$251,0),33),"")</f>
        <v/>
      </c>
      <c r="J85" s="713" t="str">
        <f>IFERROR(INDEX('[1]Controles de Corrupción'!$C$10:$AZ$251,MATCH('Mapa Riesgo CorrupcióN'!B85,'[1]Controles de Corrupción'!$C$10:$C$251,0),36),"")</f>
        <v/>
      </c>
      <c r="K85" s="713" t="str">
        <f>IFERROR(INDEX('[1]Controles de Corrupción'!$C$10:$AZ$251,MATCH('Mapa Riesgo CorrupcióN'!B85,'[1]Controles de Corrupción'!$C$10:$C$251,0),37),"")</f>
        <v/>
      </c>
      <c r="L85" s="713" t="str">
        <f>IFERROR(INDEX('[1]Controles de Corrupción'!$C$10:$AZ$251,MATCH('Mapa Riesgo CorrupcióN'!B85,'[1]Controles de Corrupción'!$C$10:$C$251,0),38),"")</f>
        <v/>
      </c>
      <c r="M85" s="193" t="str">
        <f>IFERROR(INDEX('[1]Controles de Corrupción'!$C$10:$AZ$251,MATCH(A85,'[1]Controles de Corrupción'!$B$10:$B$251,0),4),"")</f>
        <v/>
      </c>
      <c r="N85" s="70" t="str">
        <f>IFERROR(INDEX('[1]Controles de Corrupción'!$C$10:$AZ$251,MATCH(A85,'[1]Controles de Corrupción'!$B$10:$B$251,0),40),"")</f>
        <v/>
      </c>
      <c r="O85" s="70" t="str">
        <f>IFERROR(INDEX('[1]Controles de Corrupción'!$C$10:$AZ$251,MATCH(A85,'[1]Controles de Corrupción'!$B$10:$B$251,0),41),"")</f>
        <v/>
      </c>
      <c r="P85" s="70" t="str">
        <f>IFERROR(INDEX('[1]Controles de Corrupción'!$C$10:$AZ$251,MATCH(A85,'[1]Controles de Corrupción'!$B$10:$B$251,0),42),"")</f>
        <v/>
      </c>
      <c r="Q85" s="62" t="str">
        <f>IFERROR(INDEX('[1]Controles de Corrupción'!$C$10:$AZ$251,MATCH(A85,'[1]Controles de Corrupción'!$B$10:$B$251,0),47),"")</f>
        <v/>
      </c>
    </row>
    <row r="86" spans="1:17" ht="43.5" customHeight="1" x14ac:dyDescent="0.25">
      <c r="A86" s="118" t="s">
        <v>717</v>
      </c>
      <c r="B86" s="755"/>
      <c r="C86" s="825"/>
      <c r="D86" s="701"/>
      <c r="E86" s="699"/>
      <c r="F86" s="702"/>
      <c r="G86" s="702"/>
      <c r="H86" s="816"/>
      <c r="I86" s="702"/>
      <c r="J86" s="702"/>
      <c r="K86" s="702"/>
      <c r="L86" s="702"/>
      <c r="M86" s="193" t="str">
        <f>IFERROR(INDEX('[1]Controles de Corrupción'!$C$10:$AZ$251,MATCH(A86,'[1]Controles de Corrupción'!$B$10:$B$251,0),4),"")</f>
        <v/>
      </c>
      <c r="N86" s="70" t="str">
        <f>IFERROR(INDEX('[1]Controles de Corrupción'!$C$10:$AZ$251,MATCH(A86,'[1]Controles de Corrupción'!$B$10:$B$251,0),40),"")</f>
        <v/>
      </c>
      <c r="O86" s="70" t="str">
        <f>IFERROR(INDEX('[1]Controles de Corrupción'!$C$10:$AZ$251,MATCH(A86,'[1]Controles de Corrupción'!$B$10:$B$251,0),41),"")</f>
        <v/>
      </c>
      <c r="P86" s="70" t="str">
        <f>IFERROR(INDEX('[1]Controles de Corrupción'!$C$10:$AZ$251,MATCH(A86,'[1]Controles de Corrupción'!$B$10:$B$251,0),42),"")</f>
        <v/>
      </c>
      <c r="Q86" s="62" t="str">
        <f>IFERROR(INDEX('[1]Controles de Corrupción'!$C$10:$AZ$251,MATCH(A86,'[1]Controles de Corrupción'!$B$10:$B$251,0),47),"")</f>
        <v/>
      </c>
    </row>
    <row r="87" spans="1:17" ht="43.5" customHeight="1" x14ac:dyDescent="0.25">
      <c r="A87" s="118" t="s">
        <v>718</v>
      </c>
      <c r="B87" s="755"/>
      <c r="C87" s="825"/>
      <c r="D87" s="701"/>
      <c r="E87" s="699"/>
      <c r="F87" s="702"/>
      <c r="G87" s="702"/>
      <c r="H87" s="816"/>
      <c r="I87" s="702"/>
      <c r="J87" s="702"/>
      <c r="K87" s="702"/>
      <c r="L87" s="702"/>
      <c r="M87" s="193" t="str">
        <f>IFERROR(INDEX('[1]Controles de Corrupción'!$C$10:$AZ$251,MATCH(A87,'[1]Controles de Corrupción'!$B$10:$B$251,0),4),"")</f>
        <v/>
      </c>
      <c r="N87" s="70" t="str">
        <f>IFERROR(INDEX('[1]Controles de Corrupción'!$C$10:$AZ$251,MATCH(A87,'[1]Controles de Corrupción'!$B$10:$B$251,0),40),"")</f>
        <v/>
      </c>
      <c r="O87" s="70" t="str">
        <f>IFERROR(INDEX('[1]Controles de Corrupción'!$C$10:$AZ$251,MATCH(A87,'[1]Controles de Corrupción'!$B$10:$B$251,0),41),"")</f>
        <v/>
      </c>
      <c r="P87" s="70" t="str">
        <f>IFERROR(INDEX('[1]Controles de Corrupción'!$C$10:$AZ$251,MATCH(A87,'[1]Controles de Corrupción'!$B$10:$B$251,0),42),"")</f>
        <v/>
      </c>
      <c r="Q87" s="62" t="str">
        <f>IFERROR(INDEX('[1]Controles de Corrupción'!$C$10:$AZ$251,MATCH(A87,'[1]Controles de Corrupción'!$B$10:$B$251,0),47),"")</f>
        <v/>
      </c>
    </row>
    <row r="88" spans="1:17" ht="43.5" customHeight="1" x14ac:dyDescent="0.25">
      <c r="A88" s="118" t="s">
        <v>719</v>
      </c>
      <c r="B88" s="755"/>
      <c r="C88" s="825"/>
      <c r="D88" s="701"/>
      <c r="E88" s="699"/>
      <c r="F88" s="702"/>
      <c r="G88" s="702"/>
      <c r="H88" s="816"/>
      <c r="I88" s="702"/>
      <c r="J88" s="702"/>
      <c r="K88" s="702"/>
      <c r="L88" s="702"/>
      <c r="M88" s="193" t="str">
        <f>IFERROR(INDEX('[1]Controles de Corrupción'!$C$10:$AZ$251,MATCH(A88,'[1]Controles de Corrupción'!$B$10:$B$251,0),4),"")</f>
        <v/>
      </c>
      <c r="N88" s="70" t="str">
        <f>IFERROR(INDEX('[1]Controles de Corrupción'!$C$10:$AZ$251,MATCH(A88,'[1]Controles de Corrupción'!$B$10:$B$251,0),40),"")</f>
        <v/>
      </c>
      <c r="O88" s="70" t="str">
        <f>IFERROR(INDEX('[1]Controles de Corrupción'!$C$10:$AZ$251,MATCH(A88,'[1]Controles de Corrupción'!$B$10:$B$251,0),41),"")</f>
        <v/>
      </c>
      <c r="P88" s="70" t="str">
        <f>IFERROR(INDEX('[1]Controles de Corrupción'!$C$10:$AZ$251,MATCH(A88,'[1]Controles de Corrupción'!$B$10:$B$251,0),42),"")</f>
        <v/>
      </c>
      <c r="Q88" s="62" t="str">
        <f>IFERROR(INDEX('[1]Controles de Corrupción'!$C$10:$AZ$251,MATCH(A88,'[1]Controles de Corrupción'!$B$10:$B$251,0),47),"")</f>
        <v/>
      </c>
    </row>
    <row r="89" spans="1:17" ht="43.5" customHeight="1" x14ac:dyDescent="0.25">
      <c r="A89" s="118" t="s">
        <v>720</v>
      </c>
      <c r="B89" s="755"/>
      <c r="C89" s="825"/>
      <c r="D89" s="701"/>
      <c r="E89" s="699"/>
      <c r="F89" s="702"/>
      <c r="G89" s="702"/>
      <c r="H89" s="816"/>
      <c r="I89" s="702"/>
      <c r="J89" s="702"/>
      <c r="K89" s="702"/>
      <c r="L89" s="702"/>
      <c r="M89" s="193" t="str">
        <f>IFERROR(INDEX('[1]Controles de Corrupción'!$C$10:$AZ$251,MATCH(A89,'[1]Controles de Corrupción'!$B$10:$B$251,0),4),"")</f>
        <v/>
      </c>
      <c r="N89" s="70" t="str">
        <f>IFERROR(INDEX('[1]Controles de Corrupción'!$C$10:$AZ$251,MATCH(A89,'[1]Controles de Corrupción'!$B$10:$B$251,0),40),"")</f>
        <v/>
      </c>
      <c r="O89" s="70" t="str">
        <f>IFERROR(INDEX('[1]Controles de Corrupción'!$C$10:$AZ$251,MATCH(A89,'[1]Controles de Corrupción'!$B$10:$B$251,0),41),"")</f>
        <v/>
      </c>
      <c r="P89" s="70" t="str">
        <f>IFERROR(INDEX('[1]Controles de Corrupción'!$C$10:$AZ$251,MATCH(A89,'[1]Controles de Corrupción'!$B$10:$B$251,0),42),"")</f>
        <v/>
      </c>
      <c r="Q89" s="62" t="str">
        <f>IFERROR(INDEX('[1]Controles de Corrupción'!$C$10:$AZ$251,MATCH(A89,'[1]Controles de Corrupción'!$B$10:$B$251,0),47),"")</f>
        <v/>
      </c>
    </row>
    <row r="90" spans="1:17" ht="43.5" customHeight="1" x14ac:dyDescent="0.25">
      <c r="A90" s="118" t="s">
        <v>721</v>
      </c>
      <c r="B90" s="696"/>
      <c r="C90" s="825"/>
      <c r="D90" s="701"/>
      <c r="E90" s="699"/>
      <c r="F90" s="702"/>
      <c r="G90" s="702"/>
      <c r="H90" s="714"/>
      <c r="I90" s="702"/>
      <c r="J90" s="702"/>
      <c r="K90" s="702"/>
      <c r="L90" s="702"/>
      <c r="M90" s="193" t="str">
        <f>IFERROR(INDEX('[1]Controles de Corrupción'!$C$10:$AZ$251,MATCH(A90,'[1]Controles de Corrupción'!$B$10:$B$251,0),4),"")</f>
        <v/>
      </c>
      <c r="N90" s="70" t="str">
        <f>IFERROR(INDEX('[1]Controles de Corrupción'!$C$10:$AZ$251,MATCH(A90,'[1]Controles de Corrupción'!$B$10:$B$251,0),40),"")</f>
        <v/>
      </c>
      <c r="O90" s="70" t="str">
        <f>IFERROR(INDEX('[1]Controles de Corrupción'!$C$10:$AZ$251,MATCH(A90,'[1]Controles de Corrupción'!$B$10:$B$251,0),41),"")</f>
        <v/>
      </c>
      <c r="P90" s="70" t="str">
        <f>IFERROR(INDEX('[1]Controles de Corrupción'!$C$10:$AZ$251,MATCH(A90,'[1]Controles de Corrupción'!$B$10:$B$251,0),42),"")</f>
        <v/>
      </c>
      <c r="Q90" s="62" t="str">
        <f>IFERROR(INDEX('[1]Controles de Corrupción'!$C$10:$AZ$251,MATCH(A90,'[1]Controles de Corrupción'!$B$10:$B$251,0),47),"")</f>
        <v/>
      </c>
    </row>
    <row r="91" spans="1:17" ht="43.5" customHeight="1" x14ac:dyDescent="0.25">
      <c r="A91" s="118" t="s">
        <v>722</v>
      </c>
      <c r="B91" s="751"/>
      <c r="C91" s="824" t="str">
        <f>IFERROR(INDEX('[1]Riesgos de Corrupción'!$B$11:$BN$100,MATCH('Mapa Riesgo CorrupcióN'!B91,'[1]Riesgos de Corrupción'!$B$11:$B$100,0),2),"")</f>
        <v/>
      </c>
      <c r="D91" s="700" t="str">
        <f>IFERROR(INDEX('[1]Riesgos de Corrupción'!$B$11:$BN$100,MATCH('Mapa Riesgo CorrupcióN'!B91,'[1]Riesgos de Corrupción'!$B$11:$B$100,0),4),"")</f>
        <v/>
      </c>
      <c r="E91" s="822" t="str">
        <f>IFERROR(INDEX('[1]Riesgos de Corrupción'!$B$11:$BN$100,MATCH('Mapa Riesgo CorrupcióN'!B91,'[1]Riesgos de Corrupción'!$B$11:$B$100,0),5),"")</f>
        <v/>
      </c>
      <c r="F91" s="713" t="str">
        <f>IFERROR(INDEX('[1]Riesgos de Corrupción'!$B$11:$BN$100,MATCH('Mapa Riesgo CorrupcióN'!B91,'[1]Riesgos de Corrupción'!$B$11:$B$100,0),18),"")</f>
        <v/>
      </c>
      <c r="G91" s="713" t="str">
        <f>IFERROR(INDEX('[1]Riesgos de Corrupción'!$B$11:$BN$100,MATCH('Mapa Riesgo CorrupcióN'!B91,'[1]Riesgos de Corrupción'!$B$11:$B$100,0),63),"")</f>
        <v/>
      </c>
      <c r="H91" s="815" t="str">
        <f>IFERROR(INDEX('[1]Riesgos de Corrupción'!$B$11:$BN$100,MATCH('Mapa Riesgo CorrupcióN'!B91,'[1]Riesgos de Corrupción'!$B$11:$B$100,0),64),"")</f>
        <v/>
      </c>
      <c r="I91" s="713" t="str">
        <f>IFERROR(INDEX('[1]Controles de Corrupción'!$C$10:$AZ$251,MATCH('Mapa Riesgo CorrupcióN'!B91,'[1]Controles de Corrupción'!$C$10:$C$251,0),33),"")</f>
        <v/>
      </c>
      <c r="J91" s="713" t="str">
        <f>IFERROR(INDEX('[1]Controles de Corrupción'!$C$10:$AZ$251,MATCH('Mapa Riesgo CorrupcióN'!B91,'[1]Controles de Corrupción'!$C$10:$C$251,0),36),"")</f>
        <v/>
      </c>
      <c r="K91" s="713" t="str">
        <f>IFERROR(INDEX('[1]Controles de Corrupción'!$C$10:$AZ$251,MATCH('Mapa Riesgo CorrupcióN'!B91,'[1]Controles de Corrupción'!$C$10:$C$251,0),37),"")</f>
        <v/>
      </c>
      <c r="L91" s="713" t="str">
        <f>IFERROR(INDEX('[1]Controles de Corrupción'!$C$10:$AZ$251,MATCH('Mapa Riesgo CorrupcióN'!B91,'[1]Controles de Corrupción'!$C$10:$C$251,0),38),"")</f>
        <v/>
      </c>
      <c r="M91" s="193" t="str">
        <f>IFERROR(INDEX('[1]Controles de Corrupción'!$C$10:$AZ$251,MATCH(A91,'[1]Controles de Corrupción'!$B$10:$B$251,0),4),"")</f>
        <v/>
      </c>
      <c r="N91" s="70" t="str">
        <f>IFERROR(INDEX('[1]Controles de Corrupción'!$C$10:$AZ$251,MATCH(A91,'[1]Controles de Corrupción'!$B$10:$B$251,0),40),"")</f>
        <v/>
      </c>
      <c r="O91" s="70" t="str">
        <f>IFERROR(INDEX('[1]Controles de Corrupción'!$C$10:$AZ$251,MATCH(A91,'[1]Controles de Corrupción'!$B$10:$B$251,0),41),"")</f>
        <v/>
      </c>
      <c r="P91" s="70" t="str">
        <f>IFERROR(INDEX('[1]Controles de Corrupción'!$C$10:$AZ$251,MATCH(A91,'[1]Controles de Corrupción'!$B$10:$B$251,0),42),"")</f>
        <v/>
      </c>
      <c r="Q91" s="62" t="str">
        <f>IFERROR(INDEX('[1]Controles de Corrupción'!$C$10:$AZ$251,MATCH(A91,'[1]Controles de Corrupción'!$B$10:$B$251,0),47),"")</f>
        <v/>
      </c>
    </row>
    <row r="92" spans="1:17" ht="43.5" customHeight="1" x14ac:dyDescent="0.25">
      <c r="A92" s="118" t="s">
        <v>723</v>
      </c>
      <c r="B92" s="755"/>
      <c r="C92" s="825"/>
      <c r="D92" s="701"/>
      <c r="E92" s="823"/>
      <c r="F92" s="702"/>
      <c r="G92" s="702"/>
      <c r="H92" s="816"/>
      <c r="I92" s="702"/>
      <c r="J92" s="702"/>
      <c r="K92" s="702"/>
      <c r="L92" s="702"/>
      <c r="M92" s="193" t="str">
        <f>IFERROR(INDEX('[1]Controles de Corrupción'!$C$10:$AZ$251,MATCH(A92,'[1]Controles de Corrupción'!$B$10:$B$251,0),4),"")</f>
        <v/>
      </c>
      <c r="N92" s="70" t="str">
        <f>IFERROR(INDEX('[1]Controles de Corrupción'!$C$10:$AZ$251,MATCH(A92,'[1]Controles de Corrupción'!$B$10:$B$251,0),40),"")</f>
        <v/>
      </c>
      <c r="O92" s="70" t="str">
        <f>IFERROR(INDEX('[1]Controles de Corrupción'!$C$10:$AZ$251,MATCH(A92,'[1]Controles de Corrupción'!$B$10:$B$251,0),41),"")</f>
        <v/>
      </c>
      <c r="P92" s="70" t="str">
        <f>IFERROR(INDEX('[1]Controles de Corrupción'!$C$10:$AZ$251,MATCH(A92,'[1]Controles de Corrupción'!$B$10:$B$251,0),42),"")</f>
        <v/>
      </c>
      <c r="Q92" s="62" t="str">
        <f>IFERROR(INDEX('[1]Controles de Corrupción'!$C$10:$AZ$251,MATCH(A92,'[1]Controles de Corrupción'!$B$10:$B$251,0),47),"")</f>
        <v/>
      </c>
    </row>
    <row r="93" spans="1:17" ht="43.5" customHeight="1" x14ac:dyDescent="0.25">
      <c r="A93" s="118" t="s">
        <v>724</v>
      </c>
      <c r="B93" s="755"/>
      <c r="C93" s="825"/>
      <c r="D93" s="701"/>
      <c r="E93" s="823"/>
      <c r="F93" s="702"/>
      <c r="G93" s="702"/>
      <c r="H93" s="816"/>
      <c r="I93" s="702"/>
      <c r="J93" s="702"/>
      <c r="K93" s="702"/>
      <c r="L93" s="702"/>
      <c r="M93" s="193" t="str">
        <f>IFERROR(INDEX('[1]Controles de Corrupción'!$C$10:$AZ$251,MATCH(A93,'[1]Controles de Corrupción'!$B$10:$B$251,0),4),"")</f>
        <v/>
      </c>
      <c r="N93" s="70" t="str">
        <f>IFERROR(INDEX('[1]Controles de Corrupción'!$C$10:$AZ$251,MATCH(A93,'[1]Controles de Corrupción'!$B$10:$B$251,0),40),"")</f>
        <v/>
      </c>
      <c r="O93" s="70" t="str">
        <f>IFERROR(INDEX('[1]Controles de Corrupción'!$C$10:$AZ$251,MATCH(A93,'[1]Controles de Corrupción'!$B$10:$B$251,0),41),"")</f>
        <v/>
      </c>
      <c r="P93" s="70" t="str">
        <f>IFERROR(INDEX('[1]Controles de Corrupción'!$C$10:$AZ$251,MATCH(A93,'[1]Controles de Corrupción'!$B$10:$B$251,0),42),"")</f>
        <v/>
      </c>
      <c r="Q93" s="62" t="str">
        <f>IFERROR(INDEX('[1]Controles de Corrupción'!$C$10:$AZ$251,MATCH(A93,'[1]Controles de Corrupción'!$B$10:$B$251,0),47),"")</f>
        <v/>
      </c>
    </row>
    <row r="94" spans="1:17" ht="43.5" customHeight="1" x14ac:dyDescent="0.25">
      <c r="A94" s="118" t="s">
        <v>725</v>
      </c>
      <c r="B94" s="755"/>
      <c r="C94" s="825"/>
      <c r="D94" s="701"/>
      <c r="E94" s="823"/>
      <c r="F94" s="702"/>
      <c r="G94" s="702"/>
      <c r="H94" s="816"/>
      <c r="I94" s="702"/>
      <c r="J94" s="702"/>
      <c r="K94" s="702"/>
      <c r="L94" s="702"/>
      <c r="M94" s="193" t="str">
        <f>IFERROR(INDEX('[1]Controles de Corrupción'!$C$10:$AZ$251,MATCH(A94,'[1]Controles de Corrupción'!$B$10:$B$251,0),4),"")</f>
        <v/>
      </c>
      <c r="N94" s="70" t="str">
        <f>IFERROR(INDEX('[1]Controles de Corrupción'!$C$10:$AZ$251,MATCH(A94,'[1]Controles de Corrupción'!$B$10:$B$251,0),40),"")</f>
        <v/>
      </c>
      <c r="O94" s="70" t="str">
        <f>IFERROR(INDEX('[1]Controles de Corrupción'!$C$10:$AZ$251,MATCH(A94,'[1]Controles de Corrupción'!$B$10:$B$251,0),41),"")</f>
        <v/>
      </c>
      <c r="P94" s="70" t="str">
        <f>IFERROR(INDEX('[1]Controles de Corrupción'!$C$10:$AZ$251,MATCH(A94,'[1]Controles de Corrupción'!$B$10:$B$251,0),42),"")</f>
        <v/>
      </c>
      <c r="Q94" s="62" t="str">
        <f>IFERROR(INDEX('[1]Controles de Corrupción'!$C$10:$AZ$251,MATCH(A94,'[1]Controles de Corrupción'!$B$10:$B$251,0),47),"")</f>
        <v/>
      </c>
    </row>
    <row r="95" spans="1:17" ht="43.5" customHeight="1" x14ac:dyDescent="0.25">
      <c r="A95" s="118" t="s">
        <v>726</v>
      </c>
      <c r="B95" s="755"/>
      <c r="C95" s="825"/>
      <c r="D95" s="701"/>
      <c r="E95" s="823"/>
      <c r="F95" s="702"/>
      <c r="G95" s="702"/>
      <c r="H95" s="816"/>
      <c r="I95" s="702"/>
      <c r="J95" s="702"/>
      <c r="K95" s="702"/>
      <c r="L95" s="702"/>
      <c r="M95" s="193" t="str">
        <f>IFERROR(INDEX('[1]Controles de Corrupción'!$C$10:$AZ$251,MATCH(A95,'[1]Controles de Corrupción'!$B$10:$B$251,0),4),"")</f>
        <v/>
      </c>
      <c r="N95" s="70" t="str">
        <f>IFERROR(INDEX('[1]Controles de Corrupción'!$C$10:$AZ$251,MATCH(A95,'[1]Controles de Corrupción'!$B$10:$B$251,0),40),"")</f>
        <v/>
      </c>
      <c r="O95" s="70" t="str">
        <f>IFERROR(INDEX('[1]Controles de Corrupción'!$C$10:$AZ$251,MATCH(A95,'[1]Controles de Corrupción'!$B$10:$B$251,0),41),"")</f>
        <v/>
      </c>
      <c r="P95" s="70" t="str">
        <f>IFERROR(INDEX('[1]Controles de Corrupción'!$C$10:$AZ$251,MATCH(A95,'[1]Controles de Corrupción'!$B$10:$B$251,0),42),"")</f>
        <v/>
      </c>
      <c r="Q95" s="62" t="str">
        <f>IFERROR(INDEX('[1]Controles de Corrupción'!$C$10:$AZ$251,MATCH(A95,'[1]Controles de Corrupción'!$B$10:$B$251,0),47),"")</f>
        <v/>
      </c>
    </row>
    <row r="96" spans="1:17" ht="43.5" customHeight="1" x14ac:dyDescent="0.25">
      <c r="A96" s="118" t="s">
        <v>727</v>
      </c>
      <c r="B96" s="696"/>
      <c r="C96" s="825"/>
      <c r="D96" s="701"/>
      <c r="E96" s="823"/>
      <c r="F96" s="702"/>
      <c r="G96" s="702"/>
      <c r="H96" s="714"/>
      <c r="I96" s="702"/>
      <c r="J96" s="702"/>
      <c r="K96" s="702"/>
      <c r="L96" s="702"/>
      <c r="M96" s="193" t="str">
        <f>IFERROR(INDEX('[1]Controles de Corrupción'!$C$10:$AZ$251,MATCH(A96,'[1]Controles de Corrupción'!$B$10:$B$251,0),4),"")</f>
        <v/>
      </c>
      <c r="N96" s="70" t="str">
        <f>IFERROR(INDEX('[1]Controles de Corrupción'!$C$10:$AZ$251,MATCH(A96,'[1]Controles de Corrupción'!$B$10:$B$251,0),40),"")</f>
        <v/>
      </c>
      <c r="O96" s="70" t="str">
        <f>IFERROR(INDEX('[1]Controles de Corrupción'!$C$10:$AZ$251,MATCH(A96,'[1]Controles de Corrupción'!$B$10:$B$251,0),41),"")</f>
        <v/>
      </c>
      <c r="P96" s="70" t="str">
        <f>IFERROR(INDEX('[1]Controles de Corrupción'!$C$10:$AZ$251,MATCH(A96,'[1]Controles de Corrupción'!$B$10:$B$251,0),42),"")</f>
        <v/>
      </c>
      <c r="Q96" s="62" t="str">
        <f>IFERROR(INDEX('[1]Controles de Corrupción'!$C$10:$AZ$251,MATCH(A96,'[1]Controles de Corrupción'!$B$10:$B$251,0),47),"")</f>
        <v/>
      </c>
    </row>
    <row r="97" spans="1:17" ht="50.25" customHeight="1" x14ac:dyDescent="0.25">
      <c r="A97" s="118" t="s">
        <v>728</v>
      </c>
      <c r="B97" s="817"/>
      <c r="C97" s="820" t="str">
        <f>IFERROR(INDEX('[1]Riesgos de Corrupción'!$B$11:$BN$100,MATCH('Mapa Riesgo CorrupcióN'!B97,'[1]Riesgos de Corrupción'!$B$11:$B$100,0),2),"")</f>
        <v/>
      </c>
      <c r="D97" s="700" t="str">
        <f>IFERROR(INDEX('[1]Riesgos de Corrupción'!$B$11:$BN$100,MATCH('Mapa Riesgo CorrupcióN'!B97,'[1]Riesgos de Corrupción'!$B$11:$B$100,0),4),"")</f>
        <v/>
      </c>
      <c r="E97" s="822" t="str">
        <f>IFERROR(INDEX('[1]Riesgos de Corrupción'!$B$11:$BN$100,MATCH('Mapa Riesgo CorrupcióN'!B97,'[1]Riesgos de Corrupción'!$B$11:$B$100,0),5),"")</f>
        <v/>
      </c>
      <c r="F97" s="713" t="str">
        <f>IFERROR(INDEX('[1]Riesgos de Corrupción'!$B$11:$BN$100,MATCH('Mapa Riesgo CorrupcióN'!B97,'[1]Riesgos de Corrupción'!$B$11:$B$100,0),18),"")</f>
        <v/>
      </c>
      <c r="G97" s="713" t="str">
        <f>IFERROR(INDEX('[1]Riesgos de Corrupción'!$B$11:$BN$100,MATCH('Mapa Riesgo CorrupcióN'!B97,'[1]Riesgos de Corrupción'!$B$11:$B$100,0),63),"")</f>
        <v/>
      </c>
      <c r="H97" s="815" t="str">
        <f>IFERROR(INDEX('[1]Riesgos de Corrupción'!$B$11:$BN$100,MATCH('Mapa Riesgo CorrupcióN'!B97,'[1]Riesgos de Corrupción'!$B$11:$B$100,0),64),"")</f>
        <v/>
      </c>
      <c r="I97" s="713" t="str">
        <f>IFERROR(INDEX('[1]Controles de Corrupción'!$C$10:$AZ$251,MATCH('Mapa Riesgo CorrupcióN'!B97,'[1]Controles de Corrupción'!$C$10:$C$251,0),33),"")</f>
        <v/>
      </c>
      <c r="J97" s="713" t="str">
        <f>IFERROR(INDEX('[1]Controles de Corrupción'!$C$10:$AZ$251,MATCH('Mapa Riesgo CorrupcióN'!B97,'[1]Controles de Corrupción'!$C$10:$C$251,0),36),"")</f>
        <v/>
      </c>
      <c r="K97" s="713" t="str">
        <f>IFERROR(INDEX('[1]Controles de Corrupción'!$C$10:$AZ$251,MATCH('Mapa Riesgo CorrupcióN'!B97,'[1]Controles de Corrupción'!$C$10:$C$251,0),37),"")</f>
        <v/>
      </c>
      <c r="L97" s="713" t="str">
        <f>IFERROR(INDEX('[1]Controles de Corrupción'!$C$10:$AZ$251,MATCH('Mapa Riesgo CorrupcióN'!B97,'[1]Controles de Corrupción'!$C$10:$C$251,0),38),"")</f>
        <v/>
      </c>
      <c r="M97" s="193" t="str">
        <f>IFERROR(INDEX('[1]Controles de Corrupción'!$C$10:$AZ$251,MATCH(A97,'[1]Controles de Corrupción'!$B$10:$B$251,0),4),"")</f>
        <v/>
      </c>
      <c r="N97" s="70" t="str">
        <f>IFERROR(INDEX('[1]Controles de Corrupción'!$C$10:$AZ$251,MATCH(A97,'[1]Controles de Corrupción'!$B$10:$B$251,0),40),"")</f>
        <v/>
      </c>
      <c r="O97" s="70" t="str">
        <f>IFERROR(INDEX('[1]Controles de Corrupción'!$C$10:$AZ$251,MATCH(A97,'[1]Controles de Corrupción'!$B$10:$B$251,0),41),"")</f>
        <v/>
      </c>
      <c r="P97" s="70" t="str">
        <f>IFERROR(INDEX('[1]Controles de Corrupción'!$C$10:$AZ$251,MATCH(A97,'[1]Controles de Corrupción'!$B$10:$B$251,0),42),"")</f>
        <v/>
      </c>
      <c r="Q97" s="62" t="str">
        <f>IFERROR(INDEX('[1]Controles de Corrupción'!$C$10:$AZ$251,MATCH(A97,'[1]Controles de Corrupción'!$B$10:$B$251,0),47),"")</f>
        <v/>
      </c>
    </row>
    <row r="98" spans="1:17" ht="50.25" customHeight="1" x14ac:dyDescent="0.25">
      <c r="A98" s="118" t="s">
        <v>729</v>
      </c>
      <c r="B98" s="818"/>
      <c r="C98" s="821"/>
      <c r="D98" s="701"/>
      <c r="E98" s="823"/>
      <c r="F98" s="702"/>
      <c r="G98" s="702"/>
      <c r="H98" s="816"/>
      <c r="I98" s="702"/>
      <c r="J98" s="702"/>
      <c r="K98" s="702"/>
      <c r="L98" s="702"/>
      <c r="M98" s="193" t="str">
        <f>IFERROR(INDEX('[1]Controles de Corrupción'!$C$10:$AZ$251,MATCH(A98,'[1]Controles de Corrupción'!$B$10:$B$251,0),4),"")</f>
        <v/>
      </c>
      <c r="N98" s="70" t="str">
        <f>IFERROR(INDEX('[1]Controles de Corrupción'!$C$10:$AZ$251,MATCH(A98,'[1]Controles de Corrupción'!$B$10:$B$251,0),40),"")</f>
        <v/>
      </c>
      <c r="O98" s="70" t="str">
        <f>IFERROR(INDEX('[1]Controles de Corrupción'!$C$10:$AZ$251,MATCH(A98,'[1]Controles de Corrupción'!$B$10:$B$251,0),41),"")</f>
        <v/>
      </c>
      <c r="P98" s="70" t="str">
        <f>IFERROR(INDEX('[1]Controles de Corrupción'!$C$10:$AZ$251,MATCH(A98,'[1]Controles de Corrupción'!$B$10:$B$251,0),42),"")</f>
        <v/>
      </c>
      <c r="Q98" s="62" t="str">
        <f>IFERROR(INDEX('[1]Controles de Corrupción'!$C$10:$AZ$251,MATCH(A98,'[1]Controles de Corrupción'!$B$10:$B$251,0),47),"")</f>
        <v/>
      </c>
    </row>
    <row r="99" spans="1:17" ht="50.25" customHeight="1" x14ac:dyDescent="0.25">
      <c r="A99" s="118" t="s">
        <v>730</v>
      </c>
      <c r="B99" s="818"/>
      <c r="C99" s="821"/>
      <c r="D99" s="701"/>
      <c r="E99" s="823"/>
      <c r="F99" s="702"/>
      <c r="G99" s="702"/>
      <c r="H99" s="816"/>
      <c r="I99" s="702"/>
      <c r="J99" s="702"/>
      <c r="K99" s="702"/>
      <c r="L99" s="702"/>
      <c r="M99" s="193" t="str">
        <f>IFERROR(INDEX('[1]Controles de Corrupción'!$C$10:$AZ$251,MATCH(A99,'[1]Controles de Corrupción'!$B$10:$B$251,0),4),"")</f>
        <v/>
      </c>
      <c r="N99" s="70" t="str">
        <f>IFERROR(INDEX('[1]Controles de Corrupción'!$C$10:$AZ$251,MATCH(A99,'[1]Controles de Corrupción'!$B$10:$B$251,0),40),"")</f>
        <v/>
      </c>
      <c r="O99" s="70" t="str">
        <f>IFERROR(INDEX('[1]Controles de Corrupción'!$C$10:$AZ$251,MATCH(A99,'[1]Controles de Corrupción'!$B$10:$B$251,0),41),"")</f>
        <v/>
      </c>
      <c r="P99" s="70" t="str">
        <f>IFERROR(INDEX('[1]Controles de Corrupción'!$C$10:$AZ$251,MATCH(A99,'[1]Controles de Corrupción'!$B$10:$B$251,0),42),"")</f>
        <v/>
      </c>
      <c r="Q99" s="62" t="str">
        <f>IFERROR(INDEX('[1]Controles de Corrupción'!$C$10:$AZ$251,MATCH(A99,'[1]Controles de Corrupción'!$B$10:$B$251,0),47),"")</f>
        <v/>
      </c>
    </row>
    <row r="100" spans="1:17" ht="50.25" customHeight="1" x14ac:dyDescent="0.25">
      <c r="A100" s="118" t="s">
        <v>731</v>
      </c>
      <c r="B100" s="818"/>
      <c r="C100" s="821"/>
      <c r="D100" s="701"/>
      <c r="E100" s="823"/>
      <c r="F100" s="702"/>
      <c r="G100" s="702"/>
      <c r="H100" s="816"/>
      <c r="I100" s="702"/>
      <c r="J100" s="702"/>
      <c r="K100" s="702"/>
      <c r="L100" s="702"/>
      <c r="M100" s="193" t="str">
        <f>IFERROR(INDEX('[1]Controles de Corrupción'!$C$10:$AZ$251,MATCH(A100,'[1]Controles de Corrupción'!$B$10:$B$251,0),4),"")</f>
        <v/>
      </c>
      <c r="N100" s="70" t="str">
        <f>IFERROR(INDEX('[1]Controles de Corrupción'!$C$10:$AZ$251,MATCH(A100,'[1]Controles de Corrupción'!$B$10:$B$251,0),40),"")</f>
        <v/>
      </c>
      <c r="O100" s="70" t="str">
        <f>IFERROR(INDEX('[1]Controles de Corrupción'!$C$10:$AZ$251,MATCH(A100,'[1]Controles de Corrupción'!$B$10:$B$251,0),41),"")</f>
        <v/>
      </c>
      <c r="P100" s="70" t="str">
        <f>IFERROR(INDEX('[1]Controles de Corrupción'!$C$10:$AZ$251,MATCH(A100,'[1]Controles de Corrupción'!$B$10:$B$251,0),42),"")</f>
        <v/>
      </c>
      <c r="Q100" s="62" t="str">
        <f>IFERROR(INDEX('[1]Controles de Corrupción'!$C$10:$AZ$251,MATCH(A100,'[1]Controles de Corrupción'!$B$10:$B$251,0),47),"")</f>
        <v/>
      </c>
    </row>
    <row r="101" spans="1:17" ht="50.25" customHeight="1" x14ac:dyDescent="0.25">
      <c r="A101" s="118" t="s">
        <v>732</v>
      </c>
      <c r="B101" s="818"/>
      <c r="C101" s="821"/>
      <c r="D101" s="701"/>
      <c r="E101" s="823"/>
      <c r="F101" s="702"/>
      <c r="G101" s="702"/>
      <c r="H101" s="816"/>
      <c r="I101" s="702"/>
      <c r="J101" s="702"/>
      <c r="K101" s="702"/>
      <c r="L101" s="702"/>
      <c r="M101" s="193" t="str">
        <f>IFERROR(INDEX('[1]Controles de Corrupción'!$C$10:$AZ$251,MATCH(A101,'[1]Controles de Corrupción'!$B$10:$B$251,0),4),"")</f>
        <v/>
      </c>
      <c r="N101" s="70" t="str">
        <f>IFERROR(INDEX('[1]Controles de Corrupción'!$C$10:$AZ$251,MATCH(A101,'[1]Controles de Corrupción'!$B$10:$B$251,0),40),"")</f>
        <v/>
      </c>
      <c r="O101" s="70" t="str">
        <f>IFERROR(INDEX('[1]Controles de Corrupción'!$C$10:$AZ$251,MATCH(A101,'[1]Controles de Corrupción'!$B$10:$B$251,0),41),"")</f>
        <v/>
      </c>
      <c r="P101" s="70" t="str">
        <f>IFERROR(INDEX('[1]Controles de Corrupción'!$C$10:$AZ$251,MATCH(A101,'[1]Controles de Corrupción'!$B$10:$B$251,0),42),"")</f>
        <v/>
      </c>
      <c r="Q101" s="62" t="str">
        <f>IFERROR(INDEX('[1]Controles de Corrupción'!$C$10:$AZ$251,MATCH(A101,'[1]Controles de Corrupción'!$B$10:$B$251,0),47),"")</f>
        <v/>
      </c>
    </row>
    <row r="102" spans="1:17" ht="50.25" customHeight="1" x14ac:dyDescent="0.25">
      <c r="A102" s="118" t="s">
        <v>733</v>
      </c>
      <c r="B102" s="819"/>
      <c r="C102" s="821"/>
      <c r="D102" s="701"/>
      <c r="E102" s="823"/>
      <c r="F102" s="702"/>
      <c r="G102" s="702"/>
      <c r="H102" s="714"/>
      <c r="I102" s="702"/>
      <c r="J102" s="702"/>
      <c r="K102" s="702"/>
      <c r="L102" s="702"/>
      <c r="M102" s="193" t="str">
        <f>IFERROR(INDEX('[1]Controles de Corrupción'!$C$10:$AZ$251,MATCH(A102,'[1]Controles de Corrupción'!$B$10:$B$251,0),4),"")</f>
        <v/>
      </c>
      <c r="N102" s="70" t="str">
        <f>IFERROR(INDEX('[1]Controles de Corrupción'!$C$10:$AZ$251,MATCH(A102,'[1]Controles de Corrupción'!$B$10:$B$251,0),40),"")</f>
        <v/>
      </c>
      <c r="O102" s="70" t="str">
        <f>IFERROR(INDEX('[1]Controles de Corrupción'!$C$10:$AZ$251,MATCH(A102,'[1]Controles de Corrupción'!$B$10:$B$251,0),41),"")</f>
        <v/>
      </c>
      <c r="P102" s="70" t="str">
        <f>IFERROR(INDEX('[1]Controles de Corrupción'!$C$10:$AZ$251,MATCH(A102,'[1]Controles de Corrupción'!$B$10:$B$251,0),42),"")</f>
        <v/>
      </c>
      <c r="Q102" s="62" t="str">
        <f>IFERROR(INDEX('[1]Controles de Corrupción'!$C$10:$AZ$251,MATCH(A102,'[1]Controles de Corrupción'!$B$10:$B$251,0),47),"")</f>
        <v/>
      </c>
    </row>
    <row r="103" spans="1:17" ht="50.25" customHeight="1" x14ac:dyDescent="0.25">
      <c r="A103" s="118" t="s">
        <v>734</v>
      </c>
      <c r="B103" s="817"/>
      <c r="C103" s="820" t="str">
        <f>IFERROR(INDEX('[1]Riesgos de Corrupción'!$B$11:$BN$100,MATCH('Mapa Riesgo CorrupcióN'!B103,'[1]Riesgos de Corrupción'!$B$11:$B$100,0),2),"")</f>
        <v/>
      </c>
      <c r="D103" s="700" t="str">
        <f>IFERROR(INDEX('[1]Riesgos de Corrupción'!$B$11:$BN$100,MATCH('Mapa Riesgo CorrupcióN'!B103,'[1]Riesgos de Corrupción'!$B$11:$B$100,0),4),"")</f>
        <v/>
      </c>
      <c r="E103" s="822" t="str">
        <f>IFERROR(INDEX('[1]Riesgos de Corrupción'!$B$11:$BN$100,MATCH('Mapa Riesgo CorrupcióN'!B103,'[1]Riesgos de Corrupción'!$B$11:$B$100,0),5),"")</f>
        <v/>
      </c>
      <c r="F103" s="713" t="str">
        <f>IFERROR(INDEX('[1]Riesgos de Corrupción'!$B$11:$BN$100,MATCH('Mapa Riesgo CorrupcióN'!B103,'[1]Riesgos de Corrupción'!$B$11:$B$100,0),18),"")</f>
        <v/>
      </c>
      <c r="G103" s="713" t="str">
        <f>IFERROR(INDEX('[1]Riesgos de Corrupción'!$B$11:$BN$100,MATCH('Mapa Riesgo CorrupcióN'!B103,'[1]Riesgos de Corrupción'!$B$11:$B$100,0),63),"")</f>
        <v/>
      </c>
      <c r="H103" s="815" t="str">
        <f>IFERROR(INDEX('[1]Riesgos de Corrupción'!$B$11:$BN$100,MATCH('Mapa Riesgo CorrupcióN'!B103,'[1]Riesgos de Corrupción'!$B$11:$B$100,0),64),"")</f>
        <v/>
      </c>
      <c r="I103" s="713" t="str">
        <f>IFERROR(INDEX('[1]Controles de Corrupción'!$C$10:$AZ$251,MATCH('Mapa Riesgo CorrupcióN'!B103,'[1]Controles de Corrupción'!$C$10:$C$251,0),33),"")</f>
        <v/>
      </c>
      <c r="J103" s="713" t="str">
        <f>IFERROR(INDEX('[1]Controles de Corrupción'!$C$10:$AZ$251,MATCH('Mapa Riesgo CorrupcióN'!B103,'[1]Controles de Corrupción'!$C$10:$C$251,0),36),"")</f>
        <v/>
      </c>
      <c r="K103" s="713" t="str">
        <f>IFERROR(INDEX('[1]Controles de Corrupción'!$C$10:$AZ$251,MATCH('Mapa Riesgo CorrupcióN'!B103,'[1]Controles de Corrupción'!$C$10:$C$251,0),37),"")</f>
        <v/>
      </c>
      <c r="L103" s="713" t="str">
        <f>IFERROR(INDEX('[1]Controles de Corrupción'!$C$10:$AZ$251,MATCH('Mapa Riesgo CorrupcióN'!B103,'[1]Controles de Corrupción'!$C$10:$C$251,0),38),"")</f>
        <v/>
      </c>
      <c r="M103" s="193" t="str">
        <f>IFERROR(INDEX('[1]Controles de Corrupción'!$C$10:$AZ$251,MATCH(A103,'[1]Controles de Corrupción'!$B$10:$B$251,0),4),"")</f>
        <v/>
      </c>
      <c r="N103" s="70" t="str">
        <f>IFERROR(INDEX('[1]Controles de Corrupción'!$C$10:$AZ$251,MATCH(A103,'[1]Controles de Corrupción'!$B$10:$B$251,0),40),"")</f>
        <v/>
      </c>
      <c r="O103" s="70" t="str">
        <f>IFERROR(INDEX('[1]Controles de Corrupción'!$C$10:$AZ$251,MATCH(A103,'[1]Controles de Corrupción'!$B$10:$B$251,0),41),"")</f>
        <v/>
      </c>
      <c r="P103" s="70" t="str">
        <f>IFERROR(INDEX('[1]Controles de Corrupción'!$C$10:$AZ$251,MATCH(A103,'[1]Controles de Corrupción'!$B$10:$B$251,0),42),"")</f>
        <v/>
      </c>
      <c r="Q103" s="62" t="str">
        <f>IFERROR(INDEX('[1]Controles de Corrupción'!$C$10:$AZ$251,MATCH(A103,'[1]Controles de Corrupción'!$B$10:$B$251,0),47),"")</f>
        <v/>
      </c>
    </row>
    <row r="104" spans="1:17" ht="50.25" customHeight="1" x14ac:dyDescent="0.25">
      <c r="A104" s="118" t="s">
        <v>735</v>
      </c>
      <c r="B104" s="818"/>
      <c r="C104" s="821"/>
      <c r="D104" s="701"/>
      <c r="E104" s="823"/>
      <c r="F104" s="702"/>
      <c r="G104" s="702"/>
      <c r="H104" s="816"/>
      <c r="I104" s="702"/>
      <c r="J104" s="702"/>
      <c r="K104" s="702"/>
      <c r="L104" s="702"/>
      <c r="M104" s="193" t="str">
        <f>IFERROR(INDEX('[1]Controles de Corrupción'!$C$10:$AZ$251,MATCH(A104,'[1]Controles de Corrupción'!$B$10:$B$251,0),4),"")</f>
        <v/>
      </c>
      <c r="N104" s="70" t="str">
        <f>IFERROR(INDEX('[1]Controles de Corrupción'!$C$10:$AZ$251,MATCH(A104,'[1]Controles de Corrupción'!$B$10:$B$251,0),40),"")</f>
        <v/>
      </c>
      <c r="O104" s="70" t="str">
        <f>IFERROR(INDEX('[1]Controles de Corrupción'!$C$10:$AZ$251,MATCH(A104,'[1]Controles de Corrupción'!$B$10:$B$251,0),41),"")</f>
        <v/>
      </c>
      <c r="P104" s="70" t="str">
        <f>IFERROR(INDEX('[1]Controles de Corrupción'!$C$10:$AZ$251,MATCH(A104,'[1]Controles de Corrupción'!$B$10:$B$251,0),42),"")</f>
        <v/>
      </c>
      <c r="Q104" s="62" t="str">
        <f>IFERROR(INDEX('[1]Controles de Corrupción'!$C$10:$AZ$251,MATCH(A104,'[1]Controles de Corrupción'!$B$10:$B$251,0),47),"")</f>
        <v/>
      </c>
    </row>
    <row r="105" spans="1:17" ht="50.25" customHeight="1" x14ac:dyDescent="0.25">
      <c r="A105" s="118" t="s">
        <v>736</v>
      </c>
      <c r="B105" s="818"/>
      <c r="C105" s="821"/>
      <c r="D105" s="701"/>
      <c r="E105" s="823"/>
      <c r="F105" s="702"/>
      <c r="G105" s="702"/>
      <c r="H105" s="816"/>
      <c r="I105" s="702"/>
      <c r="J105" s="702"/>
      <c r="K105" s="702"/>
      <c r="L105" s="702"/>
      <c r="M105" s="193" t="str">
        <f>IFERROR(INDEX('[1]Controles de Corrupción'!$C$10:$AZ$251,MATCH(A105,'[1]Controles de Corrupción'!$B$10:$B$251,0),4),"")</f>
        <v/>
      </c>
      <c r="N105" s="70" t="str">
        <f>IFERROR(INDEX('[1]Controles de Corrupción'!$C$10:$AZ$251,MATCH(A105,'[1]Controles de Corrupción'!$B$10:$B$251,0),40),"")</f>
        <v/>
      </c>
      <c r="O105" s="70" t="str">
        <f>IFERROR(INDEX('[1]Controles de Corrupción'!$C$10:$AZ$251,MATCH(A105,'[1]Controles de Corrupción'!$B$10:$B$251,0),41),"")</f>
        <v/>
      </c>
      <c r="P105" s="70" t="str">
        <f>IFERROR(INDEX('[1]Controles de Corrupción'!$C$10:$AZ$251,MATCH(A105,'[1]Controles de Corrupción'!$B$10:$B$251,0),42),"")</f>
        <v/>
      </c>
      <c r="Q105" s="62" t="str">
        <f>IFERROR(INDEX('[1]Controles de Corrupción'!$C$10:$AZ$251,MATCH(A105,'[1]Controles de Corrupción'!$B$10:$B$251,0),47),"")</f>
        <v/>
      </c>
    </row>
    <row r="106" spans="1:17" ht="50.25" customHeight="1" x14ac:dyDescent="0.25">
      <c r="A106" s="118" t="s">
        <v>737</v>
      </c>
      <c r="B106" s="818"/>
      <c r="C106" s="821"/>
      <c r="D106" s="701"/>
      <c r="E106" s="823"/>
      <c r="F106" s="702"/>
      <c r="G106" s="702"/>
      <c r="H106" s="816"/>
      <c r="I106" s="702"/>
      <c r="J106" s="702"/>
      <c r="K106" s="702"/>
      <c r="L106" s="702"/>
      <c r="M106" s="70" t="str">
        <f>IFERROR(INDEX('[1]Controles de Corrupción'!$C$10:$AZ$251,MATCH(A106,'[1]Controles de Corrupción'!$B$10:$B$251,0),4),"")</f>
        <v/>
      </c>
      <c r="N106" s="70" t="str">
        <f>IFERROR(INDEX('[1]Controles de Corrupción'!$C$10:$AZ$251,MATCH(A106,'[1]Controles de Corrupción'!$B$10:$B$251,0),40),"")</f>
        <v/>
      </c>
      <c r="O106" s="70" t="str">
        <f>IFERROR(INDEX('[1]Controles de Corrupción'!$C$10:$AZ$251,MATCH(A106,'[1]Controles de Corrupción'!$B$10:$B$251,0),41),"")</f>
        <v/>
      </c>
      <c r="P106" s="70" t="str">
        <f>IFERROR(INDEX('[1]Controles de Corrupción'!$C$10:$AZ$251,MATCH(A106,'[1]Controles de Corrupción'!$B$10:$B$251,0),42),"")</f>
        <v/>
      </c>
      <c r="Q106" s="62" t="str">
        <f>IFERROR(INDEX('[1]Controles de Corrupción'!$C$10:$AZ$251,MATCH(A106,'[1]Controles de Corrupción'!$B$10:$B$251,0),47),"")</f>
        <v/>
      </c>
    </row>
    <row r="107" spans="1:17" ht="50.25" customHeight="1" x14ac:dyDescent="0.25">
      <c r="A107" s="118" t="s">
        <v>738</v>
      </c>
      <c r="B107" s="818"/>
      <c r="C107" s="821"/>
      <c r="D107" s="701"/>
      <c r="E107" s="823"/>
      <c r="F107" s="702"/>
      <c r="G107" s="702"/>
      <c r="H107" s="816"/>
      <c r="I107" s="702"/>
      <c r="J107" s="702"/>
      <c r="K107" s="702"/>
      <c r="L107" s="702"/>
      <c r="M107" s="70" t="str">
        <f>IFERROR(INDEX('[1]Controles de Corrupción'!$C$10:$AZ$251,MATCH(A107,'[1]Controles de Corrupción'!$B$10:$B$251,0),4),"")</f>
        <v/>
      </c>
      <c r="N107" s="70" t="str">
        <f>IFERROR(INDEX('[1]Controles de Corrupción'!$C$10:$AZ$251,MATCH(A107,'[1]Controles de Corrupción'!$B$10:$B$251,0),40),"")</f>
        <v/>
      </c>
      <c r="O107" s="70" t="str">
        <f>IFERROR(INDEX('[1]Controles de Corrupción'!$C$10:$AZ$251,MATCH(A107,'[1]Controles de Corrupción'!$B$10:$B$251,0),41),"")</f>
        <v/>
      </c>
      <c r="P107" s="70" t="str">
        <f>IFERROR(INDEX('[1]Controles de Corrupción'!$C$10:$AZ$251,MATCH(A107,'[1]Controles de Corrupción'!$B$10:$B$251,0),42),"")</f>
        <v/>
      </c>
      <c r="Q107" s="62" t="str">
        <f>IFERROR(INDEX('[1]Controles de Corrupción'!$C$10:$AZ$251,MATCH(A107,'[1]Controles de Corrupción'!$B$10:$B$251,0),47),"")</f>
        <v/>
      </c>
    </row>
    <row r="108" spans="1:17" ht="50.25" customHeight="1" x14ac:dyDescent="0.25">
      <c r="A108" s="118" t="s">
        <v>739</v>
      </c>
      <c r="B108" s="819"/>
      <c r="C108" s="821"/>
      <c r="D108" s="701"/>
      <c r="E108" s="823"/>
      <c r="F108" s="702"/>
      <c r="G108" s="702"/>
      <c r="H108" s="714"/>
      <c r="I108" s="702"/>
      <c r="J108" s="702"/>
      <c r="K108" s="702"/>
      <c r="L108" s="702"/>
      <c r="M108" s="70" t="str">
        <f>IFERROR(INDEX('[1]Controles de Corrupción'!$C$10:$AZ$251,MATCH(A108,'[1]Controles de Corrupción'!$B$10:$B$251,0),4),"")</f>
        <v/>
      </c>
      <c r="N108" s="70" t="str">
        <f>IFERROR(INDEX('[1]Controles de Corrupción'!$C$10:$AZ$251,MATCH(A108,'[1]Controles de Corrupción'!$B$10:$B$251,0),40),"")</f>
        <v/>
      </c>
      <c r="O108" s="70" t="str">
        <f>IFERROR(INDEX('[1]Controles de Corrupción'!$C$10:$AZ$251,MATCH(A108,'[1]Controles de Corrupción'!$B$10:$B$251,0),41),"")</f>
        <v/>
      </c>
      <c r="P108" s="70" t="str">
        <f>IFERROR(INDEX('[1]Controles de Corrupción'!$C$10:$AZ$251,MATCH(A108,'[1]Controles de Corrupción'!$B$10:$B$251,0),42),"")</f>
        <v/>
      </c>
      <c r="Q108" s="62" t="str">
        <f>IFERROR(INDEX('[1]Controles de Corrupción'!$C$10:$AZ$251,MATCH(A108,'[1]Controles de Corrupción'!$B$10:$B$251,0),47),"")</f>
        <v/>
      </c>
    </row>
    <row r="109" spans="1:17" ht="50.25" customHeight="1" x14ac:dyDescent="0.25">
      <c r="A109" s="118" t="s">
        <v>740</v>
      </c>
      <c r="B109" s="817"/>
      <c r="C109" s="820" t="str">
        <f>IFERROR(INDEX('[1]Riesgos de Corrupción'!$B$11:$BN$100,MATCH('Mapa Riesgo CorrupcióN'!B109,'[1]Riesgos de Corrupción'!$B$11:$B$100,0),2),"")</f>
        <v/>
      </c>
      <c r="D109" s="700" t="str">
        <f>IFERROR(INDEX('[1]Riesgos de Corrupción'!$B$11:$BN$100,MATCH('Mapa Riesgo CorrupcióN'!B109,'[1]Riesgos de Corrupción'!$B$11:$B$100,0),4),"")</f>
        <v/>
      </c>
      <c r="E109" s="822" t="str">
        <f>IFERROR(INDEX('[1]Riesgos de Corrupción'!$B$11:$BN$100,MATCH('Mapa Riesgo CorrupcióN'!B109,'[1]Riesgos de Corrupción'!$B$11:$B$100,0),5),"")</f>
        <v/>
      </c>
      <c r="F109" s="713" t="str">
        <f>IFERROR(INDEX('[1]Riesgos de Corrupción'!$B$11:$BN$100,MATCH('Mapa Riesgo CorrupcióN'!B109,'[1]Riesgos de Corrupción'!$B$11:$B$100,0),18),"")</f>
        <v/>
      </c>
      <c r="G109" s="713" t="str">
        <f>IFERROR(INDEX('[1]Riesgos de Corrupción'!$B$11:$BN$100,MATCH('Mapa Riesgo CorrupcióN'!B109,'[1]Riesgos de Corrupción'!$B$11:$B$100,0),63),"")</f>
        <v/>
      </c>
      <c r="H109" s="815" t="str">
        <f>IFERROR(INDEX('[1]Riesgos de Corrupción'!$B$11:$BN$100,MATCH('Mapa Riesgo CorrupcióN'!B109,'[1]Riesgos de Corrupción'!$B$11:$B$100,0),64),"")</f>
        <v/>
      </c>
      <c r="I109" s="713" t="str">
        <f>IFERROR(INDEX('[1]Controles de Corrupción'!$C$10:$AZ$251,MATCH('Mapa Riesgo CorrupcióN'!B109,'[1]Controles de Corrupción'!$C$10:$C$251,0),33),"")</f>
        <v/>
      </c>
      <c r="J109" s="713" t="str">
        <f>IFERROR(INDEX('[1]Controles de Corrupción'!$C$10:$AZ$251,MATCH('Mapa Riesgo CorrupcióN'!B109,'[1]Controles de Corrupción'!$C$10:$C$251,0),36),"")</f>
        <v/>
      </c>
      <c r="K109" s="713" t="str">
        <f>IFERROR(INDEX('[1]Controles de Corrupción'!$C$10:$AZ$251,MATCH('Mapa Riesgo CorrupcióN'!B109,'[1]Controles de Corrupción'!$C$10:$C$251,0),37),"")</f>
        <v/>
      </c>
      <c r="L109" s="713" t="str">
        <f>IFERROR(INDEX('[1]Controles de Corrupción'!$C$10:$AZ$251,MATCH('Mapa Riesgo CorrupcióN'!B109,'[1]Controles de Corrupción'!$C$10:$C$251,0),38),"")</f>
        <v/>
      </c>
      <c r="M109" s="70" t="str">
        <f>IFERROR(INDEX('[1]Controles de Corrupción'!$C$10:$AZ$251,MATCH(A109,'[1]Controles de Corrupción'!$B$10:$B$251,0),4),"")</f>
        <v/>
      </c>
      <c r="N109" s="70" t="str">
        <f>IFERROR(INDEX('[1]Controles de Corrupción'!$C$10:$AZ$251,MATCH(A109,'[1]Controles de Corrupción'!$B$10:$B$251,0),40),"")</f>
        <v/>
      </c>
      <c r="O109" s="70" t="str">
        <f>IFERROR(INDEX('[1]Controles de Corrupción'!$C$10:$AZ$251,MATCH(A109,'[1]Controles de Corrupción'!$B$10:$B$251,0),41),"")</f>
        <v/>
      </c>
      <c r="P109" s="70" t="str">
        <f>IFERROR(INDEX('[1]Controles de Corrupción'!$C$10:$AZ$251,MATCH(A109,'[1]Controles de Corrupción'!$B$10:$B$251,0),42),"")</f>
        <v/>
      </c>
      <c r="Q109" s="62" t="str">
        <f>IFERROR(INDEX('[1]Controles de Corrupción'!$C$10:$AZ$251,MATCH(A109,'[1]Controles de Corrupción'!$B$10:$B$251,0),47),"")</f>
        <v/>
      </c>
    </row>
    <row r="110" spans="1:17" ht="50.25" customHeight="1" x14ac:dyDescent="0.25">
      <c r="A110" s="118" t="s">
        <v>741</v>
      </c>
      <c r="B110" s="818"/>
      <c r="C110" s="821"/>
      <c r="D110" s="701"/>
      <c r="E110" s="823"/>
      <c r="F110" s="702"/>
      <c r="G110" s="702"/>
      <c r="H110" s="816"/>
      <c r="I110" s="702"/>
      <c r="J110" s="702"/>
      <c r="K110" s="702"/>
      <c r="L110" s="702"/>
      <c r="M110" s="70" t="str">
        <f>IFERROR(INDEX('[1]Controles de Corrupción'!$C$10:$AZ$251,MATCH(A110,'[1]Controles de Corrupción'!$B$10:$B$251,0),4),"")</f>
        <v/>
      </c>
      <c r="N110" s="70" t="str">
        <f>IFERROR(INDEX('[1]Controles de Corrupción'!$C$10:$AZ$251,MATCH(A110,'[1]Controles de Corrupción'!$B$10:$B$251,0),40),"")</f>
        <v/>
      </c>
      <c r="O110" s="70" t="str">
        <f>IFERROR(INDEX('[1]Controles de Corrupción'!$C$10:$AZ$251,MATCH(A110,'[1]Controles de Corrupción'!$B$10:$B$251,0),41),"")</f>
        <v/>
      </c>
      <c r="P110" s="70" t="str">
        <f>IFERROR(INDEX('[1]Controles de Corrupción'!$C$10:$AZ$251,MATCH(A110,'[1]Controles de Corrupción'!$B$10:$B$251,0),42),"")</f>
        <v/>
      </c>
      <c r="Q110" s="62" t="str">
        <f>IFERROR(INDEX('[1]Controles de Corrupción'!$C$10:$AZ$251,MATCH(A110,'[1]Controles de Corrupción'!$B$10:$B$251,0),47),"")</f>
        <v/>
      </c>
    </row>
    <row r="111" spans="1:17" ht="50.25" customHeight="1" x14ac:dyDescent="0.25">
      <c r="A111" s="118" t="s">
        <v>742</v>
      </c>
      <c r="B111" s="818"/>
      <c r="C111" s="821"/>
      <c r="D111" s="701"/>
      <c r="E111" s="823"/>
      <c r="F111" s="702"/>
      <c r="G111" s="702"/>
      <c r="H111" s="816"/>
      <c r="I111" s="702"/>
      <c r="J111" s="702"/>
      <c r="K111" s="702"/>
      <c r="L111" s="702"/>
      <c r="M111" s="70" t="str">
        <f>IFERROR(INDEX('[1]Controles de Corrupción'!$C$10:$AZ$251,MATCH(A111,'[1]Controles de Corrupción'!$B$10:$B$251,0),4),"")</f>
        <v/>
      </c>
      <c r="N111" s="70" t="str">
        <f>IFERROR(INDEX('[1]Controles de Corrupción'!$C$10:$AZ$251,MATCH(A111,'[1]Controles de Corrupción'!$B$10:$B$251,0),40),"")</f>
        <v/>
      </c>
      <c r="O111" s="70" t="str">
        <f>IFERROR(INDEX('[1]Controles de Corrupción'!$C$10:$AZ$251,MATCH(A111,'[1]Controles de Corrupción'!$B$10:$B$251,0),41),"")</f>
        <v/>
      </c>
      <c r="P111" s="70" t="str">
        <f>IFERROR(INDEX('[1]Controles de Corrupción'!$C$10:$AZ$251,MATCH(A111,'[1]Controles de Corrupción'!$B$10:$B$251,0),42),"")</f>
        <v/>
      </c>
      <c r="Q111" s="62" t="str">
        <f>IFERROR(INDEX('[1]Controles de Corrupción'!$C$10:$AZ$251,MATCH(A111,'[1]Controles de Corrupción'!$B$10:$B$251,0),47),"")</f>
        <v/>
      </c>
    </row>
    <row r="112" spans="1:17" ht="50.25" customHeight="1" x14ac:dyDescent="0.25">
      <c r="A112" s="118" t="s">
        <v>743</v>
      </c>
      <c r="B112" s="818"/>
      <c r="C112" s="821"/>
      <c r="D112" s="701"/>
      <c r="E112" s="823"/>
      <c r="F112" s="702"/>
      <c r="G112" s="702"/>
      <c r="H112" s="816"/>
      <c r="I112" s="702"/>
      <c r="J112" s="702"/>
      <c r="K112" s="702"/>
      <c r="L112" s="702"/>
      <c r="M112" s="70" t="str">
        <f>IFERROR(INDEX('[1]Controles de Corrupción'!$C$10:$AZ$251,MATCH(A112,'[1]Controles de Corrupción'!$B$10:$B$251,0),4),"")</f>
        <v/>
      </c>
      <c r="N112" s="70" t="str">
        <f>IFERROR(INDEX('[1]Controles de Corrupción'!$C$10:$AZ$251,MATCH(A112,'[1]Controles de Corrupción'!$B$10:$B$251,0),40),"")</f>
        <v/>
      </c>
      <c r="O112" s="70" t="str">
        <f>IFERROR(INDEX('[1]Controles de Corrupción'!$C$10:$AZ$251,MATCH(A112,'[1]Controles de Corrupción'!$B$10:$B$251,0),41),"")</f>
        <v/>
      </c>
      <c r="P112" s="70" t="str">
        <f>IFERROR(INDEX('[1]Controles de Corrupción'!$C$10:$AZ$251,MATCH(A112,'[1]Controles de Corrupción'!$B$10:$B$251,0),42),"")</f>
        <v/>
      </c>
      <c r="Q112" s="62" t="str">
        <f>IFERROR(INDEX('[1]Controles de Corrupción'!$C$10:$AZ$251,MATCH(A112,'[1]Controles de Corrupción'!$B$10:$B$251,0),47),"")</f>
        <v/>
      </c>
    </row>
    <row r="113" spans="1:17" ht="50.25" customHeight="1" x14ac:dyDescent="0.25">
      <c r="A113" s="118" t="s">
        <v>744</v>
      </c>
      <c r="B113" s="818"/>
      <c r="C113" s="821"/>
      <c r="D113" s="701"/>
      <c r="E113" s="823"/>
      <c r="F113" s="702"/>
      <c r="G113" s="702"/>
      <c r="H113" s="816"/>
      <c r="I113" s="702"/>
      <c r="J113" s="702"/>
      <c r="K113" s="702"/>
      <c r="L113" s="702"/>
      <c r="M113" s="70" t="str">
        <f>IFERROR(INDEX('[1]Controles de Corrupción'!$C$10:$AZ$251,MATCH(A113,'[1]Controles de Corrupción'!$B$10:$B$251,0),4),"")</f>
        <v/>
      </c>
      <c r="N113" s="70" t="str">
        <f>IFERROR(INDEX('[1]Controles de Corrupción'!$C$10:$AZ$251,MATCH(A113,'[1]Controles de Corrupción'!$B$10:$B$251,0),40),"")</f>
        <v/>
      </c>
      <c r="O113" s="70" t="str">
        <f>IFERROR(INDEX('[1]Controles de Corrupción'!$C$10:$AZ$251,MATCH(A113,'[1]Controles de Corrupción'!$B$10:$B$251,0),41),"")</f>
        <v/>
      </c>
      <c r="P113" s="70" t="str">
        <f>IFERROR(INDEX('[1]Controles de Corrupción'!$C$10:$AZ$251,MATCH(A113,'[1]Controles de Corrupción'!$B$10:$B$251,0),42),"")</f>
        <v/>
      </c>
      <c r="Q113" s="62" t="str">
        <f>IFERROR(INDEX('[1]Controles de Corrupción'!$C$10:$AZ$251,MATCH(A113,'[1]Controles de Corrupción'!$B$10:$B$251,0),47),"")</f>
        <v/>
      </c>
    </row>
    <row r="114" spans="1:17" ht="50.25" customHeight="1" x14ac:dyDescent="0.25">
      <c r="A114" s="118" t="s">
        <v>745</v>
      </c>
      <c r="B114" s="819"/>
      <c r="C114" s="821"/>
      <c r="D114" s="701"/>
      <c r="E114" s="823"/>
      <c r="F114" s="702"/>
      <c r="G114" s="702"/>
      <c r="H114" s="714"/>
      <c r="I114" s="702"/>
      <c r="J114" s="702"/>
      <c r="K114" s="702"/>
      <c r="L114" s="702"/>
      <c r="M114" s="70" t="str">
        <f>IFERROR(INDEX('[1]Controles de Corrupción'!$C$10:$AZ$251,MATCH(A114,'[1]Controles de Corrupción'!$B$10:$B$251,0),4),"")</f>
        <v/>
      </c>
      <c r="N114" s="70" t="str">
        <f>IFERROR(INDEX('[1]Controles de Corrupción'!$C$10:$AZ$251,MATCH(A114,'[1]Controles de Corrupción'!$B$10:$B$251,0),40),"")</f>
        <v/>
      </c>
      <c r="O114" s="70" t="str">
        <f>IFERROR(INDEX('[1]Controles de Corrupción'!$C$10:$AZ$251,MATCH(A114,'[1]Controles de Corrupción'!$B$10:$B$251,0),41),"")</f>
        <v/>
      </c>
      <c r="P114" s="70" t="str">
        <f>IFERROR(INDEX('[1]Controles de Corrupción'!$C$10:$AZ$251,MATCH(A114,'[1]Controles de Corrupción'!$B$10:$B$251,0),42),"")</f>
        <v/>
      </c>
      <c r="Q114" s="62" t="str">
        <f>IFERROR(INDEX('[1]Controles de Corrupción'!$C$10:$AZ$251,MATCH(A114,'[1]Controles de Corrupción'!$B$10:$B$251,0),47),"")</f>
        <v/>
      </c>
    </row>
    <row r="115" spans="1:17" ht="50.25" customHeight="1" x14ac:dyDescent="0.25">
      <c r="A115" s="118" t="s">
        <v>746</v>
      </c>
      <c r="B115" s="817"/>
      <c r="C115" s="820" t="str">
        <f>IFERROR(INDEX('[1]Riesgos de Corrupción'!$B$11:$BN$100,MATCH('Mapa Riesgo CorrupcióN'!B115,'[1]Riesgos de Corrupción'!$B$11:$B$100,0),2),"")</f>
        <v/>
      </c>
      <c r="D115" s="700" t="str">
        <f>IFERROR(INDEX('[1]Riesgos de Corrupción'!$B$11:$BN$100,MATCH('Mapa Riesgo CorrupcióN'!B115,'[1]Riesgos de Corrupción'!$B$11:$B$100,0),4),"")</f>
        <v/>
      </c>
      <c r="E115" s="822" t="str">
        <f>IFERROR(INDEX('[1]Riesgos de Corrupción'!$B$11:$BN$100,MATCH('Mapa Riesgo CorrupcióN'!B115,'[1]Riesgos de Corrupción'!$B$11:$B$100,0),5),"")</f>
        <v/>
      </c>
      <c r="F115" s="713" t="str">
        <f>IFERROR(INDEX('[1]Riesgos de Corrupción'!$B$11:$BN$100,MATCH('Mapa Riesgo CorrupcióN'!B115,'[1]Riesgos de Corrupción'!$B$11:$B$100,0),18),"")</f>
        <v/>
      </c>
      <c r="G115" s="713" t="str">
        <f>IFERROR(INDEX('[1]Riesgos de Corrupción'!$B$11:$BN$100,MATCH('Mapa Riesgo CorrupcióN'!B115,'[1]Riesgos de Corrupción'!$B$11:$B$100,0),63),"")</f>
        <v/>
      </c>
      <c r="H115" s="815" t="str">
        <f>IFERROR(INDEX('[1]Riesgos de Corrupción'!$B$11:$BN$100,MATCH('Mapa Riesgo CorrupcióN'!B115,'[1]Riesgos de Corrupción'!$B$11:$B$100,0),64),"")</f>
        <v/>
      </c>
      <c r="I115" s="713" t="str">
        <f>IFERROR(INDEX('[1]Controles de Corrupción'!$C$10:$AZ$251,MATCH('Mapa Riesgo CorrupcióN'!B115,'[1]Controles de Corrupción'!$C$10:$C$251,0),33),"")</f>
        <v/>
      </c>
      <c r="J115" s="713" t="str">
        <f>IFERROR(INDEX('[1]Controles de Corrupción'!$C$10:$AZ$251,MATCH('Mapa Riesgo CorrupcióN'!B115,'[1]Controles de Corrupción'!$C$10:$C$251,0),36),"")</f>
        <v/>
      </c>
      <c r="K115" s="713" t="str">
        <f>IFERROR(INDEX('[1]Controles de Corrupción'!$C$10:$AZ$251,MATCH('Mapa Riesgo CorrupcióN'!B115,'[1]Controles de Corrupción'!$C$10:$C$251,0),37),"")</f>
        <v/>
      </c>
      <c r="L115" s="713" t="str">
        <f>IFERROR(INDEX('[1]Controles de Corrupción'!$C$10:$AZ$251,MATCH('Mapa Riesgo CorrupcióN'!B115,'[1]Controles de Corrupción'!$C$10:$C$251,0),38),"")</f>
        <v/>
      </c>
      <c r="M115" s="70" t="str">
        <f>IFERROR(INDEX('[1]Controles de Corrupción'!$C$10:$AZ$251,MATCH(A115,'[1]Controles de Corrupción'!$B$10:$B$251,0),4),"")</f>
        <v/>
      </c>
      <c r="N115" s="70" t="str">
        <f>IFERROR(INDEX('[1]Controles de Corrupción'!$C$10:$AZ$251,MATCH(A115,'[1]Controles de Corrupción'!$B$10:$B$251,0),40),"")</f>
        <v/>
      </c>
      <c r="O115" s="70" t="str">
        <f>IFERROR(INDEX('[1]Controles de Corrupción'!$C$10:$AZ$251,MATCH(A115,'[1]Controles de Corrupción'!$B$10:$B$251,0),41),"")</f>
        <v/>
      </c>
      <c r="P115" s="70" t="str">
        <f>IFERROR(INDEX('[1]Controles de Corrupción'!$C$10:$AZ$251,MATCH(A115,'[1]Controles de Corrupción'!$B$10:$B$251,0),42),"")</f>
        <v/>
      </c>
      <c r="Q115" s="62" t="str">
        <f>IFERROR(INDEX('[1]Controles de Corrupción'!$C$10:$AZ$251,MATCH(A115,'[1]Controles de Corrupción'!$B$10:$B$251,0),47),"")</f>
        <v/>
      </c>
    </row>
    <row r="116" spans="1:17" ht="50.25" customHeight="1" x14ac:dyDescent="0.25">
      <c r="A116" s="118" t="s">
        <v>747</v>
      </c>
      <c r="B116" s="818"/>
      <c r="C116" s="821"/>
      <c r="D116" s="701"/>
      <c r="E116" s="823"/>
      <c r="F116" s="702"/>
      <c r="G116" s="702"/>
      <c r="H116" s="816"/>
      <c r="I116" s="702"/>
      <c r="J116" s="702"/>
      <c r="K116" s="702"/>
      <c r="L116" s="702"/>
      <c r="M116" s="70" t="str">
        <f>IFERROR(INDEX('[1]Controles de Corrupción'!$C$10:$AZ$251,MATCH(A116,'[1]Controles de Corrupción'!$B$10:$B$251,0),4),"")</f>
        <v/>
      </c>
      <c r="N116" s="70" t="str">
        <f>IFERROR(INDEX('[1]Controles de Corrupción'!$C$10:$AZ$251,MATCH(A116,'[1]Controles de Corrupción'!$B$10:$B$251,0),40),"")</f>
        <v/>
      </c>
      <c r="O116" s="70" t="str">
        <f>IFERROR(INDEX('[1]Controles de Corrupción'!$C$10:$AZ$251,MATCH(A116,'[1]Controles de Corrupción'!$B$10:$B$251,0),41),"")</f>
        <v/>
      </c>
      <c r="P116" s="70" t="str">
        <f>IFERROR(INDEX('[1]Controles de Corrupción'!$C$10:$AZ$251,MATCH(A116,'[1]Controles de Corrupción'!$B$10:$B$251,0),42),"")</f>
        <v/>
      </c>
      <c r="Q116" s="62" t="str">
        <f>IFERROR(INDEX('[1]Controles de Corrupción'!$C$10:$AZ$251,MATCH(A116,'[1]Controles de Corrupción'!$B$10:$B$251,0),47),"")</f>
        <v/>
      </c>
    </row>
    <row r="117" spans="1:17" ht="50.25" customHeight="1" x14ac:dyDescent="0.25">
      <c r="A117" s="118" t="s">
        <v>748</v>
      </c>
      <c r="B117" s="818"/>
      <c r="C117" s="821"/>
      <c r="D117" s="701"/>
      <c r="E117" s="823"/>
      <c r="F117" s="702"/>
      <c r="G117" s="702"/>
      <c r="H117" s="816"/>
      <c r="I117" s="702"/>
      <c r="J117" s="702"/>
      <c r="K117" s="702"/>
      <c r="L117" s="702"/>
      <c r="M117" s="70" t="str">
        <f>IFERROR(INDEX('[1]Controles de Corrupción'!$C$10:$AZ$251,MATCH(A117,'[1]Controles de Corrupción'!$B$10:$B$251,0),4),"")</f>
        <v/>
      </c>
      <c r="N117" s="70" t="str">
        <f>IFERROR(INDEX('[1]Controles de Corrupción'!$C$10:$AZ$251,MATCH(A117,'[1]Controles de Corrupción'!$B$10:$B$251,0),40),"")</f>
        <v/>
      </c>
      <c r="O117" s="70" t="str">
        <f>IFERROR(INDEX('[1]Controles de Corrupción'!$C$10:$AZ$251,MATCH(A117,'[1]Controles de Corrupción'!$B$10:$B$251,0),41),"")</f>
        <v/>
      </c>
      <c r="P117" s="70" t="str">
        <f>IFERROR(INDEX('[1]Controles de Corrupción'!$C$10:$AZ$251,MATCH(A117,'[1]Controles de Corrupción'!$B$10:$B$251,0),42),"")</f>
        <v/>
      </c>
      <c r="Q117" s="62" t="str">
        <f>IFERROR(INDEX('[1]Controles de Corrupción'!$C$10:$AZ$251,MATCH(A117,'[1]Controles de Corrupción'!$B$10:$B$251,0),47),"")</f>
        <v/>
      </c>
    </row>
    <row r="118" spans="1:17" ht="50.25" customHeight="1" x14ac:dyDescent="0.25">
      <c r="A118" s="118" t="s">
        <v>749</v>
      </c>
      <c r="B118" s="818"/>
      <c r="C118" s="821"/>
      <c r="D118" s="701"/>
      <c r="E118" s="823"/>
      <c r="F118" s="702"/>
      <c r="G118" s="702"/>
      <c r="H118" s="816"/>
      <c r="I118" s="702"/>
      <c r="J118" s="702"/>
      <c r="K118" s="702"/>
      <c r="L118" s="702"/>
      <c r="M118" s="70" t="str">
        <f>IFERROR(INDEX('[1]Controles de Corrupción'!$C$10:$AZ$251,MATCH(A118,'[1]Controles de Corrupción'!$B$10:$B$251,0),4),"")</f>
        <v/>
      </c>
      <c r="N118" s="70" t="str">
        <f>IFERROR(INDEX('[1]Controles de Corrupción'!$C$10:$AZ$251,MATCH(A118,'[1]Controles de Corrupción'!$B$10:$B$251,0),40),"")</f>
        <v/>
      </c>
      <c r="O118" s="70" t="str">
        <f>IFERROR(INDEX('[1]Controles de Corrupción'!$C$10:$AZ$251,MATCH(A118,'[1]Controles de Corrupción'!$B$10:$B$251,0),41),"")</f>
        <v/>
      </c>
      <c r="P118" s="70" t="str">
        <f>IFERROR(INDEX('[1]Controles de Corrupción'!$C$10:$AZ$251,MATCH(A118,'[1]Controles de Corrupción'!$B$10:$B$251,0),42),"")</f>
        <v/>
      </c>
      <c r="Q118" s="62" t="str">
        <f>IFERROR(INDEX('[1]Controles de Corrupción'!$C$10:$AZ$251,MATCH(A118,'[1]Controles de Corrupción'!$B$10:$B$251,0),47),"")</f>
        <v/>
      </c>
    </row>
    <row r="119" spans="1:17" ht="50.25" customHeight="1" x14ac:dyDescent="0.25">
      <c r="A119" s="118" t="s">
        <v>750</v>
      </c>
      <c r="B119" s="818"/>
      <c r="C119" s="821"/>
      <c r="D119" s="701"/>
      <c r="E119" s="823"/>
      <c r="F119" s="702"/>
      <c r="G119" s="702"/>
      <c r="H119" s="816"/>
      <c r="I119" s="702"/>
      <c r="J119" s="702"/>
      <c r="K119" s="702"/>
      <c r="L119" s="702"/>
      <c r="M119" s="70" t="str">
        <f>IFERROR(INDEX('[1]Controles de Corrupción'!$C$10:$AZ$251,MATCH(A119,'[1]Controles de Corrupción'!$B$10:$B$251,0),4),"")</f>
        <v/>
      </c>
      <c r="N119" s="70" t="str">
        <f>IFERROR(INDEX('[1]Controles de Corrupción'!$C$10:$AZ$251,MATCH(A119,'[1]Controles de Corrupción'!$B$10:$B$251,0),40),"")</f>
        <v/>
      </c>
      <c r="O119" s="70" t="str">
        <f>IFERROR(INDEX('[1]Controles de Corrupción'!$C$10:$AZ$251,MATCH(A119,'[1]Controles de Corrupción'!$B$10:$B$251,0),41),"")</f>
        <v/>
      </c>
      <c r="P119" s="70" t="str">
        <f>IFERROR(INDEX('[1]Controles de Corrupción'!$C$10:$AZ$251,MATCH(A119,'[1]Controles de Corrupción'!$B$10:$B$251,0),42),"")</f>
        <v/>
      </c>
      <c r="Q119" s="62" t="str">
        <f>IFERROR(INDEX('[1]Controles de Corrupción'!$C$10:$AZ$251,MATCH(A119,'[1]Controles de Corrupción'!$B$10:$B$251,0),47),"")</f>
        <v/>
      </c>
    </row>
    <row r="120" spans="1:17" ht="50.25" customHeight="1" x14ac:dyDescent="0.25">
      <c r="A120" s="118" t="s">
        <v>751</v>
      </c>
      <c r="B120" s="819"/>
      <c r="C120" s="821"/>
      <c r="D120" s="701"/>
      <c r="E120" s="823"/>
      <c r="F120" s="702"/>
      <c r="G120" s="702"/>
      <c r="H120" s="714"/>
      <c r="I120" s="702"/>
      <c r="J120" s="702"/>
      <c r="K120" s="702"/>
      <c r="L120" s="702"/>
      <c r="M120" s="70" t="str">
        <f>IFERROR(INDEX('[1]Controles de Corrupción'!$C$10:$AZ$251,MATCH(A120,'[1]Controles de Corrupción'!$B$10:$B$251,0),4),"")</f>
        <v/>
      </c>
      <c r="N120" s="70" t="str">
        <f>IFERROR(INDEX('[1]Controles de Corrupción'!$C$10:$AZ$251,MATCH(A120,'[1]Controles de Corrupción'!$B$10:$B$251,0),40),"")</f>
        <v/>
      </c>
      <c r="O120" s="70" t="str">
        <f>IFERROR(INDEX('[1]Controles de Corrupción'!$C$10:$AZ$251,MATCH(A120,'[1]Controles de Corrupción'!$B$10:$B$251,0),41),"")</f>
        <v/>
      </c>
      <c r="P120" s="70" t="str">
        <f>IFERROR(INDEX('[1]Controles de Corrupción'!$C$10:$AZ$251,MATCH(A120,'[1]Controles de Corrupción'!$B$10:$B$251,0),42),"")</f>
        <v/>
      </c>
      <c r="Q120" s="62" t="str">
        <f>IFERROR(INDEX('[1]Controles de Corrupción'!$C$10:$AZ$251,MATCH(A120,'[1]Controles de Corrupción'!$B$10:$B$251,0),47),"")</f>
        <v/>
      </c>
    </row>
    <row r="121" spans="1:17" ht="50.25" customHeight="1" x14ac:dyDescent="0.25">
      <c r="A121" s="118" t="s">
        <v>752</v>
      </c>
      <c r="B121" s="817"/>
      <c r="C121" s="820" t="str">
        <f>IFERROR(INDEX('[1]Riesgos de Corrupción'!$B$11:$BN$100,MATCH('Mapa Riesgo CorrupcióN'!B121,'[1]Riesgos de Corrupción'!$B$11:$B$100,0),2),"")</f>
        <v/>
      </c>
      <c r="D121" s="700" t="str">
        <f>IFERROR(INDEX('[1]Riesgos de Corrupción'!$B$11:$BN$100,MATCH('Mapa Riesgo CorrupcióN'!B121,'[1]Riesgos de Corrupción'!$B$11:$B$100,0),4),"")</f>
        <v/>
      </c>
      <c r="E121" s="822" t="str">
        <f>IFERROR(INDEX('[1]Riesgos de Corrupción'!$B$11:$BN$100,MATCH('Mapa Riesgo CorrupcióN'!B121,'[1]Riesgos de Corrupción'!$B$11:$B$100,0),5),"")</f>
        <v/>
      </c>
      <c r="F121" s="713" t="str">
        <f>IFERROR(INDEX('[1]Riesgos de Corrupción'!$B$11:$BN$100,MATCH('Mapa Riesgo CorrupcióN'!B121,'[1]Riesgos de Corrupción'!$B$11:$B$100,0),18),"")</f>
        <v/>
      </c>
      <c r="G121" s="713" t="str">
        <f>IFERROR(INDEX('[1]Riesgos de Corrupción'!$B$11:$BN$100,MATCH('Mapa Riesgo CorrupcióN'!B121,'[1]Riesgos de Corrupción'!$B$11:$B$100,0),63),"")</f>
        <v/>
      </c>
      <c r="H121" s="815" t="str">
        <f>IFERROR(INDEX('[1]Riesgos de Corrupción'!$B$11:$BN$100,MATCH('Mapa Riesgo CorrupcióN'!B121,'[1]Riesgos de Corrupción'!$B$11:$B$100,0),64),"")</f>
        <v/>
      </c>
      <c r="I121" s="713" t="str">
        <f>IFERROR(INDEX('[1]Controles de Corrupción'!$C$10:$AZ$251,MATCH('Mapa Riesgo CorrupcióN'!B121,'[1]Controles de Corrupción'!$C$10:$C$251,0),33),"")</f>
        <v/>
      </c>
      <c r="J121" s="713" t="str">
        <f>IFERROR(INDEX('[1]Controles de Corrupción'!$C$10:$AZ$251,MATCH('Mapa Riesgo CorrupcióN'!B121,'[1]Controles de Corrupción'!$C$10:$C$251,0),36),"")</f>
        <v/>
      </c>
      <c r="K121" s="713" t="str">
        <f>IFERROR(INDEX('[1]Controles de Corrupción'!$C$10:$AZ$251,MATCH('Mapa Riesgo CorrupcióN'!B121,'[1]Controles de Corrupción'!$C$10:$C$251,0),37),"")</f>
        <v/>
      </c>
      <c r="L121" s="713" t="str">
        <f>IFERROR(INDEX('[1]Controles de Corrupción'!$C$10:$AZ$251,MATCH('Mapa Riesgo CorrupcióN'!B121,'[1]Controles de Corrupción'!$C$10:$C$251,0),38),"")</f>
        <v/>
      </c>
      <c r="M121" s="70" t="str">
        <f>IFERROR(INDEX('[1]Controles de Corrupción'!$C$10:$AZ$251,MATCH(A121,'[1]Controles de Corrupción'!$B$10:$B$251,0),4),"")</f>
        <v/>
      </c>
      <c r="N121" s="70" t="str">
        <f>IFERROR(INDEX('[1]Controles de Corrupción'!$C$10:$AZ$251,MATCH(A121,'[1]Controles de Corrupción'!$B$10:$B$251,0),40),"")</f>
        <v/>
      </c>
      <c r="O121" s="70" t="str">
        <f>IFERROR(INDEX('[1]Controles de Corrupción'!$C$10:$AZ$251,MATCH(A121,'[1]Controles de Corrupción'!$B$10:$B$251,0),41),"")</f>
        <v/>
      </c>
      <c r="P121" s="70" t="str">
        <f>IFERROR(INDEX('[1]Controles de Corrupción'!$C$10:$AZ$251,MATCH(A121,'[1]Controles de Corrupción'!$B$10:$B$251,0),42),"")</f>
        <v/>
      </c>
      <c r="Q121" s="62" t="str">
        <f>IFERROR(INDEX('[1]Controles de Corrupción'!$C$10:$AZ$251,MATCH(A121,'[1]Controles de Corrupción'!$B$10:$B$251,0),47),"")</f>
        <v/>
      </c>
    </row>
    <row r="122" spans="1:17" ht="50.25" customHeight="1" x14ac:dyDescent="0.25">
      <c r="A122" s="118" t="s">
        <v>753</v>
      </c>
      <c r="B122" s="818"/>
      <c r="C122" s="821"/>
      <c r="D122" s="701"/>
      <c r="E122" s="823"/>
      <c r="F122" s="702"/>
      <c r="G122" s="702"/>
      <c r="H122" s="816"/>
      <c r="I122" s="702"/>
      <c r="J122" s="702"/>
      <c r="K122" s="702"/>
      <c r="L122" s="702"/>
      <c r="M122" s="70" t="str">
        <f>IFERROR(INDEX('[1]Controles de Corrupción'!$C$10:$AZ$251,MATCH(A122,'[1]Controles de Corrupción'!$B$10:$B$251,0),4),"")</f>
        <v/>
      </c>
      <c r="N122" s="70" t="str">
        <f>IFERROR(INDEX('[1]Controles de Corrupción'!$C$10:$AZ$251,MATCH(A122,'[1]Controles de Corrupción'!$B$10:$B$251,0),40),"")</f>
        <v/>
      </c>
      <c r="O122" s="70" t="str">
        <f>IFERROR(INDEX('[1]Controles de Corrupción'!$C$10:$AZ$251,MATCH(A122,'[1]Controles de Corrupción'!$B$10:$B$251,0),41),"")</f>
        <v/>
      </c>
      <c r="P122" s="70" t="str">
        <f>IFERROR(INDEX('[1]Controles de Corrupción'!$C$10:$AZ$251,MATCH(A122,'[1]Controles de Corrupción'!$B$10:$B$251,0),42),"")</f>
        <v/>
      </c>
      <c r="Q122" s="62" t="str">
        <f>IFERROR(INDEX('[1]Controles de Corrupción'!$C$10:$AZ$251,MATCH(A122,'[1]Controles de Corrupción'!$B$10:$B$251,0),47),"")</f>
        <v/>
      </c>
    </row>
    <row r="123" spans="1:17" ht="50.25" customHeight="1" x14ac:dyDescent="0.25">
      <c r="A123" s="118" t="s">
        <v>754</v>
      </c>
      <c r="B123" s="818"/>
      <c r="C123" s="821"/>
      <c r="D123" s="701"/>
      <c r="E123" s="823"/>
      <c r="F123" s="702"/>
      <c r="G123" s="702"/>
      <c r="H123" s="816"/>
      <c r="I123" s="702"/>
      <c r="J123" s="702"/>
      <c r="K123" s="702"/>
      <c r="L123" s="702"/>
      <c r="M123" s="70" t="str">
        <f>IFERROR(INDEX('[1]Controles de Corrupción'!$C$10:$AZ$251,MATCH(A123,'[1]Controles de Corrupción'!$B$10:$B$251,0),4),"")</f>
        <v/>
      </c>
      <c r="N123" s="70" t="str">
        <f>IFERROR(INDEX('[1]Controles de Corrupción'!$C$10:$AZ$251,MATCH(A123,'[1]Controles de Corrupción'!$B$10:$B$251,0),40),"")</f>
        <v/>
      </c>
      <c r="O123" s="70" t="str">
        <f>IFERROR(INDEX('[1]Controles de Corrupción'!$C$10:$AZ$251,MATCH(A123,'[1]Controles de Corrupción'!$B$10:$B$251,0),41),"")</f>
        <v/>
      </c>
      <c r="P123" s="70" t="str">
        <f>IFERROR(INDEX('[1]Controles de Corrupción'!$C$10:$AZ$251,MATCH(A123,'[1]Controles de Corrupción'!$B$10:$B$251,0),42),"")</f>
        <v/>
      </c>
      <c r="Q123" s="62" t="str">
        <f>IFERROR(INDEX('[1]Controles de Corrupción'!$C$10:$AZ$251,MATCH(A123,'[1]Controles de Corrupción'!$B$10:$B$251,0),47),"")</f>
        <v/>
      </c>
    </row>
    <row r="124" spans="1:17" ht="50.25" customHeight="1" x14ac:dyDescent="0.25">
      <c r="A124" s="118" t="s">
        <v>755</v>
      </c>
      <c r="B124" s="818"/>
      <c r="C124" s="821"/>
      <c r="D124" s="701"/>
      <c r="E124" s="823"/>
      <c r="F124" s="702"/>
      <c r="G124" s="702"/>
      <c r="H124" s="816"/>
      <c r="I124" s="702"/>
      <c r="J124" s="702"/>
      <c r="K124" s="702"/>
      <c r="L124" s="702"/>
      <c r="M124" s="70" t="str">
        <f>IFERROR(INDEX('[1]Controles de Corrupción'!$C$10:$AZ$251,MATCH(A124,'[1]Controles de Corrupción'!$B$10:$B$251,0),4),"")</f>
        <v/>
      </c>
      <c r="N124" s="70" t="str">
        <f>IFERROR(INDEX('[1]Controles de Corrupción'!$C$10:$AZ$251,MATCH(A124,'[1]Controles de Corrupción'!$B$10:$B$251,0),40),"")</f>
        <v/>
      </c>
      <c r="O124" s="70" t="str">
        <f>IFERROR(INDEX('[1]Controles de Corrupción'!$C$10:$AZ$251,MATCH(A124,'[1]Controles de Corrupción'!$B$10:$B$251,0),41),"")</f>
        <v/>
      </c>
      <c r="P124" s="70" t="str">
        <f>IFERROR(INDEX('[1]Controles de Corrupción'!$C$10:$AZ$251,MATCH(A124,'[1]Controles de Corrupción'!$B$10:$B$251,0),42),"")</f>
        <v/>
      </c>
      <c r="Q124" s="62" t="str">
        <f>IFERROR(INDEX('[1]Controles de Corrupción'!$C$10:$AZ$251,MATCH(A124,'[1]Controles de Corrupción'!$B$10:$B$251,0),47),"")</f>
        <v/>
      </c>
    </row>
    <row r="125" spans="1:17" ht="50.25" customHeight="1" x14ac:dyDescent="0.25">
      <c r="A125" s="118" t="s">
        <v>756</v>
      </c>
      <c r="B125" s="818"/>
      <c r="C125" s="821"/>
      <c r="D125" s="701"/>
      <c r="E125" s="823"/>
      <c r="F125" s="702"/>
      <c r="G125" s="702"/>
      <c r="H125" s="816"/>
      <c r="I125" s="702"/>
      <c r="J125" s="702"/>
      <c r="K125" s="702"/>
      <c r="L125" s="702"/>
      <c r="M125" s="70" t="str">
        <f>IFERROR(INDEX('[1]Controles de Corrupción'!$C$10:$AZ$251,MATCH(A125,'[1]Controles de Corrupción'!$B$10:$B$251,0),4),"")</f>
        <v/>
      </c>
      <c r="N125" s="70" t="str">
        <f>IFERROR(INDEX('[1]Controles de Corrupción'!$C$10:$AZ$251,MATCH(A125,'[1]Controles de Corrupción'!$B$10:$B$251,0),40),"")</f>
        <v/>
      </c>
      <c r="O125" s="70" t="str">
        <f>IFERROR(INDEX('[1]Controles de Corrupción'!$C$10:$AZ$251,MATCH(A125,'[1]Controles de Corrupción'!$B$10:$B$251,0),41),"")</f>
        <v/>
      </c>
      <c r="P125" s="70" t="str">
        <f>IFERROR(INDEX('[1]Controles de Corrupción'!$C$10:$AZ$251,MATCH(A125,'[1]Controles de Corrupción'!$B$10:$B$251,0),42),"")</f>
        <v/>
      </c>
      <c r="Q125" s="62" t="str">
        <f>IFERROR(INDEX('[1]Controles de Corrupción'!$C$10:$AZ$251,MATCH(A125,'[1]Controles de Corrupción'!$B$10:$B$251,0),47),"")</f>
        <v/>
      </c>
    </row>
    <row r="126" spans="1:17" ht="50.25" customHeight="1" x14ac:dyDescent="0.25">
      <c r="A126" s="118" t="s">
        <v>757</v>
      </c>
      <c r="B126" s="819"/>
      <c r="C126" s="821"/>
      <c r="D126" s="701"/>
      <c r="E126" s="823"/>
      <c r="F126" s="702"/>
      <c r="G126" s="702"/>
      <c r="H126" s="714"/>
      <c r="I126" s="702"/>
      <c r="J126" s="702"/>
      <c r="K126" s="702"/>
      <c r="L126" s="702"/>
      <c r="M126" s="70" t="str">
        <f>IFERROR(INDEX('[1]Controles de Corrupción'!$C$10:$AZ$251,MATCH(A126,'[1]Controles de Corrupción'!$B$10:$B$251,0),4),"")</f>
        <v/>
      </c>
      <c r="N126" s="70" t="str">
        <f>IFERROR(INDEX('[1]Controles de Corrupción'!$C$10:$AZ$251,MATCH(A126,'[1]Controles de Corrupción'!$B$10:$B$251,0),40),"")</f>
        <v/>
      </c>
      <c r="O126" s="70" t="str">
        <f>IFERROR(INDEX('[1]Controles de Corrupción'!$C$10:$AZ$251,MATCH(A126,'[1]Controles de Corrupción'!$B$10:$B$251,0),41),"")</f>
        <v/>
      </c>
      <c r="P126" s="70" t="str">
        <f>IFERROR(INDEX('[1]Controles de Corrupción'!$C$10:$AZ$251,MATCH(A126,'[1]Controles de Corrupción'!$B$10:$B$251,0),42),"")</f>
        <v/>
      </c>
      <c r="Q126" s="62" t="str">
        <f>IFERROR(INDEX('[1]Controles de Corrupción'!$C$10:$AZ$251,MATCH(A126,'[1]Controles de Corrupción'!$B$10:$B$251,0),47),"")</f>
        <v/>
      </c>
    </row>
    <row r="127" spans="1:17" ht="50.25" customHeight="1" x14ac:dyDescent="0.25">
      <c r="A127" s="118" t="s">
        <v>758</v>
      </c>
      <c r="B127" s="817"/>
      <c r="C127" s="820" t="str">
        <f>IFERROR(INDEX('[1]Riesgos de Corrupción'!$B$11:$BN$100,MATCH('Mapa Riesgo CorrupcióN'!B127,'[1]Riesgos de Corrupción'!$B$11:$B$100,0),2),"")</f>
        <v/>
      </c>
      <c r="D127" s="700" t="str">
        <f>IFERROR(INDEX('[1]Riesgos de Corrupción'!$B$11:$BN$100,MATCH('Mapa Riesgo CorrupcióN'!B127,'[1]Riesgos de Corrupción'!$B$11:$B$100,0),4),"")</f>
        <v/>
      </c>
      <c r="E127" s="822" t="str">
        <f>IFERROR(INDEX('[1]Riesgos de Corrupción'!$B$11:$BN$100,MATCH('Mapa Riesgo CorrupcióN'!B127,'[1]Riesgos de Corrupción'!$B$11:$B$100,0),5),"")</f>
        <v/>
      </c>
      <c r="F127" s="713" t="str">
        <f>IFERROR(INDEX('[1]Riesgos de Corrupción'!$B$11:$BN$100,MATCH('Mapa Riesgo CorrupcióN'!B127,'[1]Riesgos de Corrupción'!$B$11:$B$100,0),18),"")</f>
        <v/>
      </c>
      <c r="G127" s="713" t="str">
        <f>IFERROR(INDEX('[1]Riesgos de Corrupción'!$B$11:$BN$100,MATCH('Mapa Riesgo CorrupcióN'!B127,'[1]Riesgos de Corrupción'!$B$11:$B$100,0),63),"")</f>
        <v/>
      </c>
      <c r="H127" s="815" t="str">
        <f>IFERROR(INDEX('[1]Riesgos de Corrupción'!$B$11:$BN$100,MATCH('Mapa Riesgo CorrupcióN'!B127,'[1]Riesgos de Corrupción'!$B$11:$B$100,0),64),"")</f>
        <v/>
      </c>
      <c r="I127" s="713" t="str">
        <f>IFERROR(INDEX('[1]Controles de Corrupción'!$C$10:$AZ$251,MATCH('Mapa Riesgo CorrupcióN'!B127,'[1]Controles de Corrupción'!$C$10:$C$251,0),33),"")</f>
        <v/>
      </c>
      <c r="J127" s="713" t="str">
        <f>IFERROR(INDEX('[1]Controles de Corrupción'!$C$10:$AZ$251,MATCH('Mapa Riesgo CorrupcióN'!B127,'[1]Controles de Corrupción'!$C$10:$C$251,0),36),"")</f>
        <v/>
      </c>
      <c r="K127" s="713" t="str">
        <f>IFERROR(INDEX('[1]Controles de Corrupción'!$C$10:$AZ$251,MATCH('Mapa Riesgo CorrupcióN'!B127,'[1]Controles de Corrupción'!$C$10:$C$251,0),37),"")</f>
        <v/>
      </c>
      <c r="L127" s="713" t="str">
        <f>IFERROR(INDEX('[1]Controles de Corrupción'!$C$10:$AZ$251,MATCH('Mapa Riesgo CorrupcióN'!B127,'[1]Controles de Corrupción'!$C$10:$C$251,0),38),"")</f>
        <v/>
      </c>
      <c r="M127" s="70" t="str">
        <f>IFERROR(INDEX('[1]Controles de Corrupción'!$C$10:$AZ$251,MATCH(A127,'[1]Controles de Corrupción'!$B$10:$B$251,0),4),"")</f>
        <v/>
      </c>
      <c r="N127" s="70" t="str">
        <f>IFERROR(INDEX('[1]Controles de Corrupción'!$C$10:$AZ$251,MATCH(A127,'[1]Controles de Corrupción'!$B$10:$B$251,0),40),"")</f>
        <v/>
      </c>
      <c r="O127" s="70" t="str">
        <f>IFERROR(INDEX('[1]Controles de Corrupción'!$C$10:$AZ$251,MATCH(A127,'[1]Controles de Corrupción'!$B$10:$B$251,0),41),"")</f>
        <v/>
      </c>
      <c r="P127" s="70" t="str">
        <f>IFERROR(INDEX('[1]Controles de Corrupción'!$C$10:$AZ$251,MATCH(A127,'[1]Controles de Corrupción'!$B$10:$B$251,0),42),"")</f>
        <v/>
      </c>
      <c r="Q127" s="62" t="str">
        <f>IFERROR(INDEX('[1]Controles de Corrupción'!$C$10:$AZ$251,MATCH(A127,'[1]Controles de Corrupción'!$B$10:$B$251,0),47),"")</f>
        <v/>
      </c>
    </row>
    <row r="128" spans="1:17" ht="50.25" customHeight="1" x14ac:dyDescent="0.25">
      <c r="A128" s="118" t="s">
        <v>759</v>
      </c>
      <c r="B128" s="818"/>
      <c r="C128" s="821"/>
      <c r="D128" s="701"/>
      <c r="E128" s="823"/>
      <c r="F128" s="702"/>
      <c r="G128" s="702"/>
      <c r="H128" s="816"/>
      <c r="I128" s="702"/>
      <c r="J128" s="702"/>
      <c r="K128" s="702"/>
      <c r="L128" s="702"/>
      <c r="M128" s="70" t="str">
        <f>IFERROR(INDEX('[1]Controles de Corrupción'!$C$10:$AZ$251,MATCH(A128,'[1]Controles de Corrupción'!$B$10:$B$251,0),4),"")</f>
        <v/>
      </c>
      <c r="N128" s="70" t="str">
        <f>IFERROR(INDEX('[1]Controles de Corrupción'!$C$10:$AZ$251,MATCH(A128,'[1]Controles de Corrupción'!$B$10:$B$251,0),40),"")</f>
        <v/>
      </c>
      <c r="O128" s="70" t="str">
        <f>IFERROR(INDEX('[1]Controles de Corrupción'!$C$10:$AZ$251,MATCH(A128,'[1]Controles de Corrupción'!$B$10:$B$251,0),41),"")</f>
        <v/>
      </c>
      <c r="P128" s="70" t="str">
        <f>IFERROR(INDEX('[1]Controles de Corrupción'!$C$10:$AZ$251,MATCH(A128,'[1]Controles de Corrupción'!$B$10:$B$251,0),42),"")</f>
        <v/>
      </c>
      <c r="Q128" s="62" t="str">
        <f>IFERROR(INDEX('[1]Controles de Corrupción'!$C$10:$AZ$251,MATCH(A128,'[1]Controles de Corrupción'!$B$10:$B$251,0),47),"")</f>
        <v/>
      </c>
    </row>
    <row r="129" spans="1:17" ht="50.25" customHeight="1" x14ac:dyDescent="0.25">
      <c r="A129" s="118" t="s">
        <v>760</v>
      </c>
      <c r="B129" s="818"/>
      <c r="C129" s="821"/>
      <c r="D129" s="701"/>
      <c r="E129" s="823"/>
      <c r="F129" s="702"/>
      <c r="G129" s="702"/>
      <c r="H129" s="816"/>
      <c r="I129" s="702"/>
      <c r="J129" s="702"/>
      <c r="K129" s="702"/>
      <c r="L129" s="702"/>
      <c r="M129" s="70" t="str">
        <f>IFERROR(INDEX('[1]Controles de Corrupción'!$C$10:$AZ$251,MATCH(A129,'[1]Controles de Corrupción'!$B$10:$B$251,0),4),"")</f>
        <v/>
      </c>
      <c r="N129" s="70" t="str">
        <f>IFERROR(INDEX('[1]Controles de Corrupción'!$C$10:$AZ$251,MATCH(A129,'[1]Controles de Corrupción'!$B$10:$B$251,0),40),"")</f>
        <v/>
      </c>
      <c r="O129" s="70" t="str">
        <f>IFERROR(INDEX('[1]Controles de Corrupción'!$C$10:$AZ$251,MATCH(A129,'[1]Controles de Corrupción'!$B$10:$B$251,0),41),"")</f>
        <v/>
      </c>
      <c r="P129" s="70" t="str">
        <f>IFERROR(INDEX('[1]Controles de Corrupción'!$C$10:$AZ$251,MATCH(A129,'[1]Controles de Corrupción'!$B$10:$B$251,0),42),"")</f>
        <v/>
      </c>
      <c r="Q129" s="62" t="str">
        <f>IFERROR(INDEX('[1]Controles de Corrupción'!$C$10:$AZ$251,MATCH(A129,'[1]Controles de Corrupción'!$B$10:$B$251,0),47),"")</f>
        <v/>
      </c>
    </row>
    <row r="130" spans="1:17" ht="50.25" customHeight="1" x14ac:dyDescent="0.25">
      <c r="A130" s="118" t="s">
        <v>761</v>
      </c>
      <c r="B130" s="818"/>
      <c r="C130" s="821"/>
      <c r="D130" s="701"/>
      <c r="E130" s="823"/>
      <c r="F130" s="702"/>
      <c r="G130" s="702"/>
      <c r="H130" s="816"/>
      <c r="I130" s="702"/>
      <c r="J130" s="702"/>
      <c r="K130" s="702"/>
      <c r="L130" s="702"/>
      <c r="M130" s="70" t="str">
        <f>IFERROR(INDEX('[1]Controles de Corrupción'!$C$10:$AZ$251,MATCH(A130,'[1]Controles de Corrupción'!$B$10:$B$251,0),4),"")</f>
        <v/>
      </c>
      <c r="N130" s="70" t="str">
        <f>IFERROR(INDEX('[1]Controles de Corrupción'!$C$10:$AZ$251,MATCH(A130,'[1]Controles de Corrupción'!$B$10:$B$251,0),40),"")</f>
        <v/>
      </c>
      <c r="O130" s="70" t="str">
        <f>IFERROR(INDEX('[1]Controles de Corrupción'!$C$10:$AZ$251,MATCH(A130,'[1]Controles de Corrupción'!$B$10:$B$251,0),41),"")</f>
        <v/>
      </c>
      <c r="P130" s="70" t="str">
        <f>IFERROR(INDEX('[1]Controles de Corrupción'!$C$10:$AZ$251,MATCH(A130,'[1]Controles de Corrupción'!$B$10:$B$251,0),42),"")</f>
        <v/>
      </c>
      <c r="Q130" s="62" t="str">
        <f>IFERROR(INDEX('[1]Controles de Corrupción'!$C$10:$AZ$251,MATCH(A130,'[1]Controles de Corrupción'!$B$10:$B$251,0),47),"")</f>
        <v/>
      </c>
    </row>
    <row r="131" spans="1:17" ht="50.25" customHeight="1" x14ac:dyDescent="0.25">
      <c r="A131" s="118" t="s">
        <v>762</v>
      </c>
      <c r="B131" s="818"/>
      <c r="C131" s="821"/>
      <c r="D131" s="701"/>
      <c r="E131" s="823"/>
      <c r="F131" s="702"/>
      <c r="G131" s="702"/>
      <c r="H131" s="816"/>
      <c r="I131" s="702"/>
      <c r="J131" s="702"/>
      <c r="K131" s="702"/>
      <c r="L131" s="702"/>
      <c r="M131" s="70" t="str">
        <f>IFERROR(INDEX('[1]Controles de Corrupción'!$C$10:$AZ$251,MATCH(A131,'[1]Controles de Corrupción'!$B$10:$B$251,0),4),"")</f>
        <v/>
      </c>
      <c r="N131" s="70" t="str">
        <f>IFERROR(INDEX('[1]Controles de Corrupción'!$C$10:$AZ$251,MATCH(A131,'[1]Controles de Corrupción'!$B$10:$B$251,0),40),"")</f>
        <v/>
      </c>
      <c r="O131" s="70" t="str">
        <f>IFERROR(INDEX('[1]Controles de Corrupción'!$C$10:$AZ$251,MATCH(A131,'[1]Controles de Corrupción'!$B$10:$B$251,0),41),"")</f>
        <v/>
      </c>
      <c r="P131" s="70" t="str">
        <f>IFERROR(INDEX('[1]Controles de Corrupción'!$C$10:$AZ$251,MATCH(A131,'[1]Controles de Corrupción'!$B$10:$B$251,0),42),"")</f>
        <v/>
      </c>
      <c r="Q131" s="62" t="str">
        <f>IFERROR(INDEX('[1]Controles de Corrupción'!$C$10:$AZ$251,MATCH(A131,'[1]Controles de Corrupción'!$B$10:$B$251,0),47),"")</f>
        <v/>
      </c>
    </row>
    <row r="132" spans="1:17" ht="50.25" customHeight="1" x14ac:dyDescent="0.25">
      <c r="A132" s="118" t="s">
        <v>763</v>
      </c>
      <c r="B132" s="819"/>
      <c r="C132" s="821"/>
      <c r="D132" s="701"/>
      <c r="E132" s="823"/>
      <c r="F132" s="702"/>
      <c r="G132" s="702"/>
      <c r="H132" s="714"/>
      <c r="I132" s="702"/>
      <c r="J132" s="702"/>
      <c r="K132" s="702"/>
      <c r="L132" s="702"/>
      <c r="M132" s="70" t="str">
        <f>IFERROR(INDEX('[1]Controles de Corrupción'!$C$10:$AZ$251,MATCH(A132,'[1]Controles de Corrupción'!$B$10:$B$251,0),4),"")</f>
        <v/>
      </c>
      <c r="N132" s="70" t="str">
        <f>IFERROR(INDEX('[1]Controles de Corrupción'!$C$10:$AZ$251,MATCH(A132,'[1]Controles de Corrupción'!$B$10:$B$251,0),40),"")</f>
        <v/>
      </c>
      <c r="O132" s="70" t="str">
        <f>IFERROR(INDEX('[1]Controles de Corrupción'!$C$10:$AZ$251,MATCH(A132,'[1]Controles de Corrupción'!$B$10:$B$251,0),41),"")</f>
        <v/>
      </c>
      <c r="P132" s="70" t="str">
        <f>IFERROR(INDEX('[1]Controles de Corrupción'!$C$10:$AZ$251,MATCH(A132,'[1]Controles de Corrupción'!$B$10:$B$251,0),42),"")</f>
        <v/>
      </c>
      <c r="Q132" s="62" t="str">
        <f>IFERROR(INDEX('[1]Controles de Corrupción'!$C$10:$AZ$251,MATCH(A132,'[1]Controles de Corrupción'!$B$10:$B$251,0),47),"")</f>
        <v/>
      </c>
    </row>
    <row r="133" spans="1:17" ht="50.25" customHeight="1" x14ac:dyDescent="0.25">
      <c r="A133" s="118" t="s">
        <v>764</v>
      </c>
      <c r="B133" s="817"/>
      <c r="C133" s="820" t="str">
        <f>IFERROR(INDEX('[1]Riesgos de Corrupción'!$B$11:$BN$100,MATCH('Mapa Riesgo CorrupcióN'!B133,'[1]Riesgos de Corrupción'!$B$11:$B$100,0),2),"")</f>
        <v/>
      </c>
      <c r="D133" s="700" t="str">
        <f>IFERROR(INDEX('[1]Riesgos de Corrupción'!$B$11:$BN$100,MATCH('Mapa Riesgo CorrupcióN'!B133,'[1]Riesgos de Corrupción'!$B$11:$B$100,0),4),"")</f>
        <v/>
      </c>
      <c r="E133" s="822" t="str">
        <f>IFERROR(INDEX('[1]Riesgos de Corrupción'!$B$11:$BN$100,MATCH('Mapa Riesgo CorrupcióN'!B133,'[1]Riesgos de Corrupción'!$B$11:$B$100,0),5),"")</f>
        <v/>
      </c>
      <c r="F133" s="713" t="str">
        <f>IFERROR(INDEX('[1]Riesgos de Corrupción'!$B$11:$BN$100,MATCH('Mapa Riesgo CorrupcióN'!B133,'[1]Riesgos de Corrupción'!$B$11:$B$100,0),18),"")</f>
        <v/>
      </c>
      <c r="G133" s="713" t="str">
        <f>IFERROR(INDEX('[1]Riesgos de Corrupción'!$B$11:$BN$100,MATCH('Mapa Riesgo CorrupcióN'!B133,'[1]Riesgos de Corrupción'!$B$11:$B$100,0),63),"")</f>
        <v/>
      </c>
      <c r="H133" s="815" t="str">
        <f>IFERROR(INDEX('[1]Riesgos de Corrupción'!$B$11:$BN$100,MATCH('Mapa Riesgo CorrupcióN'!B133,'[1]Riesgos de Corrupción'!$B$11:$B$100,0),64),"")</f>
        <v/>
      </c>
      <c r="I133" s="713" t="str">
        <f>IFERROR(INDEX('[1]Controles de Corrupción'!$C$10:$AZ$251,MATCH('Mapa Riesgo CorrupcióN'!B133,'[1]Controles de Corrupción'!$C$10:$C$251,0),33),"")</f>
        <v/>
      </c>
      <c r="J133" s="713" t="str">
        <f>IFERROR(INDEX('[1]Controles de Corrupción'!$C$10:$AZ$251,MATCH('Mapa Riesgo CorrupcióN'!B133,'[1]Controles de Corrupción'!$C$10:$C$251,0),36),"")</f>
        <v/>
      </c>
      <c r="K133" s="713" t="str">
        <f>IFERROR(INDEX('[1]Controles de Corrupción'!$C$10:$AZ$251,MATCH('Mapa Riesgo CorrupcióN'!B133,'[1]Controles de Corrupción'!$C$10:$C$251,0),37),"")</f>
        <v/>
      </c>
      <c r="L133" s="713" t="str">
        <f>IFERROR(INDEX('[1]Controles de Corrupción'!$C$10:$AZ$251,MATCH('Mapa Riesgo CorrupcióN'!B133,'[1]Controles de Corrupción'!$C$10:$C$251,0),38),"")</f>
        <v/>
      </c>
      <c r="M133" s="70" t="str">
        <f>IFERROR(INDEX('[1]Controles de Corrupción'!$C$10:$AZ$251,MATCH(A133,'[1]Controles de Corrupción'!$B$10:$B$251,0),4),"")</f>
        <v/>
      </c>
      <c r="N133" s="70" t="str">
        <f>IFERROR(INDEX('[1]Controles de Corrupción'!$C$10:$AZ$251,MATCH(A133,'[1]Controles de Corrupción'!$B$10:$B$251,0),40),"")</f>
        <v/>
      </c>
      <c r="O133" s="70" t="str">
        <f>IFERROR(INDEX('[1]Controles de Corrupción'!$C$10:$AZ$251,MATCH(A133,'[1]Controles de Corrupción'!$B$10:$B$251,0),41),"")</f>
        <v/>
      </c>
      <c r="P133" s="70" t="str">
        <f>IFERROR(INDEX('[1]Controles de Corrupción'!$C$10:$AZ$251,MATCH(A133,'[1]Controles de Corrupción'!$B$10:$B$251,0),42),"")</f>
        <v/>
      </c>
      <c r="Q133" s="62" t="str">
        <f>IFERROR(INDEX('[1]Controles de Corrupción'!$C$10:$AZ$251,MATCH(A133,'[1]Controles de Corrupción'!$B$10:$B$251,0),47),"")</f>
        <v/>
      </c>
    </row>
    <row r="134" spans="1:17" ht="50.25" customHeight="1" x14ac:dyDescent="0.25">
      <c r="A134" s="118" t="s">
        <v>765</v>
      </c>
      <c r="B134" s="818"/>
      <c r="C134" s="821"/>
      <c r="D134" s="701"/>
      <c r="E134" s="823"/>
      <c r="F134" s="702"/>
      <c r="G134" s="702"/>
      <c r="H134" s="816"/>
      <c r="I134" s="702"/>
      <c r="J134" s="702"/>
      <c r="K134" s="702"/>
      <c r="L134" s="702"/>
      <c r="M134" s="70" t="str">
        <f>IFERROR(INDEX('[1]Controles de Corrupción'!$C$10:$AZ$251,MATCH(A134,'[1]Controles de Corrupción'!$B$10:$B$251,0),4),"")</f>
        <v/>
      </c>
      <c r="N134" s="70" t="str">
        <f>IFERROR(INDEX('[1]Controles de Corrupción'!$C$10:$AZ$251,MATCH(A134,'[1]Controles de Corrupción'!$B$10:$B$251,0),40),"")</f>
        <v/>
      </c>
      <c r="O134" s="70" t="str">
        <f>IFERROR(INDEX('[1]Controles de Corrupción'!$C$10:$AZ$251,MATCH(A134,'[1]Controles de Corrupción'!$B$10:$B$251,0),41),"")</f>
        <v/>
      </c>
      <c r="P134" s="70" t="str">
        <f>IFERROR(INDEX('[1]Controles de Corrupción'!$C$10:$AZ$251,MATCH(A134,'[1]Controles de Corrupción'!$B$10:$B$251,0),42),"")</f>
        <v/>
      </c>
      <c r="Q134" s="62" t="str">
        <f>IFERROR(INDEX('[1]Controles de Corrupción'!$C$10:$AZ$251,MATCH(A134,'[1]Controles de Corrupción'!$B$10:$B$251,0),47),"")</f>
        <v/>
      </c>
    </row>
    <row r="135" spans="1:17" ht="50.25" customHeight="1" x14ac:dyDescent="0.25">
      <c r="A135" s="118" t="s">
        <v>766</v>
      </c>
      <c r="B135" s="818"/>
      <c r="C135" s="821"/>
      <c r="D135" s="701"/>
      <c r="E135" s="823"/>
      <c r="F135" s="702"/>
      <c r="G135" s="702"/>
      <c r="H135" s="816"/>
      <c r="I135" s="702"/>
      <c r="J135" s="702"/>
      <c r="K135" s="702"/>
      <c r="L135" s="702"/>
      <c r="M135" s="70" t="str">
        <f>IFERROR(INDEX('[1]Controles de Corrupción'!$C$10:$AZ$251,MATCH(A135,'[1]Controles de Corrupción'!$B$10:$B$251,0),4),"")</f>
        <v/>
      </c>
      <c r="N135" s="70" t="str">
        <f>IFERROR(INDEX('[1]Controles de Corrupción'!$C$10:$AZ$251,MATCH(A135,'[1]Controles de Corrupción'!$B$10:$B$251,0),40),"")</f>
        <v/>
      </c>
      <c r="O135" s="70" t="str">
        <f>IFERROR(INDEX('[1]Controles de Corrupción'!$C$10:$AZ$251,MATCH(A135,'[1]Controles de Corrupción'!$B$10:$B$251,0),41),"")</f>
        <v/>
      </c>
      <c r="P135" s="70" t="str">
        <f>IFERROR(INDEX('[1]Controles de Corrupción'!$C$10:$AZ$251,MATCH(A135,'[1]Controles de Corrupción'!$B$10:$B$251,0),42),"")</f>
        <v/>
      </c>
      <c r="Q135" s="62" t="str">
        <f>IFERROR(INDEX('[1]Controles de Corrupción'!$C$10:$AZ$251,MATCH(A135,'[1]Controles de Corrupción'!$B$10:$B$251,0),47),"")</f>
        <v/>
      </c>
    </row>
    <row r="136" spans="1:17" ht="50.25" customHeight="1" x14ac:dyDescent="0.25">
      <c r="A136" s="118" t="s">
        <v>767</v>
      </c>
      <c r="B136" s="818"/>
      <c r="C136" s="821"/>
      <c r="D136" s="701"/>
      <c r="E136" s="823"/>
      <c r="F136" s="702"/>
      <c r="G136" s="702"/>
      <c r="H136" s="816"/>
      <c r="I136" s="702"/>
      <c r="J136" s="702"/>
      <c r="K136" s="702"/>
      <c r="L136" s="702"/>
      <c r="M136" s="70" t="str">
        <f>IFERROR(INDEX('[1]Controles de Corrupción'!$C$10:$AZ$251,MATCH(A136,'[1]Controles de Corrupción'!$B$10:$B$251,0),4),"")</f>
        <v/>
      </c>
      <c r="N136" s="70" t="str">
        <f>IFERROR(INDEX('[1]Controles de Corrupción'!$C$10:$AZ$251,MATCH(A136,'[1]Controles de Corrupción'!$B$10:$B$251,0),40),"")</f>
        <v/>
      </c>
      <c r="O136" s="70" t="str">
        <f>IFERROR(INDEX('[1]Controles de Corrupción'!$C$10:$AZ$251,MATCH(A136,'[1]Controles de Corrupción'!$B$10:$B$251,0),41),"")</f>
        <v/>
      </c>
      <c r="P136" s="70" t="str">
        <f>IFERROR(INDEX('[1]Controles de Corrupción'!$C$10:$AZ$251,MATCH(A136,'[1]Controles de Corrupción'!$B$10:$B$251,0),42),"")</f>
        <v/>
      </c>
      <c r="Q136" s="62" t="str">
        <f>IFERROR(INDEX('[1]Controles de Corrupción'!$C$10:$AZ$251,MATCH(A136,'[1]Controles de Corrupción'!$B$10:$B$251,0),47),"")</f>
        <v/>
      </c>
    </row>
    <row r="137" spans="1:17" ht="50.25" customHeight="1" x14ac:dyDescent="0.25">
      <c r="A137" s="118" t="s">
        <v>768</v>
      </c>
      <c r="B137" s="818"/>
      <c r="C137" s="821"/>
      <c r="D137" s="701"/>
      <c r="E137" s="823"/>
      <c r="F137" s="702"/>
      <c r="G137" s="702"/>
      <c r="H137" s="816"/>
      <c r="I137" s="702"/>
      <c r="J137" s="702"/>
      <c r="K137" s="702"/>
      <c r="L137" s="702"/>
      <c r="M137" s="70" t="str">
        <f>IFERROR(INDEX('[1]Controles de Corrupción'!$C$10:$AZ$251,MATCH(A137,'[1]Controles de Corrupción'!$B$10:$B$251,0),4),"")</f>
        <v/>
      </c>
      <c r="N137" s="70" t="str">
        <f>IFERROR(INDEX('[1]Controles de Corrupción'!$C$10:$AZ$251,MATCH(A137,'[1]Controles de Corrupción'!$B$10:$B$251,0),40),"")</f>
        <v/>
      </c>
      <c r="O137" s="70" t="str">
        <f>IFERROR(INDEX('[1]Controles de Corrupción'!$C$10:$AZ$251,MATCH(A137,'[1]Controles de Corrupción'!$B$10:$B$251,0),41),"")</f>
        <v/>
      </c>
      <c r="P137" s="70" t="str">
        <f>IFERROR(INDEX('[1]Controles de Corrupción'!$C$10:$AZ$251,MATCH(A137,'[1]Controles de Corrupción'!$B$10:$B$251,0),42),"")</f>
        <v/>
      </c>
      <c r="Q137" s="62" t="str">
        <f>IFERROR(INDEX('[1]Controles de Corrupción'!$C$10:$AZ$251,MATCH(A137,'[1]Controles de Corrupción'!$B$10:$B$251,0),47),"")</f>
        <v/>
      </c>
    </row>
    <row r="138" spans="1:17" ht="50.25" customHeight="1" x14ac:dyDescent="0.25">
      <c r="A138" s="118" t="s">
        <v>769</v>
      </c>
      <c r="B138" s="819"/>
      <c r="C138" s="821"/>
      <c r="D138" s="701"/>
      <c r="E138" s="823"/>
      <c r="F138" s="702"/>
      <c r="G138" s="702"/>
      <c r="H138" s="714"/>
      <c r="I138" s="702"/>
      <c r="J138" s="702"/>
      <c r="K138" s="702"/>
      <c r="L138" s="702"/>
      <c r="M138" s="70" t="str">
        <f>IFERROR(INDEX('[1]Controles de Corrupción'!$C$10:$AZ$251,MATCH(A138,'[1]Controles de Corrupción'!$B$10:$B$251,0),4),"")</f>
        <v/>
      </c>
      <c r="N138" s="70" t="str">
        <f>IFERROR(INDEX('[1]Controles de Corrupción'!$C$10:$AZ$251,MATCH(A138,'[1]Controles de Corrupción'!$B$10:$B$251,0),40),"")</f>
        <v/>
      </c>
      <c r="O138" s="70" t="str">
        <f>IFERROR(INDEX('[1]Controles de Corrupción'!$C$10:$AZ$251,MATCH(A138,'[1]Controles de Corrupción'!$B$10:$B$251,0),41),"")</f>
        <v/>
      </c>
      <c r="P138" s="70" t="str">
        <f>IFERROR(INDEX('[1]Controles de Corrupción'!$C$10:$AZ$251,MATCH(A138,'[1]Controles de Corrupción'!$B$10:$B$251,0),42),"")</f>
        <v/>
      </c>
      <c r="Q138" s="62" t="str">
        <f>IFERROR(INDEX('[1]Controles de Corrupción'!$C$10:$AZ$251,MATCH(A138,'[1]Controles de Corrupción'!$B$10:$B$251,0),47),"")</f>
        <v/>
      </c>
    </row>
    <row r="139" spans="1:17" ht="50.25" customHeight="1" x14ac:dyDescent="0.25">
      <c r="A139" s="118" t="s">
        <v>770</v>
      </c>
      <c r="B139" s="817"/>
      <c r="C139" s="820" t="str">
        <f>IFERROR(INDEX('[1]Riesgos de Corrupción'!$B$11:$BN$100,MATCH('Mapa Riesgo CorrupcióN'!B139,'[1]Riesgos de Corrupción'!$B$11:$B$100,0),2),"")</f>
        <v/>
      </c>
      <c r="D139" s="700" t="str">
        <f>IFERROR(INDEX('[1]Riesgos de Corrupción'!$B$11:$BN$100,MATCH('Mapa Riesgo CorrupcióN'!B139,'[1]Riesgos de Corrupción'!$B$11:$B$100,0),4),"")</f>
        <v/>
      </c>
      <c r="E139" s="822" t="str">
        <f>IFERROR(INDEX('[1]Riesgos de Corrupción'!$B$11:$BN$100,MATCH('Mapa Riesgo CorrupcióN'!B139,'[1]Riesgos de Corrupción'!$B$11:$B$100,0),5),"")</f>
        <v/>
      </c>
      <c r="F139" s="713" t="str">
        <f>IFERROR(INDEX('[1]Riesgos de Corrupción'!$B$11:$BN$100,MATCH('Mapa Riesgo CorrupcióN'!B139,'[1]Riesgos de Corrupción'!$B$11:$B$100,0),18),"")</f>
        <v/>
      </c>
      <c r="G139" s="713" t="str">
        <f>IFERROR(INDEX('[1]Riesgos de Corrupción'!$B$11:$BN$100,MATCH('Mapa Riesgo CorrupcióN'!B139,'[1]Riesgos de Corrupción'!$B$11:$B$100,0),63),"")</f>
        <v/>
      </c>
      <c r="H139" s="815" t="str">
        <f>IFERROR(INDEX('[1]Riesgos de Corrupción'!$B$11:$BN$100,MATCH('Mapa Riesgo CorrupcióN'!B139,'[1]Riesgos de Corrupción'!$B$11:$B$100,0),64),"")</f>
        <v/>
      </c>
      <c r="I139" s="713" t="str">
        <f>IFERROR(INDEX('[1]Controles de Corrupción'!$C$10:$AZ$251,MATCH('Mapa Riesgo CorrupcióN'!B139,'[1]Controles de Corrupción'!$C$10:$C$251,0),33),"")</f>
        <v/>
      </c>
      <c r="J139" s="713" t="str">
        <f>IFERROR(INDEX('[1]Controles de Corrupción'!$C$10:$AZ$251,MATCH('Mapa Riesgo CorrupcióN'!B139,'[1]Controles de Corrupción'!$C$10:$C$251,0),36),"")</f>
        <v/>
      </c>
      <c r="K139" s="713" t="str">
        <f>IFERROR(INDEX('[1]Controles de Corrupción'!$C$10:$AZ$251,MATCH('Mapa Riesgo CorrupcióN'!B139,'[1]Controles de Corrupción'!$C$10:$C$251,0),37),"")</f>
        <v/>
      </c>
      <c r="L139" s="713" t="str">
        <f>IFERROR(INDEX('[1]Controles de Corrupción'!$C$10:$AZ$251,MATCH('Mapa Riesgo CorrupcióN'!B139,'[1]Controles de Corrupción'!$C$10:$C$251,0),38),"")</f>
        <v/>
      </c>
      <c r="M139" s="70" t="str">
        <f>IFERROR(INDEX('[1]Controles de Corrupción'!$C$10:$AZ$251,MATCH(A139,'[1]Controles de Corrupción'!$B$10:$B$251,0),4),"")</f>
        <v/>
      </c>
      <c r="N139" s="70" t="str">
        <f>IFERROR(INDEX('[1]Controles de Corrupción'!$C$10:$AZ$251,MATCH(A139,'[1]Controles de Corrupción'!$B$10:$B$251,0),40),"")</f>
        <v/>
      </c>
      <c r="O139" s="70" t="str">
        <f>IFERROR(INDEX('[1]Controles de Corrupción'!$C$10:$AZ$251,MATCH(A139,'[1]Controles de Corrupción'!$B$10:$B$251,0),41),"")</f>
        <v/>
      </c>
      <c r="P139" s="70" t="str">
        <f>IFERROR(INDEX('[1]Controles de Corrupción'!$C$10:$AZ$251,MATCH(A139,'[1]Controles de Corrupción'!$B$10:$B$251,0),42),"")</f>
        <v/>
      </c>
      <c r="Q139" s="62" t="str">
        <f>IFERROR(INDEX('[1]Controles de Corrupción'!$C$10:$AZ$251,MATCH(A139,'[1]Controles de Corrupción'!$B$10:$B$251,0),47),"")</f>
        <v/>
      </c>
    </row>
    <row r="140" spans="1:17" ht="50.25" customHeight="1" x14ac:dyDescent="0.25">
      <c r="A140" s="118" t="s">
        <v>771</v>
      </c>
      <c r="B140" s="818"/>
      <c r="C140" s="821"/>
      <c r="D140" s="701"/>
      <c r="E140" s="823"/>
      <c r="F140" s="702"/>
      <c r="G140" s="702"/>
      <c r="H140" s="816"/>
      <c r="I140" s="702"/>
      <c r="J140" s="702"/>
      <c r="K140" s="702"/>
      <c r="L140" s="702"/>
      <c r="M140" s="70" t="str">
        <f>IFERROR(INDEX('[1]Controles de Corrupción'!$C$10:$AZ$251,MATCH(A140,'[1]Controles de Corrupción'!$B$10:$B$251,0),4),"")</f>
        <v/>
      </c>
      <c r="N140" s="70" t="str">
        <f>IFERROR(INDEX('[1]Controles de Corrupción'!$C$10:$AZ$251,MATCH(A140,'[1]Controles de Corrupción'!$B$10:$B$251,0),40),"")</f>
        <v/>
      </c>
      <c r="O140" s="70" t="str">
        <f>IFERROR(INDEX('[1]Controles de Corrupción'!$C$10:$AZ$251,MATCH(A140,'[1]Controles de Corrupción'!$B$10:$B$251,0),41),"")</f>
        <v/>
      </c>
      <c r="P140" s="70" t="str">
        <f>IFERROR(INDEX('[1]Controles de Corrupción'!$C$10:$AZ$251,MATCH(A140,'[1]Controles de Corrupción'!$B$10:$B$251,0),42),"")</f>
        <v/>
      </c>
      <c r="Q140" s="62" t="str">
        <f>IFERROR(INDEX('[1]Controles de Corrupción'!$C$10:$AZ$251,MATCH(A140,'[1]Controles de Corrupción'!$B$10:$B$251,0),47),"")</f>
        <v/>
      </c>
    </row>
    <row r="141" spans="1:17" ht="50.25" customHeight="1" x14ac:dyDescent="0.25">
      <c r="A141" s="118" t="s">
        <v>772</v>
      </c>
      <c r="B141" s="818"/>
      <c r="C141" s="821"/>
      <c r="D141" s="701"/>
      <c r="E141" s="823"/>
      <c r="F141" s="702"/>
      <c r="G141" s="702"/>
      <c r="H141" s="816"/>
      <c r="I141" s="702"/>
      <c r="J141" s="702"/>
      <c r="K141" s="702"/>
      <c r="L141" s="702"/>
      <c r="M141" s="70" t="str">
        <f>IFERROR(INDEX('[1]Controles de Corrupción'!$C$10:$AZ$251,MATCH(A141,'[1]Controles de Corrupción'!$B$10:$B$251,0),4),"")</f>
        <v/>
      </c>
      <c r="N141" s="70" t="str">
        <f>IFERROR(INDEX('[1]Controles de Corrupción'!$C$10:$AZ$251,MATCH(A141,'[1]Controles de Corrupción'!$B$10:$B$251,0),40),"")</f>
        <v/>
      </c>
      <c r="O141" s="70" t="str">
        <f>IFERROR(INDEX('[1]Controles de Corrupción'!$C$10:$AZ$251,MATCH(A141,'[1]Controles de Corrupción'!$B$10:$B$251,0),41),"")</f>
        <v/>
      </c>
      <c r="P141" s="70" t="str">
        <f>IFERROR(INDEX('[1]Controles de Corrupción'!$C$10:$AZ$251,MATCH(A141,'[1]Controles de Corrupción'!$B$10:$B$251,0),42),"")</f>
        <v/>
      </c>
      <c r="Q141" s="62" t="str">
        <f>IFERROR(INDEX('[1]Controles de Corrupción'!$C$10:$AZ$251,MATCH(A141,'[1]Controles de Corrupción'!$B$10:$B$251,0),47),"")</f>
        <v/>
      </c>
    </row>
    <row r="142" spans="1:17" ht="50.25" customHeight="1" x14ac:dyDescent="0.25">
      <c r="A142" s="118" t="s">
        <v>773</v>
      </c>
      <c r="B142" s="818"/>
      <c r="C142" s="821"/>
      <c r="D142" s="701"/>
      <c r="E142" s="823"/>
      <c r="F142" s="702"/>
      <c r="G142" s="702"/>
      <c r="H142" s="816"/>
      <c r="I142" s="702"/>
      <c r="J142" s="702"/>
      <c r="K142" s="702"/>
      <c r="L142" s="702"/>
      <c r="M142" s="70" t="str">
        <f>IFERROR(INDEX('[1]Controles de Corrupción'!$C$10:$AZ$251,MATCH(A142,'[1]Controles de Corrupción'!$B$10:$B$251,0),4),"")</f>
        <v/>
      </c>
      <c r="N142" s="70" t="str">
        <f>IFERROR(INDEX('[1]Controles de Corrupción'!$C$10:$AZ$251,MATCH(A142,'[1]Controles de Corrupción'!$B$10:$B$251,0),40),"")</f>
        <v/>
      </c>
      <c r="O142" s="70" t="str">
        <f>IFERROR(INDEX('[1]Controles de Corrupción'!$C$10:$AZ$251,MATCH(A142,'[1]Controles de Corrupción'!$B$10:$B$251,0),41),"")</f>
        <v/>
      </c>
      <c r="P142" s="70" t="str">
        <f>IFERROR(INDEX('[1]Controles de Corrupción'!$C$10:$AZ$251,MATCH(A142,'[1]Controles de Corrupción'!$B$10:$B$251,0),42),"")</f>
        <v/>
      </c>
      <c r="Q142" s="62" t="str">
        <f>IFERROR(INDEX('[1]Controles de Corrupción'!$C$10:$AZ$251,MATCH(A142,'[1]Controles de Corrupción'!$B$10:$B$251,0),47),"")</f>
        <v/>
      </c>
    </row>
    <row r="143" spans="1:17" ht="50.25" customHeight="1" x14ac:dyDescent="0.25">
      <c r="A143" s="118" t="s">
        <v>774</v>
      </c>
      <c r="B143" s="818"/>
      <c r="C143" s="821"/>
      <c r="D143" s="701"/>
      <c r="E143" s="823"/>
      <c r="F143" s="702"/>
      <c r="G143" s="702"/>
      <c r="H143" s="816"/>
      <c r="I143" s="702"/>
      <c r="J143" s="702"/>
      <c r="K143" s="702"/>
      <c r="L143" s="702"/>
      <c r="M143" s="70" t="str">
        <f>IFERROR(INDEX('[1]Controles de Corrupción'!$C$10:$AZ$251,MATCH(A143,'[1]Controles de Corrupción'!$B$10:$B$251,0),4),"")</f>
        <v/>
      </c>
      <c r="N143" s="70" t="str">
        <f>IFERROR(INDEX('[1]Controles de Corrupción'!$C$10:$AZ$251,MATCH(A143,'[1]Controles de Corrupción'!$B$10:$B$251,0),40),"")</f>
        <v/>
      </c>
      <c r="O143" s="70" t="str">
        <f>IFERROR(INDEX('[1]Controles de Corrupción'!$C$10:$AZ$251,MATCH(A143,'[1]Controles de Corrupción'!$B$10:$B$251,0),41),"")</f>
        <v/>
      </c>
      <c r="P143" s="70" t="str">
        <f>IFERROR(INDEX('[1]Controles de Corrupción'!$C$10:$AZ$251,MATCH(A143,'[1]Controles de Corrupción'!$B$10:$B$251,0),42),"")</f>
        <v/>
      </c>
      <c r="Q143" s="62" t="str">
        <f>IFERROR(INDEX('[1]Controles de Corrupción'!$C$10:$AZ$251,MATCH(A143,'[1]Controles de Corrupción'!$B$10:$B$251,0),47),"")</f>
        <v/>
      </c>
    </row>
    <row r="144" spans="1:17" ht="50.25" customHeight="1" x14ac:dyDescent="0.25">
      <c r="A144" s="118" t="s">
        <v>775</v>
      </c>
      <c r="B144" s="819"/>
      <c r="C144" s="821"/>
      <c r="D144" s="701"/>
      <c r="E144" s="823"/>
      <c r="F144" s="702"/>
      <c r="G144" s="702"/>
      <c r="H144" s="714"/>
      <c r="I144" s="702"/>
      <c r="J144" s="702"/>
      <c r="K144" s="702"/>
      <c r="L144" s="702"/>
      <c r="M144" s="70" t="str">
        <f>IFERROR(INDEX('[1]Controles de Corrupción'!$C$10:$AZ$251,MATCH(A144,'[1]Controles de Corrupción'!$B$10:$B$251,0),4),"")</f>
        <v/>
      </c>
      <c r="N144" s="70" t="str">
        <f>IFERROR(INDEX('[1]Controles de Corrupción'!$C$10:$AZ$251,MATCH(A144,'[1]Controles de Corrupción'!$B$10:$B$251,0),40),"")</f>
        <v/>
      </c>
      <c r="O144" s="70" t="str">
        <f>IFERROR(INDEX('[1]Controles de Corrupción'!$C$10:$AZ$251,MATCH(A144,'[1]Controles de Corrupción'!$B$10:$B$251,0),41),"")</f>
        <v/>
      </c>
      <c r="P144" s="70" t="str">
        <f>IFERROR(INDEX('[1]Controles de Corrupción'!$C$10:$AZ$251,MATCH(A144,'[1]Controles de Corrupción'!$B$10:$B$251,0),42),"")</f>
        <v/>
      </c>
      <c r="Q144" s="62" t="str">
        <f>IFERROR(INDEX('[1]Controles de Corrupción'!$C$10:$AZ$251,MATCH(A144,'[1]Controles de Corrupción'!$B$10:$B$251,0),47),"")</f>
        <v/>
      </c>
    </row>
    <row r="145" spans="1:17" ht="50.25" customHeight="1" x14ac:dyDescent="0.25">
      <c r="A145" s="118" t="s">
        <v>776</v>
      </c>
      <c r="B145" s="817"/>
      <c r="C145" s="820" t="str">
        <f>IFERROR(INDEX('[1]Riesgos de Corrupción'!$B$11:$BN$100,MATCH('Mapa Riesgo CorrupcióN'!B145,'[1]Riesgos de Corrupción'!$B$11:$B$100,0),2),"")</f>
        <v/>
      </c>
      <c r="D145" s="700" t="str">
        <f>IFERROR(INDEX('[1]Riesgos de Corrupción'!$B$11:$BN$100,MATCH('Mapa Riesgo CorrupcióN'!B145,'[1]Riesgos de Corrupción'!$B$11:$B$100,0),4),"")</f>
        <v/>
      </c>
      <c r="E145" s="822" t="str">
        <f>IFERROR(INDEX('[1]Riesgos de Corrupción'!$B$11:$BN$100,MATCH('Mapa Riesgo CorrupcióN'!B145,'[1]Riesgos de Corrupción'!$B$11:$B$100,0),5),"")</f>
        <v/>
      </c>
      <c r="F145" s="713" t="str">
        <f>IFERROR(INDEX('[1]Riesgos de Corrupción'!$B$11:$BN$100,MATCH('Mapa Riesgo CorrupcióN'!B145,'[1]Riesgos de Corrupción'!$B$11:$B$100,0),18),"")</f>
        <v/>
      </c>
      <c r="G145" s="713" t="str">
        <f>IFERROR(INDEX('[1]Riesgos de Corrupción'!$B$11:$BN$100,MATCH('Mapa Riesgo CorrupcióN'!B145,'[1]Riesgos de Corrupción'!$B$11:$B$100,0),63),"")</f>
        <v/>
      </c>
      <c r="H145" s="815" t="str">
        <f>IFERROR(INDEX('[1]Riesgos de Corrupción'!$B$11:$BN$100,MATCH('Mapa Riesgo CorrupcióN'!B145,'[1]Riesgos de Corrupción'!$B$11:$B$100,0),64),"")</f>
        <v/>
      </c>
      <c r="I145" s="713" t="str">
        <f>IFERROR(INDEX('[1]Controles de Corrupción'!$C$10:$AZ$251,MATCH('Mapa Riesgo CorrupcióN'!B145,'[1]Controles de Corrupción'!$C$10:$C$251,0),33),"")</f>
        <v/>
      </c>
      <c r="J145" s="713" t="str">
        <f>IFERROR(INDEX('[1]Controles de Corrupción'!$C$10:$AZ$251,MATCH('Mapa Riesgo CorrupcióN'!B145,'[1]Controles de Corrupción'!$C$10:$C$251,0),36),"")</f>
        <v/>
      </c>
      <c r="K145" s="713" t="str">
        <f>IFERROR(INDEX('[1]Controles de Corrupción'!$C$10:$AZ$251,MATCH('Mapa Riesgo CorrupcióN'!B145,'[1]Controles de Corrupción'!$C$10:$C$251,0),37),"")</f>
        <v/>
      </c>
      <c r="L145" s="713" t="str">
        <f>IFERROR(INDEX('[1]Controles de Corrupción'!$C$10:$AZ$251,MATCH('Mapa Riesgo CorrupcióN'!B145,'[1]Controles de Corrupción'!$C$10:$C$251,0),38),"")</f>
        <v/>
      </c>
      <c r="M145" s="70" t="str">
        <f>IFERROR(INDEX('[1]Controles de Corrupción'!$C$10:$AZ$251,MATCH(A145,'[1]Controles de Corrupción'!$B$10:$B$251,0),4),"")</f>
        <v/>
      </c>
      <c r="N145" s="70" t="str">
        <f>IFERROR(INDEX('[1]Controles de Corrupción'!$C$10:$AZ$251,MATCH(A145,'[1]Controles de Corrupción'!$B$10:$B$251,0),40),"")</f>
        <v/>
      </c>
      <c r="O145" s="70" t="str">
        <f>IFERROR(INDEX('[1]Controles de Corrupción'!$C$10:$AZ$251,MATCH(A145,'[1]Controles de Corrupción'!$B$10:$B$251,0),41),"")</f>
        <v/>
      </c>
      <c r="P145" s="70" t="str">
        <f>IFERROR(INDEX('[1]Controles de Corrupción'!$C$10:$AZ$251,MATCH(A145,'[1]Controles de Corrupción'!$B$10:$B$251,0),42),"")</f>
        <v/>
      </c>
      <c r="Q145" s="62" t="str">
        <f>IFERROR(INDEX('[1]Controles de Corrupción'!$C$10:$AZ$251,MATCH(A145,'[1]Controles de Corrupción'!$B$10:$B$251,0),47),"")</f>
        <v/>
      </c>
    </row>
    <row r="146" spans="1:17" ht="50.25" customHeight="1" x14ac:dyDescent="0.25">
      <c r="A146" s="118" t="s">
        <v>777</v>
      </c>
      <c r="B146" s="818"/>
      <c r="C146" s="821"/>
      <c r="D146" s="701"/>
      <c r="E146" s="823"/>
      <c r="F146" s="702"/>
      <c r="G146" s="702"/>
      <c r="H146" s="816"/>
      <c r="I146" s="702"/>
      <c r="J146" s="702"/>
      <c r="K146" s="702"/>
      <c r="L146" s="702"/>
      <c r="M146" s="70" t="str">
        <f>IFERROR(INDEX('[1]Controles de Corrupción'!$C$10:$AZ$251,MATCH(A146,'[1]Controles de Corrupción'!$B$10:$B$251,0),4),"")</f>
        <v/>
      </c>
      <c r="N146" s="70" t="str">
        <f>IFERROR(INDEX('[1]Controles de Corrupción'!$C$10:$AZ$251,MATCH(A146,'[1]Controles de Corrupción'!$B$10:$B$251,0),40),"")</f>
        <v/>
      </c>
      <c r="O146" s="70" t="str">
        <f>IFERROR(INDEX('[1]Controles de Corrupción'!$C$10:$AZ$251,MATCH(A146,'[1]Controles de Corrupción'!$B$10:$B$251,0),41),"")</f>
        <v/>
      </c>
      <c r="P146" s="70" t="str">
        <f>IFERROR(INDEX('[1]Controles de Corrupción'!$C$10:$AZ$251,MATCH(A146,'[1]Controles de Corrupción'!$B$10:$B$251,0),42),"")</f>
        <v/>
      </c>
      <c r="Q146" s="62" t="str">
        <f>IFERROR(INDEX('[1]Controles de Corrupción'!$C$10:$AZ$251,MATCH(A146,'[1]Controles de Corrupción'!$B$10:$B$251,0),47),"")</f>
        <v/>
      </c>
    </row>
    <row r="147" spans="1:17" ht="50.25" customHeight="1" x14ac:dyDescent="0.25">
      <c r="A147" s="118" t="s">
        <v>778</v>
      </c>
      <c r="B147" s="818"/>
      <c r="C147" s="821"/>
      <c r="D147" s="701"/>
      <c r="E147" s="823"/>
      <c r="F147" s="702"/>
      <c r="G147" s="702"/>
      <c r="H147" s="816"/>
      <c r="I147" s="702"/>
      <c r="J147" s="702"/>
      <c r="K147" s="702"/>
      <c r="L147" s="702"/>
      <c r="M147" s="70" t="str">
        <f>IFERROR(INDEX('[1]Controles de Corrupción'!$C$10:$AZ$251,MATCH(A147,'[1]Controles de Corrupción'!$B$10:$B$251,0),4),"")</f>
        <v/>
      </c>
      <c r="N147" s="70" t="str">
        <f>IFERROR(INDEX('[1]Controles de Corrupción'!$C$10:$AZ$251,MATCH(A147,'[1]Controles de Corrupción'!$B$10:$B$251,0),40),"")</f>
        <v/>
      </c>
      <c r="O147" s="70" t="str">
        <f>IFERROR(INDEX('[1]Controles de Corrupción'!$C$10:$AZ$251,MATCH(A147,'[1]Controles de Corrupción'!$B$10:$B$251,0),41),"")</f>
        <v/>
      </c>
      <c r="P147" s="70" t="str">
        <f>IFERROR(INDEX('[1]Controles de Corrupción'!$C$10:$AZ$251,MATCH(A147,'[1]Controles de Corrupción'!$B$10:$B$251,0),42),"")</f>
        <v/>
      </c>
      <c r="Q147" s="62" t="str">
        <f>IFERROR(INDEX('[1]Controles de Corrupción'!$C$10:$AZ$251,MATCH(A147,'[1]Controles de Corrupción'!$B$10:$B$251,0),47),"")</f>
        <v/>
      </c>
    </row>
    <row r="148" spans="1:17" ht="50.25" customHeight="1" x14ac:dyDescent="0.25">
      <c r="A148" s="118" t="s">
        <v>779</v>
      </c>
      <c r="B148" s="818"/>
      <c r="C148" s="821"/>
      <c r="D148" s="701"/>
      <c r="E148" s="823"/>
      <c r="F148" s="702"/>
      <c r="G148" s="702"/>
      <c r="H148" s="816"/>
      <c r="I148" s="702"/>
      <c r="J148" s="702"/>
      <c r="K148" s="702"/>
      <c r="L148" s="702"/>
      <c r="M148" s="70" t="str">
        <f>IFERROR(INDEX('[1]Controles de Corrupción'!$C$10:$AZ$251,MATCH(A148,'[1]Controles de Corrupción'!$B$10:$B$251,0),4),"")</f>
        <v/>
      </c>
      <c r="N148" s="70" t="str">
        <f>IFERROR(INDEX('[1]Controles de Corrupción'!$C$10:$AZ$251,MATCH(A148,'[1]Controles de Corrupción'!$B$10:$B$251,0),40),"")</f>
        <v/>
      </c>
      <c r="O148" s="70" t="str">
        <f>IFERROR(INDEX('[1]Controles de Corrupción'!$C$10:$AZ$251,MATCH(A148,'[1]Controles de Corrupción'!$B$10:$B$251,0),41),"")</f>
        <v/>
      </c>
      <c r="P148" s="70" t="str">
        <f>IFERROR(INDEX('[1]Controles de Corrupción'!$C$10:$AZ$251,MATCH(A148,'[1]Controles de Corrupción'!$B$10:$B$251,0),42),"")</f>
        <v/>
      </c>
      <c r="Q148" s="62" t="str">
        <f>IFERROR(INDEX('[1]Controles de Corrupción'!$C$10:$AZ$251,MATCH(A148,'[1]Controles de Corrupción'!$B$10:$B$251,0),47),"")</f>
        <v/>
      </c>
    </row>
    <row r="149" spans="1:17" ht="50.25" customHeight="1" x14ac:dyDescent="0.25">
      <c r="A149" s="118" t="s">
        <v>780</v>
      </c>
      <c r="B149" s="818"/>
      <c r="C149" s="821"/>
      <c r="D149" s="701"/>
      <c r="E149" s="823"/>
      <c r="F149" s="702"/>
      <c r="G149" s="702"/>
      <c r="H149" s="816"/>
      <c r="I149" s="702"/>
      <c r="J149" s="702"/>
      <c r="K149" s="702"/>
      <c r="L149" s="702"/>
      <c r="M149" s="70" t="str">
        <f>IFERROR(INDEX('[1]Controles de Corrupción'!$C$10:$AZ$251,MATCH(A149,'[1]Controles de Corrupción'!$B$10:$B$251,0),4),"")</f>
        <v/>
      </c>
      <c r="N149" s="70" t="str">
        <f>IFERROR(INDEX('[1]Controles de Corrupción'!$C$10:$AZ$251,MATCH(A149,'[1]Controles de Corrupción'!$B$10:$B$251,0),40),"")</f>
        <v/>
      </c>
      <c r="O149" s="70" t="str">
        <f>IFERROR(INDEX('[1]Controles de Corrupción'!$C$10:$AZ$251,MATCH(A149,'[1]Controles de Corrupción'!$B$10:$B$251,0),41),"")</f>
        <v/>
      </c>
      <c r="P149" s="70" t="str">
        <f>IFERROR(INDEX('[1]Controles de Corrupción'!$C$10:$AZ$251,MATCH(A149,'[1]Controles de Corrupción'!$B$10:$B$251,0),42),"")</f>
        <v/>
      </c>
      <c r="Q149" s="62" t="str">
        <f>IFERROR(INDEX('[1]Controles de Corrupción'!$C$10:$AZ$251,MATCH(A149,'[1]Controles de Corrupción'!$B$10:$B$251,0),47),"")</f>
        <v/>
      </c>
    </row>
    <row r="150" spans="1:17" ht="50.25" customHeight="1" x14ac:dyDescent="0.25">
      <c r="A150" s="118" t="s">
        <v>781</v>
      </c>
      <c r="B150" s="819"/>
      <c r="C150" s="821"/>
      <c r="D150" s="701"/>
      <c r="E150" s="823"/>
      <c r="F150" s="702"/>
      <c r="G150" s="702"/>
      <c r="H150" s="714"/>
      <c r="I150" s="702"/>
      <c r="J150" s="702"/>
      <c r="K150" s="702"/>
      <c r="L150" s="702"/>
      <c r="M150" s="70" t="str">
        <f>IFERROR(INDEX('[1]Controles de Corrupción'!$C$10:$AZ$251,MATCH(A150,'[1]Controles de Corrupción'!$B$10:$B$251,0),4),"")</f>
        <v/>
      </c>
      <c r="N150" s="70" t="str">
        <f>IFERROR(INDEX('[1]Controles de Corrupción'!$C$10:$AZ$251,MATCH(A150,'[1]Controles de Corrupción'!$B$10:$B$251,0),40),"")</f>
        <v/>
      </c>
      <c r="O150" s="70" t="str">
        <f>IFERROR(INDEX('[1]Controles de Corrupción'!$C$10:$AZ$251,MATCH(A150,'[1]Controles de Corrupción'!$B$10:$B$251,0),41),"")</f>
        <v/>
      </c>
      <c r="P150" s="70" t="str">
        <f>IFERROR(INDEX('[1]Controles de Corrupción'!$C$10:$AZ$251,MATCH(A150,'[1]Controles de Corrupción'!$B$10:$B$251,0),42),"")</f>
        <v/>
      </c>
      <c r="Q150" s="62" t="str">
        <f>IFERROR(INDEX('[1]Controles de Corrupción'!$C$10:$AZ$251,MATCH(A150,'[1]Controles de Corrupción'!$B$10:$B$251,0),47),"")</f>
        <v/>
      </c>
    </row>
    <row r="151" spans="1:17" ht="50.25" customHeight="1" x14ac:dyDescent="0.25">
      <c r="A151" s="118" t="s">
        <v>782</v>
      </c>
      <c r="B151" s="817"/>
      <c r="C151" s="820" t="str">
        <f>IFERROR(INDEX('[1]Riesgos de Corrupción'!$B$11:$BN$100,MATCH('Mapa Riesgo CorrupcióN'!B151,'[1]Riesgos de Corrupción'!$B$11:$B$100,0),2),"")</f>
        <v/>
      </c>
      <c r="D151" s="700" t="str">
        <f>IFERROR(INDEX('[1]Riesgos de Corrupción'!$B$11:$BN$100,MATCH('Mapa Riesgo CorrupcióN'!B151,'[1]Riesgos de Corrupción'!$B$11:$B$100,0),4),"")</f>
        <v/>
      </c>
      <c r="E151" s="822" t="str">
        <f>IFERROR(INDEX('[1]Riesgos de Corrupción'!$B$11:$BN$100,MATCH('Mapa Riesgo CorrupcióN'!B151,'[1]Riesgos de Corrupción'!$B$11:$B$100,0),5),"")</f>
        <v/>
      </c>
      <c r="F151" s="713" t="str">
        <f>IFERROR(INDEX('[1]Riesgos de Corrupción'!$B$11:$BN$100,MATCH('Mapa Riesgo CorrupcióN'!B151,'[1]Riesgos de Corrupción'!$B$11:$B$100,0),18),"")</f>
        <v/>
      </c>
      <c r="G151" s="713" t="str">
        <f>IFERROR(INDEX('[1]Riesgos de Corrupción'!$B$11:$BN$100,MATCH('Mapa Riesgo CorrupcióN'!B151,'[1]Riesgos de Corrupción'!$B$11:$B$100,0),63),"")</f>
        <v/>
      </c>
      <c r="H151" s="815" t="str">
        <f>IFERROR(INDEX('[1]Riesgos de Corrupción'!$B$11:$BN$100,MATCH('Mapa Riesgo CorrupcióN'!B151,'[1]Riesgos de Corrupción'!$B$11:$B$100,0),64),"")</f>
        <v/>
      </c>
      <c r="I151" s="713" t="str">
        <f>IFERROR(INDEX('[1]Controles de Corrupción'!$C$10:$AZ$251,MATCH('Mapa Riesgo CorrupcióN'!B151,'[1]Controles de Corrupción'!$C$10:$C$251,0),33),"")</f>
        <v/>
      </c>
      <c r="J151" s="713" t="str">
        <f>IFERROR(INDEX('[1]Controles de Corrupción'!$C$10:$AZ$251,MATCH('Mapa Riesgo CorrupcióN'!B151,'[1]Controles de Corrupción'!$C$10:$C$251,0),36),"")</f>
        <v/>
      </c>
      <c r="K151" s="713" t="str">
        <f>IFERROR(INDEX('[1]Controles de Corrupción'!$C$10:$AZ$251,MATCH('Mapa Riesgo CorrupcióN'!B151,'[1]Controles de Corrupción'!$C$10:$C$251,0),37),"")</f>
        <v/>
      </c>
      <c r="L151" s="713" t="str">
        <f>IFERROR(INDEX('[1]Controles de Corrupción'!$C$10:$AZ$251,MATCH('Mapa Riesgo CorrupcióN'!B151,'[1]Controles de Corrupción'!$C$10:$C$251,0),38),"")</f>
        <v/>
      </c>
      <c r="M151" s="70" t="str">
        <f>IFERROR(INDEX('[1]Controles de Corrupción'!$C$10:$AZ$251,MATCH(A151,'[1]Controles de Corrupción'!$B$10:$B$251,0),4),"")</f>
        <v/>
      </c>
      <c r="N151" s="70" t="str">
        <f>IFERROR(INDEX('[1]Controles de Corrupción'!$C$10:$AZ$251,MATCH(A151,'[1]Controles de Corrupción'!$B$10:$B$251,0),40),"")</f>
        <v/>
      </c>
      <c r="O151" s="70" t="str">
        <f>IFERROR(INDEX('[1]Controles de Corrupción'!$C$10:$AZ$251,MATCH(A151,'[1]Controles de Corrupción'!$B$10:$B$251,0),41),"")</f>
        <v/>
      </c>
      <c r="P151" s="70" t="str">
        <f>IFERROR(INDEX('[1]Controles de Corrupción'!$C$10:$AZ$251,MATCH(A151,'[1]Controles de Corrupción'!$B$10:$B$251,0),42),"")</f>
        <v/>
      </c>
      <c r="Q151" s="62" t="str">
        <f>IFERROR(INDEX('[1]Controles de Corrupción'!$C$10:$AZ$251,MATCH(A151,'[1]Controles de Corrupción'!$B$10:$B$251,0),47),"")</f>
        <v/>
      </c>
    </row>
    <row r="152" spans="1:17" ht="50.25" customHeight="1" x14ac:dyDescent="0.25">
      <c r="A152" s="118" t="s">
        <v>783</v>
      </c>
      <c r="B152" s="818"/>
      <c r="C152" s="821"/>
      <c r="D152" s="701"/>
      <c r="E152" s="823"/>
      <c r="F152" s="702"/>
      <c r="G152" s="702"/>
      <c r="H152" s="816"/>
      <c r="I152" s="702"/>
      <c r="J152" s="702"/>
      <c r="K152" s="702"/>
      <c r="L152" s="702"/>
      <c r="M152" s="70" t="str">
        <f>IFERROR(INDEX('[1]Controles de Corrupción'!$C$10:$AZ$251,MATCH(A152,'[1]Controles de Corrupción'!$B$10:$B$251,0),4),"")</f>
        <v/>
      </c>
      <c r="N152" s="70" t="str">
        <f>IFERROR(INDEX('[1]Controles de Corrupción'!$C$10:$AZ$251,MATCH(A152,'[1]Controles de Corrupción'!$B$10:$B$251,0),40),"")</f>
        <v/>
      </c>
      <c r="O152" s="70" t="str">
        <f>IFERROR(INDEX('[1]Controles de Corrupción'!$C$10:$AZ$251,MATCH(A152,'[1]Controles de Corrupción'!$B$10:$B$251,0),41),"")</f>
        <v/>
      </c>
      <c r="P152" s="70" t="str">
        <f>IFERROR(INDEX('[1]Controles de Corrupción'!$C$10:$AZ$251,MATCH(A152,'[1]Controles de Corrupción'!$B$10:$B$251,0),42),"")</f>
        <v/>
      </c>
      <c r="Q152" s="62" t="str">
        <f>IFERROR(INDEX('[1]Controles de Corrupción'!$C$10:$AZ$251,MATCH(A152,'[1]Controles de Corrupción'!$B$10:$B$251,0),47),"")</f>
        <v/>
      </c>
    </row>
    <row r="153" spans="1:17" ht="50.25" customHeight="1" x14ac:dyDescent="0.25">
      <c r="A153" s="118" t="s">
        <v>784</v>
      </c>
      <c r="B153" s="818"/>
      <c r="C153" s="821"/>
      <c r="D153" s="701"/>
      <c r="E153" s="823"/>
      <c r="F153" s="702"/>
      <c r="G153" s="702"/>
      <c r="H153" s="816"/>
      <c r="I153" s="702"/>
      <c r="J153" s="702"/>
      <c r="K153" s="702"/>
      <c r="L153" s="702"/>
      <c r="M153" s="70" t="str">
        <f>IFERROR(INDEX('[1]Controles de Corrupción'!$C$10:$AZ$251,MATCH(A153,'[1]Controles de Corrupción'!$B$10:$B$251,0),4),"")</f>
        <v/>
      </c>
      <c r="N153" s="70" t="str">
        <f>IFERROR(INDEX('[1]Controles de Corrupción'!$C$10:$AZ$251,MATCH(A153,'[1]Controles de Corrupción'!$B$10:$B$251,0),40),"")</f>
        <v/>
      </c>
      <c r="O153" s="70" t="str">
        <f>IFERROR(INDEX('[1]Controles de Corrupción'!$C$10:$AZ$251,MATCH(A153,'[1]Controles de Corrupción'!$B$10:$B$251,0),41),"")</f>
        <v/>
      </c>
      <c r="P153" s="70" t="str">
        <f>IFERROR(INDEX('[1]Controles de Corrupción'!$C$10:$AZ$251,MATCH(A153,'[1]Controles de Corrupción'!$B$10:$B$251,0),42),"")</f>
        <v/>
      </c>
      <c r="Q153" s="62" t="str">
        <f>IFERROR(INDEX('[1]Controles de Corrupción'!$C$10:$AZ$251,MATCH(A153,'[1]Controles de Corrupción'!$B$10:$B$251,0),47),"")</f>
        <v/>
      </c>
    </row>
    <row r="154" spans="1:17" ht="50.25" customHeight="1" x14ac:dyDescent="0.25">
      <c r="A154" s="118" t="s">
        <v>785</v>
      </c>
      <c r="B154" s="818"/>
      <c r="C154" s="821"/>
      <c r="D154" s="701"/>
      <c r="E154" s="823"/>
      <c r="F154" s="702"/>
      <c r="G154" s="702"/>
      <c r="H154" s="816"/>
      <c r="I154" s="702"/>
      <c r="J154" s="702"/>
      <c r="K154" s="702"/>
      <c r="L154" s="702"/>
      <c r="M154" s="70" t="str">
        <f>IFERROR(INDEX('[1]Controles de Corrupción'!$C$10:$AZ$251,MATCH(A154,'[1]Controles de Corrupción'!$B$10:$B$251,0),4),"")</f>
        <v/>
      </c>
      <c r="N154" s="70" t="str">
        <f>IFERROR(INDEX('[1]Controles de Corrupción'!$C$10:$AZ$251,MATCH(A154,'[1]Controles de Corrupción'!$B$10:$B$251,0),40),"")</f>
        <v/>
      </c>
      <c r="O154" s="70" t="str">
        <f>IFERROR(INDEX('[1]Controles de Corrupción'!$C$10:$AZ$251,MATCH(A154,'[1]Controles de Corrupción'!$B$10:$B$251,0),41),"")</f>
        <v/>
      </c>
      <c r="P154" s="70" t="str">
        <f>IFERROR(INDEX('[1]Controles de Corrupción'!$C$10:$AZ$251,MATCH(A154,'[1]Controles de Corrupción'!$B$10:$B$251,0),42),"")</f>
        <v/>
      </c>
      <c r="Q154" s="62" t="str">
        <f>IFERROR(INDEX('[1]Controles de Corrupción'!$C$10:$AZ$251,MATCH(A154,'[1]Controles de Corrupción'!$B$10:$B$251,0),47),"")</f>
        <v/>
      </c>
    </row>
    <row r="155" spans="1:17" ht="50.25" customHeight="1" x14ac:dyDescent="0.25">
      <c r="A155" s="118" t="s">
        <v>786</v>
      </c>
      <c r="B155" s="818"/>
      <c r="C155" s="821"/>
      <c r="D155" s="701"/>
      <c r="E155" s="823"/>
      <c r="F155" s="702"/>
      <c r="G155" s="702"/>
      <c r="H155" s="816"/>
      <c r="I155" s="702"/>
      <c r="J155" s="702"/>
      <c r="K155" s="702"/>
      <c r="L155" s="702"/>
      <c r="M155" s="70" t="str">
        <f>IFERROR(INDEX('[1]Controles de Corrupción'!$C$10:$AZ$251,MATCH(A155,'[1]Controles de Corrupción'!$B$10:$B$251,0),4),"")</f>
        <v/>
      </c>
      <c r="N155" s="70" t="str">
        <f>IFERROR(INDEX('[1]Controles de Corrupción'!$C$10:$AZ$251,MATCH(A155,'[1]Controles de Corrupción'!$B$10:$B$251,0),40),"")</f>
        <v/>
      </c>
      <c r="O155" s="70" t="str">
        <f>IFERROR(INDEX('[1]Controles de Corrupción'!$C$10:$AZ$251,MATCH(A155,'[1]Controles de Corrupción'!$B$10:$B$251,0),41),"")</f>
        <v/>
      </c>
      <c r="P155" s="70" t="str">
        <f>IFERROR(INDEX('[1]Controles de Corrupción'!$C$10:$AZ$251,MATCH(A155,'[1]Controles de Corrupción'!$B$10:$B$251,0),42),"")</f>
        <v/>
      </c>
      <c r="Q155" s="62" t="str">
        <f>IFERROR(INDEX('[1]Controles de Corrupción'!$C$10:$AZ$251,MATCH(A155,'[1]Controles de Corrupción'!$B$10:$B$251,0),47),"")</f>
        <v/>
      </c>
    </row>
    <row r="156" spans="1:17" ht="50.25" customHeight="1" x14ac:dyDescent="0.25">
      <c r="A156" s="118" t="s">
        <v>787</v>
      </c>
      <c r="B156" s="819"/>
      <c r="C156" s="821"/>
      <c r="D156" s="701"/>
      <c r="E156" s="823"/>
      <c r="F156" s="702"/>
      <c r="G156" s="702"/>
      <c r="H156" s="714"/>
      <c r="I156" s="702"/>
      <c r="J156" s="702"/>
      <c r="K156" s="702"/>
      <c r="L156" s="702"/>
      <c r="M156" s="70" t="str">
        <f>IFERROR(INDEX('[1]Controles de Corrupción'!$C$10:$AZ$251,MATCH(A156,'[1]Controles de Corrupción'!$B$10:$B$251,0),4),"")</f>
        <v/>
      </c>
      <c r="N156" s="70" t="str">
        <f>IFERROR(INDEX('[1]Controles de Corrupción'!$C$10:$AZ$251,MATCH(A156,'[1]Controles de Corrupción'!$B$10:$B$251,0),40),"")</f>
        <v/>
      </c>
      <c r="O156" s="70" t="str">
        <f>IFERROR(INDEX('[1]Controles de Corrupción'!$C$10:$AZ$251,MATCH(A156,'[1]Controles de Corrupción'!$B$10:$B$251,0),41),"")</f>
        <v/>
      </c>
      <c r="P156" s="70" t="str">
        <f>IFERROR(INDEX('[1]Controles de Corrupción'!$C$10:$AZ$251,MATCH(A156,'[1]Controles de Corrupción'!$B$10:$B$251,0),42),"")</f>
        <v/>
      </c>
      <c r="Q156" s="62" t="str">
        <f>IFERROR(INDEX('[1]Controles de Corrupción'!$C$10:$AZ$251,MATCH(A156,'[1]Controles de Corrupción'!$B$10:$B$251,0),47),"")</f>
        <v/>
      </c>
    </row>
    <row r="157" spans="1:17" ht="50.25" customHeight="1" x14ac:dyDescent="0.25">
      <c r="A157" s="118" t="s">
        <v>788</v>
      </c>
      <c r="B157" s="817"/>
      <c r="C157" s="820" t="str">
        <f>IFERROR(INDEX('[1]Riesgos de Corrupción'!$B$11:$BN$100,MATCH('Mapa Riesgo CorrupcióN'!B157,'[1]Riesgos de Corrupción'!$B$11:$B$100,0),2),"")</f>
        <v/>
      </c>
      <c r="D157" s="700" t="str">
        <f>IFERROR(INDEX('[1]Riesgos de Corrupción'!$B$11:$BN$100,MATCH('Mapa Riesgo CorrupcióN'!B157,'[1]Riesgos de Corrupción'!$B$11:$B$100,0),4),"")</f>
        <v/>
      </c>
      <c r="E157" s="822" t="str">
        <f>IFERROR(INDEX('[1]Riesgos de Corrupción'!$B$11:$BN$100,MATCH('Mapa Riesgo CorrupcióN'!B157,'[1]Riesgos de Corrupción'!$B$11:$B$100,0),5),"")</f>
        <v/>
      </c>
      <c r="F157" s="713" t="str">
        <f>IFERROR(INDEX('[1]Riesgos de Corrupción'!$B$11:$BN$100,MATCH('Mapa Riesgo CorrupcióN'!B157,'[1]Riesgos de Corrupción'!$B$11:$B$100,0),18),"")</f>
        <v/>
      </c>
      <c r="G157" s="713" t="str">
        <f>IFERROR(INDEX('[1]Riesgos de Corrupción'!$B$11:$BN$100,MATCH('Mapa Riesgo CorrupcióN'!B157,'[1]Riesgos de Corrupción'!$B$11:$B$100,0),63),"")</f>
        <v/>
      </c>
      <c r="H157" s="815" t="str">
        <f>IFERROR(INDEX('[1]Riesgos de Corrupción'!$B$11:$BN$100,MATCH('Mapa Riesgo CorrupcióN'!B157,'[1]Riesgos de Corrupción'!$B$11:$B$100,0),64),"")</f>
        <v/>
      </c>
      <c r="I157" s="713" t="str">
        <f>IFERROR(INDEX('[1]Controles de Corrupción'!$C$10:$AZ$251,MATCH('Mapa Riesgo CorrupcióN'!B157,'[1]Controles de Corrupción'!$C$10:$C$251,0),33),"")</f>
        <v/>
      </c>
      <c r="J157" s="713" t="str">
        <f>IFERROR(INDEX('[1]Controles de Corrupción'!$C$10:$AZ$251,MATCH('Mapa Riesgo CorrupcióN'!B157,'[1]Controles de Corrupción'!$C$10:$C$251,0),36),"")</f>
        <v/>
      </c>
      <c r="K157" s="713" t="str">
        <f>IFERROR(INDEX('[1]Controles de Corrupción'!$C$10:$AZ$251,MATCH('Mapa Riesgo CorrupcióN'!B157,'[1]Controles de Corrupción'!$C$10:$C$251,0),37),"")</f>
        <v/>
      </c>
      <c r="L157" s="713" t="str">
        <f>IFERROR(INDEX('[1]Controles de Corrupción'!$C$10:$AZ$251,MATCH('Mapa Riesgo CorrupcióN'!B157,'[1]Controles de Corrupción'!$C$10:$C$251,0),38),"")</f>
        <v/>
      </c>
      <c r="M157" s="70" t="str">
        <f>IFERROR(INDEX('[1]Controles de Corrupción'!$C$10:$AZ$251,MATCH(A157,'[1]Controles de Corrupción'!$B$10:$B$251,0),4),"")</f>
        <v/>
      </c>
      <c r="N157" s="70" t="str">
        <f>IFERROR(INDEX('[1]Controles de Corrupción'!$C$10:$AZ$251,MATCH(A157,'[1]Controles de Corrupción'!$B$10:$B$251,0),40),"")</f>
        <v/>
      </c>
      <c r="O157" s="70" t="str">
        <f>IFERROR(INDEX('[1]Controles de Corrupción'!$C$10:$AZ$251,MATCH(A157,'[1]Controles de Corrupción'!$B$10:$B$251,0),41),"")</f>
        <v/>
      </c>
      <c r="P157" s="70" t="str">
        <f>IFERROR(INDEX('[1]Controles de Corrupción'!$C$10:$AZ$251,MATCH(A157,'[1]Controles de Corrupción'!$B$10:$B$251,0),42),"")</f>
        <v/>
      </c>
      <c r="Q157" s="62" t="str">
        <f>IFERROR(INDEX('[1]Controles de Corrupción'!$C$10:$AZ$251,MATCH(A157,'[1]Controles de Corrupción'!$B$10:$B$251,0),47),"")</f>
        <v/>
      </c>
    </row>
    <row r="158" spans="1:17" ht="50.25" customHeight="1" x14ac:dyDescent="0.25">
      <c r="A158" s="118" t="s">
        <v>789</v>
      </c>
      <c r="B158" s="818"/>
      <c r="C158" s="821"/>
      <c r="D158" s="701"/>
      <c r="E158" s="823"/>
      <c r="F158" s="702"/>
      <c r="G158" s="702"/>
      <c r="H158" s="816"/>
      <c r="I158" s="702"/>
      <c r="J158" s="702"/>
      <c r="K158" s="702"/>
      <c r="L158" s="702"/>
      <c r="M158" s="70" t="str">
        <f>IFERROR(INDEX('[1]Controles de Corrupción'!$C$10:$AZ$251,MATCH(A158,'[1]Controles de Corrupción'!$B$10:$B$251,0),4),"")</f>
        <v/>
      </c>
      <c r="N158" s="70" t="str">
        <f>IFERROR(INDEX('[1]Controles de Corrupción'!$C$10:$AZ$251,MATCH(A158,'[1]Controles de Corrupción'!$B$10:$B$251,0),40),"")</f>
        <v/>
      </c>
      <c r="O158" s="70" t="str">
        <f>IFERROR(INDEX('[1]Controles de Corrupción'!$C$10:$AZ$251,MATCH(A158,'[1]Controles de Corrupción'!$B$10:$B$251,0),41),"")</f>
        <v/>
      </c>
      <c r="P158" s="70" t="str">
        <f>IFERROR(INDEX('[1]Controles de Corrupción'!$C$10:$AZ$251,MATCH(A158,'[1]Controles de Corrupción'!$B$10:$B$251,0),42),"")</f>
        <v/>
      </c>
      <c r="Q158" s="62" t="str">
        <f>IFERROR(INDEX('[1]Controles de Corrupción'!$C$10:$AZ$251,MATCH(A158,'[1]Controles de Corrupción'!$B$10:$B$251,0),47),"")</f>
        <v/>
      </c>
    </row>
    <row r="159" spans="1:17" ht="50.25" customHeight="1" x14ac:dyDescent="0.25">
      <c r="A159" s="118" t="s">
        <v>790</v>
      </c>
      <c r="B159" s="818"/>
      <c r="C159" s="821"/>
      <c r="D159" s="701"/>
      <c r="E159" s="823"/>
      <c r="F159" s="702"/>
      <c r="G159" s="702"/>
      <c r="H159" s="816"/>
      <c r="I159" s="702"/>
      <c r="J159" s="702"/>
      <c r="K159" s="702"/>
      <c r="L159" s="702"/>
      <c r="M159" s="70" t="str">
        <f>IFERROR(INDEX('[1]Controles de Corrupción'!$C$10:$AZ$251,MATCH(A159,'[1]Controles de Corrupción'!$B$10:$B$251,0),4),"")</f>
        <v/>
      </c>
      <c r="N159" s="70" t="str">
        <f>IFERROR(INDEX('[1]Controles de Corrupción'!$C$10:$AZ$251,MATCH(A159,'[1]Controles de Corrupción'!$B$10:$B$251,0),40),"")</f>
        <v/>
      </c>
      <c r="O159" s="70" t="str">
        <f>IFERROR(INDEX('[1]Controles de Corrupción'!$C$10:$AZ$251,MATCH(A159,'[1]Controles de Corrupción'!$B$10:$B$251,0),41),"")</f>
        <v/>
      </c>
      <c r="P159" s="70" t="str">
        <f>IFERROR(INDEX('[1]Controles de Corrupción'!$C$10:$AZ$251,MATCH(A159,'[1]Controles de Corrupción'!$B$10:$B$251,0),42),"")</f>
        <v/>
      </c>
      <c r="Q159" s="62" t="str">
        <f>IFERROR(INDEX('[1]Controles de Corrupción'!$C$10:$AZ$251,MATCH(A159,'[1]Controles de Corrupción'!$B$10:$B$251,0),47),"")</f>
        <v/>
      </c>
    </row>
    <row r="160" spans="1:17" ht="50.25" customHeight="1" x14ac:dyDescent="0.25">
      <c r="A160" s="118" t="s">
        <v>791</v>
      </c>
      <c r="B160" s="818"/>
      <c r="C160" s="821"/>
      <c r="D160" s="701"/>
      <c r="E160" s="823"/>
      <c r="F160" s="702"/>
      <c r="G160" s="702"/>
      <c r="H160" s="816"/>
      <c r="I160" s="702"/>
      <c r="J160" s="702"/>
      <c r="K160" s="702"/>
      <c r="L160" s="702"/>
      <c r="M160" s="70" t="str">
        <f>IFERROR(INDEX('[1]Controles de Corrupción'!$C$10:$AZ$251,MATCH(A160,'[1]Controles de Corrupción'!$B$10:$B$251,0),4),"")</f>
        <v/>
      </c>
      <c r="N160" s="70" t="str">
        <f>IFERROR(INDEX('[1]Controles de Corrupción'!$C$10:$AZ$251,MATCH(A160,'[1]Controles de Corrupción'!$B$10:$B$251,0),40),"")</f>
        <v/>
      </c>
      <c r="O160" s="70" t="str">
        <f>IFERROR(INDEX('[1]Controles de Corrupción'!$C$10:$AZ$251,MATCH(A160,'[1]Controles de Corrupción'!$B$10:$B$251,0),41),"")</f>
        <v/>
      </c>
      <c r="P160" s="70" t="str">
        <f>IFERROR(INDEX('[1]Controles de Corrupción'!$C$10:$AZ$251,MATCH(A160,'[1]Controles de Corrupción'!$B$10:$B$251,0),42),"")</f>
        <v/>
      </c>
      <c r="Q160" s="62" t="str">
        <f>IFERROR(INDEX('[1]Controles de Corrupción'!$C$10:$AZ$251,MATCH(A160,'[1]Controles de Corrupción'!$B$10:$B$251,0),47),"")</f>
        <v/>
      </c>
    </row>
    <row r="161" spans="1:17" ht="50.25" customHeight="1" x14ac:dyDescent="0.25">
      <c r="A161" s="118" t="s">
        <v>792</v>
      </c>
      <c r="B161" s="818"/>
      <c r="C161" s="821"/>
      <c r="D161" s="701"/>
      <c r="E161" s="823"/>
      <c r="F161" s="702"/>
      <c r="G161" s="702"/>
      <c r="H161" s="816"/>
      <c r="I161" s="702"/>
      <c r="J161" s="702"/>
      <c r="K161" s="702"/>
      <c r="L161" s="702"/>
      <c r="M161" s="70" t="str">
        <f>IFERROR(INDEX('[1]Controles de Corrupción'!$C$10:$AZ$251,MATCH(A161,'[1]Controles de Corrupción'!$B$10:$B$251,0),4),"")</f>
        <v/>
      </c>
      <c r="N161" s="70" t="str">
        <f>IFERROR(INDEX('[1]Controles de Corrupción'!$C$10:$AZ$251,MATCH(A161,'[1]Controles de Corrupción'!$B$10:$B$251,0),40),"")</f>
        <v/>
      </c>
      <c r="O161" s="70" t="str">
        <f>IFERROR(INDEX('[1]Controles de Corrupción'!$C$10:$AZ$251,MATCH(A161,'[1]Controles de Corrupción'!$B$10:$B$251,0),41),"")</f>
        <v/>
      </c>
      <c r="P161" s="70" t="str">
        <f>IFERROR(INDEX('[1]Controles de Corrupción'!$C$10:$AZ$251,MATCH(A161,'[1]Controles de Corrupción'!$B$10:$B$251,0),42),"")</f>
        <v/>
      </c>
      <c r="Q161" s="62" t="str">
        <f>IFERROR(INDEX('[1]Controles de Corrupción'!$C$10:$AZ$251,MATCH(A161,'[1]Controles de Corrupción'!$B$10:$B$251,0),47),"")</f>
        <v/>
      </c>
    </row>
    <row r="162" spans="1:17" ht="50.25" customHeight="1" x14ac:dyDescent="0.25">
      <c r="A162" s="118" t="s">
        <v>793</v>
      </c>
      <c r="B162" s="819"/>
      <c r="C162" s="821"/>
      <c r="D162" s="701"/>
      <c r="E162" s="823"/>
      <c r="F162" s="702"/>
      <c r="G162" s="702"/>
      <c r="H162" s="714"/>
      <c r="I162" s="702"/>
      <c r="J162" s="702"/>
      <c r="K162" s="702"/>
      <c r="L162" s="702"/>
      <c r="M162" s="70" t="str">
        <f>IFERROR(INDEX('[1]Controles de Corrupción'!$C$10:$AZ$251,MATCH(A162,'[1]Controles de Corrupción'!$B$10:$B$251,0),4),"")</f>
        <v/>
      </c>
      <c r="N162" s="70" t="str">
        <f>IFERROR(INDEX('[1]Controles de Corrupción'!$C$10:$AZ$251,MATCH(A162,'[1]Controles de Corrupción'!$B$10:$B$251,0),40),"")</f>
        <v/>
      </c>
      <c r="O162" s="70" t="str">
        <f>IFERROR(INDEX('[1]Controles de Corrupción'!$C$10:$AZ$251,MATCH(A162,'[1]Controles de Corrupción'!$B$10:$B$251,0),41),"")</f>
        <v/>
      </c>
      <c r="P162" s="70" t="str">
        <f>IFERROR(INDEX('[1]Controles de Corrupción'!$C$10:$AZ$251,MATCH(A162,'[1]Controles de Corrupción'!$B$10:$B$251,0),42),"")</f>
        <v/>
      </c>
      <c r="Q162" s="62" t="str">
        <f>IFERROR(INDEX('[1]Controles de Corrupción'!$C$10:$AZ$251,MATCH(A162,'[1]Controles de Corrupción'!$B$10:$B$251,0),47),"")</f>
        <v/>
      </c>
    </row>
    <row r="163" spans="1:17" ht="50.25" customHeight="1" x14ac:dyDescent="0.25">
      <c r="A163" s="118" t="s">
        <v>794</v>
      </c>
      <c r="B163" s="817"/>
      <c r="C163" s="820" t="str">
        <f>IFERROR(INDEX('[1]Riesgos de Corrupción'!$B$11:$BN$100,MATCH('Mapa Riesgo CorrupcióN'!B163,'[1]Riesgos de Corrupción'!$B$11:$B$100,0),2),"")</f>
        <v/>
      </c>
      <c r="D163" s="700" t="str">
        <f>IFERROR(INDEX('[1]Riesgos de Corrupción'!$B$11:$BN$100,MATCH('Mapa Riesgo CorrupcióN'!B163,'[1]Riesgos de Corrupción'!$B$11:$B$100,0),4),"")</f>
        <v/>
      </c>
      <c r="E163" s="822" t="str">
        <f>IFERROR(INDEX('[1]Riesgos de Corrupción'!$B$11:$BN$100,MATCH('Mapa Riesgo CorrupcióN'!B163,'[1]Riesgos de Corrupción'!$B$11:$B$100,0),5),"")</f>
        <v/>
      </c>
      <c r="F163" s="713" t="str">
        <f>IFERROR(INDEX('[1]Riesgos de Corrupción'!$B$11:$BN$100,MATCH('Mapa Riesgo CorrupcióN'!B163,'[1]Riesgos de Corrupción'!$B$11:$B$100,0),18),"")</f>
        <v/>
      </c>
      <c r="G163" s="713" t="str">
        <f>IFERROR(INDEX('[1]Riesgos de Corrupción'!$B$11:$BN$100,MATCH('Mapa Riesgo CorrupcióN'!B163,'[1]Riesgos de Corrupción'!$B$11:$B$100,0),63),"")</f>
        <v/>
      </c>
      <c r="H163" s="815" t="str">
        <f>IFERROR(INDEX('[1]Riesgos de Corrupción'!$B$11:$BN$100,MATCH('Mapa Riesgo CorrupcióN'!B163,'[1]Riesgos de Corrupción'!$B$11:$B$100,0),64),"")</f>
        <v/>
      </c>
      <c r="I163" s="713" t="str">
        <f>IFERROR(INDEX('[1]Controles de Corrupción'!$C$10:$AZ$251,MATCH('Mapa Riesgo CorrupcióN'!B163,'[1]Controles de Corrupción'!$C$10:$C$251,0),33),"")</f>
        <v/>
      </c>
      <c r="J163" s="713" t="str">
        <f>IFERROR(INDEX('[1]Controles de Corrupción'!$C$10:$AZ$251,MATCH('Mapa Riesgo CorrupcióN'!B163,'[1]Controles de Corrupción'!$C$10:$C$251,0),36),"")</f>
        <v/>
      </c>
      <c r="K163" s="713" t="str">
        <f>IFERROR(INDEX('[1]Controles de Corrupción'!$C$10:$AZ$251,MATCH('Mapa Riesgo CorrupcióN'!B163,'[1]Controles de Corrupción'!$C$10:$C$251,0),37),"")</f>
        <v/>
      </c>
      <c r="L163" s="713" t="str">
        <f>IFERROR(INDEX('[1]Controles de Corrupción'!$C$10:$AZ$251,MATCH('Mapa Riesgo CorrupcióN'!B163,'[1]Controles de Corrupción'!$C$10:$C$251,0),38),"")</f>
        <v/>
      </c>
      <c r="M163" s="70" t="str">
        <f>IFERROR(INDEX('[1]Controles de Corrupción'!$C$10:$AZ$251,MATCH(A163,'[1]Controles de Corrupción'!$B$10:$B$251,0),4),"")</f>
        <v/>
      </c>
      <c r="N163" s="70" t="str">
        <f>IFERROR(INDEX('[1]Controles de Corrupción'!$C$10:$AZ$251,MATCH(A163,'[1]Controles de Corrupción'!$B$10:$B$251,0),40),"")</f>
        <v/>
      </c>
      <c r="O163" s="70" t="str">
        <f>IFERROR(INDEX('[1]Controles de Corrupción'!$C$10:$AZ$251,MATCH(A163,'[1]Controles de Corrupción'!$B$10:$B$251,0),41),"")</f>
        <v/>
      </c>
      <c r="P163" s="70" t="str">
        <f>IFERROR(INDEX('[1]Controles de Corrupción'!$C$10:$AZ$251,MATCH(A163,'[1]Controles de Corrupción'!$B$10:$B$251,0),42),"")</f>
        <v/>
      </c>
      <c r="Q163" s="62" t="str">
        <f>IFERROR(INDEX('[1]Controles de Corrupción'!$C$10:$AZ$251,MATCH(A163,'[1]Controles de Corrupción'!$B$10:$B$251,0),47),"")</f>
        <v/>
      </c>
    </row>
    <row r="164" spans="1:17" ht="50.25" customHeight="1" x14ac:dyDescent="0.25">
      <c r="A164" s="118" t="s">
        <v>795</v>
      </c>
      <c r="B164" s="818"/>
      <c r="C164" s="821"/>
      <c r="D164" s="701"/>
      <c r="E164" s="823"/>
      <c r="F164" s="702"/>
      <c r="G164" s="702"/>
      <c r="H164" s="816"/>
      <c r="I164" s="702"/>
      <c r="J164" s="702"/>
      <c r="K164" s="702"/>
      <c r="L164" s="702"/>
      <c r="M164" s="70" t="str">
        <f>IFERROR(INDEX('[1]Controles de Corrupción'!$C$10:$AZ$251,MATCH(A164,'[1]Controles de Corrupción'!$B$10:$B$251,0),4),"")</f>
        <v/>
      </c>
      <c r="N164" s="70" t="str">
        <f>IFERROR(INDEX('[1]Controles de Corrupción'!$C$10:$AZ$251,MATCH(A164,'[1]Controles de Corrupción'!$B$10:$B$251,0),40),"")</f>
        <v/>
      </c>
      <c r="O164" s="70" t="str">
        <f>IFERROR(INDEX('[1]Controles de Corrupción'!$C$10:$AZ$251,MATCH(A164,'[1]Controles de Corrupción'!$B$10:$B$251,0),41),"")</f>
        <v/>
      </c>
      <c r="P164" s="70" t="str">
        <f>IFERROR(INDEX('[1]Controles de Corrupción'!$C$10:$AZ$251,MATCH(A164,'[1]Controles de Corrupción'!$B$10:$B$251,0),42),"")</f>
        <v/>
      </c>
      <c r="Q164" s="62" t="str">
        <f>IFERROR(INDEX('[1]Controles de Corrupción'!$C$10:$AZ$251,MATCH(A164,'[1]Controles de Corrupción'!$B$10:$B$251,0),47),"")</f>
        <v/>
      </c>
    </row>
    <row r="165" spans="1:17" ht="50.25" customHeight="1" x14ac:dyDescent="0.25">
      <c r="A165" s="118" t="s">
        <v>796</v>
      </c>
      <c r="B165" s="818"/>
      <c r="C165" s="821"/>
      <c r="D165" s="701"/>
      <c r="E165" s="823"/>
      <c r="F165" s="702"/>
      <c r="G165" s="702"/>
      <c r="H165" s="816"/>
      <c r="I165" s="702"/>
      <c r="J165" s="702"/>
      <c r="K165" s="702"/>
      <c r="L165" s="702"/>
      <c r="M165" s="70" t="str">
        <f>IFERROR(INDEX('[1]Controles de Corrupción'!$C$10:$AZ$251,MATCH(A165,'[1]Controles de Corrupción'!$B$10:$B$251,0),4),"")</f>
        <v/>
      </c>
      <c r="N165" s="70" t="str">
        <f>IFERROR(INDEX('[1]Controles de Corrupción'!$C$10:$AZ$251,MATCH(A165,'[1]Controles de Corrupción'!$B$10:$B$251,0),40),"")</f>
        <v/>
      </c>
      <c r="O165" s="70" t="str">
        <f>IFERROR(INDEX('[1]Controles de Corrupción'!$C$10:$AZ$251,MATCH(A165,'[1]Controles de Corrupción'!$B$10:$B$251,0),41),"")</f>
        <v/>
      </c>
      <c r="P165" s="70" t="str">
        <f>IFERROR(INDEX('[1]Controles de Corrupción'!$C$10:$AZ$251,MATCH(A165,'[1]Controles de Corrupción'!$B$10:$B$251,0),42),"")</f>
        <v/>
      </c>
      <c r="Q165" s="62" t="str">
        <f>IFERROR(INDEX('[1]Controles de Corrupción'!$C$10:$AZ$251,MATCH(A165,'[1]Controles de Corrupción'!$B$10:$B$251,0),47),"")</f>
        <v/>
      </c>
    </row>
    <row r="166" spans="1:17" ht="50.25" customHeight="1" x14ac:dyDescent="0.25">
      <c r="A166" s="118" t="s">
        <v>797</v>
      </c>
      <c r="B166" s="818"/>
      <c r="C166" s="821"/>
      <c r="D166" s="701"/>
      <c r="E166" s="823"/>
      <c r="F166" s="702"/>
      <c r="G166" s="702"/>
      <c r="H166" s="816"/>
      <c r="I166" s="702"/>
      <c r="J166" s="702"/>
      <c r="K166" s="702"/>
      <c r="L166" s="702"/>
      <c r="M166" s="70" t="str">
        <f>IFERROR(INDEX('[1]Controles de Corrupción'!$C$10:$AZ$251,MATCH(A166,'[1]Controles de Corrupción'!$B$10:$B$251,0),4),"")</f>
        <v/>
      </c>
      <c r="N166" s="70" t="str">
        <f>IFERROR(INDEX('[1]Controles de Corrupción'!$C$10:$AZ$251,MATCH(A166,'[1]Controles de Corrupción'!$B$10:$B$251,0),40),"")</f>
        <v/>
      </c>
      <c r="O166" s="70" t="str">
        <f>IFERROR(INDEX('[1]Controles de Corrupción'!$C$10:$AZ$251,MATCH(A166,'[1]Controles de Corrupción'!$B$10:$B$251,0),41),"")</f>
        <v/>
      </c>
      <c r="P166" s="70" t="str">
        <f>IFERROR(INDEX('[1]Controles de Corrupción'!$C$10:$AZ$251,MATCH(A166,'[1]Controles de Corrupción'!$B$10:$B$251,0),42),"")</f>
        <v/>
      </c>
      <c r="Q166" s="62" t="str">
        <f>IFERROR(INDEX('[1]Controles de Corrupción'!$C$10:$AZ$251,MATCH(A166,'[1]Controles de Corrupción'!$B$10:$B$251,0),47),"")</f>
        <v/>
      </c>
    </row>
    <row r="167" spans="1:17" ht="50.25" customHeight="1" x14ac:dyDescent="0.25">
      <c r="A167" s="118" t="s">
        <v>798</v>
      </c>
      <c r="B167" s="818"/>
      <c r="C167" s="821"/>
      <c r="D167" s="701"/>
      <c r="E167" s="823"/>
      <c r="F167" s="702"/>
      <c r="G167" s="702"/>
      <c r="H167" s="816"/>
      <c r="I167" s="702"/>
      <c r="J167" s="702"/>
      <c r="K167" s="702"/>
      <c r="L167" s="702"/>
      <c r="M167" s="70" t="str">
        <f>IFERROR(INDEX('[1]Controles de Corrupción'!$C$10:$AZ$251,MATCH(A167,'[1]Controles de Corrupción'!$B$10:$B$251,0),4),"")</f>
        <v/>
      </c>
      <c r="N167" s="70" t="str">
        <f>IFERROR(INDEX('[1]Controles de Corrupción'!$C$10:$AZ$251,MATCH(A167,'[1]Controles de Corrupción'!$B$10:$B$251,0),40),"")</f>
        <v/>
      </c>
      <c r="O167" s="70" t="str">
        <f>IFERROR(INDEX('[1]Controles de Corrupción'!$C$10:$AZ$251,MATCH(A167,'[1]Controles de Corrupción'!$B$10:$B$251,0),41),"")</f>
        <v/>
      </c>
      <c r="P167" s="70" t="str">
        <f>IFERROR(INDEX('[1]Controles de Corrupción'!$C$10:$AZ$251,MATCH(A167,'[1]Controles de Corrupción'!$B$10:$B$251,0),42),"")</f>
        <v/>
      </c>
      <c r="Q167" s="62" t="str">
        <f>IFERROR(INDEX('[1]Controles de Corrupción'!$C$10:$AZ$251,MATCH(A167,'[1]Controles de Corrupción'!$B$10:$B$251,0),47),"")</f>
        <v/>
      </c>
    </row>
    <row r="168" spans="1:17" ht="50.25" customHeight="1" x14ac:dyDescent="0.25">
      <c r="A168" s="118" t="s">
        <v>799</v>
      </c>
      <c r="B168" s="819"/>
      <c r="C168" s="821"/>
      <c r="D168" s="701"/>
      <c r="E168" s="823"/>
      <c r="F168" s="702"/>
      <c r="G168" s="702"/>
      <c r="H168" s="714"/>
      <c r="I168" s="702"/>
      <c r="J168" s="702"/>
      <c r="K168" s="702"/>
      <c r="L168" s="702"/>
      <c r="M168" s="70" t="str">
        <f>IFERROR(INDEX('[1]Controles de Corrupción'!$C$10:$AZ$251,MATCH(A168,'[1]Controles de Corrupción'!$B$10:$B$251,0),4),"")</f>
        <v/>
      </c>
      <c r="N168" s="70" t="str">
        <f>IFERROR(INDEX('[1]Controles de Corrupción'!$C$10:$AZ$251,MATCH(A168,'[1]Controles de Corrupción'!$B$10:$B$251,0),40),"")</f>
        <v/>
      </c>
      <c r="O168" s="70" t="str">
        <f>IFERROR(INDEX('[1]Controles de Corrupción'!$C$10:$AZ$251,MATCH(A168,'[1]Controles de Corrupción'!$B$10:$B$251,0),41),"")</f>
        <v/>
      </c>
      <c r="P168" s="70" t="str">
        <f>IFERROR(INDEX('[1]Controles de Corrupción'!$C$10:$AZ$251,MATCH(A168,'[1]Controles de Corrupción'!$B$10:$B$251,0),42),"")</f>
        <v/>
      </c>
      <c r="Q168" s="62" t="str">
        <f>IFERROR(INDEX('[1]Controles de Corrupción'!$C$10:$AZ$251,MATCH(A168,'[1]Controles de Corrupción'!$B$10:$B$251,0),47),"")</f>
        <v/>
      </c>
    </row>
    <row r="169" spans="1:17" ht="50.25" customHeight="1" x14ac:dyDescent="0.25">
      <c r="A169" s="118" t="s">
        <v>800</v>
      </c>
      <c r="B169" s="817"/>
      <c r="C169" s="820" t="str">
        <f>IFERROR(INDEX('[1]Riesgos de Corrupción'!$B$11:$BN$100,MATCH('Mapa Riesgo CorrupcióN'!B169,'[1]Riesgos de Corrupción'!$B$11:$B$100,0),2),"")</f>
        <v/>
      </c>
      <c r="D169" s="700" t="str">
        <f>IFERROR(INDEX('[1]Riesgos de Corrupción'!$B$11:$BN$100,MATCH('Mapa Riesgo CorrupcióN'!B169,'[1]Riesgos de Corrupción'!$B$11:$B$100,0),4),"")</f>
        <v/>
      </c>
      <c r="E169" s="822" t="str">
        <f>IFERROR(INDEX('[1]Riesgos de Corrupción'!$B$11:$BN$100,MATCH('Mapa Riesgo CorrupcióN'!B169,'[1]Riesgos de Corrupción'!$B$11:$B$100,0),5),"")</f>
        <v/>
      </c>
      <c r="F169" s="713" t="str">
        <f>IFERROR(INDEX('[1]Riesgos de Corrupción'!$B$11:$BN$100,MATCH('Mapa Riesgo CorrupcióN'!B169,'[1]Riesgos de Corrupción'!$B$11:$B$100,0),18),"")</f>
        <v/>
      </c>
      <c r="G169" s="713" t="str">
        <f>IFERROR(INDEX('[1]Riesgos de Corrupción'!$B$11:$BN$100,MATCH('Mapa Riesgo CorrupcióN'!B169,'[1]Riesgos de Corrupción'!$B$11:$B$100,0),63),"")</f>
        <v/>
      </c>
      <c r="H169" s="815" t="str">
        <f>IFERROR(INDEX('[1]Riesgos de Corrupción'!$B$11:$BN$100,MATCH('Mapa Riesgo CorrupcióN'!B169,'[1]Riesgos de Corrupción'!$B$11:$B$100,0),64),"")</f>
        <v/>
      </c>
      <c r="I169" s="713" t="str">
        <f>IFERROR(INDEX('[1]Controles de Corrupción'!$C$10:$AZ$251,MATCH('Mapa Riesgo CorrupcióN'!B169,'[1]Controles de Corrupción'!$C$10:$C$251,0),33),"")</f>
        <v/>
      </c>
      <c r="J169" s="713" t="str">
        <f>IFERROR(INDEX('[1]Controles de Corrupción'!$C$10:$AZ$251,MATCH('Mapa Riesgo CorrupcióN'!B169,'[1]Controles de Corrupción'!$C$10:$C$251,0),36),"")</f>
        <v/>
      </c>
      <c r="K169" s="713" t="str">
        <f>IFERROR(INDEX('[1]Controles de Corrupción'!$C$10:$AZ$251,MATCH('Mapa Riesgo CorrupcióN'!B169,'[1]Controles de Corrupción'!$C$10:$C$251,0),37),"")</f>
        <v/>
      </c>
      <c r="L169" s="713" t="str">
        <f>IFERROR(INDEX('[1]Controles de Corrupción'!$C$10:$AZ$251,MATCH('Mapa Riesgo CorrupcióN'!B169,'[1]Controles de Corrupción'!$C$10:$C$251,0),38),"")</f>
        <v/>
      </c>
      <c r="M169" s="70" t="str">
        <f>IFERROR(INDEX('[1]Controles de Corrupción'!$C$10:$AZ$251,MATCH(A169,'[1]Controles de Corrupción'!$B$10:$B$251,0),4),"")</f>
        <v/>
      </c>
      <c r="N169" s="70" t="str">
        <f>IFERROR(INDEX('[1]Controles de Corrupción'!$C$10:$AZ$251,MATCH(A169,'[1]Controles de Corrupción'!$B$10:$B$251,0),40),"")</f>
        <v/>
      </c>
      <c r="O169" s="70" t="str">
        <f>IFERROR(INDEX('[1]Controles de Corrupción'!$C$10:$AZ$251,MATCH(A169,'[1]Controles de Corrupción'!$B$10:$B$251,0),41),"")</f>
        <v/>
      </c>
      <c r="P169" s="70" t="str">
        <f>IFERROR(INDEX('[1]Controles de Corrupción'!$C$10:$AZ$251,MATCH(A169,'[1]Controles de Corrupción'!$B$10:$B$251,0),42),"")</f>
        <v/>
      </c>
      <c r="Q169" s="62" t="str">
        <f>IFERROR(INDEX('[1]Controles de Corrupción'!$C$10:$AZ$251,MATCH(A169,'[1]Controles de Corrupción'!$B$10:$B$251,0),47),"")</f>
        <v/>
      </c>
    </row>
    <row r="170" spans="1:17" ht="50.25" customHeight="1" x14ac:dyDescent="0.25">
      <c r="A170" s="118" t="s">
        <v>801</v>
      </c>
      <c r="B170" s="818"/>
      <c r="C170" s="821"/>
      <c r="D170" s="701"/>
      <c r="E170" s="823"/>
      <c r="F170" s="702"/>
      <c r="G170" s="702"/>
      <c r="H170" s="816"/>
      <c r="I170" s="702"/>
      <c r="J170" s="702"/>
      <c r="K170" s="702"/>
      <c r="L170" s="702"/>
      <c r="M170" s="70" t="str">
        <f>IFERROR(INDEX('[1]Controles de Corrupción'!$C$10:$AZ$251,MATCH(A170,'[1]Controles de Corrupción'!$B$10:$B$251,0),4),"")</f>
        <v/>
      </c>
      <c r="N170" s="70" t="str">
        <f>IFERROR(INDEX('[1]Controles de Corrupción'!$C$10:$AZ$251,MATCH(A170,'[1]Controles de Corrupción'!$B$10:$B$251,0),40),"")</f>
        <v/>
      </c>
      <c r="O170" s="70" t="str">
        <f>IFERROR(INDEX('[1]Controles de Corrupción'!$C$10:$AZ$251,MATCH(A170,'[1]Controles de Corrupción'!$B$10:$B$251,0),41),"")</f>
        <v/>
      </c>
      <c r="P170" s="70" t="str">
        <f>IFERROR(INDEX('[1]Controles de Corrupción'!$C$10:$AZ$251,MATCH(A170,'[1]Controles de Corrupción'!$B$10:$B$251,0),42),"")</f>
        <v/>
      </c>
      <c r="Q170" s="62" t="str">
        <f>IFERROR(INDEX('[1]Controles de Corrupción'!$C$10:$AZ$251,MATCH(A170,'[1]Controles de Corrupción'!$B$10:$B$251,0),47),"")</f>
        <v/>
      </c>
    </row>
    <row r="171" spans="1:17" ht="50.25" customHeight="1" x14ac:dyDescent="0.25">
      <c r="A171" s="118" t="s">
        <v>802</v>
      </c>
      <c r="B171" s="818"/>
      <c r="C171" s="821"/>
      <c r="D171" s="701"/>
      <c r="E171" s="823"/>
      <c r="F171" s="702"/>
      <c r="G171" s="702"/>
      <c r="H171" s="816"/>
      <c r="I171" s="702"/>
      <c r="J171" s="702"/>
      <c r="K171" s="702"/>
      <c r="L171" s="702"/>
      <c r="M171" s="70" t="str">
        <f>IFERROR(INDEX('[1]Controles de Corrupción'!$C$10:$AZ$251,MATCH(A171,'[1]Controles de Corrupción'!$B$10:$B$251,0),4),"")</f>
        <v/>
      </c>
      <c r="N171" s="70" t="str">
        <f>IFERROR(INDEX('[1]Controles de Corrupción'!$C$10:$AZ$251,MATCH(A171,'[1]Controles de Corrupción'!$B$10:$B$251,0),40),"")</f>
        <v/>
      </c>
      <c r="O171" s="70" t="str">
        <f>IFERROR(INDEX('[1]Controles de Corrupción'!$C$10:$AZ$251,MATCH(A171,'[1]Controles de Corrupción'!$B$10:$B$251,0),41),"")</f>
        <v/>
      </c>
      <c r="P171" s="70" t="str">
        <f>IFERROR(INDEX('[1]Controles de Corrupción'!$C$10:$AZ$251,MATCH(A171,'[1]Controles de Corrupción'!$B$10:$B$251,0),42),"")</f>
        <v/>
      </c>
      <c r="Q171" s="62" t="str">
        <f>IFERROR(INDEX('[1]Controles de Corrupción'!$C$10:$AZ$251,MATCH(A171,'[1]Controles de Corrupción'!$B$10:$B$251,0),47),"")</f>
        <v/>
      </c>
    </row>
    <row r="172" spans="1:17" ht="50.25" customHeight="1" x14ac:dyDescent="0.25">
      <c r="A172" s="118" t="s">
        <v>803</v>
      </c>
      <c r="B172" s="818"/>
      <c r="C172" s="821"/>
      <c r="D172" s="701"/>
      <c r="E172" s="823"/>
      <c r="F172" s="702"/>
      <c r="G172" s="702"/>
      <c r="H172" s="816"/>
      <c r="I172" s="702"/>
      <c r="J172" s="702"/>
      <c r="K172" s="702"/>
      <c r="L172" s="702"/>
      <c r="M172" s="70" t="str">
        <f>IFERROR(INDEX('[1]Controles de Corrupción'!$C$10:$AZ$251,MATCH(A172,'[1]Controles de Corrupción'!$B$10:$B$251,0),4),"")</f>
        <v/>
      </c>
      <c r="N172" s="70" t="str">
        <f>IFERROR(INDEX('[1]Controles de Corrupción'!$C$10:$AZ$251,MATCH(A172,'[1]Controles de Corrupción'!$B$10:$B$251,0),40),"")</f>
        <v/>
      </c>
      <c r="O172" s="70" t="str">
        <f>IFERROR(INDEX('[1]Controles de Corrupción'!$C$10:$AZ$251,MATCH(A172,'[1]Controles de Corrupción'!$B$10:$B$251,0),41),"")</f>
        <v/>
      </c>
      <c r="P172" s="70" t="str">
        <f>IFERROR(INDEX('[1]Controles de Corrupción'!$C$10:$AZ$251,MATCH(A172,'[1]Controles de Corrupción'!$B$10:$B$251,0),42),"")</f>
        <v/>
      </c>
      <c r="Q172" s="62" t="str">
        <f>IFERROR(INDEX('[1]Controles de Corrupción'!$C$10:$AZ$251,MATCH(A172,'[1]Controles de Corrupción'!$B$10:$B$251,0),47),"")</f>
        <v/>
      </c>
    </row>
    <row r="173" spans="1:17" ht="50.25" customHeight="1" x14ac:dyDescent="0.25">
      <c r="A173" s="118" t="s">
        <v>804</v>
      </c>
      <c r="B173" s="818"/>
      <c r="C173" s="821"/>
      <c r="D173" s="701"/>
      <c r="E173" s="823"/>
      <c r="F173" s="702"/>
      <c r="G173" s="702"/>
      <c r="H173" s="816"/>
      <c r="I173" s="702"/>
      <c r="J173" s="702"/>
      <c r="K173" s="702"/>
      <c r="L173" s="702"/>
      <c r="M173" s="70" t="str">
        <f>IFERROR(INDEX('[1]Controles de Corrupción'!$C$10:$AZ$251,MATCH(A173,'[1]Controles de Corrupción'!$B$10:$B$251,0),4),"")</f>
        <v/>
      </c>
      <c r="N173" s="70" t="str">
        <f>IFERROR(INDEX('[1]Controles de Corrupción'!$C$10:$AZ$251,MATCH(A173,'[1]Controles de Corrupción'!$B$10:$B$251,0),40),"")</f>
        <v/>
      </c>
      <c r="O173" s="70" t="str">
        <f>IFERROR(INDEX('[1]Controles de Corrupción'!$C$10:$AZ$251,MATCH(A173,'[1]Controles de Corrupción'!$B$10:$B$251,0),41),"")</f>
        <v/>
      </c>
      <c r="P173" s="70" t="str">
        <f>IFERROR(INDEX('[1]Controles de Corrupción'!$C$10:$AZ$251,MATCH(A173,'[1]Controles de Corrupción'!$B$10:$B$251,0),42),"")</f>
        <v/>
      </c>
      <c r="Q173" s="62" t="str">
        <f>IFERROR(INDEX('[1]Controles de Corrupción'!$C$10:$AZ$251,MATCH(A173,'[1]Controles de Corrupción'!$B$10:$B$251,0),47),"")</f>
        <v/>
      </c>
    </row>
    <row r="174" spans="1:17" ht="51.75" customHeight="1" x14ac:dyDescent="0.25">
      <c r="A174" s="118" t="s">
        <v>805</v>
      </c>
      <c r="B174" s="819"/>
      <c r="C174" s="821"/>
      <c r="D174" s="701"/>
      <c r="E174" s="823"/>
      <c r="F174" s="702"/>
      <c r="G174" s="702"/>
      <c r="H174" s="714"/>
      <c r="I174" s="702"/>
      <c r="J174" s="702"/>
      <c r="K174" s="702"/>
      <c r="L174" s="702"/>
      <c r="M174" s="70" t="str">
        <f>IFERROR(INDEX('[1]Controles de Corrupción'!$C$10:$AZ$251,MATCH(A174,'[1]Controles de Corrupción'!$B$10:$B$251,0),4),"")</f>
        <v/>
      </c>
      <c r="N174" s="70" t="str">
        <f>IFERROR(INDEX('[1]Controles de Corrupción'!$C$10:$AZ$251,MATCH(A174,'[1]Controles de Corrupción'!$B$10:$B$251,0),40),"")</f>
        <v/>
      </c>
      <c r="O174" s="70" t="str">
        <f>IFERROR(INDEX('[1]Controles de Corrupción'!$C$10:$AZ$251,MATCH(A174,'[1]Controles de Corrupción'!$B$10:$B$251,0),41),"")</f>
        <v/>
      </c>
      <c r="P174" s="70" t="str">
        <f>IFERROR(INDEX('[1]Controles de Corrupción'!$C$10:$AZ$251,MATCH(A174,'[1]Controles de Corrupción'!$B$10:$B$251,0),42),"")</f>
        <v/>
      </c>
      <c r="Q174" s="62" t="str">
        <f>IFERROR(INDEX('[1]Controles de Corrupción'!$C$10:$AZ$251,MATCH(A174,'[1]Controles de Corrupción'!$B$10:$B$251,0),47),"")</f>
        <v/>
      </c>
    </row>
    <row r="175" spans="1:17" ht="51.75" customHeight="1" x14ac:dyDescent="0.25">
      <c r="A175" s="118" t="s">
        <v>806</v>
      </c>
      <c r="B175" s="817"/>
      <c r="C175" s="820" t="str">
        <f>IFERROR(INDEX('[1]Riesgos de Corrupción'!$B$11:$BN$100,MATCH('Mapa Riesgo CorrupcióN'!B175,'[1]Riesgos de Corrupción'!$B$11:$B$100,0),2),"")</f>
        <v/>
      </c>
      <c r="D175" s="700" t="str">
        <f>IFERROR(INDEX('[1]Riesgos de Corrupción'!$B$11:$BN$100,MATCH('Mapa Riesgo CorrupcióN'!B175,'[1]Riesgos de Corrupción'!$B$11:$B$100,0),4),"")</f>
        <v/>
      </c>
      <c r="E175" s="822" t="str">
        <f>IFERROR(INDEX('[1]Riesgos de Corrupción'!$B$11:$BN$100,MATCH('Mapa Riesgo CorrupcióN'!B175,'[1]Riesgos de Corrupción'!$B$11:$B$100,0),5),"")</f>
        <v/>
      </c>
      <c r="F175" s="713" t="str">
        <f>IFERROR(INDEX('[1]Riesgos de Corrupción'!$B$11:$BN$100,MATCH('Mapa Riesgo CorrupcióN'!B175,'[1]Riesgos de Corrupción'!$B$11:$B$100,0),18),"")</f>
        <v/>
      </c>
      <c r="G175" s="713" t="str">
        <f>IFERROR(INDEX('[1]Riesgos de Corrupción'!$B$11:$BN$100,MATCH('Mapa Riesgo CorrupcióN'!B175,'[1]Riesgos de Corrupción'!$B$11:$B$100,0),63),"")</f>
        <v/>
      </c>
      <c r="H175" s="815" t="str">
        <f>IFERROR(INDEX('[1]Riesgos de Corrupción'!$B$11:$BN$100,MATCH('Mapa Riesgo CorrupcióN'!B175,'[1]Riesgos de Corrupción'!$B$11:$B$100,0),64),"")</f>
        <v/>
      </c>
      <c r="I175" s="713" t="str">
        <f>IFERROR(INDEX('[1]Controles de Corrupción'!$C$10:$AZ$251,MATCH('Mapa Riesgo CorrupcióN'!B175,'[1]Controles de Corrupción'!$C$10:$C$251,0),33),"")</f>
        <v/>
      </c>
      <c r="J175" s="713" t="str">
        <f>IFERROR(INDEX('[1]Controles de Corrupción'!$C$10:$AZ$251,MATCH('Mapa Riesgo CorrupcióN'!B175,'[1]Controles de Corrupción'!$C$10:$C$251,0),36),"")</f>
        <v/>
      </c>
      <c r="K175" s="713" t="str">
        <f>IFERROR(INDEX('[1]Controles de Corrupción'!$C$10:$AZ$251,MATCH('Mapa Riesgo CorrupcióN'!B175,'[1]Controles de Corrupción'!$C$10:$C$251,0),37),"")</f>
        <v/>
      </c>
      <c r="L175" s="713" t="str">
        <f>IFERROR(INDEX('[1]Controles de Corrupción'!$C$10:$AZ$251,MATCH('Mapa Riesgo CorrupcióN'!B175,'[1]Controles de Corrupción'!$C$10:$C$251,0),38),"")</f>
        <v/>
      </c>
      <c r="M175" s="70" t="str">
        <f>IFERROR(INDEX('[1]Controles de Corrupción'!$C$10:$AZ$251,MATCH(A175,'[1]Controles de Corrupción'!$B$10:$B$251,0),4),"")</f>
        <v/>
      </c>
      <c r="N175" s="70" t="str">
        <f>IFERROR(INDEX('[1]Controles de Corrupción'!$C$10:$AZ$251,MATCH(A175,'[1]Controles de Corrupción'!$B$10:$B$251,0),40),"")</f>
        <v/>
      </c>
      <c r="O175" s="70" t="str">
        <f>IFERROR(INDEX('[1]Controles de Corrupción'!$C$10:$AZ$251,MATCH(A175,'[1]Controles de Corrupción'!$B$10:$B$251,0),41),"")</f>
        <v/>
      </c>
      <c r="P175" s="70" t="str">
        <f>IFERROR(INDEX('[1]Controles de Corrupción'!$C$10:$AZ$251,MATCH(A175,'[1]Controles de Corrupción'!$B$10:$B$251,0),42),"")</f>
        <v/>
      </c>
      <c r="Q175" s="62" t="str">
        <f>IFERROR(INDEX('[1]Controles de Corrupción'!$C$10:$AZ$251,MATCH(A175,'[1]Controles de Corrupción'!$B$10:$B$251,0),47),"")</f>
        <v/>
      </c>
    </row>
    <row r="176" spans="1:17" ht="51.75" customHeight="1" x14ac:dyDescent="0.25">
      <c r="A176" s="118" t="s">
        <v>807</v>
      </c>
      <c r="B176" s="818"/>
      <c r="C176" s="821"/>
      <c r="D176" s="701"/>
      <c r="E176" s="823"/>
      <c r="F176" s="702"/>
      <c r="G176" s="702"/>
      <c r="H176" s="816"/>
      <c r="I176" s="702"/>
      <c r="J176" s="702"/>
      <c r="K176" s="702"/>
      <c r="L176" s="702"/>
      <c r="M176" s="70" t="str">
        <f>IFERROR(INDEX('[1]Controles de Corrupción'!$C$10:$AZ$251,MATCH(A176,'[1]Controles de Corrupción'!$B$10:$B$251,0),4),"")</f>
        <v/>
      </c>
      <c r="N176" s="70" t="str">
        <f>IFERROR(INDEX('[1]Controles de Corrupción'!$C$10:$AZ$251,MATCH(A176,'[1]Controles de Corrupción'!$B$10:$B$251,0),40),"")</f>
        <v/>
      </c>
      <c r="O176" s="70" t="str">
        <f>IFERROR(INDEX('[1]Controles de Corrupción'!$C$10:$AZ$251,MATCH(A176,'[1]Controles de Corrupción'!$B$10:$B$251,0),41),"")</f>
        <v/>
      </c>
      <c r="P176" s="70" t="str">
        <f>IFERROR(INDEX('[1]Controles de Corrupción'!$C$10:$AZ$251,MATCH(A176,'[1]Controles de Corrupción'!$B$10:$B$251,0),42),"")</f>
        <v/>
      </c>
      <c r="Q176" s="62" t="str">
        <f>IFERROR(INDEX('[1]Controles de Corrupción'!$C$10:$AZ$251,MATCH(A176,'[1]Controles de Corrupción'!$B$10:$B$251,0),47),"")</f>
        <v/>
      </c>
    </row>
    <row r="177" spans="1:17" ht="51.75" customHeight="1" x14ac:dyDescent="0.25">
      <c r="A177" s="118" t="s">
        <v>808</v>
      </c>
      <c r="B177" s="818"/>
      <c r="C177" s="821"/>
      <c r="D177" s="701"/>
      <c r="E177" s="823"/>
      <c r="F177" s="702"/>
      <c r="G177" s="702"/>
      <c r="H177" s="816"/>
      <c r="I177" s="702"/>
      <c r="J177" s="702"/>
      <c r="K177" s="702"/>
      <c r="L177" s="702"/>
      <c r="M177" s="70" t="str">
        <f>IFERROR(INDEX('[1]Controles de Corrupción'!$C$10:$AZ$251,MATCH(A177,'[1]Controles de Corrupción'!$B$10:$B$251,0),4),"")</f>
        <v/>
      </c>
      <c r="N177" s="70" t="str">
        <f>IFERROR(INDEX('[1]Controles de Corrupción'!$C$10:$AZ$251,MATCH(A177,'[1]Controles de Corrupción'!$B$10:$B$251,0),40),"")</f>
        <v/>
      </c>
      <c r="O177" s="70" t="str">
        <f>IFERROR(INDEX('[1]Controles de Corrupción'!$C$10:$AZ$251,MATCH(A177,'[1]Controles de Corrupción'!$B$10:$B$251,0),41),"")</f>
        <v/>
      </c>
      <c r="P177" s="70" t="str">
        <f>IFERROR(INDEX('[1]Controles de Corrupción'!$C$10:$AZ$251,MATCH(A177,'[1]Controles de Corrupción'!$B$10:$B$251,0),42),"")</f>
        <v/>
      </c>
      <c r="Q177" s="62" t="str">
        <f>IFERROR(INDEX('[1]Controles de Corrupción'!$C$10:$AZ$251,MATCH(A177,'[1]Controles de Corrupción'!$B$10:$B$251,0),47),"")</f>
        <v/>
      </c>
    </row>
    <row r="178" spans="1:17" ht="51.75" customHeight="1" x14ac:dyDescent="0.25">
      <c r="A178" s="118" t="s">
        <v>809</v>
      </c>
      <c r="B178" s="818"/>
      <c r="C178" s="821"/>
      <c r="D178" s="701"/>
      <c r="E178" s="823"/>
      <c r="F178" s="702"/>
      <c r="G178" s="702"/>
      <c r="H178" s="816"/>
      <c r="I178" s="702"/>
      <c r="J178" s="702"/>
      <c r="K178" s="702"/>
      <c r="L178" s="702"/>
      <c r="M178" s="70" t="str">
        <f>IFERROR(INDEX('[1]Controles de Corrupción'!$C$10:$AZ$251,MATCH(A178,'[1]Controles de Corrupción'!$B$10:$B$251,0),4),"")</f>
        <v/>
      </c>
      <c r="N178" s="70" t="str">
        <f>IFERROR(INDEX('[1]Controles de Corrupción'!$C$10:$AZ$251,MATCH(A178,'[1]Controles de Corrupción'!$B$10:$B$251,0),40),"")</f>
        <v/>
      </c>
      <c r="O178" s="70" t="str">
        <f>IFERROR(INDEX('[1]Controles de Corrupción'!$C$10:$AZ$251,MATCH(A178,'[1]Controles de Corrupción'!$B$10:$B$251,0),41),"")</f>
        <v/>
      </c>
      <c r="P178" s="70" t="str">
        <f>IFERROR(INDEX('[1]Controles de Corrupción'!$C$10:$AZ$251,MATCH(A178,'[1]Controles de Corrupción'!$B$10:$B$251,0),42),"")</f>
        <v/>
      </c>
      <c r="Q178" s="62" t="str">
        <f>IFERROR(INDEX('[1]Controles de Corrupción'!$C$10:$AZ$251,MATCH(A178,'[1]Controles de Corrupción'!$B$10:$B$251,0),47),"")</f>
        <v/>
      </c>
    </row>
    <row r="179" spans="1:17" ht="51.75" customHeight="1" x14ac:dyDescent="0.25">
      <c r="A179" s="118" t="s">
        <v>810</v>
      </c>
      <c r="B179" s="818"/>
      <c r="C179" s="821"/>
      <c r="D179" s="701"/>
      <c r="E179" s="823"/>
      <c r="F179" s="702"/>
      <c r="G179" s="702"/>
      <c r="H179" s="816"/>
      <c r="I179" s="702"/>
      <c r="J179" s="702"/>
      <c r="K179" s="702"/>
      <c r="L179" s="702"/>
      <c r="M179" s="70" t="str">
        <f>IFERROR(INDEX('[1]Controles de Corrupción'!$C$10:$AZ$251,MATCH(A179,'[1]Controles de Corrupción'!$B$10:$B$251,0),4),"")</f>
        <v/>
      </c>
      <c r="N179" s="70" t="str">
        <f>IFERROR(INDEX('[1]Controles de Corrupción'!$C$10:$AZ$251,MATCH(A179,'[1]Controles de Corrupción'!$B$10:$B$251,0),40),"")</f>
        <v/>
      </c>
      <c r="O179" s="70" t="str">
        <f>IFERROR(INDEX('[1]Controles de Corrupción'!$C$10:$AZ$251,MATCH(A179,'[1]Controles de Corrupción'!$B$10:$B$251,0),41),"")</f>
        <v/>
      </c>
      <c r="P179" s="70" t="str">
        <f>IFERROR(INDEX('[1]Controles de Corrupción'!$C$10:$AZ$251,MATCH(A179,'[1]Controles de Corrupción'!$B$10:$B$251,0),42),"")</f>
        <v/>
      </c>
      <c r="Q179" s="62" t="str">
        <f>IFERROR(INDEX('[1]Controles de Corrupción'!$C$10:$AZ$251,MATCH(A179,'[1]Controles de Corrupción'!$B$10:$B$251,0),47),"")</f>
        <v/>
      </c>
    </row>
    <row r="180" spans="1:17" ht="51.75" customHeight="1" x14ac:dyDescent="0.25">
      <c r="A180" s="118" t="s">
        <v>811</v>
      </c>
      <c r="B180" s="819"/>
      <c r="C180" s="821"/>
      <c r="D180" s="701"/>
      <c r="E180" s="823"/>
      <c r="F180" s="702"/>
      <c r="G180" s="702"/>
      <c r="H180" s="714"/>
      <c r="I180" s="702"/>
      <c r="J180" s="702"/>
      <c r="K180" s="702"/>
      <c r="L180" s="702"/>
      <c r="M180" s="70" t="str">
        <f>IFERROR(INDEX('[1]Controles de Corrupción'!$C$10:$AZ$251,MATCH(A180,'[1]Controles de Corrupción'!$B$10:$B$251,0),4),"")</f>
        <v/>
      </c>
      <c r="N180" s="70" t="str">
        <f>IFERROR(INDEX('[1]Controles de Corrupción'!$C$10:$AZ$251,MATCH(A180,'[1]Controles de Corrupción'!$B$10:$B$251,0),40),"")</f>
        <v/>
      </c>
      <c r="O180" s="70" t="str">
        <f>IFERROR(INDEX('[1]Controles de Corrupción'!$C$10:$AZ$251,MATCH(A180,'[1]Controles de Corrupción'!$B$10:$B$251,0),41),"")</f>
        <v/>
      </c>
      <c r="P180" s="70" t="str">
        <f>IFERROR(INDEX('[1]Controles de Corrupción'!$C$10:$AZ$251,MATCH(A180,'[1]Controles de Corrupción'!$B$10:$B$251,0),42),"")</f>
        <v/>
      </c>
      <c r="Q180" s="62" t="str">
        <f>IFERROR(INDEX('[1]Controles de Corrupción'!$C$10:$AZ$251,MATCH(A180,'[1]Controles de Corrupción'!$B$10:$B$251,0),47),"")</f>
        <v/>
      </c>
    </row>
    <row r="181" spans="1:17" ht="51.75" customHeight="1" x14ac:dyDescent="0.25">
      <c r="A181" s="118" t="s">
        <v>812</v>
      </c>
      <c r="B181" s="817"/>
      <c r="C181" s="820" t="str">
        <f>IFERROR(INDEX('[1]Riesgos de Corrupción'!$B$11:$BN$100,MATCH('Mapa Riesgo CorrupcióN'!B181,'[1]Riesgos de Corrupción'!$B$11:$B$100,0),2),"")</f>
        <v/>
      </c>
      <c r="D181" s="700" t="str">
        <f>IFERROR(INDEX('[1]Riesgos de Corrupción'!$B$11:$BN$100,MATCH('Mapa Riesgo CorrupcióN'!B181,'[1]Riesgos de Corrupción'!$B$11:$B$100,0),4),"")</f>
        <v/>
      </c>
      <c r="E181" s="822" t="str">
        <f>IFERROR(INDEX('[1]Riesgos de Corrupción'!$B$11:$BN$100,MATCH('Mapa Riesgo CorrupcióN'!B181,'[1]Riesgos de Corrupción'!$B$11:$B$100,0),5),"")</f>
        <v/>
      </c>
      <c r="F181" s="713" t="str">
        <f>IFERROR(INDEX('[1]Riesgos de Corrupción'!$B$11:$BN$100,MATCH('Mapa Riesgo CorrupcióN'!B181,'[1]Riesgos de Corrupción'!$B$11:$B$100,0),18),"")</f>
        <v/>
      </c>
      <c r="G181" s="713" t="str">
        <f>IFERROR(INDEX('[1]Riesgos de Corrupción'!$B$11:$BN$100,MATCH('Mapa Riesgo CorrupcióN'!B181,'[1]Riesgos de Corrupción'!$B$11:$B$100,0),63),"")</f>
        <v/>
      </c>
      <c r="H181" s="815" t="str">
        <f>IFERROR(INDEX('[1]Riesgos de Corrupción'!$B$11:$BN$100,MATCH('Mapa Riesgo CorrupcióN'!B181,'[1]Riesgos de Corrupción'!$B$11:$B$100,0),64),"")</f>
        <v/>
      </c>
      <c r="I181" s="713" t="str">
        <f>IFERROR(INDEX('[1]Controles de Corrupción'!$C$10:$AZ$251,MATCH('Mapa Riesgo CorrupcióN'!B181,'[1]Controles de Corrupción'!$C$10:$C$251,0),33),"")</f>
        <v/>
      </c>
      <c r="J181" s="713" t="str">
        <f>IFERROR(INDEX('[1]Controles de Corrupción'!$C$10:$AZ$251,MATCH('Mapa Riesgo CorrupcióN'!B181,'[1]Controles de Corrupción'!$C$10:$C$251,0),36),"")</f>
        <v/>
      </c>
      <c r="K181" s="713" t="str">
        <f>IFERROR(INDEX('[1]Controles de Corrupción'!$C$10:$AZ$251,MATCH('Mapa Riesgo CorrupcióN'!B181,'[1]Controles de Corrupción'!$C$10:$C$251,0),37),"")</f>
        <v/>
      </c>
      <c r="L181" s="713" t="str">
        <f>IFERROR(INDEX('[1]Controles de Corrupción'!$C$10:$AZ$251,MATCH('Mapa Riesgo CorrupcióN'!B181,'[1]Controles de Corrupción'!$C$10:$C$251,0),38),"")</f>
        <v/>
      </c>
      <c r="M181" s="70" t="str">
        <f>IFERROR(INDEX('[1]Controles de Corrupción'!$C$10:$AZ$251,MATCH(A181,'[1]Controles de Corrupción'!$B$10:$B$251,0),4),"")</f>
        <v/>
      </c>
      <c r="N181" s="70" t="str">
        <f>IFERROR(INDEX('[1]Controles de Corrupción'!$C$10:$AZ$251,MATCH(A181,'[1]Controles de Corrupción'!$B$10:$B$251,0),40),"")</f>
        <v/>
      </c>
      <c r="O181" s="70" t="str">
        <f>IFERROR(INDEX('[1]Controles de Corrupción'!$C$10:$AZ$251,MATCH(A181,'[1]Controles de Corrupción'!$B$10:$B$251,0),41),"")</f>
        <v/>
      </c>
      <c r="P181" s="70" t="str">
        <f>IFERROR(INDEX('[1]Controles de Corrupción'!$C$10:$AZ$251,MATCH(A181,'[1]Controles de Corrupción'!$B$10:$B$251,0),42),"")</f>
        <v/>
      </c>
      <c r="Q181" s="62" t="str">
        <f>IFERROR(INDEX('[1]Controles de Corrupción'!$C$10:$AZ$251,MATCH(A181,'[1]Controles de Corrupción'!$B$10:$B$251,0),47),"")</f>
        <v/>
      </c>
    </row>
    <row r="182" spans="1:17" ht="51.75" customHeight="1" x14ac:dyDescent="0.25">
      <c r="A182" s="118" t="s">
        <v>813</v>
      </c>
      <c r="B182" s="818"/>
      <c r="C182" s="821"/>
      <c r="D182" s="701"/>
      <c r="E182" s="823"/>
      <c r="F182" s="702"/>
      <c r="G182" s="702"/>
      <c r="H182" s="816"/>
      <c r="I182" s="702"/>
      <c r="J182" s="702"/>
      <c r="K182" s="702"/>
      <c r="L182" s="702"/>
      <c r="M182" s="70" t="str">
        <f>IFERROR(INDEX('[1]Controles de Corrupción'!$C$10:$AZ$251,MATCH(A182,'[1]Controles de Corrupción'!$B$10:$B$251,0),4),"")</f>
        <v/>
      </c>
      <c r="N182" s="70" t="str">
        <f>IFERROR(INDEX('[1]Controles de Corrupción'!$C$10:$AZ$251,MATCH(A182,'[1]Controles de Corrupción'!$B$10:$B$251,0),40),"")</f>
        <v/>
      </c>
      <c r="O182" s="70" t="str">
        <f>IFERROR(INDEX('[1]Controles de Corrupción'!$C$10:$AZ$251,MATCH(A182,'[1]Controles de Corrupción'!$B$10:$B$251,0),41),"")</f>
        <v/>
      </c>
      <c r="P182" s="70" t="str">
        <f>IFERROR(INDEX('[1]Controles de Corrupción'!$C$10:$AZ$251,MATCH(A182,'[1]Controles de Corrupción'!$B$10:$B$251,0),42),"")</f>
        <v/>
      </c>
      <c r="Q182" s="62" t="str">
        <f>IFERROR(INDEX('[1]Controles de Corrupción'!$C$10:$AZ$251,MATCH(A182,'[1]Controles de Corrupción'!$B$10:$B$251,0),47),"")</f>
        <v/>
      </c>
    </row>
    <row r="183" spans="1:17" ht="51.75" customHeight="1" x14ac:dyDescent="0.25">
      <c r="A183" s="118" t="s">
        <v>814</v>
      </c>
      <c r="B183" s="818"/>
      <c r="C183" s="821"/>
      <c r="D183" s="701"/>
      <c r="E183" s="823"/>
      <c r="F183" s="702"/>
      <c r="G183" s="702"/>
      <c r="H183" s="816"/>
      <c r="I183" s="702"/>
      <c r="J183" s="702"/>
      <c r="K183" s="702"/>
      <c r="L183" s="702"/>
      <c r="M183" s="70" t="str">
        <f>IFERROR(INDEX('[1]Controles de Corrupción'!$C$10:$AZ$251,MATCH(A183,'[1]Controles de Corrupción'!$B$10:$B$251,0),4),"")</f>
        <v/>
      </c>
      <c r="N183" s="70" t="str">
        <f>IFERROR(INDEX('[1]Controles de Corrupción'!$C$10:$AZ$251,MATCH(A183,'[1]Controles de Corrupción'!$B$10:$B$251,0),40),"")</f>
        <v/>
      </c>
      <c r="O183" s="70" t="str">
        <f>IFERROR(INDEX('[1]Controles de Corrupción'!$C$10:$AZ$251,MATCH(A183,'[1]Controles de Corrupción'!$B$10:$B$251,0),41),"")</f>
        <v/>
      </c>
      <c r="P183" s="70" t="str">
        <f>IFERROR(INDEX('[1]Controles de Corrupción'!$C$10:$AZ$251,MATCH(A183,'[1]Controles de Corrupción'!$B$10:$B$251,0),42),"")</f>
        <v/>
      </c>
      <c r="Q183" s="62" t="str">
        <f>IFERROR(INDEX('[1]Controles de Corrupción'!$C$10:$AZ$251,MATCH(A183,'[1]Controles de Corrupción'!$B$10:$B$251,0),47),"")</f>
        <v/>
      </c>
    </row>
    <row r="184" spans="1:17" ht="51.75" customHeight="1" x14ac:dyDescent="0.25">
      <c r="A184" s="118" t="s">
        <v>815</v>
      </c>
      <c r="B184" s="818"/>
      <c r="C184" s="821"/>
      <c r="D184" s="701"/>
      <c r="E184" s="823"/>
      <c r="F184" s="702"/>
      <c r="G184" s="702"/>
      <c r="H184" s="816"/>
      <c r="I184" s="702"/>
      <c r="J184" s="702"/>
      <c r="K184" s="702"/>
      <c r="L184" s="702"/>
      <c r="M184" s="70" t="str">
        <f>IFERROR(INDEX('[1]Controles de Corrupción'!$C$10:$AZ$251,MATCH(A184,'[1]Controles de Corrupción'!$B$10:$B$251,0),4),"")</f>
        <v/>
      </c>
      <c r="N184" s="70" t="str">
        <f>IFERROR(INDEX('[1]Controles de Corrupción'!$C$10:$AZ$251,MATCH(A184,'[1]Controles de Corrupción'!$B$10:$B$251,0),40),"")</f>
        <v/>
      </c>
      <c r="O184" s="70" t="str">
        <f>IFERROR(INDEX('[1]Controles de Corrupción'!$C$10:$AZ$251,MATCH(A184,'[1]Controles de Corrupción'!$B$10:$B$251,0),41),"")</f>
        <v/>
      </c>
      <c r="P184" s="70" t="str">
        <f>IFERROR(INDEX('[1]Controles de Corrupción'!$C$10:$AZ$251,MATCH(A184,'[1]Controles de Corrupción'!$B$10:$B$251,0),42),"")</f>
        <v/>
      </c>
      <c r="Q184" s="62" t="str">
        <f>IFERROR(INDEX('[1]Controles de Corrupción'!$C$10:$AZ$251,MATCH(A184,'[1]Controles de Corrupción'!$B$10:$B$251,0),47),"")</f>
        <v/>
      </c>
    </row>
    <row r="185" spans="1:17" ht="51.75" customHeight="1" x14ac:dyDescent="0.25">
      <c r="A185" s="118" t="s">
        <v>816</v>
      </c>
      <c r="B185" s="818"/>
      <c r="C185" s="821"/>
      <c r="D185" s="701"/>
      <c r="E185" s="823"/>
      <c r="F185" s="702"/>
      <c r="G185" s="702"/>
      <c r="H185" s="816"/>
      <c r="I185" s="702"/>
      <c r="J185" s="702"/>
      <c r="K185" s="702"/>
      <c r="L185" s="702"/>
      <c r="M185" s="70" t="str">
        <f>IFERROR(INDEX('[1]Controles de Corrupción'!$C$10:$AZ$251,MATCH(A185,'[1]Controles de Corrupción'!$B$10:$B$251,0),4),"")</f>
        <v/>
      </c>
      <c r="N185" s="70" t="str">
        <f>IFERROR(INDEX('[1]Controles de Corrupción'!$C$10:$AZ$251,MATCH(A185,'[1]Controles de Corrupción'!$B$10:$B$251,0),40),"")</f>
        <v/>
      </c>
      <c r="O185" s="70" t="str">
        <f>IFERROR(INDEX('[1]Controles de Corrupción'!$C$10:$AZ$251,MATCH(A185,'[1]Controles de Corrupción'!$B$10:$B$251,0),41),"")</f>
        <v/>
      </c>
      <c r="P185" s="70" t="str">
        <f>IFERROR(INDEX('[1]Controles de Corrupción'!$C$10:$AZ$251,MATCH(A185,'[1]Controles de Corrupción'!$B$10:$B$251,0),42),"")</f>
        <v/>
      </c>
      <c r="Q185" s="62" t="str">
        <f>IFERROR(INDEX('[1]Controles de Corrupción'!$C$10:$AZ$251,MATCH(A185,'[1]Controles de Corrupción'!$B$10:$B$251,0),47),"")</f>
        <v/>
      </c>
    </row>
    <row r="186" spans="1:17" ht="51.75" customHeight="1" x14ac:dyDescent="0.25">
      <c r="A186" s="118" t="s">
        <v>817</v>
      </c>
      <c r="B186" s="819"/>
      <c r="C186" s="821"/>
      <c r="D186" s="701"/>
      <c r="E186" s="823"/>
      <c r="F186" s="702"/>
      <c r="G186" s="702"/>
      <c r="H186" s="714"/>
      <c r="I186" s="702"/>
      <c r="J186" s="702"/>
      <c r="K186" s="702"/>
      <c r="L186" s="702"/>
      <c r="M186" s="70" t="str">
        <f>IFERROR(INDEX('[1]Controles de Corrupción'!$C$10:$AZ$251,MATCH(A186,'[1]Controles de Corrupción'!$B$10:$B$251,0),4),"")</f>
        <v/>
      </c>
      <c r="N186" s="70" t="str">
        <f>IFERROR(INDEX('[1]Controles de Corrupción'!$C$10:$AZ$251,MATCH(A186,'[1]Controles de Corrupción'!$B$10:$B$251,0),40),"")</f>
        <v/>
      </c>
      <c r="O186" s="70" t="str">
        <f>IFERROR(INDEX('[1]Controles de Corrupción'!$C$10:$AZ$251,MATCH(A186,'[1]Controles de Corrupción'!$B$10:$B$251,0),41),"")</f>
        <v/>
      </c>
      <c r="P186" s="70" t="str">
        <f>IFERROR(INDEX('[1]Controles de Corrupción'!$C$10:$AZ$251,MATCH(A186,'[1]Controles de Corrupción'!$B$10:$B$251,0),42),"")</f>
        <v/>
      </c>
      <c r="Q186" s="62" t="str">
        <f>IFERROR(INDEX('[1]Controles de Corrupción'!$C$10:$AZ$251,MATCH(A186,'[1]Controles de Corrupción'!$B$10:$B$251,0),47),"")</f>
        <v/>
      </c>
    </row>
    <row r="187" spans="1:17" ht="51.75" customHeight="1" x14ac:dyDescent="0.25">
      <c r="A187" s="118" t="s">
        <v>818</v>
      </c>
      <c r="B187" s="817"/>
      <c r="C187" s="820" t="str">
        <f>IFERROR(INDEX('[1]Riesgos de Corrupción'!$B$11:$BN$100,MATCH('Mapa Riesgo CorrupcióN'!B187,'[1]Riesgos de Corrupción'!$B$11:$B$100,0),2),"")</f>
        <v/>
      </c>
      <c r="D187" s="700" t="str">
        <f>IFERROR(INDEX('[1]Riesgos de Corrupción'!$B$11:$BN$100,MATCH('Mapa Riesgo CorrupcióN'!B187,'[1]Riesgos de Corrupción'!$B$11:$B$100,0),4),"")</f>
        <v/>
      </c>
      <c r="E187" s="822" t="str">
        <f>IFERROR(INDEX('[1]Riesgos de Corrupción'!$B$11:$BN$100,MATCH('Mapa Riesgo CorrupcióN'!B187,'[1]Riesgos de Corrupción'!$B$11:$B$100,0),5),"")</f>
        <v/>
      </c>
      <c r="F187" s="713" t="str">
        <f>IFERROR(INDEX('[1]Riesgos de Corrupción'!$B$11:$BN$100,MATCH('Mapa Riesgo CorrupcióN'!B187,'[1]Riesgos de Corrupción'!$B$11:$B$100,0),18),"")</f>
        <v/>
      </c>
      <c r="G187" s="713" t="str">
        <f>IFERROR(INDEX('[1]Riesgos de Corrupción'!$B$11:$BN$100,MATCH('Mapa Riesgo CorrupcióN'!B187,'[1]Riesgos de Corrupción'!$B$11:$B$100,0),63),"")</f>
        <v/>
      </c>
      <c r="H187" s="815" t="str">
        <f>IFERROR(INDEX('[1]Riesgos de Corrupción'!$B$11:$BN$100,MATCH('Mapa Riesgo CorrupcióN'!B187,'[1]Riesgos de Corrupción'!$B$11:$B$100,0),64),"")</f>
        <v/>
      </c>
      <c r="I187" s="713" t="str">
        <f>IFERROR(INDEX('[1]Controles de Corrupción'!$C$10:$AZ$251,MATCH('Mapa Riesgo CorrupcióN'!B187,'[1]Controles de Corrupción'!$C$10:$C$251,0),33),"")</f>
        <v/>
      </c>
      <c r="J187" s="713" t="str">
        <f>IFERROR(INDEX('[1]Controles de Corrupción'!$C$10:$AZ$251,MATCH('Mapa Riesgo CorrupcióN'!B187,'[1]Controles de Corrupción'!$C$10:$C$251,0),36),"")</f>
        <v/>
      </c>
      <c r="K187" s="713" t="str">
        <f>IFERROR(INDEX('[1]Controles de Corrupción'!$C$10:$AZ$251,MATCH('Mapa Riesgo CorrupcióN'!B187,'[1]Controles de Corrupción'!$C$10:$C$251,0),37),"")</f>
        <v/>
      </c>
      <c r="L187" s="713" t="str">
        <f>IFERROR(INDEX('[1]Controles de Corrupción'!$C$10:$AZ$251,MATCH('Mapa Riesgo CorrupcióN'!B187,'[1]Controles de Corrupción'!$C$10:$C$251,0),38),"")</f>
        <v/>
      </c>
      <c r="M187" s="70" t="str">
        <f>IFERROR(INDEX('[1]Controles de Corrupción'!$C$10:$AZ$251,MATCH(A187,'[1]Controles de Corrupción'!$B$10:$B$251,0),4),"")</f>
        <v/>
      </c>
      <c r="N187" s="70" t="str">
        <f>IFERROR(INDEX('[1]Controles de Corrupción'!$C$10:$AZ$251,MATCH(A187,'[1]Controles de Corrupción'!$B$10:$B$251,0),40),"")</f>
        <v/>
      </c>
      <c r="O187" s="70" t="str">
        <f>IFERROR(INDEX('[1]Controles de Corrupción'!$C$10:$AZ$251,MATCH(A187,'[1]Controles de Corrupción'!$B$10:$B$251,0),41),"")</f>
        <v/>
      </c>
      <c r="P187" s="70" t="str">
        <f>IFERROR(INDEX('[1]Controles de Corrupción'!$C$10:$AZ$251,MATCH(A187,'[1]Controles de Corrupción'!$B$10:$B$251,0),42),"")</f>
        <v/>
      </c>
      <c r="Q187" s="62" t="str">
        <f>IFERROR(INDEX('[1]Controles de Corrupción'!$C$10:$AZ$251,MATCH(A187,'[1]Controles de Corrupción'!$B$10:$B$251,0),47),"")</f>
        <v/>
      </c>
    </row>
    <row r="188" spans="1:17" ht="51.75" customHeight="1" x14ac:dyDescent="0.25">
      <c r="A188" s="118" t="s">
        <v>819</v>
      </c>
      <c r="B188" s="818"/>
      <c r="C188" s="821"/>
      <c r="D188" s="701"/>
      <c r="E188" s="823"/>
      <c r="F188" s="702"/>
      <c r="G188" s="702"/>
      <c r="H188" s="816"/>
      <c r="I188" s="702"/>
      <c r="J188" s="702"/>
      <c r="K188" s="702"/>
      <c r="L188" s="702"/>
      <c r="M188" s="70" t="str">
        <f>IFERROR(INDEX('[1]Controles de Corrupción'!$C$10:$AZ$251,MATCH(A188,'[1]Controles de Corrupción'!$B$10:$B$251,0),4),"")</f>
        <v/>
      </c>
      <c r="N188" s="70" t="str">
        <f>IFERROR(INDEX('[1]Controles de Corrupción'!$C$10:$AZ$251,MATCH(A188,'[1]Controles de Corrupción'!$B$10:$B$251,0),40),"")</f>
        <v/>
      </c>
      <c r="O188" s="70" t="str">
        <f>IFERROR(INDEX('[1]Controles de Corrupción'!$C$10:$AZ$251,MATCH(A188,'[1]Controles de Corrupción'!$B$10:$B$251,0),41),"")</f>
        <v/>
      </c>
      <c r="P188" s="70" t="str">
        <f>IFERROR(INDEX('[1]Controles de Corrupción'!$C$10:$AZ$251,MATCH(A188,'[1]Controles de Corrupción'!$B$10:$B$251,0),42),"")</f>
        <v/>
      </c>
      <c r="Q188" s="62" t="str">
        <f>IFERROR(INDEX('[1]Controles de Corrupción'!$C$10:$AZ$251,MATCH(A188,'[1]Controles de Corrupción'!$B$10:$B$251,0),47),"")</f>
        <v/>
      </c>
    </row>
    <row r="189" spans="1:17" ht="51.75" customHeight="1" x14ac:dyDescent="0.25">
      <c r="A189" s="118" t="s">
        <v>820</v>
      </c>
      <c r="B189" s="818"/>
      <c r="C189" s="821"/>
      <c r="D189" s="701"/>
      <c r="E189" s="823"/>
      <c r="F189" s="702"/>
      <c r="G189" s="702"/>
      <c r="H189" s="816"/>
      <c r="I189" s="702"/>
      <c r="J189" s="702"/>
      <c r="K189" s="702"/>
      <c r="L189" s="702"/>
      <c r="M189" s="70" t="str">
        <f>IFERROR(INDEX('[1]Controles de Corrupción'!$C$10:$AZ$251,MATCH(A189,'[1]Controles de Corrupción'!$B$10:$B$251,0),4),"")</f>
        <v/>
      </c>
      <c r="N189" s="70" t="str">
        <f>IFERROR(INDEX('[1]Controles de Corrupción'!$C$10:$AZ$251,MATCH(A189,'[1]Controles de Corrupción'!$B$10:$B$251,0),40),"")</f>
        <v/>
      </c>
      <c r="O189" s="70" t="str">
        <f>IFERROR(INDEX('[1]Controles de Corrupción'!$C$10:$AZ$251,MATCH(A189,'[1]Controles de Corrupción'!$B$10:$B$251,0),41),"")</f>
        <v/>
      </c>
      <c r="P189" s="70" t="str">
        <f>IFERROR(INDEX('[1]Controles de Corrupción'!$C$10:$AZ$251,MATCH(A189,'[1]Controles de Corrupción'!$B$10:$B$251,0),42),"")</f>
        <v/>
      </c>
      <c r="Q189" s="62" t="str">
        <f>IFERROR(INDEX('[1]Controles de Corrupción'!$C$10:$AZ$251,MATCH(A189,'[1]Controles de Corrupción'!$B$10:$B$251,0),47),"")</f>
        <v/>
      </c>
    </row>
    <row r="190" spans="1:17" ht="51.75" customHeight="1" x14ac:dyDescent="0.25">
      <c r="A190" s="118" t="s">
        <v>821</v>
      </c>
      <c r="B190" s="818"/>
      <c r="C190" s="821"/>
      <c r="D190" s="701"/>
      <c r="E190" s="823"/>
      <c r="F190" s="702"/>
      <c r="G190" s="702"/>
      <c r="H190" s="816"/>
      <c r="I190" s="702"/>
      <c r="J190" s="702"/>
      <c r="K190" s="702"/>
      <c r="L190" s="702"/>
      <c r="M190" s="70" t="str">
        <f>IFERROR(INDEX('[1]Controles de Corrupción'!$C$10:$AZ$251,MATCH(A190,'[1]Controles de Corrupción'!$B$10:$B$251,0),4),"")</f>
        <v/>
      </c>
      <c r="N190" s="70" t="str">
        <f>IFERROR(INDEX('[1]Controles de Corrupción'!$C$10:$AZ$251,MATCH(A190,'[1]Controles de Corrupción'!$B$10:$B$251,0),40),"")</f>
        <v/>
      </c>
      <c r="O190" s="70" t="str">
        <f>IFERROR(INDEX('[1]Controles de Corrupción'!$C$10:$AZ$251,MATCH(A190,'[1]Controles de Corrupción'!$B$10:$B$251,0),41),"")</f>
        <v/>
      </c>
      <c r="P190" s="70" t="str">
        <f>IFERROR(INDEX('[1]Controles de Corrupción'!$C$10:$AZ$251,MATCH(A190,'[1]Controles de Corrupción'!$B$10:$B$251,0),42),"")</f>
        <v/>
      </c>
      <c r="Q190" s="62" t="str">
        <f>IFERROR(INDEX('[1]Controles de Corrupción'!$C$10:$AZ$251,MATCH(A190,'[1]Controles de Corrupción'!$B$10:$B$251,0),47),"")</f>
        <v/>
      </c>
    </row>
    <row r="191" spans="1:17" ht="51.75" customHeight="1" x14ac:dyDescent="0.25">
      <c r="A191" s="118" t="s">
        <v>822</v>
      </c>
      <c r="B191" s="818"/>
      <c r="C191" s="821"/>
      <c r="D191" s="701"/>
      <c r="E191" s="823"/>
      <c r="F191" s="702"/>
      <c r="G191" s="702"/>
      <c r="H191" s="816"/>
      <c r="I191" s="702"/>
      <c r="J191" s="702"/>
      <c r="K191" s="702"/>
      <c r="L191" s="702"/>
      <c r="M191" s="70" t="str">
        <f>IFERROR(INDEX('[1]Controles de Corrupción'!$C$10:$AZ$251,MATCH(A191,'[1]Controles de Corrupción'!$B$10:$B$251,0),4),"")</f>
        <v/>
      </c>
      <c r="N191" s="70" t="str">
        <f>IFERROR(INDEX('[1]Controles de Corrupción'!$C$10:$AZ$251,MATCH(A191,'[1]Controles de Corrupción'!$B$10:$B$251,0),40),"")</f>
        <v/>
      </c>
      <c r="O191" s="70" t="str">
        <f>IFERROR(INDEX('[1]Controles de Corrupción'!$C$10:$AZ$251,MATCH(A191,'[1]Controles de Corrupción'!$B$10:$B$251,0),41),"")</f>
        <v/>
      </c>
      <c r="P191" s="70" t="str">
        <f>IFERROR(INDEX('[1]Controles de Corrupción'!$C$10:$AZ$251,MATCH(A191,'[1]Controles de Corrupción'!$B$10:$B$251,0),42),"")</f>
        <v/>
      </c>
      <c r="Q191" s="62" t="str">
        <f>IFERROR(INDEX('[1]Controles de Corrupción'!$C$10:$AZ$251,MATCH(A191,'[1]Controles de Corrupción'!$B$10:$B$251,0),47),"")</f>
        <v/>
      </c>
    </row>
    <row r="192" spans="1:17" ht="51.75" customHeight="1" x14ac:dyDescent="0.25">
      <c r="A192" s="118" t="s">
        <v>823</v>
      </c>
      <c r="B192" s="819"/>
      <c r="C192" s="821"/>
      <c r="D192" s="701"/>
      <c r="E192" s="823"/>
      <c r="F192" s="702"/>
      <c r="G192" s="702"/>
      <c r="H192" s="714"/>
      <c r="I192" s="702"/>
      <c r="J192" s="702"/>
      <c r="K192" s="702"/>
      <c r="L192" s="702"/>
      <c r="M192" s="70" t="str">
        <f>IFERROR(INDEX('[1]Controles de Corrupción'!$C$10:$AZ$251,MATCH(A192,'[1]Controles de Corrupción'!$B$10:$B$251,0),4),"")</f>
        <v/>
      </c>
      <c r="N192" s="70" t="str">
        <f>IFERROR(INDEX('[1]Controles de Corrupción'!$C$10:$AZ$251,MATCH(A192,'[1]Controles de Corrupción'!$B$10:$B$251,0),40),"")</f>
        <v/>
      </c>
      <c r="O192" s="70" t="str">
        <f>IFERROR(INDEX('[1]Controles de Corrupción'!$C$10:$AZ$251,MATCH(A192,'[1]Controles de Corrupción'!$B$10:$B$251,0),41),"")</f>
        <v/>
      </c>
      <c r="P192" s="70" t="str">
        <f>IFERROR(INDEX('[1]Controles de Corrupción'!$C$10:$AZ$251,MATCH(A192,'[1]Controles de Corrupción'!$B$10:$B$251,0),42),"")</f>
        <v/>
      </c>
      <c r="Q192" s="62" t="str">
        <f>IFERROR(INDEX('[1]Controles de Corrupción'!$C$10:$AZ$251,MATCH(A192,'[1]Controles de Corrupción'!$B$10:$B$251,0),47),"")</f>
        <v/>
      </c>
    </row>
    <row r="193" spans="1:17" ht="51.75" customHeight="1" x14ac:dyDescent="0.25">
      <c r="A193" s="118" t="s">
        <v>824</v>
      </c>
      <c r="B193" s="817"/>
      <c r="C193" s="820" t="str">
        <f>IFERROR(INDEX('[1]Riesgos de Corrupción'!$B$11:$BN$100,MATCH('Mapa Riesgo CorrupcióN'!B193,'[1]Riesgos de Corrupción'!$B$11:$B$100,0),2),"")</f>
        <v/>
      </c>
      <c r="D193" s="700" t="str">
        <f>IFERROR(INDEX('[1]Riesgos de Corrupción'!$B$11:$BN$100,MATCH('Mapa Riesgo CorrupcióN'!B193,'[1]Riesgos de Corrupción'!$B$11:$B$100,0),4),"")</f>
        <v/>
      </c>
      <c r="E193" s="822" t="str">
        <f>IFERROR(INDEX('[1]Riesgos de Corrupción'!$B$11:$BN$100,MATCH('Mapa Riesgo CorrupcióN'!B193,'[1]Riesgos de Corrupción'!$B$11:$B$100,0),5),"")</f>
        <v/>
      </c>
      <c r="F193" s="713" t="str">
        <f>IFERROR(INDEX('[1]Riesgos de Corrupción'!$B$11:$BN$100,MATCH('Mapa Riesgo CorrupcióN'!B193,'[1]Riesgos de Corrupción'!$B$11:$B$100,0),18),"")</f>
        <v/>
      </c>
      <c r="G193" s="713" t="str">
        <f>IFERROR(INDEX('[1]Riesgos de Corrupción'!$B$11:$BN$100,MATCH('Mapa Riesgo CorrupcióN'!B193,'[1]Riesgos de Corrupción'!$B$11:$B$100,0),63),"")</f>
        <v/>
      </c>
      <c r="H193" s="815" t="str">
        <f>IFERROR(INDEX('[1]Riesgos de Corrupción'!$B$11:$BN$100,MATCH('Mapa Riesgo CorrupcióN'!B193,'[1]Riesgos de Corrupción'!$B$11:$B$100,0),64),"")</f>
        <v/>
      </c>
      <c r="I193" s="713" t="str">
        <f>IFERROR(INDEX('[1]Controles de Corrupción'!$C$10:$AZ$251,MATCH('Mapa Riesgo CorrupcióN'!B193,'[1]Controles de Corrupción'!$C$10:$C$251,0),33),"")</f>
        <v/>
      </c>
      <c r="J193" s="713" t="str">
        <f>IFERROR(INDEX('[1]Controles de Corrupción'!$C$10:$AZ$251,MATCH('Mapa Riesgo CorrupcióN'!B193,'[1]Controles de Corrupción'!$C$10:$C$251,0),36),"")</f>
        <v/>
      </c>
      <c r="K193" s="713" t="str">
        <f>IFERROR(INDEX('[1]Controles de Corrupción'!$C$10:$AZ$251,MATCH('Mapa Riesgo CorrupcióN'!B193,'[1]Controles de Corrupción'!$C$10:$C$251,0),37),"")</f>
        <v/>
      </c>
      <c r="L193" s="713" t="str">
        <f>IFERROR(INDEX('[1]Controles de Corrupción'!$C$10:$AZ$251,MATCH('Mapa Riesgo CorrupcióN'!B193,'[1]Controles de Corrupción'!$C$10:$C$251,0),38),"")</f>
        <v/>
      </c>
      <c r="M193" s="70" t="str">
        <f>IFERROR(INDEX('[1]Controles de Corrupción'!$C$10:$AZ$251,MATCH(A193,'[1]Controles de Corrupción'!$B$10:$B$251,0),4),"")</f>
        <v/>
      </c>
      <c r="N193" s="70" t="str">
        <f>IFERROR(INDEX('[1]Controles de Corrupción'!$C$10:$AZ$251,MATCH(A193,'[1]Controles de Corrupción'!$B$10:$B$251,0),40),"")</f>
        <v/>
      </c>
      <c r="O193" s="70" t="str">
        <f>IFERROR(INDEX('[1]Controles de Corrupción'!$C$10:$AZ$251,MATCH(A193,'[1]Controles de Corrupción'!$B$10:$B$251,0),41),"")</f>
        <v/>
      </c>
      <c r="P193" s="70" t="str">
        <f>IFERROR(INDEX('[1]Controles de Corrupción'!$C$10:$AZ$251,MATCH(A193,'[1]Controles de Corrupción'!$B$10:$B$251,0),42),"")</f>
        <v/>
      </c>
      <c r="Q193" s="62" t="str">
        <f>IFERROR(INDEX('[1]Controles de Corrupción'!$C$10:$AZ$251,MATCH(A193,'[1]Controles de Corrupción'!$B$10:$B$251,0),47),"")</f>
        <v/>
      </c>
    </row>
    <row r="194" spans="1:17" ht="51.75" customHeight="1" x14ac:dyDescent="0.25">
      <c r="A194" s="118" t="s">
        <v>825</v>
      </c>
      <c r="B194" s="818"/>
      <c r="C194" s="821"/>
      <c r="D194" s="701"/>
      <c r="E194" s="823"/>
      <c r="F194" s="702"/>
      <c r="G194" s="702"/>
      <c r="H194" s="816"/>
      <c r="I194" s="702"/>
      <c r="J194" s="702"/>
      <c r="K194" s="702"/>
      <c r="L194" s="702"/>
      <c r="M194" s="70" t="str">
        <f>IFERROR(INDEX('[1]Controles de Corrupción'!$C$10:$AZ$251,MATCH(A194,'[1]Controles de Corrupción'!$B$10:$B$251,0),4),"")</f>
        <v/>
      </c>
      <c r="N194" s="70" t="str">
        <f>IFERROR(INDEX('[1]Controles de Corrupción'!$C$10:$AZ$251,MATCH(A194,'[1]Controles de Corrupción'!$B$10:$B$251,0),40),"")</f>
        <v/>
      </c>
      <c r="O194" s="70" t="str">
        <f>IFERROR(INDEX('[1]Controles de Corrupción'!$C$10:$AZ$251,MATCH(A194,'[1]Controles de Corrupción'!$B$10:$B$251,0),41),"")</f>
        <v/>
      </c>
      <c r="P194" s="70" t="str">
        <f>IFERROR(INDEX('[1]Controles de Corrupción'!$C$10:$AZ$251,MATCH(A194,'[1]Controles de Corrupción'!$B$10:$B$251,0),42),"")</f>
        <v/>
      </c>
      <c r="Q194" s="62" t="str">
        <f>IFERROR(INDEX('[1]Controles de Corrupción'!$C$10:$AZ$251,MATCH(A194,'[1]Controles de Corrupción'!$B$10:$B$251,0),47),"")</f>
        <v/>
      </c>
    </row>
    <row r="195" spans="1:17" ht="51.75" customHeight="1" x14ac:dyDescent="0.25">
      <c r="A195" s="118" t="s">
        <v>826</v>
      </c>
      <c r="B195" s="818"/>
      <c r="C195" s="821"/>
      <c r="D195" s="701"/>
      <c r="E195" s="823"/>
      <c r="F195" s="702"/>
      <c r="G195" s="702"/>
      <c r="H195" s="816"/>
      <c r="I195" s="702"/>
      <c r="J195" s="702"/>
      <c r="K195" s="702"/>
      <c r="L195" s="702"/>
      <c r="M195" s="70" t="str">
        <f>IFERROR(INDEX('[1]Controles de Corrupción'!$C$10:$AZ$251,MATCH(A195,'[1]Controles de Corrupción'!$B$10:$B$251,0),4),"")</f>
        <v/>
      </c>
      <c r="N195" s="70" t="str">
        <f>IFERROR(INDEX('[1]Controles de Corrupción'!$C$10:$AZ$251,MATCH(A195,'[1]Controles de Corrupción'!$B$10:$B$251,0),40),"")</f>
        <v/>
      </c>
      <c r="O195" s="70" t="str">
        <f>IFERROR(INDEX('[1]Controles de Corrupción'!$C$10:$AZ$251,MATCH(A195,'[1]Controles de Corrupción'!$B$10:$B$251,0),41),"")</f>
        <v/>
      </c>
      <c r="P195" s="70" t="str">
        <f>IFERROR(INDEX('[1]Controles de Corrupción'!$C$10:$AZ$251,MATCH(A195,'[1]Controles de Corrupción'!$B$10:$B$251,0),42),"")</f>
        <v/>
      </c>
      <c r="Q195" s="62" t="str">
        <f>IFERROR(INDEX('[1]Controles de Corrupción'!$C$10:$AZ$251,MATCH(A195,'[1]Controles de Corrupción'!$B$10:$B$251,0),47),"")</f>
        <v/>
      </c>
    </row>
    <row r="196" spans="1:17" ht="51.75" customHeight="1" x14ac:dyDescent="0.25">
      <c r="A196" s="118" t="s">
        <v>827</v>
      </c>
      <c r="B196" s="818"/>
      <c r="C196" s="821"/>
      <c r="D196" s="701"/>
      <c r="E196" s="823"/>
      <c r="F196" s="702"/>
      <c r="G196" s="702"/>
      <c r="H196" s="816"/>
      <c r="I196" s="702"/>
      <c r="J196" s="702"/>
      <c r="K196" s="702"/>
      <c r="L196" s="702"/>
      <c r="M196" s="70" t="str">
        <f>IFERROR(INDEX('[1]Controles de Corrupción'!$C$10:$AZ$251,MATCH(A196,'[1]Controles de Corrupción'!$B$10:$B$251,0),4),"")</f>
        <v/>
      </c>
      <c r="N196" s="70" t="str">
        <f>IFERROR(INDEX('[1]Controles de Corrupción'!$C$10:$AZ$251,MATCH(A196,'[1]Controles de Corrupción'!$B$10:$B$251,0),40),"")</f>
        <v/>
      </c>
      <c r="O196" s="70" t="str">
        <f>IFERROR(INDEX('[1]Controles de Corrupción'!$C$10:$AZ$251,MATCH(A196,'[1]Controles de Corrupción'!$B$10:$B$251,0),41),"")</f>
        <v/>
      </c>
      <c r="P196" s="70" t="str">
        <f>IFERROR(INDEX('[1]Controles de Corrupción'!$C$10:$AZ$251,MATCH(A196,'[1]Controles de Corrupción'!$B$10:$B$251,0),42),"")</f>
        <v/>
      </c>
      <c r="Q196" s="62" t="str">
        <f>IFERROR(INDEX('[1]Controles de Corrupción'!$C$10:$AZ$251,MATCH(A196,'[1]Controles de Corrupción'!$B$10:$B$251,0),47),"")</f>
        <v/>
      </c>
    </row>
    <row r="197" spans="1:17" ht="51.75" customHeight="1" x14ac:dyDescent="0.25">
      <c r="A197" s="118" t="s">
        <v>828</v>
      </c>
      <c r="B197" s="818"/>
      <c r="C197" s="821"/>
      <c r="D197" s="701"/>
      <c r="E197" s="823"/>
      <c r="F197" s="702"/>
      <c r="G197" s="702"/>
      <c r="H197" s="816"/>
      <c r="I197" s="702"/>
      <c r="J197" s="702"/>
      <c r="K197" s="702"/>
      <c r="L197" s="702"/>
      <c r="M197" s="70" t="str">
        <f>IFERROR(INDEX('[1]Controles de Corrupción'!$C$10:$AZ$251,MATCH(A197,'[1]Controles de Corrupción'!$B$10:$B$251,0),4),"")</f>
        <v/>
      </c>
      <c r="N197" s="70" t="str">
        <f>IFERROR(INDEX('[1]Controles de Corrupción'!$C$10:$AZ$251,MATCH(A197,'[1]Controles de Corrupción'!$B$10:$B$251,0),40),"")</f>
        <v/>
      </c>
      <c r="O197" s="70" t="str">
        <f>IFERROR(INDEX('[1]Controles de Corrupción'!$C$10:$AZ$251,MATCH(A197,'[1]Controles de Corrupción'!$B$10:$B$251,0),41),"")</f>
        <v/>
      </c>
      <c r="P197" s="70" t="str">
        <f>IFERROR(INDEX('[1]Controles de Corrupción'!$C$10:$AZ$251,MATCH(A197,'[1]Controles de Corrupción'!$B$10:$B$251,0),42),"")</f>
        <v/>
      </c>
      <c r="Q197" s="62" t="str">
        <f>IFERROR(INDEX('[1]Controles de Corrupción'!$C$10:$AZ$251,MATCH(A197,'[1]Controles de Corrupción'!$B$10:$B$251,0),47),"")</f>
        <v/>
      </c>
    </row>
    <row r="198" spans="1:17" ht="51.75" customHeight="1" x14ac:dyDescent="0.25">
      <c r="A198" s="118" t="s">
        <v>829</v>
      </c>
      <c r="B198" s="819"/>
      <c r="C198" s="821"/>
      <c r="D198" s="701"/>
      <c r="E198" s="823"/>
      <c r="F198" s="702"/>
      <c r="G198" s="702"/>
      <c r="H198" s="714"/>
      <c r="I198" s="702"/>
      <c r="J198" s="702"/>
      <c r="K198" s="702"/>
      <c r="L198" s="702"/>
      <c r="M198" s="70" t="str">
        <f>IFERROR(INDEX('[1]Controles de Corrupción'!$C$10:$AZ$251,MATCH(A198,'[1]Controles de Corrupción'!$B$10:$B$251,0),4),"")</f>
        <v/>
      </c>
      <c r="N198" s="70" t="str">
        <f>IFERROR(INDEX('[1]Controles de Corrupción'!$C$10:$AZ$251,MATCH(A198,'[1]Controles de Corrupción'!$B$10:$B$251,0),40),"")</f>
        <v/>
      </c>
      <c r="O198" s="70" t="str">
        <f>IFERROR(INDEX('[1]Controles de Corrupción'!$C$10:$AZ$251,MATCH(A198,'[1]Controles de Corrupción'!$B$10:$B$251,0),41),"")</f>
        <v/>
      </c>
      <c r="P198" s="70" t="str">
        <f>IFERROR(INDEX('[1]Controles de Corrupción'!$C$10:$AZ$251,MATCH(A198,'[1]Controles de Corrupción'!$B$10:$B$251,0),42),"")</f>
        <v/>
      </c>
      <c r="Q198" s="62" t="str">
        <f>IFERROR(INDEX('[1]Controles de Corrupción'!$C$10:$AZ$251,MATCH(A198,'[1]Controles de Corrupción'!$B$10:$B$251,0),47),"")</f>
        <v/>
      </c>
    </row>
    <row r="199" spans="1:17" ht="51.75" customHeight="1" x14ac:dyDescent="0.25">
      <c r="A199" s="118" t="s">
        <v>830</v>
      </c>
      <c r="B199" s="817"/>
      <c r="C199" s="820" t="str">
        <f>IFERROR(INDEX('[1]Riesgos de Corrupción'!$B$11:$BN$100,MATCH('Mapa Riesgo CorrupcióN'!B199,'[1]Riesgos de Corrupción'!$B$11:$B$100,0),2),"")</f>
        <v/>
      </c>
      <c r="D199" s="700" t="str">
        <f>IFERROR(INDEX('[1]Riesgos de Corrupción'!$B$11:$BN$100,MATCH('Mapa Riesgo CorrupcióN'!B199,'[1]Riesgos de Corrupción'!$B$11:$B$100,0),4),"")</f>
        <v/>
      </c>
      <c r="E199" s="822" t="str">
        <f>IFERROR(INDEX('[1]Riesgos de Corrupción'!$B$11:$BN$100,MATCH('Mapa Riesgo CorrupcióN'!B199,'[1]Riesgos de Corrupción'!$B$11:$B$100,0),5),"")</f>
        <v/>
      </c>
      <c r="F199" s="713" t="str">
        <f>IFERROR(INDEX('[1]Riesgos de Corrupción'!$B$11:$BN$100,MATCH('Mapa Riesgo CorrupcióN'!B199,'[1]Riesgos de Corrupción'!$B$11:$B$100,0),18),"")</f>
        <v/>
      </c>
      <c r="G199" s="713" t="str">
        <f>IFERROR(INDEX('[1]Riesgos de Corrupción'!$B$11:$BN$100,MATCH('Mapa Riesgo CorrupcióN'!B199,'[1]Riesgos de Corrupción'!$B$11:$B$100,0),63),"")</f>
        <v/>
      </c>
      <c r="H199" s="815" t="str">
        <f>IFERROR(INDEX('[1]Riesgos de Corrupción'!$B$11:$BN$100,MATCH('Mapa Riesgo CorrupcióN'!B199,'[1]Riesgos de Corrupción'!$B$11:$B$100,0),64),"")</f>
        <v/>
      </c>
      <c r="I199" s="713" t="str">
        <f>IFERROR(INDEX('[1]Controles de Corrupción'!$C$10:$AZ$251,MATCH('Mapa Riesgo CorrupcióN'!B199,'[1]Controles de Corrupción'!$C$10:$C$251,0),33),"")</f>
        <v/>
      </c>
      <c r="J199" s="713" t="str">
        <f>IFERROR(INDEX('[1]Controles de Corrupción'!$C$10:$AZ$251,MATCH('Mapa Riesgo CorrupcióN'!B199,'[1]Controles de Corrupción'!$C$10:$C$251,0),36),"")</f>
        <v/>
      </c>
      <c r="K199" s="713" t="str">
        <f>IFERROR(INDEX('[1]Controles de Corrupción'!$C$10:$AZ$251,MATCH('Mapa Riesgo CorrupcióN'!B199,'[1]Controles de Corrupción'!$C$10:$C$251,0),37),"")</f>
        <v/>
      </c>
      <c r="L199" s="713" t="str">
        <f>IFERROR(INDEX('[1]Controles de Corrupción'!$C$10:$AZ$251,MATCH('Mapa Riesgo CorrupcióN'!B199,'[1]Controles de Corrupción'!$C$10:$C$251,0),38),"")</f>
        <v/>
      </c>
      <c r="M199" s="70" t="str">
        <f>IFERROR(INDEX('[1]Controles de Corrupción'!$C$10:$AZ$251,MATCH(A199,'[1]Controles de Corrupción'!$B$10:$B$251,0),4),"")</f>
        <v/>
      </c>
      <c r="N199" s="70" t="str">
        <f>IFERROR(INDEX('[1]Controles de Corrupción'!$C$10:$AZ$251,MATCH(A199,'[1]Controles de Corrupción'!$B$10:$B$251,0),40),"")</f>
        <v/>
      </c>
      <c r="O199" s="70" t="str">
        <f>IFERROR(INDEX('[1]Controles de Corrupción'!$C$10:$AZ$251,MATCH(A199,'[1]Controles de Corrupción'!$B$10:$B$251,0),41),"")</f>
        <v/>
      </c>
      <c r="P199" s="70" t="str">
        <f>IFERROR(INDEX('[1]Controles de Corrupción'!$C$10:$AZ$251,MATCH(A199,'[1]Controles de Corrupción'!$B$10:$B$251,0),42),"")</f>
        <v/>
      </c>
      <c r="Q199" s="62" t="str">
        <f>IFERROR(INDEX('[1]Controles de Corrupción'!$C$10:$AZ$251,MATCH(A199,'[1]Controles de Corrupción'!$B$10:$B$251,0),47),"")</f>
        <v/>
      </c>
    </row>
    <row r="200" spans="1:17" ht="51.75" customHeight="1" x14ac:dyDescent="0.25">
      <c r="A200" s="118" t="s">
        <v>831</v>
      </c>
      <c r="B200" s="818"/>
      <c r="C200" s="821"/>
      <c r="D200" s="701"/>
      <c r="E200" s="823"/>
      <c r="F200" s="702"/>
      <c r="G200" s="702"/>
      <c r="H200" s="816"/>
      <c r="I200" s="702"/>
      <c r="J200" s="702"/>
      <c r="K200" s="702"/>
      <c r="L200" s="702"/>
      <c r="M200" s="70" t="str">
        <f>IFERROR(INDEX('[1]Controles de Corrupción'!$C$10:$AZ$251,MATCH(A200,'[1]Controles de Corrupción'!$B$10:$B$251,0),4),"")</f>
        <v/>
      </c>
      <c r="N200" s="70" t="str">
        <f>IFERROR(INDEX('[1]Controles de Corrupción'!$C$10:$AZ$251,MATCH(A200,'[1]Controles de Corrupción'!$B$10:$B$251,0),40),"")</f>
        <v/>
      </c>
      <c r="O200" s="70" t="str">
        <f>IFERROR(INDEX('[1]Controles de Corrupción'!$C$10:$AZ$251,MATCH(A200,'[1]Controles de Corrupción'!$B$10:$B$251,0),41),"")</f>
        <v/>
      </c>
      <c r="P200" s="70" t="str">
        <f>IFERROR(INDEX('[1]Controles de Corrupción'!$C$10:$AZ$251,MATCH(A200,'[1]Controles de Corrupción'!$B$10:$B$251,0),42),"")</f>
        <v/>
      </c>
      <c r="Q200" s="62" t="str">
        <f>IFERROR(INDEX('[1]Controles de Corrupción'!$C$10:$AZ$251,MATCH(A200,'[1]Controles de Corrupción'!$B$10:$B$251,0),47),"")</f>
        <v/>
      </c>
    </row>
    <row r="201" spans="1:17" ht="51.75" customHeight="1" x14ac:dyDescent="0.25">
      <c r="A201" s="118" t="s">
        <v>832</v>
      </c>
      <c r="B201" s="818"/>
      <c r="C201" s="821"/>
      <c r="D201" s="701"/>
      <c r="E201" s="823"/>
      <c r="F201" s="702"/>
      <c r="G201" s="702"/>
      <c r="H201" s="816"/>
      <c r="I201" s="702"/>
      <c r="J201" s="702"/>
      <c r="K201" s="702"/>
      <c r="L201" s="702"/>
      <c r="M201" s="70" t="str">
        <f>IFERROR(INDEX('[1]Controles de Corrupción'!$C$10:$AZ$251,MATCH(A201,'[1]Controles de Corrupción'!$B$10:$B$251,0),4),"")</f>
        <v/>
      </c>
      <c r="N201" s="70" t="str">
        <f>IFERROR(INDEX('[1]Controles de Corrupción'!$C$10:$AZ$251,MATCH(A201,'[1]Controles de Corrupción'!$B$10:$B$251,0),40),"")</f>
        <v/>
      </c>
      <c r="O201" s="70" t="str">
        <f>IFERROR(INDEX('[1]Controles de Corrupción'!$C$10:$AZ$251,MATCH(A201,'[1]Controles de Corrupción'!$B$10:$B$251,0),41),"")</f>
        <v/>
      </c>
      <c r="P201" s="70" t="str">
        <f>IFERROR(INDEX('[1]Controles de Corrupción'!$C$10:$AZ$251,MATCH(A201,'[1]Controles de Corrupción'!$B$10:$B$251,0),42),"")</f>
        <v/>
      </c>
      <c r="Q201" s="62" t="str">
        <f>IFERROR(INDEX('[1]Controles de Corrupción'!$C$10:$AZ$251,MATCH(A201,'[1]Controles de Corrupción'!$B$10:$B$251,0),47),"")</f>
        <v/>
      </c>
    </row>
    <row r="202" spans="1:17" ht="51.75" customHeight="1" x14ac:dyDescent="0.25">
      <c r="A202" s="118" t="s">
        <v>833</v>
      </c>
      <c r="B202" s="818"/>
      <c r="C202" s="821"/>
      <c r="D202" s="701"/>
      <c r="E202" s="823"/>
      <c r="F202" s="702"/>
      <c r="G202" s="702"/>
      <c r="H202" s="816"/>
      <c r="I202" s="702"/>
      <c r="J202" s="702"/>
      <c r="K202" s="702"/>
      <c r="L202" s="702"/>
      <c r="M202" s="70" t="str">
        <f>IFERROR(INDEX('[1]Controles de Corrupción'!$C$10:$AZ$251,MATCH(A202,'[1]Controles de Corrupción'!$B$10:$B$251,0),4),"")</f>
        <v/>
      </c>
      <c r="N202" s="70" t="str">
        <f>IFERROR(INDEX('[1]Controles de Corrupción'!$C$10:$AZ$251,MATCH(A202,'[1]Controles de Corrupción'!$B$10:$B$251,0),40),"")</f>
        <v/>
      </c>
      <c r="O202" s="70" t="str">
        <f>IFERROR(INDEX('[1]Controles de Corrupción'!$C$10:$AZ$251,MATCH(A202,'[1]Controles de Corrupción'!$B$10:$B$251,0),41),"")</f>
        <v/>
      </c>
      <c r="P202" s="70" t="str">
        <f>IFERROR(INDEX('[1]Controles de Corrupción'!$C$10:$AZ$251,MATCH(A202,'[1]Controles de Corrupción'!$B$10:$B$251,0),42),"")</f>
        <v/>
      </c>
      <c r="Q202" s="62" t="str">
        <f>IFERROR(INDEX('[1]Controles de Corrupción'!$C$10:$AZ$251,MATCH(A202,'[1]Controles de Corrupción'!$B$10:$B$251,0),47),"")</f>
        <v/>
      </c>
    </row>
    <row r="203" spans="1:17" ht="51.75" customHeight="1" x14ac:dyDescent="0.25">
      <c r="A203" s="118" t="s">
        <v>834</v>
      </c>
      <c r="B203" s="818"/>
      <c r="C203" s="821"/>
      <c r="D203" s="701"/>
      <c r="E203" s="823"/>
      <c r="F203" s="702"/>
      <c r="G203" s="702"/>
      <c r="H203" s="816"/>
      <c r="I203" s="702"/>
      <c r="J203" s="702"/>
      <c r="K203" s="702"/>
      <c r="L203" s="702"/>
      <c r="M203" s="70" t="str">
        <f>IFERROR(INDEX('[1]Controles de Corrupción'!$C$10:$AZ$251,MATCH(A203,'[1]Controles de Corrupción'!$B$10:$B$251,0),4),"")</f>
        <v/>
      </c>
      <c r="N203" s="70" t="str">
        <f>IFERROR(INDEX('[1]Controles de Corrupción'!$C$10:$AZ$251,MATCH(A203,'[1]Controles de Corrupción'!$B$10:$B$251,0),40),"")</f>
        <v/>
      </c>
      <c r="O203" s="70" t="str">
        <f>IFERROR(INDEX('[1]Controles de Corrupción'!$C$10:$AZ$251,MATCH(A203,'[1]Controles de Corrupción'!$B$10:$B$251,0),41),"")</f>
        <v/>
      </c>
      <c r="P203" s="70" t="str">
        <f>IFERROR(INDEX('[1]Controles de Corrupción'!$C$10:$AZ$251,MATCH(A203,'[1]Controles de Corrupción'!$B$10:$B$251,0),42),"")</f>
        <v/>
      </c>
      <c r="Q203" s="62" t="str">
        <f>IFERROR(INDEX('[1]Controles de Corrupción'!$C$10:$AZ$251,MATCH(A203,'[1]Controles de Corrupción'!$B$10:$B$251,0),47),"")</f>
        <v/>
      </c>
    </row>
    <row r="204" spans="1:17" ht="51.75" customHeight="1" x14ac:dyDescent="0.25">
      <c r="A204" s="118" t="s">
        <v>835</v>
      </c>
      <c r="B204" s="819"/>
      <c r="C204" s="821"/>
      <c r="D204" s="701"/>
      <c r="E204" s="823"/>
      <c r="F204" s="702"/>
      <c r="G204" s="702"/>
      <c r="H204" s="714"/>
      <c r="I204" s="702"/>
      <c r="J204" s="702"/>
      <c r="K204" s="702"/>
      <c r="L204" s="702"/>
      <c r="M204" s="70" t="str">
        <f>IFERROR(INDEX('[1]Controles de Corrupción'!$C$10:$AZ$251,MATCH(A204,'[1]Controles de Corrupción'!$B$10:$B$251,0),4),"")</f>
        <v/>
      </c>
      <c r="N204" s="70" t="str">
        <f>IFERROR(INDEX('[1]Controles de Corrupción'!$C$10:$AZ$251,MATCH(A204,'[1]Controles de Corrupción'!$B$10:$B$251,0),40),"")</f>
        <v/>
      </c>
      <c r="O204" s="70" t="str">
        <f>IFERROR(INDEX('[1]Controles de Corrupción'!$C$10:$AZ$251,MATCH(A204,'[1]Controles de Corrupción'!$B$10:$B$251,0),41),"")</f>
        <v/>
      </c>
      <c r="P204" s="70" t="str">
        <f>IFERROR(INDEX('[1]Controles de Corrupción'!$C$10:$AZ$251,MATCH(A204,'[1]Controles de Corrupción'!$B$10:$B$251,0),42),"")</f>
        <v/>
      </c>
      <c r="Q204" s="62" t="str">
        <f>IFERROR(INDEX('[1]Controles de Corrupción'!$C$10:$AZ$251,MATCH(A204,'[1]Controles de Corrupción'!$B$10:$B$251,0),47),"")</f>
        <v/>
      </c>
    </row>
    <row r="205" spans="1:17" ht="51.75" customHeight="1" x14ac:dyDescent="0.25">
      <c r="A205" s="118" t="s">
        <v>836</v>
      </c>
      <c r="B205" s="817"/>
      <c r="C205" s="820" t="str">
        <f>IFERROR(INDEX('[1]Riesgos de Corrupción'!$B$11:$BN$100,MATCH('Mapa Riesgo CorrupcióN'!B205,'[1]Riesgos de Corrupción'!$B$11:$B$100,0),2),"")</f>
        <v/>
      </c>
      <c r="D205" s="700" t="str">
        <f>IFERROR(INDEX('[1]Riesgos de Corrupción'!$B$11:$BN$100,MATCH('Mapa Riesgo CorrupcióN'!B205,'[1]Riesgos de Corrupción'!$B$11:$B$100,0),4),"")</f>
        <v/>
      </c>
      <c r="E205" s="822" t="str">
        <f>IFERROR(INDEX('[1]Riesgos de Corrupción'!$B$11:$BN$100,MATCH('Mapa Riesgo CorrupcióN'!B205,'[1]Riesgos de Corrupción'!$B$11:$B$100,0),5),"")</f>
        <v/>
      </c>
      <c r="F205" s="713" t="str">
        <f>IFERROR(INDEX('[1]Riesgos de Corrupción'!$B$11:$BN$100,MATCH('Mapa Riesgo CorrupcióN'!B205,'[1]Riesgos de Corrupción'!$B$11:$B$100,0),18),"")</f>
        <v/>
      </c>
      <c r="G205" s="713" t="str">
        <f>IFERROR(INDEX('[1]Riesgos de Corrupción'!$B$11:$BN$100,MATCH('Mapa Riesgo CorrupcióN'!B205,'[1]Riesgos de Corrupción'!$B$11:$B$100,0),63),"")</f>
        <v/>
      </c>
      <c r="H205" s="815" t="str">
        <f>IFERROR(INDEX('[1]Riesgos de Corrupción'!$B$11:$BN$100,MATCH('Mapa Riesgo CorrupcióN'!B205,'[1]Riesgos de Corrupción'!$B$11:$B$100,0),64),"")</f>
        <v/>
      </c>
      <c r="I205" s="713" t="str">
        <f>IFERROR(INDEX('[1]Controles de Corrupción'!$C$10:$AZ$251,MATCH('Mapa Riesgo CorrupcióN'!B205,'[1]Controles de Corrupción'!$C$10:$C$251,0),33),"")</f>
        <v/>
      </c>
      <c r="J205" s="713" t="str">
        <f>IFERROR(INDEX('[1]Controles de Corrupción'!$C$10:$AZ$251,MATCH('Mapa Riesgo CorrupcióN'!B205,'[1]Controles de Corrupción'!$C$10:$C$251,0),36),"")</f>
        <v/>
      </c>
      <c r="K205" s="713" t="str">
        <f>IFERROR(INDEX('[1]Controles de Corrupción'!$C$10:$AZ$251,MATCH('Mapa Riesgo CorrupcióN'!B205,'[1]Controles de Corrupción'!$C$10:$C$251,0),37),"")</f>
        <v/>
      </c>
      <c r="L205" s="713" t="str">
        <f>IFERROR(INDEX('[1]Controles de Corrupción'!$C$10:$AZ$251,MATCH('Mapa Riesgo CorrupcióN'!B205,'[1]Controles de Corrupción'!$C$10:$C$251,0),38),"")</f>
        <v/>
      </c>
      <c r="M205" s="70" t="str">
        <f>IFERROR(INDEX('[1]Controles de Corrupción'!$C$10:$AZ$251,MATCH(A205,'[1]Controles de Corrupción'!$B$10:$B$251,0),4),"")</f>
        <v/>
      </c>
      <c r="N205" s="70" t="str">
        <f>IFERROR(INDEX('[1]Controles de Corrupción'!$C$10:$AZ$251,MATCH(A205,'[1]Controles de Corrupción'!$B$10:$B$251,0),40),"")</f>
        <v/>
      </c>
      <c r="O205" s="70" t="str">
        <f>IFERROR(INDEX('[1]Controles de Corrupción'!$C$10:$AZ$251,MATCH(A205,'[1]Controles de Corrupción'!$B$10:$B$251,0),41),"")</f>
        <v/>
      </c>
      <c r="P205" s="70" t="str">
        <f>IFERROR(INDEX('[1]Controles de Corrupción'!$C$10:$AZ$251,MATCH(A205,'[1]Controles de Corrupción'!$B$10:$B$251,0),42),"")</f>
        <v/>
      </c>
      <c r="Q205" s="62" t="str">
        <f>IFERROR(INDEX('[1]Controles de Corrupción'!$C$10:$AZ$251,MATCH(A205,'[1]Controles de Corrupción'!$B$10:$B$251,0),47),"")</f>
        <v/>
      </c>
    </row>
    <row r="206" spans="1:17" ht="51.75" customHeight="1" x14ac:dyDescent="0.25">
      <c r="A206" s="118" t="s">
        <v>837</v>
      </c>
      <c r="B206" s="818"/>
      <c r="C206" s="821"/>
      <c r="D206" s="701"/>
      <c r="E206" s="823"/>
      <c r="F206" s="702"/>
      <c r="G206" s="702"/>
      <c r="H206" s="816"/>
      <c r="I206" s="702"/>
      <c r="J206" s="702"/>
      <c r="K206" s="702"/>
      <c r="L206" s="702"/>
      <c r="M206" s="70" t="str">
        <f>IFERROR(INDEX('[1]Controles de Corrupción'!$C$10:$AZ$251,MATCH(A206,'[1]Controles de Corrupción'!$B$10:$B$251,0),4),"")</f>
        <v/>
      </c>
      <c r="N206" s="70" t="str">
        <f>IFERROR(INDEX('[1]Controles de Corrupción'!$C$10:$AZ$251,MATCH(A206,'[1]Controles de Corrupción'!$B$10:$B$251,0),40),"")</f>
        <v/>
      </c>
      <c r="O206" s="70" t="str">
        <f>IFERROR(INDEX('[1]Controles de Corrupción'!$C$10:$AZ$251,MATCH(A206,'[1]Controles de Corrupción'!$B$10:$B$251,0),41),"")</f>
        <v/>
      </c>
      <c r="P206" s="70" t="str">
        <f>IFERROR(INDEX('[1]Controles de Corrupción'!$C$10:$AZ$251,MATCH(A206,'[1]Controles de Corrupción'!$B$10:$B$251,0),42),"")</f>
        <v/>
      </c>
      <c r="Q206" s="62" t="str">
        <f>IFERROR(INDEX('[1]Controles de Corrupción'!$C$10:$AZ$251,MATCH(A206,'[1]Controles de Corrupción'!$B$10:$B$251,0),47),"")</f>
        <v/>
      </c>
    </row>
    <row r="207" spans="1:17" ht="51.75" customHeight="1" x14ac:dyDescent="0.25">
      <c r="A207" s="118" t="s">
        <v>838</v>
      </c>
      <c r="B207" s="818"/>
      <c r="C207" s="821"/>
      <c r="D207" s="701"/>
      <c r="E207" s="823"/>
      <c r="F207" s="702"/>
      <c r="G207" s="702"/>
      <c r="H207" s="816"/>
      <c r="I207" s="702"/>
      <c r="J207" s="702"/>
      <c r="K207" s="702"/>
      <c r="L207" s="702"/>
      <c r="M207" s="70" t="str">
        <f>IFERROR(INDEX('[1]Controles de Corrupción'!$C$10:$AZ$251,MATCH(A207,'[1]Controles de Corrupción'!$B$10:$B$251,0),4),"")</f>
        <v/>
      </c>
      <c r="N207" s="70" t="str">
        <f>IFERROR(INDEX('[1]Controles de Corrupción'!$C$10:$AZ$251,MATCH(A207,'[1]Controles de Corrupción'!$B$10:$B$251,0),40),"")</f>
        <v/>
      </c>
      <c r="O207" s="70" t="str">
        <f>IFERROR(INDEX('[1]Controles de Corrupción'!$C$10:$AZ$251,MATCH(A207,'[1]Controles de Corrupción'!$B$10:$B$251,0),41),"")</f>
        <v/>
      </c>
      <c r="P207" s="70" t="str">
        <f>IFERROR(INDEX('[1]Controles de Corrupción'!$C$10:$AZ$251,MATCH(A207,'[1]Controles de Corrupción'!$B$10:$B$251,0),42),"")</f>
        <v/>
      </c>
      <c r="Q207" s="62" t="str">
        <f>IFERROR(INDEX('[1]Controles de Corrupción'!$C$10:$AZ$251,MATCH(A207,'[1]Controles de Corrupción'!$B$10:$B$251,0),47),"")</f>
        <v/>
      </c>
    </row>
    <row r="208" spans="1:17" ht="51.75" customHeight="1" x14ac:dyDescent="0.25">
      <c r="A208" s="118" t="s">
        <v>839</v>
      </c>
      <c r="B208" s="818"/>
      <c r="C208" s="821"/>
      <c r="D208" s="701"/>
      <c r="E208" s="823"/>
      <c r="F208" s="702"/>
      <c r="G208" s="702"/>
      <c r="H208" s="816"/>
      <c r="I208" s="702"/>
      <c r="J208" s="702"/>
      <c r="K208" s="702"/>
      <c r="L208" s="702"/>
      <c r="M208" s="70" t="str">
        <f>IFERROR(INDEX('[1]Controles de Corrupción'!$C$10:$AZ$251,MATCH(A208,'[1]Controles de Corrupción'!$B$10:$B$251,0),4),"")</f>
        <v/>
      </c>
      <c r="N208" s="70" t="str">
        <f>IFERROR(INDEX('[1]Controles de Corrupción'!$C$10:$AZ$251,MATCH(A208,'[1]Controles de Corrupción'!$B$10:$B$251,0),40),"")</f>
        <v/>
      </c>
      <c r="O208" s="70" t="str">
        <f>IFERROR(INDEX('[1]Controles de Corrupción'!$C$10:$AZ$251,MATCH(A208,'[1]Controles de Corrupción'!$B$10:$B$251,0),41),"")</f>
        <v/>
      </c>
      <c r="P208" s="70" t="str">
        <f>IFERROR(INDEX('[1]Controles de Corrupción'!$C$10:$AZ$251,MATCH(A208,'[1]Controles de Corrupción'!$B$10:$B$251,0),42),"")</f>
        <v/>
      </c>
      <c r="Q208" s="62" t="str">
        <f>IFERROR(INDEX('[1]Controles de Corrupción'!$C$10:$AZ$251,MATCH(A208,'[1]Controles de Corrupción'!$B$10:$B$251,0),47),"")</f>
        <v/>
      </c>
    </row>
    <row r="209" spans="1:17" ht="51.75" customHeight="1" x14ac:dyDescent="0.25">
      <c r="A209" s="118" t="s">
        <v>840</v>
      </c>
      <c r="B209" s="818"/>
      <c r="C209" s="821"/>
      <c r="D209" s="701"/>
      <c r="E209" s="823"/>
      <c r="F209" s="702"/>
      <c r="G209" s="702"/>
      <c r="H209" s="816"/>
      <c r="I209" s="702"/>
      <c r="J209" s="702"/>
      <c r="K209" s="702"/>
      <c r="L209" s="702"/>
      <c r="M209" s="70" t="str">
        <f>IFERROR(INDEX('[1]Controles de Corrupción'!$C$10:$AZ$251,MATCH(A209,'[1]Controles de Corrupción'!$B$10:$B$251,0),4),"")</f>
        <v/>
      </c>
      <c r="N209" s="70" t="str">
        <f>IFERROR(INDEX('[1]Controles de Corrupción'!$C$10:$AZ$251,MATCH(A209,'[1]Controles de Corrupción'!$B$10:$B$251,0),40),"")</f>
        <v/>
      </c>
      <c r="O209" s="70" t="str">
        <f>IFERROR(INDEX('[1]Controles de Corrupción'!$C$10:$AZ$251,MATCH(A209,'[1]Controles de Corrupción'!$B$10:$B$251,0),41),"")</f>
        <v/>
      </c>
      <c r="P209" s="70" t="str">
        <f>IFERROR(INDEX('[1]Controles de Corrupción'!$C$10:$AZ$251,MATCH(A209,'[1]Controles de Corrupción'!$B$10:$B$251,0),42),"")</f>
        <v/>
      </c>
      <c r="Q209" s="62" t="str">
        <f>IFERROR(INDEX('[1]Controles de Corrupción'!$C$10:$AZ$251,MATCH(A209,'[1]Controles de Corrupción'!$B$10:$B$251,0),47),"")</f>
        <v/>
      </c>
    </row>
    <row r="210" spans="1:17" ht="51.75" customHeight="1" x14ac:dyDescent="0.25">
      <c r="A210" s="118" t="s">
        <v>841</v>
      </c>
      <c r="B210" s="819"/>
      <c r="C210" s="821"/>
      <c r="D210" s="701"/>
      <c r="E210" s="823"/>
      <c r="F210" s="702"/>
      <c r="G210" s="702"/>
      <c r="H210" s="714"/>
      <c r="I210" s="702"/>
      <c r="J210" s="702"/>
      <c r="K210" s="702"/>
      <c r="L210" s="702"/>
      <c r="M210" s="70" t="str">
        <f>IFERROR(INDEX('[1]Controles de Corrupción'!$C$10:$AZ$251,MATCH(A210,'[1]Controles de Corrupción'!$B$10:$B$251,0),4),"")</f>
        <v/>
      </c>
      <c r="N210" s="70" t="str">
        <f>IFERROR(INDEX('[1]Controles de Corrupción'!$C$10:$AZ$251,MATCH(A210,'[1]Controles de Corrupción'!$B$10:$B$251,0),40),"")</f>
        <v/>
      </c>
      <c r="O210" s="70" t="str">
        <f>IFERROR(INDEX('[1]Controles de Corrupción'!$C$10:$AZ$251,MATCH(A210,'[1]Controles de Corrupción'!$B$10:$B$251,0),41),"")</f>
        <v/>
      </c>
      <c r="P210" s="70" t="str">
        <f>IFERROR(INDEX('[1]Controles de Corrupción'!$C$10:$AZ$251,MATCH(A210,'[1]Controles de Corrupción'!$B$10:$B$251,0),42),"")</f>
        <v/>
      </c>
      <c r="Q210" s="62" t="str">
        <f>IFERROR(INDEX('[1]Controles de Corrupción'!$C$10:$AZ$251,MATCH(A210,'[1]Controles de Corrupción'!$B$10:$B$251,0),47),"")</f>
        <v/>
      </c>
    </row>
    <row r="211" spans="1:17" ht="51.75" customHeight="1" x14ac:dyDescent="0.25">
      <c r="A211" s="118" t="s">
        <v>842</v>
      </c>
      <c r="B211" s="817"/>
      <c r="C211" s="820" t="str">
        <f>IFERROR(INDEX('[1]Riesgos de Corrupción'!$B$11:$BN$100,MATCH('Mapa Riesgo CorrupcióN'!B211,'[1]Riesgos de Corrupción'!$B$11:$B$100,0),2),"")</f>
        <v/>
      </c>
      <c r="D211" s="700" t="str">
        <f>IFERROR(INDEX('[1]Riesgos de Corrupción'!$B$11:$BN$100,MATCH('Mapa Riesgo CorrupcióN'!B211,'[1]Riesgos de Corrupción'!$B$11:$B$100,0),4),"")</f>
        <v/>
      </c>
      <c r="E211" s="822" t="str">
        <f>IFERROR(INDEX('[1]Riesgos de Corrupción'!$B$11:$BN$100,MATCH('Mapa Riesgo CorrupcióN'!B211,'[1]Riesgos de Corrupción'!$B$11:$B$100,0),5),"")</f>
        <v/>
      </c>
      <c r="F211" s="713" t="str">
        <f>IFERROR(INDEX('[1]Riesgos de Corrupción'!$B$11:$BN$100,MATCH('Mapa Riesgo CorrupcióN'!B211,'[1]Riesgos de Corrupción'!$B$11:$B$100,0),18),"")</f>
        <v/>
      </c>
      <c r="G211" s="713" t="str">
        <f>IFERROR(INDEX('[1]Riesgos de Corrupción'!$B$11:$BN$100,MATCH('Mapa Riesgo CorrupcióN'!B211,'[1]Riesgos de Corrupción'!$B$11:$B$100,0),63),"")</f>
        <v/>
      </c>
      <c r="H211" s="815" t="str">
        <f>IFERROR(INDEX('[1]Riesgos de Corrupción'!$B$11:$BN$100,MATCH('Mapa Riesgo CorrupcióN'!B211,'[1]Riesgos de Corrupción'!$B$11:$B$100,0),64),"")</f>
        <v/>
      </c>
      <c r="I211" s="713" t="str">
        <f>IFERROR(INDEX('[1]Controles de Corrupción'!$C$10:$AZ$251,MATCH('Mapa Riesgo CorrupcióN'!B211,'[1]Controles de Corrupción'!$C$10:$C$251,0),33),"")</f>
        <v/>
      </c>
      <c r="J211" s="713" t="str">
        <f>IFERROR(INDEX('[1]Controles de Corrupción'!$C$10:$AZ$251,MATCH('Mapa Riesgo CorrupcióN'!B211,'[1]Controles de Corrupción'!$C$10:$C$251,0),36),"")</f>
        <v/>
      </c>
      <c r="K211" s="713" t="str">
        <f>IFERROR(INDEX('[1]Controles de Corrupción'!$C$10:$AZ$251,MATCH('Mapa Riesgo CorrupcióN'!B211,'[1]Controles de Corrupción'!$C$10:$C$251,0),37),"")</f>
        <v/>
      </c>
      <c r="L211" s="713" t="str">
        <f>IFERROR(INDEX('[1]Controles de Corrupción'!$C$10:$AZ$251,MATCH('Mapa Riesgo CorrupcióN'!B211,'[1]Controles de Corrupción'!$C$10:$C$251,0),38),"")</f>
        <v/>
      </c>
      <c r="M211" s="70" t="str">
        <f>IFERROR(INDEX('[1]Controles de Corrupción'!$C$10:$AZ$251,MATCH(A211,'[1]Controles de Corrupción'!$B$10:$B$251,0),4),"")</f>
        <v/>
      </c>
      <c r="N211" s="70" t="str">
        <f>IFERROR(INDEX('[1]Controles de Corrupción'!$C$10:$AZ$251,MATCH(A211,'[1]Controles de Corrupción'!$B$10:$B$251,0),40),"")</f>
        <v/>
      </c>
      <c r="O211" s="70" t="str">
        <f>IFERROR(INDEX('[1]Controles de Corrupción'!$C$10:$AZ$251,MATCH(A211,'[1]Controles de Corrupción'!$B$10:$B$251,0),41),"")</f>
        <v/>
      </c>
      <c r="P211" s="70" t="str">
        <f>IFERROR(INDEX('[1]Controles de Corrupción'!$C$10:$AZ$251,MATCH(A211,'[1]Controles de Corrupción'!$B$10:$B$251,0),42),"")</f>
        <v/>
      </c>
      <c r="Q211" s="62" t="str">
        <f>IFERROR(INDEX('[1]Controles de Corrupción'!$C$10:$AZ$251,MATCH(A211,'[1]Controles de Corrupción'!$B$10:$B$251,0),47),"")</f>
        <v/>
      </c>
    </row>
    <row r="212" spans="1:17" ht="51.75" customHeight="1" x14ac:dyDescent="0.25">
      <c r="A212" s="118" t="s">
        <v>843</v>
      </c>
      <c r="B212" s="818"/>
      <c r="C212" s="821"/>
      <c r="D212" s="701"/>
      <c r="E212" s="823"/>
      <c r="F212" s="702"/>
      <c r="G212" s="702"/>
      <c r="H212" s="816"/>
      <c r="I212" s="702"/>
      <c r="J212" s="702"/>
      <c r="K212" s="702"/>
      <c r="L212" s="702"/>
      <c r="M212" s="70" t="str">
        <f>IFERROR(INDEX('[1]Controles de Corrupción'!$C$10:$AZ$251,MATCH(A212,'[1]Controles de Corrupción'!$B$10:$B$251,0),4),"")</f>
        <v/>
      </c>
      <c r="N212" s="70" t="str">
        <f>IFERROR(INDEX('[1]Controles de Corrupción'!$C$10:$AZ$251,MATCH(A212,'[1]Controles de Corrupción'!$B$10:$B$251,0),40),"")</f>
        <v/>
      </c>
      <c r="O212" s="70" t="str">
        <f>IFERROR(INDEX('[1]Controles de Corrupción'!$C$10:$AZ$251,MATCH(A212,'[1]Controles de Corrupción'!$B$10:$B$251,0),41),"")</f>
        <v/>
      </c>
      <c r="P212" s="70" t="str">
        <f>IFERROR(INDEX('[1]Controles de Corrupción'!$C$10:$AZ$251,MATCH(A212,'[1]Controles de Corrupción'!$B$10:$B$251,0),42),"")</f>
        <v/>
      </c>
      <c r="Q212" s="62" t="str">
        <f>IFERROR(INDEX('[1]Controles de Corrupción'!$C$10:$AZ$251,MATCH(A212,'[1]Controles de Corrupción'!$B$10:$B$251,0),47),"")</f>
        <v/>
      </c>
    </row>
    <row r="213" spans="1:17" ht="51.75" customHeight="1" x14ac:dyDescent="0.25">
      <c r="A213" s="118" t="s">
        <v>844</v>
      </c>
      <c r="B213" s="818"/>
      <c r="C213" s="821"/>
      <c r="D213" s="701"/>
      <c r="E213" s="823"/>
      <c r="F213" s="702"/>
      <c r="G213" s="702"/>
      <c r="H213" s="816"/>
      <c r="I213" s="702"/>
      <c r="J213" s="702"/>
      <c r="K213" s="702"/>
      <c r="L213" s="702"/>
      <c r="M213" s="70" t="str">
        <f>IFERROR(INDEX('[1]Controles de Corrupción'!$C$10:$AZ$251,MATCH(A213,'[1]Controles de Corrupción'!$B$10:$B$251,0),4),"")</f>
        <v/>
      </c>
      <c r="N213" s="70" t="str">
        <f>IFERROR(INDEX('[1]Controles de Corrupción'!$C$10:$AZ$251,MATCH(A213,'[1]Controles de Corrupción'!$B$10:$B$251,0),40),"")</f>
        <v/>
      </c>
      <c r="O213" s="70" t="str">
        <f>IFERROR(INDEX('[1]Controles de Corrupción'!$C$10:$AZ$251,MATCH(A213,'[1]Controles de Corrupción'!$B$10:$B$251,0),41),"")</f>
        <v/>
      </c>
      <c r="P213" s="70" t="str">
        <f>IFERROR(INDEX('[1]Controles de Corrupción'!$C$10:$AZ$251,MATCH(A213,'[1]Controles de Corrupción'!$B$10:$B$251,0),42),"")</f>
        <v/>
      </c>
      <c r="Q213" s="62" t="str">
        <f>IFERROR(INDEX('[1]Controles de Corrupción'!$C$10:$AZ$251,MATCH(A213,'[1]Controles de Corrupción'!$B$10:$B$251,0),47),"")</f>
        <v/>
      </c>
    </row>
    <row r="214" spans="1:17" ht="51.75" customHeight="1" x14ac:dyDescent="0.25">
      <c r="A214" s="118" t="s">
        <v>845</v>
      </c>
      <c r="B214" s="818"/>
      <c r="C214" s="821"/>
      <c r="D214" s="701"/>
      <c r="E214" s="823"/>
      <c r="F214" s="702"/>
      <c r="G214" s="702"/>
      <c r="H214" s="816"/>
      <c r="I214" s="702"/>
      <c r="J214" s="702"/>
      <c r="K214" s="702"/>
      <c r="L214" s="702"/>
      <c r="M214" s="70" t="str">
        <f>IFERROR(INDEX('[1]Controles de Corrupción'!$C$10:$AZ$251,MATCH(A214,'[1]Controles de Corrupción'!$B$10:$B$251,0),4),"")</f>
        <v/>
      </c>
      <c r="N214" s="70" t="str">
        <f>IFERROR(INDEX('[1]Controles de Corrupción'!$C$10:$AZ$251,MATCH(A214,'[1]Controles de Corrupción'!$B$10:$B$251,0),40),"")</f>
        <v/>
      </c>
      <c r="O214" s="70" t="str">
        <f>IFERROR(INDEX('[1]Controles de Corrupción'!$C$10:$AZ$251,MATCH(A214,'[1]Controles de Corrupción'!$B$10:$B$251,0),41),"")</f>
        <v/>
      </c>
      <c r="P214" s="70" t="str">
        <f>IFERROR(INDEX('[1]Controles de Corrupción'!$C$10:$AZ$251,MATCH(A214,'[1]Controles de Corrupción'!$B$10:$B$251,0),42),"")</f>
        <v/>
      </c>
      <c r="Q214" s="62" t="str">
        <f>IFERROR(INDEX('[1]Controles de Corrupción'!$C$10:$AZ$251,MATCH(A214,'[1]Controles de Corrupción'!$B$10:$B$251,0),47),"")</f>
        <v/>
      </c>
    </row>
    <row r="215" spans="1:17" ht="51.75" customHeight="1" x14ac:dyDescent="0.25">
      <c r="A215" s="118" t="s">
        <v>846</v>
      </c>
      <c r="B215" s="818"/>
      <c r="C215" s="821"/>
      <c r="D215" s="701"/>
      <c r="E215" s="823"/>
      <c r="F215" s="702"/>
      <c r="G215" s="702"/>
      <c r="H215" s="816"/>
      <c r="I215" s="702"/>
      <c r="J215" s="702"/>
      <c r="K215" s="702"/>
      <c r="L215" s="702"/>
      <c r="M215" s="70" t="str">
        <f>IFERROR(INDEX('[1]Controles de Corrupción'!$C$10:$AZ$251,MATCH(A215,'[1]Controles de Corrupción'!$B$10:$B$251,0),4),"")</f>
        <v/>
      </c>
      <c r="N215" s="70" t="str">
        <f>IFERROR(INDEX('[1]Controles de Corrupción'!$C$10:$AZ$251,MATCH(A215,'[1]Controles de Corrupción'!$B$10:$B$251,0),40),"")</f>
        <v/>
      </c>
      <c r="O215" s="70" t="str">
        <f>IFERROR(INDEX('[1]Controles de Corrupción'!$C$10:$AZ$251,MATCH(A215,'[1]Controles de Corrupción'!$B$10:$B$251,0),41),"")</f>
        <v/>
      </c>
      <c r="P215" s="70" t="str">
        <f>IFERROR(INDEX('[1]Controles de Corrupción'!$C$10:$AZ$251,MATCH(A215,'[1]Controles de Corrupción'!$B$10:$B$251,0),42),"")</f>
        <v/>
      </c>
      <c r="Q215" s="62" t="str">
        <f>IFERROR(INDEX('[1]Controles de Corrupción'!$C$10:$AZ$251,MATCH(A215,'[1]Controles de Corrupción'!$B$10:$B$251,0),47),"")</f>
        <v/>
      </c>
    </row>
    <row r="216" spans="1:17" ht="51.75" customHeight="1" x14ac:dyDescent="0.25">
      <c r="A216" s="118" t="s">
        <v>847</v>
      </c>
      <c r="B216" s="819"/>
      <c r="C216" s="821"/>
      <c r="D216" s="701"/>
      <c r="E216" s="823"/>
      <c r="F216" s="702"/>
      <c r="G216" s="702"/>
      <c r="H216" s="714"/>
      <c r="I216" s="702"/>
      <c r="J216" s="702"/>
      <c r="K216" s="702"/>
      <c r="L216" s="702"/>
      <c r="M216" s="70" t="str">
        <f>IFERROR(INDEX('[1]Controles de Corrupción'!$C$10:$AZ$251,MATCH(A216,'[1]Controles de Corrupción'!$B$10:$B$251,0),4),"")</f>
        <v/>
      </c>
      <c r="N216" s="70" t="str">
        <f>IFERROR(INDEX('[1]Controles de Corrupción'!$C$10:$AZ$251,MATCH(A216,'[1]Controles de Corrupción'!$B$10:$B$251,0),40),"")</f>
        <v/>
      </c>
      <c r="O216" s="70" t="str">
        <f>IFERROR(INDEX('[1]Controles de Corrupción'!$C$10:$AZ$251,MATCH(A216,'[1]Controles de Corrupción'!$B$10:$B$251,0),41),"")</f>
        <v/>
      </c>
      <c r="P216" s="70" t="str">
        <f>IFERROR(INDEX('[1]Controles de Corrupción'!$C$10:$AZ$251,MATCH(A216,'[1]Controles de Corrupción'!$B$10:$B$251,0),42),"")</f>
        <v/>
      </c>
      <c r="Q216" s="62" t="str">
        <f>IFERROR(INDEX('[1]Controles de Corrupción'!$C$10:$AZ$251,MATCH(A216,'[1]Controles de Corrupción'!$B$10:$B$251,0),47),"")</f>
        <v/>
      </c>
    </row>
    <row r="217" spans="1:17" ht="51.75" customHeight="1" x14ac:dyDescent="0.25">
      <c r="A217" s="118" t="s">
        <v>848</v>
      </c>
      <c r="B217" s="817"/>
      <c r="C217" s="820" t="str">
        <f>IFERROR(INDEX('[1]Riesgos de Corrupción'!$B$11:$BN$100,MATCH('Mapa Riesgo CorrupcióN'!B217,'[1]Riesgos de Corrupción'!$B$11:$B$100,0),2),"")</f>
        <v/>
      </c>
      <c r="D217" s="700" t="str">
        <f>IFERROR(INDEX('[1]Riesgos de Corrupción'!$B$11:$BN$100,MATCH('Mapa Riesgo CorrupcióN'!B217,'[1]Riesgos de Corrupción'!$B$11:$B$100,0),4),"")</f>
        <v/>
      </c>
      <c r="E217" s="822" t="str">
        <f>IFERROR(INDEX('[1]Riesgos de Corrupción'!$B$11:$BN$100,MATCH('Mapa Riesgo CorrupcióN'!B217,'[1]Riesgos de Corrupción'!$B$11:$B$100,0),5),"")</f>
        <v/>
      </c>
      <c r="F217" s="713" t="str">
        <f>IFERROR(INDEX('[1]Riesgos de Corrupción'!$B$11:$BN$100,MATCH('Mapa Riesgo CorrupcióN'!B217,'[1]Riesgos de Corrupción'!$B$11:$B$100,0),18),"")</f>
        <v/>
      </c>
      <c r="G217" s="713" t="str">
        <f>IFERROR(INDEX('[1]Riesgos de Corrupción'!$B$11:$BN$100,MATCH('Mapa Riesgo CorrupcióN'!B217,'[1]Riesgos de Corrupción'!$B$11:$B$100,0),63),"")</f>
        <v/>
      </c>
      <c r="H217" s="815" t="str">
        <f>IFERROR(INDEX('[1]Riesgos de Corrupción'!$B$11:$BN$100,MATCH('Mapa Riesgo CorrupcióN'!B217,'[1]Riesgos de Corrupción'!$B$11:$B$100,0),64),"")</f>
        <v/>
      </c>
      <c r="I217" s="713" t="str">
        <f>IFERROR(INDEX('[1]Controles de Corrupción'!$C$10:$AZ$251,MATCH('Mapa Riesgo CorrupcióN'!B217,'[1]Controles de Corrupción'!$C$10:$C$251,0),33),"")</f>
        <v/>
      </c>
      <c r="J217" s="713" t="str">
        <f>IFERROR(INDEX('[1]Controles de Corrupción'!$C$10:$AZ$251,MATCH('Mapa Riesgo CorrupcióN'!B217,'[1]Controles de Corrupción'!$C$10:$C$251,0),36),"")</f>
        <v/>
      </c>
      <c r="K217" s="713" t="str">
        <f>IFERROR(INDEX('[1]Controles de Corrupción'!$C$10:$AZ$251,MATCH('Mapa Riesgo CorrupcióN'!B217,'[1]Controles de Corrupción'!$C$10:$C$251,0),37),"")</f>
        <v/>
      </c>
      <c r="L217" s="713" t="str">
        <f>IFERROR(INDEX('[1]Controles de Corrupción'!$C$10:$AZ$251,MATCH('Mapa Riesgo CorrupcióN'!B217,'[1]Controles de Corrupción'!$C$10:$C$251,0),38),"")</f>
        <v/>
      </c>
      <c r="M217" s="70" t="str">
        <f>IFERROR(INDEX('[1]Controles de Corrupción'!$C$10:$AZ$251,MATCH(A217,'[1]Controles de Corrupción'!$B$10:$B$251,0),4),"")</f>
        <v/>
      </c>
      <c r="N217" s="70" t="str">
        <f>IFERROR(INDEX('[1]Controles de Corrupción'!$C$10:$AZ$251,MATCH(A217,'[1]Controles de Corrupción'!$B$10:$B$251,0),40),"")</f>
        <v/>
      </c>
      <c r="O217" s="70" t="str">
        <f>IFERROR(INDEX('[1]Controles de Corrupción'!$C$10:$AZ$251,MATCH(A217,'[1]Controles de Corrupción'!$B$10:$B$251,0),41),"")</f>
        <v/>
      </c>
      <c r="P217" s="70" t="str">
        <f>IFERROR(INDEX('[1]Controles de Corrupción'!$C$10:$AZ$251,MATCH(A217,'[1]Controles de Corrupción'!$B$10:$B$251,0),42),"")</f>
        <v/>
      </c>
      <c r="Q217" s="62" t="str">
        <f>IFERROR(INDEX('[1]Controles de Corrupción'!$C$10:$AZ$251,MATCH(A217,'[1]Controles de Corrupción'!$B$10:$B$251,0),47),"")</f>
        <v/>
      </c>
    </row>
    <row r="218" spans="1:17" ht="51.75" customHeight="1" x14ac:dyDescent="0.25">
      <c r="A218" s="118" t="s">
        <v>849</v>
      </c>
      <c r="B218" s="818"/>
      <c r="C218" s="821"/>
      <c r="D218" s="701"/>
      <c r="E218" s="823"/>
      <c r="F218" s="702"/>
      <c r="G218" s="702"/>
      <c r="H218" s="816"/>
      <c r="I218" s="702"/>
      <c r="J218" s="702"/>
      <c r="K218" s="702"/>
      <c r="L218" s="702"/>
      <c r="M218" s="70" t="str">
        <f>IFERROR(INDEX('[1]Controles de Corrupción'!$C$10:$AZ$251,MATCH(A218,'[1]Controles de Corrupción'!$B$10:$B$251,0),4),"")</f>
        <v/>
      </c>
      <c r="N218" s="70" t="str">
        <f>IFERROR(INDEX('[1]Controles de Corrupción'!$C$10:$AZ$251,MATCH(A218,'[1]Controles de Corrupción'!$B$10:$B$251,0),40),"")</f>
        <v/>
      </c>
      <c r="O218" s="70" t="str">
        <f>IFERROR(INDEX('[1]Controles de Corrupción'!$C$10:$AZ$251,MATCH(A218,'[1]Controles de Corrupción'!$B$10:$B$251,0),41),"")</f>
        <v/>
      </c>
      <c r="P218" s="70" t="str">
        <f>IFERROR(INDEX('[1]Controles de Corrupción'!$C$10:$AZ$251,MATCH(A218,'[1]Controles de Corrupción'!$B$10:$B$251,0),42),"")</f>
        <v/>
      </c>
      <c r="Q218" s="62" t="str">
        <f>IFERROR(INDEX('[1]Controles de Corrupción'!$C$10:$AZ$251,MATCH(A218,'[1]Controles de Corrupción'!$B$10:$B$251,0),47),"")</f>
        <v/>
      </c>
    </row>
    <row r="219" spans="1:17" ht="51.75" customHeight="1" x14ac:dyDescent="0.25">
      <c r="A219" s="118" t="s">
        <v>850</v>
      </c>
      <c r="B219" s="818"/>
      <c r="C219" s="821"/>
      <c r="D219" s="701"/>
      <c r="E219" s="823"/>
      <c r="F219" s="702"/>
      <c r="G219" s="702"/>
      <c r="H219" s="816"/>
      <c r="I219" s="702"/>
      <c r="J219" s="702"/>
      <c r="K219" s="702"/>
      <c r="L219" s="702"/>
      <c r="M219" s="70" t="str">
        <f>IFERROR(INDEX('[1]Controles de Corrupción'!$C$10:$AZ$251,MATCH(A219,'[1]Controles de Corrupción'!$B$10:$B$251,0),4),"")</f>
        <v/>
      </c>
      <c r="N219" s="70" t="str">
        <f>IFERROR(INDEX('[1]Controles de Corrupción'!$C$10:$AZ$251,MATCH(A219,'[1]Controles de Corrupción'!$B$10:$B$251,0),40),"")</f>
        <v/>
      </c>
      <c r="O219" s="70" t="str">
        <f>IFERROR(INDEX('[1]Controles de Corrupción'!$C$10:$AZ$251,MATCH(A219,'[1]Controles de Corrupción'!$B$10:$B$251,0),41),"")</f>
        <v/>
      </c>
      <c r="P219" s="70" t="str">
        <f>IFERROR(INDEX('[1]Controles de Corrupción'!$C$10:$AZ$251,MATCH(A219,'[1]Controles de Corrupción'!$B$10:$B$251,0),42),"")</f>
        <v/>
      </c>
      <c r="Q219" s="62" t="str">
        <f>IFERROR(INDEX('[1]Controles de Corrupción'!$C$10:$AZ$251,MATCH(A219,'[1]Controles de Corrupción'!$B$10:$B$251,0),47),"")</f>
        <v/>
      </c>
    </row>
    <row r="220" spans="1:17" ht="51.75" customHeight="1" x14ac:dyDescent="0.25">
      <c r="A220" s="118" t="s">
        <v>851</v>
      </c>
      <c r="B220" s="818"/>
      <c r="C220" s="821"/>
      <c r="D220" s="701"/>
      <c r="E220" s="823"/>
      <c r="F220" s="702"/>
      <c r="G220" s="702"/>
      <c r="H220" s="816"/>
      <c r="I220" s="702"/>
      <c r="J220" s="702"/>
      <c r="K220" s="702"/>
      <c r="L220" s="702"/>
      <c r="M220" s="70" t="str">
        <f>IFERROR(INDEX('[1]Controles de Corrupción'!$C$10:$AZ$251,MATCH(A220,'[1]Controles de Corrupción'!$B$10:$B$251,0),4),"")</f>
        <v/>
      </c>
      <c r="N220" s="70" t="str">
        <f>IFERROR(INDEX('[1]Controles de Corrupción'!$C$10:$AZ$251,MATCH(A220,'[1]Controles de Corrupción'!$B$10:$B$251,0),40),"")</f>
        <v/>
      </c>
      <c r="O220" s="70" t="str">
        <f>IFERROR(INDEX('[1]Controles de Corrupción'!$C$10:$AZ$251,MATCH(A220,'[1]Controles de Corrupción'!$B$10:$B$251,0),41),"")</f>
        <v/>
      </c>
      <c r="P220" s="70" t="str">
        <f>IFERROR(INDEX('[1]Controles de Corrupción'!$C$10:$AZ$251,MATCH(A220,'[1]Controles de Corrupción'!$B$10:$B$251,0),42),"")</f>
        <v/>
      </c>
      <c r="Q220" s="62" t="str">
        <f>IFERROR(INDEX('[1]Controles de Corrupción'!$C$10:$AZ$251,MATCH(A220,'[1]Controles de Corrupción'!$B$10:$B$251,0),47),"")</f>
        <v/>
      </c>
    </row>
    <row r="221" spans="1:17" ht="51.75" customHeight="1" x14ac:dyDescent="0.25">
      <c r="A221" s="118" t="s">
        <v>852</v>
      </c>
      <c r="B221" s="818"/>
      <c r="C221" s="821"/>
      <c r="D221" s="701"/>
      <c r="E221" s="823"/>
      <c r="F221" s="702"/>
      <c r="G221" s="702"/>
      <c r="H221" s="816"/>
      <c r="I221" s="702"/>
      <c r="J221" s="702"/>
      <c r="K221" s="702"/>
      <c r="L221" s="702"/>
      <c r="M221" s="70" t="str">
        <f>IFERROR(INDEX('[1]Controles de Corrupción'!$C$10:$AZ$251,MATCH(A221,'[1]Controles de Corrupción'!$B$10:$B$251,0),4),"")</f>
        <v/>
      </c>
      <c r="N221" s="70" t="str">
        <f>IFERROR(INDEX('[1]Controles de Corrupción'!$C$10:$AZ$251,MATCH(A221,'[1]Controles de Corrupción'!$B$10:$B$251,0),40),"")</f>
        <v/>
      </c>
      <c r="O221" s="70" t="str">
        <f>IFERROR(INDEX('[1]Controles de Corrupción'!$C$10:$AZ$251,MATCH(A221,'[1]Controles de Corrupción'!$B$10:$B$251,0),41),"")</f>
        <v/>
      </c>
      <c r="P221" s="70" t="str">
        <f>IFERROR(INDEX('[1]Controles de Corrupción'!$C$10:$AZ$251,MATCH(A221,'[1]Controles de Corrupción'!$B$10:$B$251,0),42),"")</f>
        <v/>
      </c>
      <c r="Q221" s="62" t="str">
        <f>IFERROR(INDEX('[1]Controles de Corrupción'!$C$10:$AZ$251,MATCH(A221,'[1]Controles de Corrupción'!$B$10:$B$251,0),47),"")</f>
        <v/>
      </c>
    </row>
    <row r="222" spans="1:17" ht="51.75" customHeight="1" x14ac:dyDescent="0.25">
      <c r="A222" s="118" t="s">
        <v>853</v>
      </c>
      <c r="B222" s="819"/>
      <c r="C222" s="821"/>
      <c r="D222" s="701"/>
      <c r="E222" s="823"/>
      <c r="F222" s="702"/>
      <c r="G222" s="702"/>
      <c r="H222" s="714"/>
      <c r="I222" s="702"/>
      <c r="J222" s="702"/>
      <c r="K222" s="702"/>
      <c r="L222" s="702"/>
      <c r="M222" s="70" t="str">
        <f>IFERROR(INDEX('[1]Controles de Corrupción'!$C$10:$AZ$251,MATCH(A222,'[1]Controles de Corrupción'!$B$10:$B$251,0),4),"")</f>
        <v/>
      </c>
      <c r="N222" s="70" t="str">
        <f>IFERROR(INDEX('[1]Controles de Corrupción'!$C$10:$AZ$251,MATCH(A222,'[1]Controles de Corrupción'!$B$10:$B$251,0),40),"")</f>
        <v/>
      </c>
      <c r="O222" s="70" t="str">
        <f>IFERROR(INDEX('[1]Controles de Corrupción'!$C$10:$AZ$251,MATCH(A222,'[1]Controles de Corrupción'!$B$10:$B$251,0),41),"")</f>
        <v/>
      </c>
      <c r="P222" s="70" t="str">
        <f>IFERROR(INDEX('[1]Controles de Corrupción'!$C$10:$AZ$251,MATCH(A222,'[1]Controles de Corrupción'!$B$10:$B$251,0),42),"")</f>
        <v/>
      </c>
      <c r="Q222" s="62" t="str">
        <f>IFERROR(INDEX('[1]Controles de Corrupción'!$C$10:$AZ$251,MATCH(A222,'[1]Controles de Corrupción'!$B$10:$B$251,0),47),"")</f>
        <v/>
      </c>
    </row>
    <row r="223" spans="1:17" ht="51.75" customHeight="1" x14ac:dyDescent="0.25">
      <c r="A223" s="118" t="s">
        <v>854</v>
      </c>
      <c r="B223" s="817"/>
      <c r="C223" s="820" t="str">
        <f>IFERROR(INDEX('[1]Riesgos de Corrupción'!$B$11:$BN$100,MATCH('Mapa Riesgo CorrupcióN'!B223,'[1]Riesgos de Corrupción'!$B$11:$B$100,0),2),"")</f>
        <v/>
      </c>
      <c r="D223" s="700" t="str">
        <f>IFERROR(INDEX('[1]Riesgos de Corrupción'!$B$11:$BN$100,MATCH('Mapa Riesgo CorrupcióN'!B223,'[1]Riesgos de Corrupción'!$B$11:$B$100,0),4),"")</f>
        <v/>
      </c>
      <c r="E223" s="822" t="str">
        <f>IFERROR(INDEX('[1]Riesgos de Corrupción'!$B$11:$BN$100,MATCH('Mapa Riesgo CorrupcióN'!B223,'[1]Riesgos de Corrupción'!$B$11:$B$100,0),5),"")</f>
        <v/>
      </c>
      <c r="F223" s="713" t="str">
        <f>IFERROR(INDEX('[1]Riesgos de Corrupción'!$B$11:$BN$100,MATCH('Mapa Riesgo CorrupcióN'!B223,'[1]Riesgos de Corrupción'!$B$11:$B$100,0),18),"")</f>
        <v/>
      </c>
      <c r="G223" s="713" t="str">
        <f>IFERROR(INDEX('[1]Riesgos de Corrupción'!$B$11:$BN$100,MATCH('Mapa Riesgo CorrupcióN'!B223,'[1]Riesgos de Corrupción'!$B$11:$B$100,0),63),"")</f>
        <v/>
      </c>
      <c r="H223" s="815" t="str">
        <f>IFERROR(INDEX('[1]Riesgos de Corrupción'!$B$11:$BN$100,MATCH('Mapa Riesgo CorrupcióN'!B223,'[1]Riesgos de Corrupción'!$B$11:$B$100,0),64),"")</f>
        <v/>
      </c>
      <c r="I223" s="713" t="str">
        <f>IFERROR(INDEX('[1]Controles de Corrupción'!$C$10:$AZ$251,MATCH('Mapa Riesgo CorrupcióN'!B223,'[1]Controles de Corrupción'!$C$10:$C$251,0),33),"")</f>
        <v/>
      </c>
      <c r="J223" s="713" t="str">
        <f>IFERROR(INDEX('[1]Controles de Corrupción'!$C$10:$AZ$251,MATCH('Mapa Riesgo CorrupcióN'!B223,'[1]Controles de Corrupción'!$C$10:$C$251,0),36),"")</f>
        <v/>
      </c>
      <c r="K223" s="713" t="str">
        <f>IFERROR(INDEX('[1]Controles de Corrupción'!$C$10:$AZ$251,MATCH('Mapa Riesgo CorrupcióN'!B223,'[1]Controles de Corrupción'!$C$10:$C$251,0),37),"")</f>
        <v/>
      </c>
      <c r="L223" s="713" t="str">
        <f>IFERROR(INDEX('[1]Controles de Corrupción'!$C$10:$AZ$251,MATCH('Mapa Riesgo CorrupcióN'!B223,'[1]Controles de Corrupción'!$C$10:$C$251,0),38),"")</f>
        <v/>
      </c>
      <c r="M223" s="70" t="str">
        <f>IFERROR(INDEX('[1]Controles de Corrupción'!$C$10:$AZ$251,MATCH(A223,'[1]Controles de Corrupción'!$B$10:$B$251,0),4),"")</f>
        <v/>
      </c>
      <c r="N223" s="70" t="str">
        <f>IFERROR(INDEX('[1]Controles de Corrupción'!$C$10:$AZ$251,MATCH(A223,'[1]Controles de Corrupción'!$B$10:$B$251,0),40),"")</f>
        <v/>
      </c>
      <c r="O223" s="70" t="str">
        <f>IFERROR(INDEX('[1]Controles de Corrupción'!$C$10:$AZ$251,MATCH(A223,'[1]Controles de Corrupción'!$B$10:$B$251,0),41),"")</f>
        <v/>
      </c>
      <c r="P223" s="70" t="str">
        <f>IFERROR(INDEX('[1]Controles de Corrupción'!$C$10:$AZ$251,MATCH(A223,'[1]Controles de Corrupción'!$B$10:$B$251,0),42),"")</f>
        <v/>
      </c>
      <c r="Q223" s="62" t="str">
        <f>IFERROR(INDEX('[1]Controles de Corrupción'!$C$10:$AZ$251,MATCH(A223,'[1]Controles de Corrupción'!$B$10:$B$251,0),47),"")</f>
        <v/>
      </c>
    </row>
    <row r="224" spans="1:17" ht="51.75" customHeight="1" x14ac:dyDescent="0.25">
      <c r="A224" s="118" t="s">
        <v>855</v>
      </c>
      <c r="B224" s="818"/>
      <c r="C224" s="821"/>
      <c r="D224" s="701"/>
      <c r="E224" s="823"/>
      <c r="F224" s="702"/>
      <c r="G224" s="702"/>
      <c r="H224" s="816"/>
      <c r="I224" s="702"/>
      <c r="J224" s="702"/>
      <c r="K224" s="702"/>
      <c r="L224" s="702"/>
      <c r="M224" s="70" t="str">
        <f>IFERROR(INDEX('[1]Controles de Corrupción'!$C$10:$AZ$251,MATCH(A224,'[1]Controles de Corrupción'!$B$10:$B$251,0),4),"")</f>
        <v/>
      </c>
      <c r="N224" s="70" t="str">
        <f>IFERROR(INDEX('[1]Controles de Corrupción'!$C$10:$AZ$251,MATCH(A224,'[1]Controles de Corrupción'!$B$10:$B$251,0),40),"")</f>
        <v/>
      </c>
      <c r="O224" s="70" t="str">
        <f>IFERROR(INDEX('[1]Controles de Corrupción'!$C$10:$AZ$251,MATCH(A224,'[1]Controles de Corrupción'!$B$10:$B$251,0),41),"")</f>
        <v/>
      </c>
      <c r="P224" s="70" t="str">
        <f>IFERROR(INDEX('[1]Controles de Corrupción'!$C$10:$AZ$251,MATCH(A224,'[1]Controles de Corrupción'!$B$10:$B$251,0),42),"")</f>
        <v/>
      </c>
      <c r="Q224" s="62" t="str">
        <f>IFERROR(INDEX('[1]Controles de Corrupción'!$C$10:$AZ$251,MATCH(A224,'[1]Controles de Corrupción'!$B$10:$B$251,0),47),"")</f>
        <v/>
      </c>
    </row>
    <row r="225" spans="1:17" ht="51.75" customHeight="1" x14ac:dyDescent="0.25">
      <c r="A225" s="118" t="s">
        <v>856</v>
      </c>
      <c r="B225" s="818"/>
      <c r="C225" s="821"/>
      <c r="D225" s="701"/>
      <c r="E225" s="823"/>
      <c r="F225" s="702"/>
      <c r="G225" s="702"/>
      <c r="H225" s="816"/>
      <c r="I225" s="702"/>
      <c r="J225" s="702"/>
      <c r="K225" s="702"/>
      <c r="L225" s="702"/>
      <c r="M225" s="70" t="str">
        <f>IFERROR(INDEX('[1]Controles de Corrupción'!$C$10:$AZ$251,MATCH(A225,'[1]Controles de Corrupción'!$B$10:$B$251,0),4),"")</f>
        <v/>
      </c>
      <c r="N225" s="70" t="str">
        <f>IFERROR(INDEX('[1]Controles de Corrupción'!$C$10:$AZ$251,MATCH(A225,'[1]Controles de Corrupción'!$B$10:$B$251,0),40),"")</f>
        <v/>
      </c>
      <c r="O225" s="70" t="str">
        <f>IFERROR(INDEX('[1]Controles de Corrupción'!$C$10:$AZ$251,MATCH(A225,'[1]Controles de Corrupción'!$B$10:$B$251,0),41),"")</f>
        <v/>
      </c>
      <c r="P225" s="70" t="str">
        <f>IFERROR(INDEX('[1]Controles de Corrupción'!$C$10:$AZ$251,MATCH(A225,'[1]Controles de Corrupción'!$B$10:$B$251,0),42),"")</f>
        <v/>
      </c>
      <c r="Q225" s="62" t="str">
        <f>IFERROR(INDEX('[1]Controles de Corrupción'!$C$10:$AZ$251,MATCH(A225,'[1]Controles de Corrupción'!$B$10:$B$251,0),47),"")</f>
        <v/>
      </c>
    </row>
    <row r="226" spans="1:17" ht="51.75" customHeight="1" x14ac:dyDescent="0.25">
      <c r="A226" s="118" t="s">
        <v>857</v>
      </c>
      <c r="B226" s="818"/>
      <c r="C226" s="821"/>
      <c r="D226" s="701"/>
      <c r="E226" s="823"/>
      <c r="F226" s="702"/>
      <c r="G226" s="702"/>
      <c r="H226" s="816"/>
      <c r="I226" s="702"/>
      <c r="J226" s="702"/>
      <c r="K226" s="702"/>
      <c r="L226" s="702"/>
      <c r="M226" s="70" t="str">
        <f>IFERROR(INDEX('[1]Controles de Corrupción'!$C$10:$AZ$251,MATCH(A226,'[1]Controles de Corrupción'!$B$10:$B$251,0),4),"")</f>
        <v/>
      </c>
      <c r="N226" s="70" t="str">
        <f>IFERROR(INDEX('[1]Controles de Corrupción'!$C$10:$AZ$251,MATCH(A226,'[1]Controles de Corrupción'!$B$10:$B$251,0),40),"")</f>
        <v/>
      </c>
      <c r="O226" s="70" t="str">
        <f>IFERROR(INDEX('[1]Controles de Corrupción'!$C$10:$AZ$251,MATCH(A226,'[1]Controles de Corrupción'!$B$10:$B$251,0),41),"")</f>
        <v/>
      </c>
      <c r="P226" s="70" t="str">
        <f>IFERROR(INDEX('[1]Controles de Corrupción'!$C$10:$AZ$251,MATCH(A226,'[1]Controles de Corrupción'!$B$10:$B$251,0),42),"")</f>
        <v/>
      </c>
      <c r="Q226" s="62" t="str">
        <f>IFERROR(INDEX('[1]Controles de Corrupción'!$C$10:$AZ$251,MATCH(A226,'[1]Controles de Corrupción'!$B$10:$B$251,0),47),"")</f>
        <v/>
      </c>
    </row>
    <row r="227" spans="1:17" ht="51.75" customHeight="1" x14ac:dyDescent="0.25">
      <c r="A227" s="118" t="s">
        <v>858</v>
      </c>
      <c r="B227" s="818"/>
      <c r="C227" s="821"/>
      <c r="D227" s="701"/>
      <c r="E227" s="823"/>
      <c r="F227" s="702"/>
      <c r="G227" s="702"/>
      <c r="H227" s="816"/>
      <c r="I227" s="702"/>
      <c r="J227" s="702"/>
      <c r="K227" s="702"/>
      <c r="L227" s="702"/>
      <c r="M227" s="70" t="str">
        <f>IFERROR(INDEX('[1]Controles de Corrupción'!$C$10:$AZ$251,MATCH(A227,'[1]Controles de Corrupción'!$B$10:$B$251,0),4),"")</f>
        <v/>
      </c>
      <c r="N227" s="70" t="str">
        <f>IFERROR(INDEX('[1]Controles de Corrupción'!$C$10:$AZ$251,MATCH(A227,'[1]Controles de Corrupción'!$B$10:$B$251,0),40),"")</f>
        <v/>
      </c>
      <c r="O227" s="70" t="str">
        <f>IFERROR(INDEX('[1]Controles de Corrupción'!$C$10:$AZ$251,MATCH(A227,'[1]Controles de Corrupción'!$B$10:$B$251,0),41),"")</f>
        <v/>
      </c>
      <c r="P227" s="70" t="str">
        <f>IFERROR(INDEX('[1]Controles de Corrupción'!$C$10:$AZ$251,MATCH(A227,'[1]Controles de Corrupción'!$B$10:$B$251,0),42),"")</f>
        <v/>
      </c>
      <c r="Q227" s="62" t="str">
        <f>IFERROR(INDEX('[1]Controles de Corrupción'!$C$10:$AZ$251,MATCH(A227,'[1]Controles de Corrupción'!$B$10:$B$251,0),47),"")</f>
        <v/>
      </c>
    </row>
    <row r="228" spans="1:17" ht="51.75" customHeight="1" x14ac:dyDescent="0.25">
      <c r="A228" s="118" t="s">
        <v>859</v>
      </c>
      <c r="B228" s="819"/>
      <c r="C228" s="821"/>
      <c r="D228" s="701"/>
      <c r="E228" s="823"/>
      <c r="F228" s="702"/>
      <c r="G228" s="702"/>
      <c r="H228" s="714"/>
      <c r="I228" s="702"/>
      <c r="J228" s="702"/>
      <c r="K228" s="702"/>
      <c r="L228" s="702"/>
      <c r="M228" s="70" t="str">
        <f>IFERROR(INDEX('[1]Controles de Corrupción'!$C$10:$AZ$251,MATCH(A228,'[1]Controles de Corrupción'!$B$10:$B$251,0),4),"")</f>
        <v/>
      </c>
      <c r="N228" s="70" t="str">
        <f>IFERROR(INDEX('[1]Controles de Corrupción'!$C$10:$AZ$251,MATCH(A228,'[1]Controles de Corrupción'!$B$10:$B$251,0),40),"")</f>
        <v/>
      </c>
      <c r="O228" s="70" t="str">
        <f>IFERROR(INDEX('[1]Controles de Corrupción'!$C$10:$AZ$251,MATCH(A228,'[1]Controles de Corrupción'!$B$10:$B$251,0),41),"")</f>
        <v/>
      </c>
      <c r="P228" s="70" t="str">
        <f>IFERROR(INDEX('[1]Controles de Corrupción'!$C$10:$AZ$251,MATCH(A228,'[1]Controles de Corrupción'!$B$10:$B$251,0),42),"")</f>
        <v/>
      </c>
      <c r="Q228" s="62" t="str">
        <f>IFERROR(INDEX('[1]Controles de Corrupción'!$C$10:$AZ$251,MATCH(A228,'[1]Controles de Corrupción'!$B$10:$B$251,0),47),"")</f>
        <v/>
      </c>
    </row>
    <row r="229" spans="1:17" ht="51.75" customHeight="1" x14ac:dyDescent="0.25">
      <c r="A229" s="118" t="s">
        <v>860</v>
      </c>
      <c r="B229" s="817"/>
      <c r="C229" s="820" t="str">
        <f>IFERROR(INDEX('[1]Riesgos de Corrupción'!$B$11:$BN$100,MATCH('Mapa Riesgo CorrupcióN'!B229,'[1]Riesgos de Corrupción'!$B$11:$B$100,0),2),"")</f>
        <v/>
      </c>
      <c r="D229" s="700" t="str">
        <f>IFERROR(INDEX('[1]Riesgos de Corrupción'!$B$11:$BN$100,MATCH('Mapa Riesgo CorrupcióN'!B229,'[1]Riesgos de Corrupción'!$B$11:$B$100,0),4),"")</f>
        <v/>
      </c>
      <c r="E229" s="822" t="str">
        <f>IFERROR(INDEX('[1]Riesgos de Corrupción'!$B$11:$BN$100,MATCH('Mapa Riesgo CorrupcióN'!B229,'[1]Riesgos de Corrupción'!$B$11:$B$100,0),5),"")</f>
        <v/>
      </c>
      <c r="F229" s="713" t="str">
        <f>IFERROR(INDEX('[1]Riesgos de Corrupción'!$B$11:$BN$100,MATCH('Mapa Riesgo CorrupcióN'!B229,'[1]Riesgos de Corrupción'!$B$11:$B$100,0),18),"")</f>
        <v/>
      </c>
      <c r="G229" s="713" t="str">
        <f>IFERROR(INDEX('[1]Riesgos de Corrupción'!$B$11:$BN$100,MATCH('Mapa Riesgo CorrupcióN'!B229,'[1]Riesgos de Corrupción'!$B$11:$B$100,0),63),"")</f>
        <v/>
      </c>
      <c r="H229" s="815" t="str">
        <f>IFERROR(INDEX('[1]Riesgos de Corrupción'!$B$11:$BN$100,MATCH('Mapa Riesgo CorrupcióN'!B229,'[1]Riesgos de Corrupción'!$B$11:$B$100,0),64),"")</f>
        <v/>
      </c>
      <c r="I229" s="713" t="str">
        <f>IFERROR(INDEX('[1]Controles de Corrupción'!$C$10:$AZ$251,MATCH('Mapa Riesgo CorrupcióN'!B229,'[1]Controles de Corrupción'!$C$10:$C$251,0),33),"")</f>
        <v/>
      </c>
      <c r="J229" s="713" t="str">
        <f>IFERROR(INDEX('[1]Controles de Corrupción'!$C$10:$AZ$251,MATCH('Mapa Riesgo CorrupcióN'!B229,'[1]Controles de Corrupción'!$C$10:$C$251,0),36),"")</f>
        <v/>
      </c>
      <c r="K229" s="713" t="str">
        <f>IFERROR(INDEX('[1]Controles de Corrupción'!$C$10:$AZ$251,MATCH('Mapa Riesgo CorrupcióN'!B229,'[1]Controles de Corrupción'!$C$10:$C$251,0),37),"")</f>
        <v/>
      </c>
      <c r="L229" s="713" t="str">
        <f>IFERROR(INDEX('[1]Controles de Corrupción'!$C$10:$AZ$251,MATCH('Mapa Riesgo CorrupcióN'!B229,'[1]Controles de Corrupción'!$C$10:$C$251,0),38),"")</f>
        <v/>
      </c>
      <c r="M229" s="70" t="str">
        <f>IFERROR(INDEX('[1]Controles de Corrupción'!$C$10:$AZ$251,MATCH(A229,'[1]Controles de Corrupción'!$B$10:$B$251,0),4),"")</f>
        <v/>
      </c>
      <c r="N229" s="70" t="str">
        <f>IFERROR(INDEX('[1]Controles de Corrupción'!$C$10:$AZ$251,MATCH(A229,'[1]Controles de Corrupción'!$B$10:$B$251,0),40),"")</f>
        <v/>
      </c>
      <c r="O229" s="70" t="str">
        <f>IFERROR(INDEX('[1]Controles de Corrupción'!$C$10:$AZ$251,MATCH(A229,'[1]Controles de Corrupción'!$B$10:$B$251,0),41),"")</f>
        <v/>
      </c>
      <c r="P229" s="70" t="str">
        <f>IFERROR(INDEX('[1]Controles de Corrupción'!$C$10:$AZ$251,MATCH(A229,'[1]Controles de Corrupción'!$B$10:$B$251,0),42),"")</f>
        <v/>
      </c>
      <c r="Q229" s="62" t="str">
        <f>IFERROR(INDEX('[1]Controles de Corrupción'!$C$10:$AZ$251,MATCH(A229,'[1]Controles de Corrupción'!$B$10:$B$251,0),47),"")</f>
        <v/>
      </c>
    </row>
    <row r="230" spans="1:17" ht="51.75" customHeight="1" x14ac:dyDescent="0.25">
      <c r="A230" s="118" t="s">
        <v>861</v>
      </c>
      <c r="B230" s="818"/>
      <c r="C230" s="821"/>
      <c r="D230" s="701"/>
      <c r="E230" s="823"/>
      <c r="F230" s="702"/>
      <c r="G230" s="702"/>
      <c r="H230" s="816"/>
      <c r="I230" s="702"/>
      <c r="J230" s="702"/>
      <c r="K230" s="702"/>
      <c r="L230" s="702"/>
      <c r="M230" s="70" t="str">
        <f>IFERROR(INDEX('[1]Controles de Corrupción'!$C$10:$AZ$251,MATCH(A230,'[1]Controles de Corrupción'!$B$10:$B$251,0),4),"")</f>
        <v/>
      </c>
      <c r="N230" s="70" t="str">
        <f>IFERROR(INDEX('[1]Controles de Corrupción'!$C$10:$AZ$251,MATCH(A230,'[1]Controles de Corrupción'!$B$10:$B$251,0),40),"")</f>
        <v/>
      </c>
      <c r="O230" s="70" t="str">
        <f>IFERROR(INDEX('[1]Controles de Corrupción'!$C$10:$AZ$251,MATCH(A230,'[1]Controles de Corrupción'!$B$10:$B$251,0),41),"")</f>
        <v/>
      </c>
      <c r="P230" s="70" t="str">
        <f>IFERROR(INDEX('[1]Controles de Corrupción'!$C$10:$AZ$251,MATCH(A230,'[1]Controles de Corrupción'!$B$10:$B$251,0),42),"")</f>
        <v/>
      </c>
      <c r="Q230" s="62" t="str">
        <f>IFERROR(INDEX('[1]Controles de Corrupción'!$C$10:$AZ$251,MATCH(A230,'[1]Controles de Corrupción'!$B$10:$B$251,0),47),"")</f>
        <v/>
      </c>
    </row>
    <row r="231" spans="1:17" ht="51.75" customHeight="1" x14ac:dyDescent="0.25">
      <c r="A231" s="118" t="s">
        <v>862</v>
      </c>
      <c r="B231" s="818"/>
      <c r="C231" s="821"/>
      <c r="D231" s="701"/>
      <c r="E231" s="823"/>
      <c r="F231" s="702"/>
      <c r="G231" s="702"/>
      <c r="H231" s="816"/>
      <c r="I231" s="702"/>
      <c r="J231" s="702"/>
      <c r="K231" s="702"/>
      <c r="L231" s="702"/>
      <c r="M231" s="70" t="str">
        <f>IFERROR(INDEX('[1]Controles de Corrupción'!$C$10:$AZ$251,MATCH(A231,'[1]Controles de Corrupción'!$B$10:$B$251,0),4),"")</f>
        <v/>
      </c>
      <c r="N231" s="70" t="str">
        <f>IFERROR(INDEX('[1]Controles de Corrupción'!$C$10:$AZ$251,MATCH(A231,'[1]Controles de Corrupción'!$B$10:$B$251,0),40),"")</f>
        <v/>
      </c>
      <c r="O231" s="70" t="str">
        <f>IFERROR(INDEX('[1]Controles de Corrupción'!$C$10:$AZ$251,MATCH(A231,'[1]Controles de Corrupción'!$B$10:$B$251,0),41),"")</f>
        <v/>
      </c>
      <c r="P231" s="70" t="str">
        <f>IFERROR(INDEX('[1]Controles de Corrupción'!$C$10:$AZ$251,MATCH(A231,'[1]Controles de Corrupción'!$B$10:$B$251,0),42),"")</f>
        <v/>
      </c>
      <c r="Q231" s="62" t="str">
        <f>IFERROR(INDEX('[1]Controles de Corrupción'!$C$10:$AZ$251,MATCH(A231,'[1]Controles de Corrupción'!$B$10:$B$251,0),47),"")</f>
        <v/>
      </c>
    </row>
    <row r="232" spans="1:17" ht="51.75" customHeight="1" x14ac:dyDescent="0.25">
      <c r="A232" s="118" t="s">
        <v>863</v>
      </c>
      <c r="B232" s="818"/>
      <c r="C232" s="821"/>
      <c r="D232" s="701"/>
      <c r="E232" s="823"/>
      <c r="F232" s="702"/>
      <c r="G232" s="702"/>
      <c r="H232" s="816"/>
      <c r="I232" s="702"/>
      <c r="J232" s="702"/>
      <c r="K232" s="702"/>
      <c r="L232" s="702"/>
      <c r="M232" s="70" t="str">
        <f>IFERROR(INDEX('[1]Controles de Corrupción'!$C$10:$AZ$251,MATCH(A232,'[1]Controles de Corrupción'!$B$10:$B$251,0),4),"")</f>
        <v/>
      </c>
      <c r="N232" s="70" t="str">
        <f>IFERROR(INDEX('[1]Controles de Corrupción'!$C$10:$AZ$251,MATCH(A232,'[1]Controles de Corrupción'!$B$10:$B$251,0),40),"")</f>
        <v/>
      </c>
      <c r="O232" s="70" t="str">
        <f>IFERROR(INDEX('[1]Controles de Corrupción'!$C$10:$AZ$251,MATCH(A232,'[1]Controles de Corrupción'!$B$10:$B$251,0),41),"")</f>
        <v/>
      </c>
      <c r="P232" s="70" t="str">
        <f>IFERROR(INDEX('[1]Controles de Corrupción'!$C$10:$AZ$251,MATCH(A232,'[1]Controles de Corrupción'!$B$10:$B$251,0),42),"")</f>
        <v/>
      </c>
      <c r="Q232" s="62" t="str">
        <f>IFERROR(INDEX('[1]Controles de Corrupción'!$C$10:$AZ$251,MATCH(A232,'[1]Controles de Corrupción'!$B$10:$B$251,0),47),"")</f>
        <v/>
      </c>
    </row>
    <row r="233" spans="1:17" ht="51.75" customHeight="1" x14ac:dyDescent="0.25">
      <c r="A233" s="118" t="s">
        <v>864</v>
      </c>
      <c r="B233" s="818"/>
      <c r="C233" s="821"/>
      <c r="D233" s="701"/>
      <c r="E233" s="823"/>
      <c r="F233" s="702"/>
      <c r="G233" s="702"/>
      <c r="H233" s="816"/>
      <c r="I233" s="702"/>
      <c r="J233" s="702"/>
      <c r="K233" s="702"/>
      <c r="L233" s="702"/>
      <c r="M233" s="70" t="str">
        <f>IFERROR(INDEX('[1]Controles de Corrupción'!$C$10:$AZ$251,MATCH(A233,'[1]Controles de Corrupción'!$B$10:$B$251,0),4),"")</f>
        <v/>
      </c>
      <c r="N233" s="70" t="str">
        <f>IFERROR(INDEX('[1]Controles de Corrupción'!$C$10:$AZ$251,MATCH(A233,'[1]Controles de Corrupción'!$B$10:$B$251,0),40),"")</f>
        <v/>
      </c>
      <c r="O233" s="70" t="str">
        <f>IFERROR(INDEX('[1]Controles de Corrupción'!$C$10:$AZ$251,MATCH(A233,'[1]Controles de Corrupción'!$B$10:$B$251,0),41),"")</f>
        <v/>
      </c>
      <c r="P233" s="70" t="str">
        <f>IFERROR(INDEX('[1]Controles de Corrupción'!$C$10:$AZ$251,MATCH(A233,'[1]Controles de Corrupción'!$B$10:$B$251,0),42),"")</f>
        <v/>
      </c>
      <c r="Q233" s="62" t="str">
        <f>IFERROR(INDEX('[1]Controles de Corrupción'!$C$10:$AZ$251,MATCH(A233,'[1]Controles de Corrupción'!$B$10:$B$251,0),47),"")</f>
        <v/>
      </c>
    </row>
    <row r="234" spans="1:17" ht="51.75" customHeight="1" x14ac:dyDescent="0.25">
      <c r="A234" s="118" t="s">
        <v>865</v>
      </c>
      <c r="B234" s="819"/>
      <c r="C234" s="821"/>
      <c r="D234" s="701"/>
      <c r="E234" s="823"/>
      <c r="F234" s="702"/>
      <c r="G234" s="702"/>
      <c r="H234" s="714"/>
      <c r="I234" s="702"/>
      <c r="J234" s="702"/>
      <c r="K234" s="702"/>
      <c r="L234" s="702"/>
      <c r="M234" s="70" t="str">
        <f>IFERROR(INDEX('[1]Controles de Corrupción'!$C$10:$AZ$251,MATCH(A234,'[1]Controles de Corrupción'!$B$10:$B$251,0),4),"")</f>
        <v/>
      </c>
      <c r="N234" s="70" t="str">
        <f>IFERROR(INDEX('[1]Controles de Corrupción'!$C$10:$AZ$251,MATCH(A234,'[1]Controles de Corrupción'!$B$10:$B$251,0),40),"")</f>
        <v/>
      </c>
      <c r="O234" s="70" t="str">
        <f>IFERROR(INDEX('[1]Controles de Corrupción'!$C$10:$AZ$251,MATCH(A234,'[1]Controles de Corrupción'!$B$10:$B$251,0),41),"")</f>
        <v/>
      </c>
      <c r="P234" s="70" t="str">
        <f>IFERROR(INDEX('[1]Controles de Corrupción'!$C$10:$AZ$251,MATCH(A234,'[1]Controles de Corrupción'!$B$10:$B$251,0),42),"")</f>
        <v/>
      </c>
      <c r="Q234" s="62" t="str">
        <f>IFERROR(INDEX('[1]Controles de Corrupción'!$C$10:$AZ$251,MATCH(A234,'[1]Controles de Corrupción'!$B$10:$B$251,0),47),"")</f>
        <v/>
      </c>
    </row>
    <row r="235" spans="1:17" ht="51.75" customHeight="1" x14ac:dyDescent="0.25">
      <c r="A235" s="118" t="s">
        <v>866</v>
      </c>
      <c r="B235" s="817"/>
      <c r="C235" s="820" t="str">
        <f>IFERROR(INDEX('[1]Riesgos de Corrupción'!$B$11:$BN$100,MATCH('Mapa Riesgo CorrupcióN'!B235,'[1]Riesgos de Corrupción'!$B$11:$B$100,0),2),"")</f>
        <v/>
      </c>
      <c r="D235" s="700" t="str">
        <f>IFERROR(INDEX('[1]Riesgos de Corrupción'!$B$11:$BN$100,MATCH('Mapa Riesgo CorrupcióN'!B235,'[1]Riesgos de Corrupción'!$B$11:$B$100,0),4),"")</f>
        <v/>
      </c>
      <c r="E235" s="822" t="str">
        <f>IFERROR(INDEX('[1]Riesgos de Corrupción'!$B$11:$BN$100,MATCH('Mapa Riesgo CorrupcióN'!B235,'[1]Riesgos de Corrupción'!$B$11:$B$100,0),5),"")</f>
        <v/>
      </c>
      <c r="F235" s="713" t="str">
        <f>IFERROR(INDEX('[1]Riesgos de Corrupción'!$B$11:$BN$100,MATCH('Mapa Riesgo CorrupcióN'!B235,'[1]Riesgos de Corrupción'!$B$11:$B$100,0),18),"")</f>
        <v/>
      </c>
      <c r="G235" s="713" t="str">
        <f>IFERROR(INDEX('[1]Riesgos de Corrupción'!$B$11:$BN$100,MATCH('Mapa Riesgo CorrupcióN'!B235,'[1]Riesgos de Corrupción'!$B$11:$B$100,0),63),"")</f>
        <v/>
      </c>
      <c r="H235" s="815" t="str">
        <f>IFERROR(INDEX('[1]Riesgos de Corrupción'!$B$11:$BN$100,MATCH('Mapa Riesgo CorrupcióN'!B235,'[1]Riesgos de Corrupción'!$B$11:$B$100,0),64),"")</f>
        <v/>
      </c>
      <c r="I235" s="713" t="str">
        <f>IFERROR(INDEX('[1]Controles de Corrupción'!$C$10:$AZ$251,MATCH('Mapa Riesgo CorrupcióN'!B235,'[1]Controles de Corrupción'!$C$10:$C$251,0),33),"")</f>
        <v/>
      </c>
      <c r="J235" s="713" t="str">
        <f>IFERROR(INDEX('[1]Controles de Corrupción'!$C$10:$AZ$251,MATCH('Mapa Riesgo CorrupcióN'!B235,'[1]Controles de Corrupción'!$C$10:$C$251,0),36),"")</f>
        <v/>
      </c>
      <c r="K235" s="713" t="str">
        <f>IFERROR(INDEX('[1]Controles de Corrupción'!$C$10:$AZ$251,MATCH('Mapa Riesgo CorrupcióN'!B235,'[1]Controles de Corrupción'!$C$10:$C$251,0),37),"")</f>
        <v/>
      </c>
      <c r="L235" s="713" t="str">
        <f>IFERROR(INDEX('[1]Controles de Corrupción'!$C$10:$AZ$251,MATCH('Mapa Riesgo CorrupcióN'!B235,'[1]Controles de Corrupción'!$C$10:$C$251,0),38),"")</f>
        <v/>
      </c>
      <c r="M235" s="70" t="str">
        <f>IFERROR(INDEX('[1]Controles de Corrupción'!$C$10:$AZ$251,MATCH(A235,'[1]Controles de Corrupción'!$B$10:$B$251,0),4),"")</f>
        <v/>
      </c>
      <c r="N235" s="70" t="str">
        <f>IFERROR(INDEX('[1]Controles de Corrupción'!$C$10:$AZ$251,MATCH(A235,'[1]Controles de Corrupción'!$B$10:$B$251,0),40),"")</f>
        <v/>
      </c>
      <c r="O235" s="70" t="str">
        <f>IFERROR(INDEX('[1]Controles de Corrupción'!$C$10:$AZ$251,MATCH(A235,'[1]Controles de Corrupción'!$B$10:$B$251,0),41),"")</f>
        <v/>
      </c>
      <c r="P235" s="70" t="str">
        <f>IFERROR(INDEX('[1]Controles de Corrupción'!$C$10:$AZ$251,MATCH(A235,'[1]Controles de Corrupción'!$B$10:$B$251,0),42),"")</f>
        <v/>
      </c>
      <c r="Q235" s="62" t="str">
        <f>IFERROR(INDEX('[1]Controles de Corrupción'!$C$10:$AZ$251,MATCH(A235,'[1]Controles de Corrupción'!$B$10:$B$251,0),47),"")</f>
        <v/>
      </c>
    </row>
    <row r="236" spans="1:17" ht="51.75" customHeight="1" x14ac:dyDescent="0.25">
      <c r="A236" s="118" t="s">
        <v>867</v>
      </c>
      <c r="B236" s="818"/>
      <c r="C236" s="821"/>
      <c r="D236" s="701"/>
      <c r="E236" s="823"/>
      <c r="F236" s="702"/>
      <c r="G236" s="702"/>
      <c r="H236" s="816"/>
      <c r="I236" s="702"/>
      <c r="J236" s="702"/>
      <c r="K236" s="702"/>
      <c r="L236" s="702"/>
      <c r="M236" s="70" t="str">
        <f>IFERROR(INDEX('[1]Controles de Corrupción'!$C$10:$AZ$251,MATCH(A236,'[1]Controles de Corrupción'!$B$10:$B$251,0),4),"")</f>
        <v/>
      </c>
      <c r="N236" s="70" t="str">
        <f>IFERROR(INDEX('[1]Controles de Corrupción'!$C$10:$AZ$251,MATCH(A236,'[1]Controles de Corrupción'!$B$10:$B$251,0),40),"")</f>
        <v/>
      </c>
      <c r="O236" s="70" t="str">
        <f>IFERROR(INDEX('[1]Controles de Corrupción'!$C$10:$AZ$251,MATCH(A236,'[1]Controles de Corrupción'!$B$10:$B$251,0),41),"")</f>
        <v/>
      </c>
      <c r="P236" s="70" t="str">
        <f>IFERROR(INDEX('[1]Controles de Corrupción'!$C$10:$AZ$251,MATCH(A236,'[1]Controles de Corrupción'!$B$10:$B$251,0),42),"")</f>
        <v/>
      </c>
      <c r="Q236" s="62" t="str">
        <f>IFERROR(INDEX('[1]Controles de Corrupción'!$C$10:$AZ$251,MATCH(A236,'[1]Controles de Corrupción'!$B$10:$B$251,0),47),"")</f>
        <v/>
      </c>
    </row>
    <row r="237" spans="1:17" ht="51.75" customHeight="1" x14ac:dyDescent="0.25">
      <c r="A237" s="118" t="s">
        <v>868</v>
      </c>
      <c r="B237" s="818"/>
      <c r="C237" s="821"/>
      <c r="D237" s="701"/>
      <c r="E237" s="823"/>
      <c r="F237" s="702"/>
      <c r="G237" s="702"/>
      <c r="H237" s="816"/>
      <c r="I237" s="702"/>
      <c r="J237" s="702"/>
      <c r="K237" s="702"/>
      <c r="L237" s="702"/>
      <c r="M237" s="70" t="str">
        <f>IFERROR(INDEX('[1]Controles de Corrupción'!$C$10:$AZ$251,MATCH(A237,'[1]Controles de Corrupción'!$B$10:$B$251,0),4),"")</f>
        <v/>
      </c>
      <c r="N237" s="70" t="str">
        <f>IFERROR(INDEX('[1]Controles de Corrupción'!$C$10:$AZ$251,MATCH(A237,'[1]Controles de Corrupción'!$B$10:$B$251,0),40),"")</f>
        <v/>
      </c>
      <c r="O237" s="70" t="str">
        <f>IFERROR(INDEX('[1]Controles de Corrupción'!$C$10:$AZ$251,MATCH(A237,'[1]Controles de Corrupción'!$B$10:$B$251,0),41),"")</f>
        <v/>
      </c>
      <c r="P237" s="70" t="str">
        <f>IFERROR(INDEX('[1]Controles de Corrupción'!$C$10:$AZ$251,MATCH(A237,'[1]Controles de Corrupción'!$B$10:$B$251,0),42),"")</f>
        <v/>
      </c>
      <c r="Q237" s="62" t="str">
        <f>IFERROR(INDEX('[1]Controles de Corrupción'!$C$10:$AZ$251,MATCH(A237,'[1]Controles de Corrupción'!$B$10:$B$251,0),47),"")</f>
        <v/>
      </c>
    </row>
    <row r="238" spans="1:17" ht="51.75" customHeight="1" x14ac:dyDescent="0.25">
      <c r="A238" s="118" t="s">
        <v>869</v>
      </c>
      <c r="B238" s="818"/>
      <c r="C238" s="821"/>
      <c r="D238" s="701"/>
      <c r="E238" s="823"/>
      <c r="F238" s="702"/>
      <c r="G238" s="702"/>
      <c r="H238" s="816"/>
      <c r="I238" s="702"/>
      <c r="J238" s="702"/>
      <c r="K238" s="702"/>
      <c r="L238" s="702"/>
      <c r="M238" s="70" t="str">
        <f>IFERROR(INDEX('[1]Controles de Corrupción'!$C$10:$AZ$251,MATCH(A238,'[1]Controles de Corrupción'!$B$10:$B$251,0),4),"")</f>
        <v/>
      </c>
      <c r="N238" s="70" t="str">
        <f>IFERROR(INDEX('[1]Controles de Corrupción'!$C$10:$AZ$251,MATCH(A238,'[1]Controles de Corrupción'!$B$10:$B$251,0),40),"")</f>
        <v/>
      </c>
      <c r="O238" s="70" t="str">
        <f>IFERROR(INDEX('[1]Controles de Corrupción'!$C$10:$AZ$251,MATCH(A238,'[1]Controles de Corrupción'!$B$10:$B$251,0),41),"")</f>
        <v/>
      </c>
      <c r="P238" s="70" t="str">
        <f>IFERROR(INDEX('[1]Controles de Corrupción'!$C$10:$AZ$251,MATCH(A238,'[1]Controles de Corrupción'!$B$10:$B$251,0),42),"")</f>
        <v/>
      </c>
      <c r="Q238" s="62" t="str">
        <f>IFERROR(INDEX('[1]Controles de Corrupción'!$C$10:$AZ$251,MATCH(A238,'[1]Controles de Corrupción'!$B$10:$B$251,0),47),"")</f>
        <v/>
      </c>
    </row>
    <row r="239" spans="1:17" ht="51.75" customHeight="1" x14ac:dyDescent="0.25">
      <c r="A239" s="118" t="s">
        <v>870</v>
      </c>
      <c r="B239" s="818"/>
      <c r="C239" s="821"/>
      <c r="D239" s="701"/>
      <c r="E239" s="823"/>
      <c r="F239" s="702"/>
      <c r="G239" s="702"/>
      <c r="H239" s="816"/>
      <c r="I239" s="702"/>
      <c r="J239" s="702"/>
      <c r="K239" s="702"/>
      <c r="L239" s="702"/>
      <c r="M239" s="70" t="str">
        <f>IFERROR(INDEX('[1]Controles de Corrupción'!$C$10:$AZ$251,MATCH(A239,'[1]Controles de Corrupción'!$B$10:$B$251,0),4),"")</f>
        <v/>
      </c>
      <c r="N239" s="70" t="str">
        <f>IFERROR(INDEX('[1]Controles de Corrupción'!$C$10:$AZ$251,MATCH(A239,'[1]Controles de Corrupción'!$B$10:$B$251,0),40),"")</f>
        <v/>
      </c>
      <c r="O239" s="70" t="str">
        <f>IFERROR(INDEX('[1]Controles de Corrupción'!$C$10:$AZ$251,MATCH(A239,'[1]Controles de Corrupción'!$B$10:$B$251,0),41),"")</f>
        <v/>
      </c>
      <c r="P239" s="70" t="str">
        <f>IFERROR(INDEX('[1]Controles de Corrupción'!$C$10:$AZ$251,MATCH(A239,'[1]Controles de Corrupción'!$B$10:$B$251,0),42),"")</f>
        <v/>
      </c>
      <c r="Q239" s="62" t="str">
        <f>IFERROR(INDEX('[1]Controles de Corrupción'!$C$10:$AZ$251,MATCH(A239,'[1]Controles de Corrupción'!$B$10:$B$251,0),47),"")</f>
        <v/>
      </c>
    </row>
    <row r="240" spans="1:17" ht="51.75" customHeight="1" x14ac:dyDescent="0.25">
      <c r="A240" s="118" t="s">
        <v>871</v>
      </c>
      <c r="B240" s="819"/>
      <c r="C240" s="821"/>
      <c r="D240" s="701"/>
      <c r="E240" s="823"/>
      <c r="F240" s="702"/>
      <c r="G240" s="702"/>
      <c r="H240" s="714"/>
      <c r="I240" s="702"/>
      <c r="J240" s="702"/>
      <c r="K240" s="702"/>
      <c r="L240" s="702"/>
      <c r="M240" s="70" t="str">
        <f>IFERROR(INDEX('[1]Controles de Corrupción'!$C$10:$AZ$251,MATCH(A240,'[1]Controles de Corrupción'!$B$10:$B$251,0),4),"")</f>
        <v/>
      </c>
      <c r="N240" s="70" t="str">
        <f>IFERROR(INDEX('[1]Controles de Corrupción'!$C$10:$AZ$251,MATCH(A240,'[1]Controles de Corrupción'!$B$10:$B$251,0),40),"")</f>
        <v/>
      </c>
      <c r="O240" s="70" t="str">
        <f>IFERROR(INDEX('[1]Controles de Corrupción'!$C$10:$AZ$251,MATCH(A240,'[1]Controles de Corrupción'!$B$10:$B$251,0),41),"")</f>
        <v/>
      </c>
      <c r="P240" s="70" t="str">
        <f>IFERROR(INDEX('[1]Controles de Corrupción'!$C$10:$AZ$251,MATCH(A240,'[1]Controles de Corrupción'!$B$10:$B$251,0),42),"")</f>
        <v/>
      </c>
      <c r="Q240" s="62" t="str">
        <f>IFERROR(INDEX('[1]Controles de Corrupción'!$C$10:$AZ$251,MATCH(A240,'[1]Controles de Corrupción'!$B$10:$B$251,0),47),"")</f>
        <v/>
      </c>
    </row>
    <row r="241" spans="1:17" ht="51.75" customHeight="1" x14ac:dyDescent="0.25">
      <c r="A241" s="118" t="s">
        <v>872</v>
      </c>
      <c r="B241" s="817"/>
      <c r="C241" s="820" t="str">
        <f>IFERROR(INDEX('[1]Riesgos de Corrupción'!$B$11:$BN$100,MATCH('Mapa Riesgo CorrupcióN'!B241,'[1]Riesgos de Corrupción'!$B$11:$B$100,0),2),"")</f>
        <v/>
      </c>
      <c r="D241" s="700" t="str">
        <f>IFERROR(INDEX('[1]Riesgos de Corrupción'!$B$11:$BN$100,MATCH('Mapa Riesgo CorrupcióN'!B241,'[1]Riesgos de Corrupción'!$B$11:$B$100,0),4),"")</f>
        <v/>
      </c>
      <c r="E241" s="822" t="str">
        <f>IFERROR(INDEX('[1]Riesgos de Corrupción'!$B$11:$BN$100,MATCH('Mapa Riesgo CorrupcióN'!B241,'[1]Riesgos de Corrupción'!$B$11:$B$100,0),5),"")</f>
        <v/>
      </c>
      <c r="F241" s="713" t="str">
        <f>IFERROR(INDEX('[1]Riesgos de Corrupción'!$B$11:$BN$100,MATCH('Mapa Riesgo CorrupcióN'!B241,'[1]Riesgos de Corrupción'!$B$11:$B$100,0),18),"")</f>
        <v/>
      </c>
      <c r="G241" s="713" t="str">
        <f>IFERROR(INDEX('[1]Riesgos de Corrupción'!$B$11:$BN$100,MATCH('Mapa Riesgo CorrupcióN'!B241,'[1]Riesgos de Corrupción'!$B$11:$B$100,0),63),"")</f>
        <v/>
      </c>
      <c r="H241" s="815" t="str">
        <f>IFERROR(INDEX('[1]Riesgos de Corrupción'!$B$11:$BN$100,MATCH('Mapa Riesgo CorrupcióN'!B241,'[1]Riesgos de Corrupción'!$B$11:$B$100,0),64),"")</f>
        <v/>
      </c>
      <c r="I241" s="713" t="str">
        <f>IFERROR(INDEX('[1]Controles de Corrupción'!$C$10:$AZ$251,MATCH('Mapa Riesgo CorrupcióN'!B241,'[1]Controles de Corrupción'!$C$10:$C$251,0),33),"")</f>
        <v/>
      </c>
      <c r="J241" s="713" t="str">
        <f>IFERROR(INDEX('[1]Controles de Corrupción'!$C$10:$AZ$251,MATCH('Mapa Riesgo CorrupcióN'!B241,'[1]Controles de Corrupción'!$C$10:$C$251,0),36),"")</f>
        <v/>
      </c>
      <c r="K241" s="713" t="str">
        <f>IFERROR(INDEX('[1]Controles de Corrupción'!$C$10:$AZ$251,MATCH('Mapa Riesgo CorrupcióN'!B241,'[1]Controles de Corrupción'!$C$10:$C$251,0),37),"")</f>
        <v/>
      </c>
      <c r="L241" s="713" t="str">
        <f>IFERROR(INDEX('[1]Controles de Corrupción'!$C$10:$AZ$251,MATCH('Mapa Riesgo CorrupcióN'!B241,'[1]Controles de Corrupción'!$C$10:$C$251,0),38),"")</f>
        <v/>
      </c>
      <c r="M241" s="70" t="str">
        <f>IFERROR(INDEX('[1]Controles de Corrupción'!$C$10:$AZ$251,MATCH(A241,'[1]Controles de Corrupción'!$B$10:$B$251,0),4),"")</f>
        <v/>
      </c>
      <c r="N241" s="70" t="str">
        <f>IFERROR(INDEX('[1]Controles de Corrupción'!$C$10:$AZ$251,MATCH(A241,'[1]Controles de Corrupción'!$B$10:$B$251,0),40),"")</f>
        <v/>
      </c>
      <c r="O241" s="70" t="str">
        <f>IFERROR(INDEX('[1]Controles de Corrupción'!$C$10:$AZ$251,MATCH(A241,'[1]Controles de Corrupción'!$B$10:$B$251,0),41),"")</f>
        <v/>
      </c>
      <c r="P241" s="70" t="str">
        <f>IFERROR(INDEX('[1]Controles de Corrupción'!$C$10:$AZ$251,MATCH(A241,'[1]Controles de Corrupción'!$B$10:$B$251,0),42),"")</f>
        <v/>
      </c>
      <c r="Q241" s="62" t="str">
        <f>IFERROR(INDEX('[1]Controles de Corrupción'!$C$10:$AZ$251,MATCH(A241,'[1]Controles de Corrupción'!$B$10:$B$251,0),47),"")</f>
        <v/>
      </c>
    </row>
    <row r="242" spans="1:17" ht="51.75" customHeight="1" x14ac:dyDescent="0.25">
      <c r="A242" s="118" t="s">
        <v>873</v>
      </c>
      <c r="B242" s="818"/>
      <c r="C242" s="821"/>
      <c r="D242" s="701"/>
      <c r="E242" s="823"/>
      <c r="F242" s="702"/>
      <c r="G242" s="702"/>
      <c r="H242" s="816"/>
      <c r="I242" s="702"/>
      <c r="J242" s="702"/>
      <c r="K242" s="702"/>
      <c r="L242" s="702"/>
      <c r="M242" s="70" t="str">
        <f>IFERROR(INDEX('[1]Controles de Corrupción'!$C$10:$AZ$251,MATCH(A242,'[1]Controles de Corrupción'!$B$10:$B$251,0),4),"")</f>
        <v/>
      </c>
      <c r="N242" s="70" t="str">
        <f>IFERROR(INDEX('[1]Controles de Corrupción'!$C$10:$AZ$251,MATCH(A242,'[1]Controles de Corrupción'!$B$10:$B$251,0),40),"")</f>
        <v/>
      </c>
      <c r="O242" s="70" t="str">
        <f>IFERROR(INDEX('[1]Controles de Corrupción'!$C$10:$AZ$251,MATCH(A242,'[1]Controles de Corrupción'!$B$10:$B$251,0),41),"")</f>
        <v/>
      </c>
      <c r="P242" s="70" t="str">
        <f>IFERROR(INDEX('[1]Controles de Corrupción'!$C$10:$AZ$251,MATCH(A242,'[1]Controles de Corrupción'!$B$10:$B$251,0),42),"")</f>
        <v/>
      </c>
      <c r="Q242" s="62" t="str">
        <f>IFERROR(INDEX('[1]Controles de Corrupción'!$C$10:$AZ$251,MATCH(A242,'[1]Controles de Corrupción'!$B$10:$B$251,0),47),"")</f>
        <v/>
      </c>
    </row>
    <row r="243" spans="1:17" ht="51.75" customHeight="1" x14ac:dyDescent="0.25">
      <c r="A243" s="118" t="s">
        <v>874</v>
      </c>
      <c r="B243" s="818"/>
      <c r="C243" s="821"/>
      <c r="D243" s="701"/>
      <c r="E243" s="823"/>
      <c r="F243" s="702"/>
      <c r="G243" s="702"/>
      <c r="H243" s="816"/>
      <c r="I243" s="702"/>
      <c r="J243" s="702"/>
      <c r="K243" s="702"/>
      <c r="L243" s="702"/>
      <c r="M243" s="70" t="str">
        <f>IFERROR(INDEX('[1]Controles de Corrupción'!$C$10:$AZ$251,MATCH(A243,'[1]Controles de Corrupción'!$B$10:$B$251,0),4),"")</f>
        <v/>
      </c>
      <c r="N243" s="70" t="str">
        <f>IFERROR(INDEX('[1]Controles de Corrupción'!$C$10:$AZ$251,MATCH(A243,'[1]Controles de Corrupción'!$B$10:$B$251,0),40),"")</f>
        <v/>
      </c>
      <c r="O243" s="70" t="str">
        <f>IFERROR(INDEX('[1]Controles de Corrupción'!$C$10:$AZ$251,MATCH(A243,'[1]Controles de Corrupción'!$B$10:$B$251,0),41),"")</f>
        <v/>
      </c>
      <c r="P243" s="70" t="str">
        <f>IFERROR(INDEX('[1]Controles de Corrupción'!$C$10:$AZ$251,MATCH(A243,'[1]Controles de Corrupción'!$B$10:$B$251,0),42),"")</f>
        <v/>
      </c>
      <c r="Q243" s="62" t="str">
        <f>IFERROR(INDEX('[1]Controles de Corrupción'!$C$10:$AZ$251,MATCH(A243,'[1]Controles de Corrupción'!$B$10:$B$251,0),47),"")</f>
        <v/>
      </c>
    </row>
    <row r="244" spans="1:17" ht="51.75" customHeight="1" x14ac:dyDescent="0.25">
      <c r="A244" s="118" t="s">
        <v>875</v>
      </c>
      <c r="B244" s="818"/>
      <c r="C244" s="821"/>
      <c r="D244" s="701"/>
      <c r="E244" s="823"/>
      <c r="F244" s="702"/>
      <c r="G244" s="702"/>
      <c r="H244" s="816"/>
      <c r="I244" s="702"/>
      <c r="J244" s="702"/>
      <c r="K244" s="702"/>
      <c r="L244" s="702"/>
      <c r="M244" s="70" t="str">
        <f>IFERROR(INDEX('[1]Controles de Corrupción'!$C$10:$AZ$251,MATCH(A244,'[1]Controles de Corrupción'!$B$10:$B$251,0),4),"")</f>
        <v/>
      </c>
      <c r="N244" s="70" t="str">
        <f>IFERROR(INDEX('[1]Controles de Corrupción'!$C$10:$AZ$251,MATCH(A244,'[1]Controles de Corrupción'!$B$10:$B$251,0),40),"")</f>
        <v/>
      </c>
      <c r="O244" s="70" t="str">
        <f>IFERROR(INDEX('[1]Controles de Corrupción'!$C$10:$AZ$251,MATCH(A244,'[1]Controles de Corrupción'!$B$10:$B$251,0),41),"")</f>
        <v/>
      </c>
      <c r="P244" s="70" t="str">
        <f>IFERROR(INDEX('[1]Controles de Corrupción'!$C$10:$AZ$251,MATCH(A244,'[1]Controles de Corrupción'!$B$10:$B$251,0),42),"")</f>
        <v/>
      </c>
      <c r="Q244" s="62" t="str">
        <f>IFERROR(INDEX('[1]Controles de Corrupción'!$C$10:$AZ$251,MATCH(A244,'[1]Controles de Corrupción'!$B$10:$B$251,0),47),"")</f>
        <v/>
      </c>
    </row>
    <row r="245" spans="1:17" ht="51.75" customHeight="1" x14ac:dyDescent="0.25">
      <c r="A245" s="118" t="s">
        <v>876</v>
      </c>
      <c r="B245" s="818"/>
      <c r="C245" s="821"/>
      <c r="D245" s="701"/>
      <c r="E245" s="823"/>
      <c r="F245" s="702"/>
      <c r="G245" s="702"/>
      <c r="H245" s="816"/>
      <c r="I245" s="702"/>
      <c r="J245" s="702"/>
      <c r="K245" s="702"/>
      <c r="L245" s="702"/>
      <c r="M245" s="70" t="str">
        <f>IFERROR(INDEX('[1]Controles de Corrupción'!$C$10:$AZ$251,MATCH(A245,'[1]Controles de Corrupción'!$B$10:$B$251,0),4),"")</f>
        <v/>
      </c>
      <c r="N245" s="70" t="str">
        <f>IFERROR(INDEX('[1]Controles de Corrupción'!$C$10:$AZ$251,MATCH(A245,'[1]Controles de Corrupción'!$B$10:$B$251,0),40),"")</f>
        <v/>
      </c>
      <c r="O245" s="70" t="str">
        <f>IFERROR(INDEX('[1]Controles de Corrupción'!$C$10:$AZ$251,MATCH(A245,'[1]Controles de Corrupción'!$B$10:$B$251,0),41),"")</f>
        <v/>
      </c>
      <c r="P245" s="70" t="str">
        <f>IFERROR(INDEX('[1]Controles de Corrupción'!$C$10:$AZ$251,MATCH(A245,'[1]Controles de Corrupción'!$B$10:$B$251,0),42),"")</f>
        <v/>
      </c>
      <c r="Q245" s="62" t="str">
        <f>IFERROR(INDEX('[1]Controles de Corrupción'!$C$10:$AZ$251,MATCH(A245,'[1]Controles de Corrupción'!$B$10:$B$251,0),47),"")</f>
        <v/>
      </c>
    </row>
    <row r="246" spans="1:17" ht="51.75" customHeight="1" x14ac:dyDescent="0.25">
      <c r="A246" s="118" t="s">
        <v>877</v>
      </c>
      <c r="B246" s="819"/>
      <c r="C246" s="821"/>
      <c r="D246" s="701"/>
      <c r="E246" s="823"/>
      <c r="F246" s="702"/>
      <c r="G246" s="702"/>
      <c r="H246" s="714"/>
      <c r="I246" s="702"/>
      <c r="J246" s="702"/>
      <c r="K246" s="702"/>
      <c r="L246" s="702"/>
      <c r="M246" s="70" t="str">
        <f>IFERROR(INDEX('[1]Controles de Corrupción'!$C$10:$AZ$251,MATCH(A246,'[1]Controles de Corrupción'!$B$10:$B$251,0),4),"")</f>
        <v/>
      </c>
      <c r="N246" s="70" t="str">
        <f>IFERROR(INDEX('[1]Controles de Corrupción'!$C$10:$AZ$251,MATCH(A246,'[1]Controles de Corrupción'!$B$10:$B$251,0),40),"")</f>
        <v/>
      </c>
      <c r="O246" s="70" t="str">
        <f>IFERROR(INDEX('[1]Controles de Corrupción'!$C$10:$AZ$251,MATCH(A246,'[1]Controles de Corrupción'!$B$10:$B$251,0),41),"")</f>
        <v/>
      </c>
      <c r="P246" s="70" t="str">
        <f>IFERROR(INDEX('[1]Controles de Corrupción'!$C$10:$AZ$251,MATCH(A246,'[1]Controles de Corrupción'!$B$10:$B$251,0),42),"")</f>
        <v/>
      </c>
      <c r="Q246" s="62" t="str">
        <f>IFERROR(INDEX('[1]Controles de Corrupción'!$C$10:$AZ$251,MATCH(A246,'[1]Controles de Corrupción'!$B$10:$B$251,0),47),"")</f>
        <v/>
      </c>
    </row>
    <row r="247" spans="1:17" ht="51.75" customHeight="1" x14ac:dyDescent="0.25">
      <c r="A247" s="118" t="s">
        <v>878</v>
      </c>
      <c r="B247" s="817"/>
      <c r="C247" s="820" t="str">
        <f>IFERROR(INDEX('[1]Riesgos de Corrupción'!$B$11:$BN$100,MATCH('Mapa Riesgo CorrupcióN'!B247,'[1]Riesgos de Corrupción'!$B$11:$B$100,0),2),"")</f>
        <v/>
      </c>
      <c r="D247" s="700" t="str">
        <f>IFERROR(INDEX('[1]Riesgos de Corrupción'!$B$11:$BN$100,MATCH('Mapa Riesgo CorrupcióN'!B247,'[1]Riesgos de Corrupción'!$B$11:$B$100,0),4),"")</f>
        <v/>
      </c>
      <c r="E247" s="822" t="str">
        <f>IFERROR(INDEX('[1]Riesgos de Corrupción'!$B$11:$BN$100,MATCH('Mapa Riesgo CorrupcióN'!B247,'[1]Riesgos de Corrupción'!$B$11:$B$100,0),5),"")</f>
        <v/>
      </c>
      <c r="F247" s="713" t="str">
        <f>IFERROR(INDEX('[1]Riesgos de Corrupción'!$B$11:$BN$100,MATCH('Mapa Riesgo CorrupcióN'!B247,'[1]Riesgos de Corrupción'!$B$11:$B$100,0),18),"")</f>
        <v/>
      </c>
      <c r="G247" s="713" t="str">
        <f>IFERROR(INDEX('[1]Riesgos de Corrupción'!$B$11:$BN$100,MATCH('Mapa Riesgo CorrupcióN'!B247,'[1]Riesgos de Corrupción'!$B$11:$B$100,0),63),"")</f>
        <v/>
      </c>
      <c r="H247" s="815" t="str">
        <f>IFERROR(INDEX('[1]Riesgos de Corrupción'!$B$11:$BN$100,MATCH('Mapa Riesgo CorrupcióN'!B247,'[1]Riesgos de Corrupción'!$B$11:$B$100,0),64),"")</f>
        <v/>
      </c>
      <c r="I247" s="713" t="str">
        <f>IFERROR(INDEX('[1]Controles de Corrupción'!$C$10:$AZ$251,MATCH('Mapa Riesgo CorrupcióN'!B247,'[1]Controles de Corrupción'!$C$10:$C$251,0),33),"")</f>
        <v/>
      </c>
      <c r="J247" s="713" t="str">
        <f>IFERROR(INDEX('[1]Controles de Corrupción'!$C$10:$AZ$251,MATCH('Mapa Riesgo CorrupcióN'!B247,'[1]Controles de Corrupción'!$C$10:$C$251,0),36),"")</f>
        <v/>
      </c>
      <c r="K247" s="713" t="str">
        <f>IFERROR(INDEX('[1]Controles de Corrupción'!$C$10:$AZ$251,MATCH('Mapa Riesgo CorrupcióN'!B247,'[1]Controles de Corrupción'!$C$10:$C$251,0),37),"")</f>
        <v/>
      </c>
      <c r="L247" s="713" t="str">
        <f>IFERROR(INDEX('[1]Controles de Corrupción'!$C$10:$AZ$251,MATCH('Mapa Riesgo CorrupcióN'!B247,'[1]Controles de Corrupción'!$C$10:$C$251,0),38),"")</f>
        <v/>
      </c>
      <c r="M247" s="70" t="str">
        <f>IFERROR(INDEX('[1]Controles de Corrupción'!$C$10:$AZ$251,MATCH(A247,'[1]Controles de Corrupción'!$B$10:$B$251,0),4),"")</f>
        <v/>
      </c>
      <c r="N247" s="70" t="str">
        <f>IFERROR(INDEX('[1]Controles de Corrupción'!$C$10:$AZ$251,MATCH(A247,'[1]Controles de Corrupción'!$B$10:$B$251,0),40),"")</f>
        <v/>
      </c>
      <c r="O247" s="70" t="str">
        <f>IFERROR(INDEX('[1]Controles de Corrupción'!$C$10:$AZ$251,MATCH(A247,'[1]Controles de Corrupción'!$B$10:$B$251,0),41),"")</f>
        <v/>
      </c>
      <c r="P247" s="70" t="str">
        <f>IFERROR(INDEX('[1]Controles de Corrupción'!$C$10:$AZ$251,MATCH(A247,'[1]Controles de Corrupción'!$B$10:$B$251,0),42),"")</f>
        <v/>
      </c>
      <c r="Q247" s="62" t="str">
        <f>IFERROR(INDEX('[1]Controles de Corrupción'!$C$10:$AZ$251,MATCH(A247,'[1]Controles de Corrupción'!$B$10:$B$251,0),47),"")</f>
        <v/>
      </c>
    </row>
    <row r="248" spans="1:17" ht="51.75" customHeight="1" x14ac:dyDescent="0.25">
      <c r="A248" s="118" t="s">
        <v>879</v>
      </c>
      <c r="B248" s="818"/>
      <c r="C248" s="821"/>
      <c r="D248" s="701"/>
      <c r="E248" s="823"/>
      <c r="F248" s="702"/>
      <c r="G248" s="702"/>
      <c r="H248" s="816"/>
      <c r="I248" s="702"/>
      <c r="J248" s="702"/>
      <c r="K248" s="702"/>
      <c r="L248" s="702"/>
      <c r="M248" s="70" t="str">
        <f>IFERROR(INDEX('[1]Controles de Corrupción'!$C$10:$AZ$251,MATCH(A248,'[1]Controles de Corrupción'!$B$10:$B$251,0),4),"")</f>
        <v/>
      </c>
      <c r="N248" s="70" t="str">
        <f>IFERROR(INDEX('[1]Controles de Corrupción'!$C$10:$AZ$251,MATCH(A248,'[1]Controles de Corrupción'!$B$10:$B$251,0),40),"")</f>
        <v/>
      </c>
      <c r="O248" s="70" t="str">
        <f>IFERROR(INDEX('[1]Controles de Corrupción'!$C$10:$AZ$251,MATCH(A248,'[1]Controles de Corrupción'!$B$10:$B$251,0),41),"")</f>
        <v/>
      </c>
      <c r="P248" s="70" t="str">
        <f>IFERROR(INDEX('[1]Controles de Corrupción'!$C$10:$AZ$251,MATCH(A248,'[1]Controles de Corrupción'!$B$10:$B$251,0),42),"")</f>
        <v/>
      </c>
      <c r="Q248" s="62" t="str">
        <f>IFERROR(INDEX('[1]Controles de Corrupción'!$C$10:$AZ$251,MATCH(A248,'[1]Controles de Corrupción'!$B$10:$B$251,0),47),"")</f>
        <v/>
      </c>
    </row>
    <row r="249" spans="1:17" ht="51.75" customHeight="1" x14ac:dyDescent="0.25">
      <c r="A249" s="118" t="s">
        <v>880</v>
      </c>
      <c r="B249" s="818"/>
      <c r="C249" s="821"/>
      <c r="D249" s="701"/>
      <c r="E249" s="823"/>
      <c r="F249" s="702"/>
      <c r="G249" s="702"/>
      <c r="H249" s="816"/>
      <c r="I249" s="702"/>
      <c r="J249" s="702"/>
      <c r="K249" s="702"/>
      <c r="L249" s="702"/>
      <c r="M249" s="70" t="str">
        <f>IFERROR(INDEX('[1]Controles de Corrupción'!$C$10:$AZ$251,MATCH(A249,'[1]Controles de Corrupción'!$B$10:$B$251,0),4),"")</f>
        <v/>
      </c>
      <c r="N249" s="70" t="str">
        <f>IFERROR(INDEX('[1]Controles de Corrupción'!$C$10:$AZ$251,MATCH(A249,'[1]Controles de Corrupción'!$B$10:$B$251,0),40),"")</f>
        <v/>
      </c>
      <c r="O249" s="70" t="str">
        <f>IFERROR(INDEX('[1]Controles de Corrupción'!$C$10:$AZ$251,MATCH(A249,'[1]Controles de Corrupción'!$B$10:$B$251,0),41),"")</f>
        <v/>
      </c>
      <c r="P249" s="70" t="str">
        <f>IFERROR(INDEX('[1]Controles de Corrupción'!$C$10:$AZ$251,MATCH(A249,'[1]Controles de Corrupción'!$B$10:$B$251,0),42),"")</f>
        <v/>
      </c>
      <c r="Q249" s="62" t="str">
        <f>IFERROR(INDEX('[1]Controles de Corrupción'!$C$10:$AZ$251,MATCH(A249,'[1]Controles de Corrupción'!$B$10:$B$251,0),47),"")</f>
        <v/>
      </c>
    </row>
    <row r="250" spans="1:17" ht="51.75" customHeight="1" x14ac:dyDescent="0.25">
      <c r="A250" s="118" t="s">
        <v>881</v>
      </c>
      <c r="B250" s="818"/>
      <c r="C250" s="821"/>
      <c r="D250" s="701"/>
      <c r="E250" s="823"/>
      <c r="F250" s="702"/>
      <c r="G250" s="702"/>
      <c r="H250" s="816"/>
      <c r="I250" s="702"/>
      <c r="J250" s="702"/>
      <c r="K250" s="702"/>
      <c r="L250" s="702"/>
      <c r="M250" s="70" t="str">
        <f>IFERROR(INDEX('[1]Controles de Corrupción'!$C$10:$AZ$251,MATCH(A250,'[1]Controles de Corrupción'!$B$10:$B$251,0),4),"")</f>
        <v/>
      </c>
      <c r="N250" s="70" t="str">
        <f>IFERROR(INDEX('[1]Controles de Corrupción'!$C$10:$AZ$251,MATCH(A250,'[1]Controles de Corrupción'!$B$10:$B$251,0),40),"")</f>
        <v/>
      </c>
      <c r="O250" s="70" t="str">
        <f>IFERROR(INDEX('[1]Controles de Corrupción'!$C$10:$AZ$251,MATCH(A250,'[1]Controles de Corrupción'!$B$10:$B$251,0),41),"")</f>
        <v/>
      </c>
      <c r="P250" s="70" t="str">
        <f>IFERROR(INDEX('[1]Controles de Corrupción'!$C$10:$AZ$251,MATCH(A250,'[1]Controles de Corrupción'!$B$10:$B$251,0),42),"")</f>
        <v/>
      </c>
      <c r="Q250" s="62" t="str">
        <f>IFERROR(INDEX('[1]Controles de Corrupción'!$C$10:$AZ$251,MATCH(A250,'[1]Controles de Corrupción'!$B$10:$B$251,0),47),"")</f>
        <v/>
      </c>
    </row>
    <row r="251" spans="1:17" ht="51.75" customHeight="1" x14ac:dyDescent="0.25">
      <c r="A251" s="118" t="s">
        <v>882</v>
      </c>
      <c r="B251" s="818"/>
      <c r="C251" s="821"/>
      <c r="D251" s="701"/>
      <c r="E251" s="823"/>
      <c r="F251" s="702"/>
      <c r="G251" s="702"/>
      <c r="H251" s="816"/>
      <c r="I251" s="702"/>
      <c r="J251" s="702"/>
      <c r="K251" s="702"/>
      <c r="L251" s="702"/>
      <c r="M251" s="70" t="str">
        <f>IFERROR(INDEX('[1]Controles de Corrupción'!$C$10:$AZ$251,MATCH(A251,'[1]Controles de Corrupción'!$B$10:$B$251,0),4),"")</f>
        <v/>
      </c>
      <c r="N251" s="70" t="str">
        <f>IFERROR(INDEX('[1]Controles de Corrupción'!$C$10:$AZ$251,MATCH(A251,'[1]Controles de Corrupción'!$B$10:$B$251,0),40),"")</f>
        <v/>
      </c>
      <c r="O251" s="70" t="str">
        <f>IFERROR(INDEX('[1]Controles de Corrupción'!$C$10:$AZ$251,MATCH(A251,'[1]Controles de Corrupción'!$B$10:$B$251,0),41),"")</f>
        <v/>
      </c>
      <c r="P251" s="70" t="str">
        <f>IFERROR(INDEX('[1]Controles de Corrupción'!$C$10:$AZ$251,MATCH(A251,'[1]Controles de Corrupción'!$B$10:$B$251,0),42),"")</f>
        <v/>
      </c>
      <c r="Q251" s="62" t="str">
        <f>IFERROR(INDEX('[1]Controles de Corrupción'!$C$10:$AZ$251,MATCH(A251,'[1]Controles de Corrupción'!$B$10:$B$251,0),47),"")</f>
        <v/>
      </c>
    </row>
    <row r="252" spans="1:17" ht="51.75" customHeight="1" x14ac:dyDescent="0.25">
      <c r="A252" s="118" t="s">
        <v>883</v>
      </c>
      <c r="B252" s="819"/>
      <c r="C252" s="821"/>
      <c r="D252" s="701"/>
      <c r="E252" s="823"/>
      <c r="F252" s="702"/>
      <c r="G252" s="702"/>
      <c r="H252" s="714"/>
      <c r="I252" s="702"/>
      <c r="J252" s="702"/>
      <c r="K252" s="702"/>
      <c r="L252" s="702"/>
      <c r="M252" s="70" t="str">
        <f>IFERROR(INDEX('[1]Controles de Corrupción'!$C$10:$AZ$251,MATCH(A252,'[1]Controles de Corrupción'!$B$10:$B$251,0),4),"")</f>
        <v/>
      </c>
      <c r="N252" s="70" t="str">
        <f>IFERROR(INDEX('[1]Controles de Corrupción'!$C$10:$AZ$251,MATCH(A252,'[1]Controles de Corrupción'!$B$10:$B$251,0),40),"")</f>
        <v/>
      </c>
      <c r="O252" s="70" t="str">
        <f>IFERROR(INDEX('[1]Controles de Corrupción'!$C$10:$AZ$251,MATCH(A252,'[1]Controles de Corrupción'!$B$10:$B$251,0),41),"")</f>
        <v/>
      </c>
      <c r="P252" s="70" t="str">
        <f>IFERROR(INDEX('[1]Controles de Corrupción'!$C$10:$AZ$251,MATCH(A252,'[1]Controles de Corrupción'!$B$10:$B$251,0),42),"")</f>
        <v/>
      </c>
      <c r="Q252" s="62" t="str">
        <f>IFERROR(INDEX('[1]Controles de Corrupción'!$C$10:$AZ$251,MATCH(A252,'[1]Controles de Corrupción'!$B$10:$B$251,0),47),"")</f>
        <v/>
      </c>
    </row>
    <row r="253" spans="1:17" ht="51.75" customHeight="1" x14ac:dyDescent="0.25">
      <c r="A253" s="118" t="s">
        <v>884</v>
      </c>
      <c r="B253" s="817"/>
      <c r="C253" s="820" t="str">
        <f>IFERROR(INDEX('[1]Riesgos de Corrupción'!$B$11:$BN$100,MATCH('Mapa Riesgo CorrupcióN'!B253,'[1]Riesgos de Corrupción'!$B$11:$B$100,0),2),"")</f>
        <v/>
      </c>
      <c r="D253" s="700" t="str">
        <f>IFERROR(INDEX('[1]Riesgos de Corrupción'!$B$11:$BN$100,MATCH('Mapa Riesgo CorrupcióN'!B253,'[1]Riesgos de Corrupción'!$B$11:$B$100,0),4),"")</f>
        <v/>
      </c>
      <c r="E253" s="822" t="str">
        <f>IFERROR(INDEX('[1]Riesgos de Corrupción'!$B$11:$BN$100,MATCH('Mapa Riesgo CorrupcióN'!B253,'[1]Riesgos de Corrupción'!$B$11:$B$100,0),5),"")</f>
        <v/>
      </c>
      <c r="F253" s="713" t="str">
        <f>IFERROR(INDEX('[1]Riesgos de Corrupción'!$B$11:$BN$100,MATCH('Mapa Riesgo CorrupcióN'!B253,'[1]Riesgos de Corrupción'!$B$11:$B$100,0),18),"")</f>
        <v/>
      </c>
      <c r="G253" s="713" t="str">
        <f>IFERROR(INDEX('[1]Riesgos de Corrupción'!$B$11:$BN$100,MATCH('Mapa Riesgo CorrupcióN'!B253,'[1]Riesgos de Corrupción'!$B$11:$B$100,0),63),"")</f>
        <v/>
      </c>
      <c r="H253" s="815" t="str">
        <f>IFERROR(INDEX('[1]Riesgos de Corrupción'!$B$11:$BN$100,MATCH('Mapa Riesgo CorrupcióN'!B253,'[1]Riesgos de Corrupción'!$B$11:$B$100,0),64),"")</f>
        <v/>
      </c>
      <c r="I253" s="713" t="str">
        <f>IFERROR(INDEX('[1]Controles de Corrupción'!$C$10:$AZ$251,MATCH('Mapa Riesgo CorrupcióN'!B253,'[1]Controles de Corrupción'!$C$10:$C$251,0),33),"")</f>
        <v/>
      </c>
      <c r="J253" s="713" t="str">
        <f>IFERROR(INDEX('[1]Controles de Corrupción'!$C$10:$AZ$251,MATCH('Mapa Riesgo CorrupcióN'!B253,'[1]Controles de Corrupción'!$C$10:$C$251,0),36),"")</f>
        <v/>
      </c>
      <c r="K253" s="713" t="str">
        <f>IFERROR(INDEX('[1]Controles de Corrupción'!$C$10:$AZ$251,MATCH('Mapa Riesgo CorrupcióN'!B253,'[1]Controles de Corrupción'!$C$10:$C$251,0),37),"")</f>
        <v/>
      </c>
      <c r="L253" s="713" t="str">
        <f>IFERROR(INDEX('[1]Controles de Corrupción'!$C$10:$AZ$251,MATCH('Mapa Riesgo CorrupcióN'!B253,'[1]Controles de Corrupción'!$C$10:$C$251,0),38),"")</f>
        <v/>
      </c>
      <c r="M253" s="70" t="str">
        <f>IFERROR(INDEX('[1]Controles de Corrupción'!$C$10:$AZ$251,MATCH(A253,'[1]Controles de Corrupción'!$B$10:$B$251,0),4),"")</f>
        <v/>
      </c>
      <c r="N253" s="70" t="str">
        <f>IFERROR(INDEX('[1]Controles de Corrupción'!$C$10:$AZ$251,MATCH(A253,'[1]Controles de Corrupción'!$B$10:$B$251,0),40),"")</f>
        <v/>
      </c>
      <c r="O253" s="70" t="str">
        <f>IFERROR(INDEX('[1]Controles de Corrupción'!$C$10:$AZ$251,MATCH(A253,'[1]Controles de Corrupción'!$B$10:$B$251,0),41),"")</f>
        <v/>
      </c>
      <c r="P253" s="70" t="str">
        <f>IFERROR(INDEX('[1]Controles de Corrupción'!$C$10:$AZ$251,MATCH(A253,'[1]Controles de Corrupción'!$B$10:$B$251,0),42),"")</f>
        <v/>
      </c>
      <c r="Q253" s="62" t="str">
        <f>IFERROR(INDEX('[1]Controles de Corrupción'!$C$10:$AZ$251,MATCH(A253,'[1]Controles de Corrupción'!$B$10:$B$251,0),47),"")</f>
        <v/>
      </c>
    </row>
    <row r="254" spans="1:17" ht="51.75" customHeight="1" x14ac:dyDescent="0.25">
      <c r="A254" s="118" t="s">
        <v>885</v>
      </c>
      <c r="B254" s="818"/>
      <c r="C254" s="821"/>
      <c r="D254" s="701"/>
      <c r="E254" s="823"/>
      <c r="F254" s="702"/>
      <c r="G254" s="702"/>
      <c r="H254" s="816"/>
      <c r="I254" s="702"/>
      <c r="J254" s="702"/>
      <c r="K254" s="702"/>
      <c r="L254" s="702"/>
      <c r="M254" s="70" t="str">
        <f>IFERROR(INDEX('[1]Controles de Corrupción'!$C$10:$AZ$251,MATCH(A254,'[1]Controles de Corrupción'!$B$10:$B$251,0),4),"")</f>
        <v/>
      </c>
      <c r="N254" s="70" t="str">
        <f>IFERROR(INDEX('[1]Controles de Corrupción'!$C$10:$AZ$251,MATCH(A254,'[1]Controles de Corrupción'!$B$10:$B$251,0),40),"")</f>
        <v/>
      </c>
      <c r="O254" s="70" t="str">
        <f>IFERROR(INDEX('[1]Controles de Corrupción'!$C$10:$AZ$251,MATCH(A254,'[1]Controles de Corrupción'!$B$10:$B$251,0),41),"")</f>
        <v/>
      </c>
      <c r="P254" s="70" t="str">
        <f>IFERROR(INDEX('[1]Controles de Corrupción'!$C$10:$AZ$251,MATCH(A254,'[1]Controles de Corrupción'!$B$10:$B$251,0),42),"")</f>
        <v/>
      </c>
      <c r="Q254" s="62" t="str">
        <f>IFERROR(INDEX('[1]Controles de Corrupción'!$C$10:$AZ$251,MATCH(A254,'[1]Controles de Corrupción'!$B$10:$B$251,0),47),"")</f>
        <v/>
      </c>
    </row>
    <row r="255" spans="1:17" ht="51.75" customHeight="1" x14ac:dyDescent="0.25">
      <c r="A255" s="118" t="s">
        <v>886</v>
      </c>
      <c r="B255" s="818"/>
      <c r="C255" s="821"/>
      <c r="D255" s="701"/>
      <c r="E255" s="823"/>
      <c r="F255" s="702"/>
      <c r="G255" s="702"/>
      <c r="H255" s="816"/>
      <c r="I255" s="702"/>
      <c r="J255" s="702"/>
      <c r="K255" s="702"/>
      <c r="L255" s="702"/>
      <c r="M255" s="70" t="str">
        <f>IFERROR(INDEX('[1]Controles de Corrupción'!$C$10:$AZ$251,MATCH(A255,'[1]Controles de Corrupción'!$B$10:$B$251,0),4),"")</f>
        <v/>
      </c>
      <c r="N255" s="70" t="str">
        <f>IFERROR(INDEX('[1]Controles de Corrupción'!$C$10:$AZ$251,MATCH(A255,'[1]Controles de Corrupción'!$B$10:$B$251,0),40),"")</f>
        <v/>
      </c>
      <c r="O255" s="70" t="str">
        <f>IFERROR(INDEX('[1]Controles de Corrupción'!$C$10:$AZ$251,MATCH(A255,'[1]Controles de Corrupción'!$B$10:$B$251,0),41),"")</f>
        <v/>
      </c>
      <c r="P255" s="70" t="str">
        <f>IFERROR(INDEX('[1]Controles de Corrupción'!$C$10:$AZ$251,MATCH(A255,'[1]Controles de Corrupción'!$B$10:$B$251,0),42),"")</f>
        <v/>
      </c>
      <c r="Q255" s="62" t="str">
        <f>IFERROR(INDEX('[1]Controles de Corrupción'!$C$10:$AZ$251,MATCH(A255,'[1]Controles de Corrupción'!$B$10:$B$251,0),47),"")</f>
        <v/>
      </c>
    </row>
    <row r="256" spans="1:17" ht="51.75" customHeight="1" x14ac:dyDescent="0.25">
      <c r="A256" s="118" t="s">
        <v>887</v>
      </c>
      <c r="B256" s="818"/>
      <c r="C256" s="821"/>
      <c r="D256" s="701"/>
      <c r="E256" s="823"/>
      <c r="F256" s="702"/>
      <c r="G256" s="702"/>
      <c r="H256" s="816"/>
      <c r="I256" s="702"/>
      <c r="J256" s="702"/>
      <c r="K256" s="702"/>
      <c r="L256" s="702"/>
      <c r="M256" s="70" t="str">
        <f>IFERROR(INDEX('[1]Controles de Corrupción'!$C$10:$AZ$251,MATCH(A256,'[1]Controles de Corrupción'!$B$10:$B$251,0),4),"")</f>
        <v/>
      </c>
      <c r="N256" s="70" t="str">
        <f>IFERROR(INDEX('[1]Controles de Corrupción'!$C$10:$AZ$251,MATCH(A256,'[1]Controles de Corrupción'!$B$10:$B$251,0),40),"")</f>
        <v/>
      </c>
      <c r="O256" s="70" t="str">
        <f>IFERROR(INDEX('[1]Controles de Corrupción'!$C$10:$AZ$251,MATCH(A256,'[1]Controles de Corrupción'!$B$10:$B$251,0),41),"")</f>
        <v/>
      </c>
      <c r="P256" s="70" t="str">
        <f>IFERROR(INDEX('[1]Controles de Corrupción'!$C$10:$AZ$251,MATCH(A256,'[1]Controles de Corrupción'!$B$10:$B$251,0),42),"")</f>
        <v/>
      </c>
      <c r="Q256" s="62" t="str">
        <f>IFERROR(INDEX('[1]Controles de Corrupción'!$C$10:$AZ$251,MATCH(A256,'[1]Controles de Corrupción'!$B$10:$B$251,0),47),"")</f>
        <v/>
      </c>
    </row>
    <row r="257" spans="1:17" ht="51.75" customHeight="1" x14ac:dyDescent="0.25">
      <c r="A257" s="118" t="s">
        <v>888</v>
      </c>
      <c r="B257" s="818"/>
      <c r="C257" s="821"/>
      <c r="D257" s="701"/>
      <c r="E257" s="823"/>
      <c r="F257" s="702"/>
      <c r="G257" s="702"/>
      <c r="H257" s="816"/>
      <c r="I257" s="702"/>
      <c r="J257" s="702"/>
      <c r="K257" s="702"/>
      <c r="L257" s="702"/>
      <c r="M257" s="70" t="str">
        <f>IFERROR(INDEX('[1]Controles de Corrupción'!$C$10:$AZ$251,MATCH(A257,'[1]Controles de Corrupción'!$B$10:$B$251,0),4),"")</f>
        <v/>
      </c>
      <c r="N257" s="70" t="str">
        <f>IFERROR(INDEX('[1]Controles de Corrupción'!$C$10:$AZ$251,MATCH(A257,'[1]Controles de Corrupción'!$B$10:$B$251,0),40),"")</f>
        <v/>
      </c>
      <c r="O257" s="70" t="str">
        <f>IFERROR(INDEX('[1]Controles de Corrupción'!$C$10:$AZ$251,MATCH(A257,'[1]Controles de Corrupción'!$B$10:$B$251,0),41),"")</f>
        <v/>
      </c>
      <c r="P257" s="70" t="str">
        <f>IFERROR(INDEX('[1]Controles de Corrupción'!$C$10:$AZ$251,MATCH(A257,'[1]Controles de Corrupción'!$B$10:$B$251,0),42),"")</f>
        <v/>
      </c>
      <c r="Q257" s="62" t="str">
        <f>IFERROR(INDEX('[1]Controles de Corrupción'!$C$10:$AZ$251,MATCH(A257,'[1]Controles de Corrupción'!$B$10:$B$251,0),47),"")</f>
        <v/>
      </c>
    </row>
    <row r="258" spans="1:17" ht="51.75" customHeight="1" x14ac:dyDescent="0.25">
      <c r="A258" s="118" t="s">
        <v>889</v>
      </c>
      <c r="B258" s="819"/>
      <c r="C258" s="821"/>
      <c r="D258" s="701"/>
      <c r="E258" s="823"/>
      <c r="F258" s="702"/>
      <c r="G258" s="702"/>
      <c r="H258" s="714"/>
      <c r="I258" s="702"/>
      <c r="J258" s="702"/>
      <c r="K258" s="702"/>
      <c r="L258" s="702"/>
      <c r="M258" s="70" t="str">
        <f>IFERROR(INDEX('[1]Controles de Corrupción'!$C$10:$AZ$251,MATCH(A258,'[1]Controles de Corrupción'!$B$10:$B$251,0),4),"")</f>
        <v/>
      </c>
      <c r="N258" s="70" t="str">
        <f>IFERROR(INDEX('[1]Controles de Corrupción'!$C$10:$AZ$251,MATCH(A258,'[1]Controles de Corrupción'!$B$10:$B$251,0),40),"")</f>
        <v/>
      </c>
      <c r="O258" s="70" t="str">
        <f>IFERROR(INDEX('[1]Controles de Corrupción'!$C$10:$AZ$251,MATCH(A258,'[1]Controles de Corrupción'!$B$10:$B$251,0),41),"")</f>
        <v/>
      </c>
      <c r="P258" s="70" t="str">
        <f>IFERROR(INDEX('[1]Controles de Corrupción'!$C$10:$AZ$251,MATCH(A258,'[1]Controles de Corrupción'!$B$10:$B$251,0),42),"")</f>
        <v/>
      </c>
      <c r="Q258" s="62" t="str">
        <f>IFERROR(INDEX('[1]Controles de Corrupción'!$C$10:$AZ$251,MATCH(A258,'[1]Controles de Corrupción'!$B$10:$B$251,0),47),"")</f>
        <v/>
      </c>
    </row>
    <row r="259" spans="1:17" ht="51.75" customHeight="1" x14ac:dyDescent="0.25">
      <c r="A259" s="118" t="s">
        <v>890</v>
      </c>
      <c r="B259" s="817"/>
      <c r="C259" s="820" t="str">
        <f>IFERROR(INDEX('[1]Riesgos de Corrupción'!$B$11:$BN$100,MATCH('Mapa Riesgo CorrupcióN'!B259,'[1]Riesgos de Corrupción'!$B$11:$B$100,0),2),"")</f>
        <v/>
      </c>
      <c r="D259" s="700" t="str">
        <f>IFERROR(INDEX('[1]Riesgos de Corrupción'!$B$11:$BN$100,MATCH('Mapa Riesgo CorrupcióN'!B259,'[1]Riesgos de Corrupción'!$B$11:$B$100,0),4),"")</f>
        <v/>
      </c>
      <c r="E259" s="822" t="str">
        <f>IFERROR(INDEX('[1]Riesgos de Corrupción'!$B$11:$BN$100,MATCH('Mapa Riesgo CorrupcióN'!B259,'[1]Riesgos de Corrupción'!$B$11:$B$100,0),5),"")</f>
        <v/>
      </c>
      <c r="F259" s="713" t="str">
        <f>IFERROR(INDEX('[1]Riesgos de Corrupción'!$B$11:$BN$100,MATCH('Mapa Riesgo CorrupcióN'!B259,'[1]Riesgos de Corrupción'!$B$11:$B$100,0),18),"")</f>
        <v/>
      </c>
      <c r="G259" s="713" t="str">
        <f>IFERROR(INDEX('[1]Riesgos de Corrupción'!$B$11:$BN$100,MATCH('Mapa Riesgo CorrupcióN'!B259,'[1]Riesgos de Corrupción'!$B$11:$B$100,0),63),"")</f>
        <v/>
      </c>
      <c r="H259" s="815" t="str">
        <f>IFERROR(INDEX('[1]Riesgos de Corrupción'!$B$11:$BN$100,MATCH('Mapa Riesgo CorrupcióN'!B259,'[1]Riesgos de Corrupción'!$B$11:$B$100,0),64),"")</f>
        <v/>
      </c>
      <c r="I259" s="713" t="str">
        <f>IFERROR(INDEX('[1]Controles de Corrupción'!$C$10:$AZ$251,MATCH('Mapa Riesgo CorrupcióN'!B259,'[1]Controles de Corrupción'!$C$10:$C$251,0),33),"")</f>
        <v/>
      </c>
      <c r="J259" s="713" t="str">
        <f>IFERROR(INDEX('[1]Controles de Corrupción'!$C$10:$AZ$251,MATCH('Mapa Riesgo CorrupcióN'!B259,'[1]Controles de Corrupción'!$C$10:$C$251,0),36),"")</f>
        <v/>
      </c>
      <c r="K259" s="713" t="str">
        <f>IFERROR(INDEX('[1]Controles de Corrupción'!$C$10:$AZ$251,MATCH('Mapa Riesgo CorrupcióN'!B259,'[1]Controles de Corrupción'!$C$10:$C$251,0),37),"")</f>
        <v/>
      </c>
      <c r="L259" s="713" t="str">
        <f>IFERROR(INDEX('[1]Controles de Corrupción'!$C$10:$AZ$251,MATCH('Mapa Riesgo CorrupcióN'!B259,'[1]Controles de Corrupción'!$C$10:$C$251,0),38),"")</f>
        <v/>
      </c>
      <c r="M259" s="70" t="str">
        <f>IFERROR(INDEX('[1]Controles de Corrupción'!$C$10:$AZ$251,MATCH(A259,'[1]Controles de Corrupción'!$B$10:$B$251,0),4),"")</f>
        <v/>
      </c>
      <c r="N259" s="70" t="str">
        <f>IFERROR(INDEX('[1]Controles de Corrupción'!$C$10:$AZ$251,MATCH(A259,'[1]Controles de Corrupción'!$B$10:$B$251,0),40),"")</f>
        <v/>
      </c>
      <c r="O259" s="70" t="str">
        <f>IFERROR(INDEX('[1]Controles de Corrupción'!$C$10:$AZ$251,MATCH(A259,'[1]Controles de Corrupción'!$B$10:$B$251,0),41),"")</f>
        <v/>
      </c>
      <c r="P259" s="70" t="str">
        <f>IFERROR(INDEX('[1]Controles de Corrupción'!$C$10:$AZ$251,MATCH(A259,'[1]Controles de Corrupción'!$B$10:$B$251,0),42),"")</f>
        <v/>
      </c>
      <c r="Q259" s="62" t="str">
        <f>IFERROR(INDEX('[1]Controles de Corrupción'!$C$10:$AZ$251,MATCH(A259,'[1]Controles de Corrupción'!$B$10:$B$251,0),47),"")</f>
        <v/>
      </c>
    </row>
    <row r="260" spans="1:17" ht="51.75" customHeight="1" x14ac:dyDescent="0.25">
      <c r="A260" s="118" t="s">
        <v>891</v>
      </c>
      <c r="B260" s="818"/>
      <c r="C260" s="821"/>
      <c r="D260" s="701"/>
      <c r="E260" s="823"/>
      <c r="F260" s="702"/>
      <c r="G260" s="702"/>
      <c r="H260" s="816"/>
      <c r="I260" s="702"/>
      <c r="J260" s="702"/>
      <c r="K260" s="702"/>
      <c r="L260" s="702"/>
      <c r="M260" s="70" t="str">
        <f>IFERROR(INDEX('[1]Controles de Corrupción'!$C$10:$AZ$251,MATCH(A260,'[1]Controles de Corrupción'!$B$10:$B$251,0),4),"")</f>
        <v/>
      </c>
      <c r="N260" s="70" t="str">
        <f>IFERROR(INDEX('[1]Controles de Corrupción'!$C$10:$AZ$251,MATCH(A260,'[1]Controles de Corrupción'!$B$10:$B$251,0),40),"")</f>
        <v/>
      </c>
      <c r="O260" s="70" t="str">
        <f>IFERROR(INDEX('[1]Controles de Corrupción'!$C$10:$AZ$251,MATCH(A260,'[1]Controles de Corrupción'!$B$10:$B$251,0),41),"")</f>
        <v/>
      </c>
      <c r="P260" s="70" t="str">
        <f>IFERROR(INDEX('[1]Controles de Corrupción'!$C$10:$AZ$251,MATCH(A260,'[1]Controles de Corrupción'!$B$10:$B$251,0),42),"")</f>
        <v/>
      </c>
      <c r="Q260" s="62" t="str">
        <f>IFERROR(INDEX('[1]Controles de Corrupción'!$C$10:$AZ$251,MATCH(A260,'[1]Controles de Corrupción'!$B$10:$B$251,0),47),"")</f>
        <v/>
      </c>
    </row>
    <row r="261" spans="1:17" ht="51.75" customHeight="1" x14ac:dyDescent="0.25">
      <c r="A261" s="118" t="s">
        <v>892</v>
      </c>
      <c r="B261" s="818"/>
      <c r="C261" s="821"/>
      <c r="D261" s="701"/>
      <c r="E261" s="823"/>
      <c r="F261" s="702"/>
      <c r="G261" s="702"/>
      <c r="H261" s="816"/>
      <c r="I261" s="702"/>
      <c r="J261" s="702"/>
      <c r="K261" s="702"/>
      <c r="L261" s="702"/>
      <c r="M261" s="70" t="str">
        <f>IFERROR(INDEX('[1]Controles de Corrupción'!$C$10:$AZ$251,MATCH(A261,'[1]Controles de Corrupción'!$B$10:$B$251,0),4),"")</f>
        <v/>
      </c>
      <c r="N261" s="70" t="str">
        <f>IFERROR(INDEX('[1]Controles de Corrupción'!$C$10:$AZ$251,MATCH(A261,'[1]Controles de Corrupción'!$B$10:$B$251,0),40),"")</f>
        <v/>
      </c>
      <c r="O261" s="70" t="str">
        <f>IFERROR(INDEX('[1]Controles de Corrupción'!$C$10:$AZ$251,MATCH(A261,'[1]Controles de Corrupción'!$B$10:$B$251,0),41),"")</f>
        <v/>
      </c>
      <c r="P261" s="70" t="str">
        <f>IFERROR(INDEX('[1]Controles de Corrupción'!$C$10:$AZ$251,MATCH(A261,'[1]Controles de Corrupción'!$B$10:$B$251,0),42),"")</f>
        <v/>
      </c>
      <c r="Q261" s="62" t="str">
        <f>IFERROR(INDEX('[1]Controles de Corrupción'!$C$10:$AZ$251,MATCH(A261,'[1]Controles de Corrupción'!$B$10:$B$251,0),47),"")</f>
        <v/>
      </c>
    </row>
    <row r="262" spans="1:17" ht="51.75" customHeight="1" x14ac:dyDescent="0.25">
      <c r="A262" s="118" t="s">
        <v>893</v>
      </c>
      <c r="B262" s="818"/>
      <c r="C262" s="821"/>
      <c r="D262" s="701"/>
      <c r="E262" s="823"/>
      <c r="F262" s="702"/>
      <c r="G262" s="702"/>
      <c r="H262" s="816"/>
      <c r="I262" s="702"/>
      <c r="J262" s="702"/>
      <c r="K262" s="702"/>
      <c r="L262" s="702"/>
      <c r="M262" s="70" t="str">
        <f>IFERROR(INDEX('[1]Controles de Corrupción'!$C$10:$AZ$251,MATCH(A262,'[1]Controles de Corrupción'!$B$10:$B$251,0),4),"")</f>
        <v/>
      </c>
      <c r="N262" s="70" t="str">
        <f>IFERROR(INDEX('[1]Controles de Corrupción'!$C$10:$AZ$251,MATCH(A262,'[1]Controles de Corrupción'!$B$10:$B$251,0),40),"")</f>
        <v/>
      </c>
      <c r="O262" s="70" t="str">
        <f>IFERROR(INDEX('[1]Controles de Corrupción'!$C$10:$AZ$251,MATCH(A262,'[1]Controles de Corrupción'!$B$10:$B$251,0),41),"")</f>
        <v/>
      </c>
      <c r="P262" s="70" t="str">
        <f>IFERROR(INDEX('[1]Controles de Corrupción'!$C$10:$AZ$251,MATCH(A262,'[1]Controles de Corrupción'!$B$10:$B$251,0),42),"")</f>
        <v/>
      </c>
      <c r="Q262" s="62" t="str">
        <f>IFERROR(INDEX('[1]Controles de Corrupción'!$C$10:$AZ$251,MATCH(A262,'[1]Controles de Corrupción'!$B$10:$B$251,0),47),"")</f>
        <v/>
      </c>
    </row>
    <row r="263" spans="1:17" ht="51.75" customHeight="1" x14ac:dyDescent="0.25">
      <c r="A263" s="118" t="s">
        <v>894</v>
      </c>
      <c r="B263" s="818"/>
      <c r="C263" s="821"/>
      <c r="D263" s="701"/>
      <c r="E263" s="823"/>
      <c r="F263" s="702"/>
      <c r="G263" s="702"/>
      <c r="H263" s="816"/>
      <c r="I263" s="702"/>
      <c r="J263" s="702"/>
      <c r="K263" s="702"/>
      <c r="L263" s="702"/>
      <c r="M263" s="70" t="str">
        <f>IFERROR(INDEX('[1]Controles de Corrupción'!$C$10:$AZ$251,MATCH(A263,'[1]Controles de Corrupción'!$B$10:$B$251,0),4),"")</f>
        <v/>
      </c>
      <c r="N263" s="70" t="str">
        <f>IFERROR(INDEX('[1]Controles de Corrupción'!$C$10:$AZ$251,MATCH(A263,'[1]Controles de Corrupción'!$B$10:$B$251,0),40),"")</f>
        <v/>
      </c>
      <c r="O263" s="70" t="str">
        <f>IFERROR(INDEX('[1]Controles de Corrupción'!$C$10:$AZ$251,MATCH(A263,'[1]Controles de Corrupción'!$B$10:$B$251,0),41),"")</f>
        <v/>
      </c>
      <c r="P263" s="70" t="str">
        <f>IFERROR(INDEX('[1]Controles de Corrupción'!$C$10:$AZ$251,MATCH(A263,'[1]Controles de Corrupción'!$B$10:$B$251,0),42),"")</f>
        <v/>
      </c>
      <c r="Q263" s="62" t="str">
        <f>IFERROR(INDEX('[1]Controles de Corrupción'!$C$10:$AZ$251,MATCH(A263,'[1]Controles de Corrupción'!$B$10:$B$251,0),47),"")</f>
        <v/>
      </c>
    </row>
    <row r="264" spans="1:17" ht="51.75" customHeight="1" x14ac:dyDescent="0.25">
      <c r="A264" s="118" t="s">
        <v>895</v>
      </c>
      <c r="B264" s="819"/>
      <c r="C264" s="821"/>
      <c r="D264" s="701"/>
      <c r="E264" s="823"/>
      <c r="F264" s="702"/>
      <c r="G264" s="702"/>
      <c r="H264" s="714"/>
      <c r="I264" s="702"/>
      <c r="J264" s="702"/>
      <c r="K264" s="702"/>
      <c r="L264" s="702"/>
      <c r="M264" s="70" t="str">
        <f>IFERROR(INDEX('[1]Controles de Corrupción'!$C$10:$AZ$251,MATCH(A264,'[1]Controles de Corrupción'!$B$10:$B$251,0),4),"")</f>
        <v/>
      </c>
      <c r="N264" s="70" t="str">
        <f>IFERROR(INDEX('[1]Controles de Corrupción'!$C$10:$AZ$251,MATCH(A264,'[1]Controles de Corrupción'!$B$10:$B$251,0),40),"")</f>
        <v/>
      </c>
      <c r="O264" s="70" t="str">
        <f>IFERROR(INDEX('[1]Controles de Corrupción'!$C$10:$AZ$251,MATCH(A264,'[1]Controles de Corrupción'!$B$10:$B$251,0),41),"")</f>
        <v/>
      </c>
      <c r="P264" s="70" t="str">
        <f>IFERROR(INDEX('[1]Controles de Corrupción'!$C$10:$AZ$251,MATCH(A264,'[1]Controles de Corrupción'!$B$10:$B$251,0),42),"")</f>
        <v/>
      </c>
      <c r="Q264" s="62" t="str">
        <f>IFERROR(INDEX('[1]Controles de Corrupción'!$C$10:$AZ$251,MATCH(A264,'[1]Controles de Corrupción'!$B$10:$B$251,0),47),"")</f>
        <v/>
      </c>
    </row>
    <row r="265" spans="1:17" ht="51.75" customHeight="1" x14ac:dyDescent="0.25">
      <c r="A265" s="118" t="s">
        <v>896</v>
      </c>
      <c r="B265" s="817"/>
      <c r="C265" s="820" t="str">
        <f>IFERROR(INDEX('[1]Riesgos de Corrupción'!$B$11:$BN$100,MATCH('Mapa Riesgo CorrupcióN'!B265,'[1]Riesgos de Corrupción'!$B$11:$B$100,0),2),"")</f>
        <v/>
      </c>
      <c r="D265" s="700" t="str">
        <f>IFERROR(INDEX('[1]Riesgos de Corrupción'!$B$11:$BN$100,MATCH('Mapa Riesgo CorrupcióN'!B265,'[1]Riesgos de Corrupción'!$B$11:$B$100,0),4),"")</f>
        <v/>
      </c>
      <c r="E265" s="822" t="str">
        <f>IFERROR(INDEX('[1]Riesgos de Corrupción'!$B$11:$BN$100,MATCH('Mapa Riesgo CorrupcióN'!B265,'[1]Riesgos de Corrupción'!$B$11:$B$100,0),5),"")</f>
        <v/>
      </c>
      <c r="F265" s="713" t="str">
        <f>IFERROR(INDEX('[1]Riesgos de Corrupción'!$B$11:$BN$100,MATCH('Mapa Riesgo CorrupcióN'!B265,'[1]Riesgos de Corrupción'!$B$11:$B$100,0),18),"")</f>
        <v/>
      </c>
      <c r="G265" s="713" t="str">
        <f>IFERROR(INDEX('[1]Riesgos de Corrupción'!$B$11:$BN$100,MATCH('Mapa Riesgo CorrupcióN'!B265,'[1]Riesgos de Corrupción'!$B$11:$B$100,0),63),"")</f>
        <v/>
      </c>
      <c r="H265" s="815" t="str">
        <f>IFERROR(INDEX('[1]Riesgos de Corrupción'!$B$11:$BN$100,MATCH('Mapa Riesgo CorrupcióN'!B265,'[1]Riesgos de Corrupción'!$B$11:$B$100,0),64),"")</f>
        <v/>
      </c>
      <c r="I265" s="713" t="str">
        <f>IFERROR(INDEX('[1]Controles de Corrupción'!$C$10:$AZ$251,MATCH('Mapa Riesgo CorrupcióN'!B265,'[1]Controles de Corrupción'!$C$10:$C$251,0),33),"")</f>
        <v/>
      </c>
      <c r="J265" s="713" t="str">
        <f>IFERROR(INDEX('[1]Controles de Corrupción'!$C$10:$AZ$251,MATCH('Mapa Riesgo CorrupcióN'!B265,'[1]Controles de Corrupción'!$C$10:$C$251,0),36),"")</f>
        <v/>
      </c>
      <c r="K265" s="713" t="str">
        <f>IFERROR(INDEX('[1]Controles de Corrupción'!$C$10:$AZ$251,MATCH('Mapa Riesgo CorrupcióN'!B265,'[1]Controles de Corrupción'!$C$10:$C$251,0),37),"")</f>
        <v/>
      </c>
      <c r="L265" s="713" t="str">
        <f>IFERROR(INDEX('[1]Controles de Corrupción'!$C$10:$AZ$251,MATCH('Mapa Riesgo CorrupcióN'!B265,'[1]Controles de Corrupción'!$C$10:$C$251,0),38),"")</f>
        <v/>
      </c>
      <c r="M265" s="70" t="str">
        <f>IFERROR(INDEX('[1]Controles de Corrupción'!$C$10:$AZ$251,MATCH(A265,'[1]Controles de Corrupción'!$B$10:$B$251,0),4),"")</f>
        <v/>
      </c>
      <c r="N265" s="70" t="str">
        <f>IFERROR(INDEX('[1]Controles de Corrupción'!$C$10:$AZ$251,MATCH(A265,'[1]Controles de Corrupción'!$B$10:$B$251,0),40),"")</f>
        <v/>
      </c>
      <c r="O265" s="70" t="str">
        <f>IFERROR(INDEX('[1]Controles de Corrupción'!$C$10:$AZ$251,MATCH(A265,'[1]Controles de Corrupción'!$B$10:$B$251,0),41),"")</f>
        <v/>
      </c>
      <c r="P265" s="70" t="str">
        <f>IFERROR(INDEX('[1]Controles de Corrupción'!$C$10:$AZ$251,MATCH(A265,'[1]Controles de Corrupción'!$B$10:$B$251,0),42),"")</f>
        <v/>
      </c>
      <c r="Q265" s="62" t="str">
        <f>IFERROR(INDEX('[1]Controles de Corrupción'!$C$10:$AZ$251,MATCH(A265,'[1]Controles de Corrupción'!$B$10:$B$251,0),47),"")</f>
        <v/>
      </c>
    </row>
    <row r="266" spans="1:17" ht="51.75" customHeight="1" x14ac:dyDescent="0.25">
      <c r="A266" s="118" t="s">
        <v>897</v>
      </c>
      <c r="B266" s="818"/>
      <c r="C266" s="821"/>
      <c r="D266" s="701"/>
      <c r="E266" s="823"/>
      <c r="F266" s="702"/>
      <c r="G266" s="702"/>
      <c r="H266" s="816"/>
      <c r="I266" s="702"/>
      <c r="J266" s="702"/>
      <c r="K266" s="702"/>
      <c r="L266" s="702"/>
      <c r="M266" s="70" t="str">
        <f>IFERROR(INDEX('[1]Controles de Corrupción'!$C$10:$AZ$251,MATCH(A266,'[1]Controles de Corrupción'!$B$10:$B$251,0),4),"")</f>
        <v/>
      </c>
      <c r="N266" s="70" t="str">
        <f>IFERROR(INDEX('[1]Controles de Corrupción'!$C$10:$AZ$251,MATCH(A266,'[1]Controles de Corrupción'!$B$10:$B$251,0),40),"")</f>
        <v/>
      </c>
      <c r="O266" s="70" t="str">
        <f>IFERROR(INDEX('[1]Controles de Corrupción'!$C$10:$AZ$251,MATCH(A266,'[1]Controles de Corrupción'!$B$10:$B$251,0),41),"")</f>
        <v/>
      </c>
      <c r="P266" s="70" t="str">
        <f>IFERROR(INDEX('[1]Controles de Corrupción'!$C$10:$AZ$251,MATCH(A266,'[1]Controles de Corrupción'!$B$10:$B$251,0),42),"")</f>
        <v/>
      </c>
      <c r="Q266" s="62" t="str">
        <f>IFERROR(INDEX('[1]Controles de Corrupción'!$C$10:$AZ$251,MATCH(A266,'[1]Controles de Corrupción'!$B$10:$B$251,0),47),"")</f>
        <v/>
      </c>
    </row>
    <row r="267" spans="1:17" ht="51.75" customHeight="1" x14ac:dyDescent="0.25">
      <c r="A267" s="118" t="s">
        <v>898</v>
      </c>
      <c r="B267" s="818"/>
      <c r="C267" s="821"/>
      <c r="D267" s="701"/>
      <c r="E267" s="823"/>
      <c r="F267" s="702"/>
      <c r="G267" s="702"/>
      <c r="H267" s="816"/>
      <c r="I267" s="702"/>
      <c r="J267" s="702"/>
      <c r="K267" s="702"/>
      <c r="L267" s="702"/>
      <c r="M267" s="70" t="str">
        <f>IFERROR(INDEX('[1]Controles de Corrupción'!$C$10:$AZ$251,MATCH(A267,'[1]Controles de Corrupción'!$B$10:$B$251,0),4),"")</f>
        <v/>
      </c>
      <c r="N267" s="70" t="str">
        <f>IFERROR(INDEX('[1]Controles de Corrupción'!$C$10:$AZ$251,MATCH(A267,'[1]Controles de Corrupción'!$B$10:$B$251,0),40),"")</f>
        <v/>
      </c>
      <c r="O267" s="70" t="str">
        <f>IFERROR(INDEX('[1]Controles de Corrupción'!$C$10:$AZ$251,MATCH(A267,'[1]Controles de Corrupción'!$B$10:$B$251,0),41),"")</f>
        <v/>
      </c>
      <c r="P267" s="70" t="str">
        <f>IFERROR(INDEX('[1]Controles de Corrupción'!$C$10:$AZ$251,MATCH(A267,'[1]Controles de Corrupción'!$B$10:$B$251,0),42),"")</f>
        <v/>
      </c>
      <c r="Q267" s="62" t="str">
        <f>IFERROR(INDEX('[1]Controles de Corrupción'!$C$10:$AZ$251,MATCH(A267,'[1]Controles de Corrupción'!$B$10:$B$251,0),47),"")</f>
        <v/>
      </c>
    </row>
    <row r="268" spans="1:17" ht="51.75" customHeight="1" x14ac:dyDescent="0.25">
      <c r="A268" s="118" t="s">
        <v>899</v>
      </c>
      <c r="B268" s="818"/>
      <c r="C268" s="821"/>
      <c r="D268" s="701"/>
      <c r="E268" s="823"/>
      <c r="F268" s="702"/>
      <c r="G268" s="702"/>
      <c r="H268" s="816"/>
      <c r="I268" s="702"/>
      <c r="J268" s="702"/>
      <c r="K268" s="702"/>
      <c r="L268" s="702"/>
      <c r="M268" s="70" t="str">
        <f>IFERROR(INDEX('[1]Controles de Corrupción'!$C$10:$AZ$251,MATCH(A268,'[1]Controles de Corrupción'!$B$10:$B$251,0),4),"")</f>
        <v/>
      </c>
      <c r="N268" s="70" t="str">
        <f>IFERROR(INDEX('[1]Controles de Corrupción'!$C$10:$AZ$251,MATCH(A268,'[1]Controles de Corrupción'!$B$10:$B$251,0),40),"")</f>
        <v/>
      </c>
      <c r="O268" s="70" t="str">
        <f>IFERROR(INDEX('[1]Controles de Corrupción'!$C$10:$AZ$251,MATCH(A268,'[1]Controles de Corrupción'!$B$10:$B$251,0),41),"")</f>
        <v/>
      </c>
      <c r="P268" s="70" t="str">
        <f>IFERROR(INDEX('[1]Controles de Corrupción'!$C$10:$AZ$251,MATCH(A268,'[1]Controles de Corrupción'!$B$10:$B$251,0),42),"")</f>
        <v/>
      </c>
      <c r="Q268" s="62" t="str">
        <f>IFERROR(INDEX('[1]Controles de Corrupción'!$C$10:$AZ$251,MATCH(A268,'[1]Controles de Corrupción'!$B$10:$B$251,0),47),"")</f>
        <v/>
      </c>
    </row>
    <row r="269" spans="1:17" ht="51.75" customHeight="1" x14ac:dyDescent="0.25">
      <c r="A269" s="118" t="s">
        <v>900</v>
      </c>
      <c r="B269" s="818"/>
      <c r="C269" s="821"/>
      <c r="D269" s="701"/>
      <c r="E269" s="823"/>
      <c r="F269" s="702"/>
      <c r="G269" s="702"/>
      <c r="H269" s="816"/>
      <c r="I269" s="702"/>
      <c r="J269" s="702"/>
      <c r="K269" s="702"/>
      <c r="L269" s="702"/>
      <c r="M269" s="70" t="str">
        <f>IFERROR(INDEX('[1]Controles de Corrupción'!$C$10:$AZ$251,MATCH(A269,'[1]Controles de Corrupción'!$B$10:$B$251,0),4),"")</f>
        <v/>
      </c>
      <c r="N269" s="70" t="str">
        <f>IFERROR(INDEX('[1]Controles de Corrupción'!$C$10:$AZ$251,MATCH(A269,'[1]Controles de Corrupción'!$B$10:$B$251,0),40),"")</f>
        <v/>
      </c>
      <c r="O269" s="70" t="str">
        <f>IFERROR(INDEX('[1]Controles de Corrupción'!$C$10:$AZ$251,MATCH(A269,'[1]Controles de Corrupción'!$B$10:$B$251,0),41),"")</f>
        <v/>
      </c>
      <c r="P269" s="70" t="str">
        <f>IFERROR(INDEX('[1]Controles de Corrupción'!$C$10:$AZ$251,MATCH(A269,'[1]Controles de Corrupción'!$B$10:$B$251,0),42),"")</f>
        <v/>
      </c>
      <c r="Q269" s="62" t="str">
        <f>IFERROR(INDEX('[1]Controles de Corrupción'!$C$10:$AZ$251,MATCH(A269,'[1]Controles de Corrupción'!$B$10:$B$251,0),47),"")</f>
        <v/>
      </c>
    </row>
    <row r="270" spans="1:17" ht="51.75" customHeight="1" x14ac:dyDescent="0.25">
      <c r="A270" s="118" t="s">
        <v>901</v>
      </c>
      <c r="B270" s="819"/>
      <c r="C270" s="821"/>
      <c r="D270" s="701"/>
      <c r="E270" s="823"/>
      <c r="F270" s="702"/>
      <c r="G270" s="702"/>
      <c r="H270" s="714"/>
      <c r="I270" s="702"/>
      <c r="J270" s="702"/>
      <c r="K270" s="702"/>
      <c r="L270" s="702"/>
      <c r="M270" s="70" t="str">
        <f>IFERROR(INDEX('[1]Controles de Corrupción'!$C$10:$AZ$251,MATCH(A270,'[1]Controles de Corrupción'!$B$10:$B$251,0),4),"")</f>
        <v/>
      </c>
      <c r="N270" s="70" t="str">
        <f>IFERROR(INDEX('[1]Controles de Corrupción'!$C$10:$AZ$251,MATCH(A270,'[1]Controles de Corrupción'!$B$10:$B$251,0),40),"")</f>
        <v/>
      </c>
      <c r="O270" s="70" t="str">
        <f>IFERROR(INDEX('[1]Controles de Corrupción'!$C$10:$AZ$251,MATCH(A270,'[1]Controles de Corrupción'!$B$10:$B$251,0),41),"")</f>
        <v/>
      </c>
      <c r="P270" s="70" t="str">
        <f>IFERROR(INDEX('[1]Controles de Corrupción'!$C$10:$AZ$251,MATCH(A270,'[1]Controles de Corrupción'!$B$10:$B$251,0),42),"")</f>
        <v/>
      </c>
      <c r="Q270" s="62" t="str">
        <f>IFERROR(INDEX('[1]Controles de Corrupción'!$C$10:$AZ$251,MATCH(A270,'[1]Controles de Corrupción'!$B$10:$B$251,0),47),"")</f>
        <v/>
      </c>
    </row>
    <row r="271" spans="1:17" ht="51.75" customHeight="1" x14ac:dyDescent="0.25">
      <c r="A271" s="118" t="s">
        <v>902</v>
      </c>
      <c r="B271" s="817"/>
      <c r="C271" s="820" t="str">
        <f>IFERROR(INDEX('[1]Riesgos de Corrupción'!$B$11:$BN$100,MATCH('Mapa Riesgo CorrupcióN'!B271,'[1]Riesgos de Corrupción'!$B$11:$B$100,0),2),"")</f>
        <v/>
      </c>
      <c r="D271" s="700" t="str">
        <f>IFERROR(INDEX('[1]Riesgos de Corrupción'!$B$11:$BN$100,MATCH('Mapa Riesgo CorrupcióN'!B271,'[1]Riesgos de Corrupción'!$B$11:$B$100,0),4),"")</f>
        <v/>
      </c>
      <c r="E271" s="822" t="str">
        <f>IFERROR(INDEX('[1]Riesgos de Corrupción'!$B$11:$BN$100,MATCH('Mapa Riesgo CorrupcióN'!B271,'[1]Riesgos de Corrupción'!$B$11:$B$100,0),5),"")</f>
        <v/>
      </c>
      <c r="F271" s="713" t="str">
        <f>IFERROR(INDEX('[1]Riesgos de Corrupción'!$B$11:$BN$100,MATCH('Mapa Riesgo CorrupcióN'!B271,'[1]Riesgos de Corrupción'!$B$11:$B$100,0),18),"")</f>
        <v/>
      </c>
      <c r="G271" s="713" t="str">
        <f>IFERROR(INDEX('[1]Riesgos de Corrupción'!$B$11:$BN$100,MATCH('Mapa Riesgo CorrupcióN'!B271,'[1]Riesgos de Corrupción'!$B$11:$B$100,0),63),"")</f>
        <v/>
      </c>
      <c r="H271" s="815" t="str">
        <f>IFERROR(INDEX('[1]Riesgos de Corrupción'!$B$11:$BN$100,MATCH('Mapa Riesgo CorrupcióN'!B271,'[1]Riesgos de Corrupción'!$B$11:$B$100,0),64),"")</f>
        <v/>
      </c>
      <c r="I271" s="713" t="str">
        <f>IFERROR(INDEX('[1]Controles de Corrupción'!$C$10:$AZ$251,MATCH('Mapa Riesgo CorrupcióN'!B271,'[1]Controles de Corrupción'!$C$10:$C$251,0),33),"")</f>
        <v/>
      </c>
      <c r="J271" s="713" t="str">
        <f>IFERROR(INDEX('[1]Controles de Corrupción'!$C$10:$AZ$251,MATCH('Mapa Riesgo CorrupcióN'!B271,'[1]Controles de Corrupción'!$C$10:$C$251,0),36),"")</f>
        <v/>
      </c>
      <c r="K271" s="713" t="str">
        <f>IFERROR(INDEX('[1]Controles de Corrupción'!$C$10:$AZ$251,MATCH('Mapa Riesgo CorrupcióN'!B271,'[1]Controles de Corrupción'!$C$10:$C$251,0),37),"")</f>
        <v/>
      </c>
      <c r="L271" s="713" t="str">
        <f>IFERROR(INDEX('[1]Controles de Corrupción'!$C$10:$AZ$251,MATCH('Mapa Riesgo CorrupcióN'!B271,'[1]Controles de Corrupción'!$C$10:$C$251,0),38),"")</f>
        <v/>
      </c>
      <c r="M271" s="70" t="str">
        <f>IFERROR(INDEX('[1]Controles de Corrupción'!$C$10:$AZ$251,MATCH(A271,'[1]Controles de Corrupción'!$B$10:$B$251,0),4),"")</f>
        <v/>
      </c>
      <c r="N271" s="70" t="str">
        <f>IFERROR(INDEX('[1]Controles de Corrupción'!$C$10:$AZ$251,MATCH(A271,'[1]Controles de Corrupción'!$B$10:$B$251,0),40),"")</f>
        <v/>
      </c>
      <c r="O271" s="70" t="str">
        <f>IFERROR(INDEX('[1]Controles de Corrupción'!$C$10:$AZ$251,MATCH(A271,'[1]Controles de Corrupción'!$B$10:$B$251,0),41),"")</f>
        <v/>
      </c>
      <c r="P271" s="70" t="str">
        <f>IFERROR(INDEX('[1]Controles de Corrupción'!$C$10:$AZ$251,MATCH(A271,'[1]Controles de Corrupción'!$B$10:$B$251,0),42),"")</f>
        <v/>
      </c>
      <c r="Q271" s="62" t="str">
        <f>IFERROR(INDEX('[1]Controles de Corrupción'!$C$10:$AZ$251,MATCH(A271,'[1]Controles de Corrupción'!$B$10:$B$251,0),47),"")</f>
        <v/>
      </c>
    </row>
    <row r="272" spans="1:17" ht="51.75" customHeight="1" x14ac:dyDescent="0.25">
      <c r="A272" s="118" t="s">
        <v>903</v>
      </c>
      <c r="B272" s="818"/>
      <c r="C272" s="821"/>
      <c r="D272" s="701"/>
      <c r="E272" s="823"/>
      <c r="F272" s="702"/>
      <c r="G272" s="702"/>
      <c r="H272" s="816"/>
      <c r="I272" s="702"/>
      <c r="J272" s="702"/>
      <c r="K272" s="702"/>
      <c r="L272" s="702"/>
      <c r="M272" s="70" t="str">
        <f>IFERROR(INDEX('[1]Controles de Corrupción'!$C$10:$AZ$251,MATCH(A272,'[1]Controles de Corrupción'!$B$10:$B$251,0),4),"")</f>
        <v/>
      </c>
      <c r="N272" s="70" t="str">
        <f>IFERROR(INDEX('[1]Controles de Corrupción'!$C$10:$AZ$251,MATCH(A272,'[1]Controles de Corrupción'!$B$10:$B$251,0),40),"")</f>
        <v/>
      </c>
      <c r="O272" s="70" t="str">
        <f>IFERROR(INDEX('[1]Controles de Corrupción'!$C$10:$AZ$251,MATCH(A272,'[1]Controles de Corrupción'!$B$10:$B$251,0),41),"")</f>
        <v/>
      </c>
      <c r="P272" s="70" t="str">
        <f>IFERROR(INDEX('[1]Controles de Corrupción'!$C$10:$AZ$251,MATCH(A272,'[1]Controles de Corrupción'!$B$10:$B$251,0),42),"")</f>
        <v/>
      </c>
      <c r="Q272" s="62" t="str">
        <f>IFERROR(INDEX('[1]Controles de Corrupción'!$C$10:$AZ$251,MATCH(A272,'[1]Controles de Corrupción'!$B$10:$B$251,0),47),"")</f>
        <v/>
      </c>
    </row>
    <row r="273" spans="1:17" ht="51.75" customHeight="1" x14ac:dyDescent="0.25">
      <c r="A273" s="118" t="s">
        <v>904</v>
      </c>
      <c r="B273" s="818"/>
      <c r="C273" s="821"/>
      <c r="D273" s="701"/>
      <c r="E273" s="823"/>
      <c r="F273" s="702"/>
      <c r="G273" s="702"/>
      <c r="H273" s="816"/>
      <c r="I273" s="702"/>
      <c r="J273" s="702"/>
      <c r="K273" s="702"/>
      <c r="L273" s="702"/>
      <c r="M273" s="70" t="str">
        <f>IFERROR(INDEX('[1]Controles de Corrupción'!$C$10:$AZ$251,MATCH(A273,'[1]Controles de Corrupción'!$B$10:$B$251,0),4),"")</f>
        <v/>
      </c>
      <c r="N273" s="70" t="str">
        <f>IFERROR(INDEX('[1]Controles de Corrupción'!$C$10:$AZ$251,MATCH(A273,'[1]Controles de Corrupción'!$B$10:$B$251,0),40),"")</f>
        <v/>
      </c>
      <c r="O273" s="70" t="str">
        <f>IFERROR(INDEX('[1]Controles de Corrupción'!$C$10:$AZ$251,MATCH(A273,'[1]Controles de Corrupción'!$B$10:$B$251,0),41),"")</f>
        <v/>
      </c>
      <c r="P273" s="70" t="str">
        <f>IFERROR(INDEX('[1]Controles de Corrupción'!$C$10:$AZ$251,MATCH(A273,'[1]Controles de Corrupción'!$B$10:$B$251,0),42),"")</f>
        <v/>
      </c>
      <c r="Q273" s="62" t="str">
        <f>IFERROR(INDEX('[1]Controles de Corrupción'!$C$10:$AZ$251,MATCH(A273,'[1]Controles de Corrupción'!$B$10:$B$251,0),47),"")</f>
        <v/>
      </c>
    </row>
    <row r="274" spans="1:17" ht="51.75" customHeight="1" x14ac:dyDescent="0.25">
      <c r="A274" s="118" t="s">
        <v>905</v>
      </c>
      <c r="B274" s="818"/>
      <c r="C274" s="821"/>
      <c r="D274" s="701"/>
      <c r="E274" s="823"/>
      <c r="F274" s="702"/>
      <c r="G274" s="702"/>
      <c r="H274" s="816"/>
      <c r="I274" s="702"/>
      <c r="J274" s="702"/>
      <c r="K274" s="702"/>
      <c r="L274" s="702"/>
      <c r="M274" s="70" t="str">
        <f>IFERROR(INDEX('[1]Controles de Corrupción'!$C$10:$AZ$251,MATCH(A274,'[1]Controles de Corrupción'!$B$10:$B$251,0),4),"")</f>
        <v/>
      </c>
      <c r="N274" s="70" t="str">
        <f>IFERROR(INDEX('[1]Controles de Corrupción'!$C$10:$AZ$251,MATCH(A274,'[1]Controles de Corrupción'!$B$10:$B$251,0),40),"")</f>
        <v/>
      </c>
      <c r="O274" s="70" t="str">
        <f>IFERROR(INDEX('[1]Controles de Corrupción'!$C$10:$AZ$251,MATCH(A274,'[1]Controles de Corrupción'!$B$10:$B$251,0),41),"")</f>
        <v/>
      </c>
      <c r="P274" s="70" t="str">
        <f>IFERROR(INDEX('[1]Controles de Corrupción'!$C$10:$AZ$251,MATCH(A274,'[1]Controles de Corrupción'!$B$10:$B$251,0),42),"")</f>
        <v/>
      </c>
      <c r="Q274" s="62" t="str">
        <f>IFERROR(INDEX('[1]Controles de Corrupción'!$C$10:$AZ$251,MATCH(A274,'[1]Controles de Corrupción'!$B$10:$B$251,0),47),"")</f>
        <v/>
      </c>
    </row>
    <row r="275" spans="1:17" ht="51.75" customHeight="1" x14ac:dyDescent="0.25">
      <c r="A275" s="118" t="s">
        <v>906</v>
      </c>
      <c r="B275" s="818"/>
      <c r="C275" s="821"/>
      <c r="D275" s="701"/>
      <c r="E275" s="823"/>
      <c r="F275" s="702"/>
      <c r="G275" s="702"/>
      <c r="H275" s="816"/>
      <c r="I275" s="702"/>
      <c r="J275" s="702"/>
      <c r="K275" s="702"/>
      <c r="L275" s="702"/>
      <c r="M275" s="70" t="str">
        <f>IFERROR(INDEX('[1]Controles de Corrupción'!$C$10:$AZ$251,MATCH(A275,'[1]Controles de Corrupción'!$B$10:$B$251,0),4),"")</f>
        <v/>
      </c>
      <c r="N275" s="70" t="str">
        <f>IFERROR(INDEX('[1]Controles de Corrupción'!$C$10:$AZ$251,MATCH(A275,'[1]Controles de Corrupción'!$B$10:$B$251,0),40),"")</f>
        <v/>
      </c>
      <c r="O275" s="70" t="str">
        <f>IFERROR(INDEX('[1]Controles de Corrupción'!$C$10:$AZ$251,MATCH(A275,'[1]Controles de Corrupción'!$B$10:$B$251,0),41),"")</f>
        <v/>
      </c>
      <c r="P275" s="70" t="str">
        <f>IFERROR(INDEX('[1]Controles de Corrupción'!$C$10:$AZ$251,MATCH(A275,'[1]Controles de Corrupción'!$B$10:$B$251,0),42),"")</f>
        <v/>
      </c>
      <c r="Q275" s="62" t="str">
        <f>IFERROR(INDEX('[1]Controles de Corrupción'!$C$10:$AZ$251,MATCH(A275,'[1]Controles de Corrupción'!$B$10:$B$251,0),47),"")</f>
        <v/>
      </c>
    </row>
    <row r="276" spans="1:17" ht="51.75" customHeight="1" x14ac:dyDescent="0.25">
      <c r="A276" s="118" t="s">
        <v>907</v>
      </c>
      <c r="B276" s="819"/>
      <c r="C276" s="821"/>
      <c r="D276" s="701"/>
      <c r="E276" s="823"/>
      <c r="F276" s="702"/>
      <c r="G276" s="702"/>
      <c r="H276" s="714"/>
      <c r="I276" s="702"/>
      <c r="J276" s="702"/>
      <c r="K276" s="702"/>
      <c r="L276" s="702"/>
      <c r="M276" s="70" t="str">
        <f>IFERROR(INDEX('[1]Controles de Corrupción'!$C$10:$AZ$251,MATCH(A276,'[1]Controles de Corrupción'!$B$10:$B$251,0),4),"")</f>
        <v/>
      </c>
      <c r="N276" s="70" t="str">
        <f>IFERROR(INDEX('[1]Controles de Corrupción'!$C$10:$AZ$251,MATCH(A276,'[1]Controles de Corrupción'!$B$10:$B$251,0),40),"")</f>
        <v/>
      </c>
      <c r="O276" s="70" t="str">
        <f>IFERROR(INDEX('[1]Controles de Corrupción'!$C$10:$AZ$251,MATCH(A276,'[1]Controles de Corrupción'!$B$10:$B$251,0),41),"")</f>
        <v/>
      </c>
      <c r="P276" s="70" t="str">
        <f>IFERROR(INDEX('[1]Controles de Corrupción'!$C$10:$AZ$251,MATCH(A276,'[1]Controles de Corrupción'!$B$10:$B$251,0),42),"")</f>
        <v/>
      </c>
      <c r="Q276" s="62" t="str">
        <f>IFERROR(INDEX('[1]Controles de Corrupción'!$C$10:$AZ$251,MATCH(A276,'[1]Controles de Corrupción'!$B$10:$B$251,0),47),"")</f>
        <v/>
      </c>
    </row>
    <row r="277" spans="1:17" ht="51.75" customHeight="1" x14ac:dyDescent="0.25">
      <c r="A277" s="118" t="s">
        <v>908</v>
      </c>
      <c r="B277" s="817"/>
      <c r="C277" s="820" t="str">
        <f>IFERROR(INDEX('[1]Riesgos de Corrupción'!$B$11:$BN$100,MATCH('Mapa Riesgo CorrupcióN'!B277,'[1]Riesgos de Corrupción'!$B$11:$B$100,0),2),"")</f>
        <v/>
      </c>
      <c r="D277" s="700" t="str">
        <f>IFERROR(INDEX('[1]Riesgos de Corrupción'!$B$11:$BN$100,MATCH('Mapa Riesgo CorrupcióN'!B277,'[1]Riesgos de Corrupción'!$B$11:$B$100,0),4),"")</f>
        <v/>
      </c>
      <c r="E277" s="822" t="str">
        <f>IFERROR(INDEX('[1]Riesgos de Corrupción'!$B$11:$BN$100,MATCH('Mapa Riesgo CorrupcióN'!B277,'[1]Riesgos de Corrupción'!$B$11:$B$100,0),5),"")</f>
        <v/>
      </c>
      <c r="F277" s="713" t="str">
        <f>IFERROR(INDEX('[1]Riesgos de Corrupción'!$B$11:$BN$100,MATCH('Mapa Riesgo CorrupcióN'!B277,'[1]Riesgos de Corrupción'!$B$11:$B$100,0),18),"")</f>
        <v/>
      </c>
      <c r="G277" s="713" t="str">
        <f>IFERROR(INDEX('[1]Riesgos de Corrupción'!$B$11:$BN$100,MATCH('Mapa Riesgo CorrupcióN'!B277,'[1]Riesgos de Corrupción'!$B$11:$B$100,0),63),"")</f>
        <v/>
      </c>
      <c r="H277" s="815" t="str">
        <f>IFERROR(INDEX('[1]Riesgos de Corrupción'!$B$11:$BN$100,MATCH('Mapa Riesgo CorrupcióN'!B277,'[1]Riesgos de Corrupción'!$B$11:$B$100,0),64),"")</f>
        <v/>
      </c>
      <c r="I277" s="713" t="str">
        <f>IFERROR(INDEX('[1]Controles de Corrupción'!$C$10:$AZ$251,MATCH('Mapa Riesgo CorrupcióN'!B277,'[1]Controles de Corrupción'!$C$10:$C$251,0),33),"")</f>
        <v/>
      </c>
      <c r="J277" s="713" t="str">
        <f>IFERROR(INDEX('[1]Controles de Corrupción'!$C$10:$AZ$251,MATCH('Mapa Riesgo CorrupcióN'!B277,'[1]Controles de Corrupción'!$C$10:$C$251,0),36),"")</f>
        <v/>
      </c>
      <c r="K277" s="713" t="str">
        <f>IFERROR(INDEX('[1]Controles de Corrupción'!$C$10:$AZ$251,MATCH('Mapa Riesgo CorrupcióN'!B277,'[1]Controles de Corrupción'!$C$10:$C$251,0),37),"")</f>
        <v/>
      </c>
      <c r="L277" s="713" t="str">
        <f>IFERROR(INDEX('[1]Controles de Corrupción'!$C$10:$AZ$251,MATCH('Mapa Riesgo CorrupcióN'!B277,'[1]Controles de Corrupción'!$C$10:$C$251,0),38),"")</f>
        <v/>
      </c>
      <c r="M277" s="70" t="str">
        <f>IFERROR(INDEX('[1]Controles de Corrupción'!$C$10:$AZ$251,MATCH(A277,'[1]Controles de Corrupción'!$B$10:$B$251,0),4),"")</f>
        <v/>
      </c>
      <c r="N277" s="70" t="str">
        <f>IFERROR(INDEX('[1]Controles de Corrupción'!$C$10:$AZ$251,MATCH(A277,'[1]Controles de Corrupción'!$B$10:$B$251,0),40),"")</f>
        <v/>
      </c>
      <c r="O277" s="70" t="str">
        <f>IFERROR(INDEX('[1]Controles de Corrupción'!$C$10:$AZ$251,MATCH(A277,'[1]Controles de Corrupción'!$B$10:$B$251,0),41),"")</f>
        <v/>
      </c>
      <c r="P277" s="70" t="str">
        <f>IFERROR(INDEX('[1]Controles de Corrupción'!$C$10:$AZ$251,MATCH(A277,'[1]Controles de Corrupción'!$B$10:$B$251,0),42),"")</f>
        <v/>
      </c>
      <c r="Q277" s="62" t="str">
        <f>IFERROR(INDEX('[1]Controles de Corrupción'!$C$10:$AZ$251,MATCH(A277,'[1]Controles de Corrupción'!$B$10:$B$251,0),47),"")</f>
        <v/>
      </c>
    </row>
    <row r="278" spans="1:17" ht="51.75" customHeight="1" x14ac:dyDescent="0.25">
      <c r="A278" s="118" t="s">
        <v>909</v>
      </c>
      <c r="B278" s="818"/>
      <c r="C278" s="821"/>
      <c r="D278" s="701"/>
      <c r="E278" s="823"/>
      <c r="F278" s="702"/>
      <c r="G278" s="702"/>
      <c r="H278" s="816"/>
      <c r="I278" s="702"/>
      <c r="J278" s="702"/>
      <c r="K278" s="702"/>
      <c r="L278" s="702"/>
      <c r="M278" s="70" t="str">
        <f>IFERROR(INDEX('[1]Controles de Corrupción'!$C$10:$AZ$251,MATCH(A278,'[1]Controles de Corrupción'!$B$10:$B$251,0),4),"")</f>
        <v/>
      </c>
      <c r="N278" s="70" t="str">
        <f>IFERROR(INDEX('[1]Controles de Corrupción'!$C$10:$AZ$251,MATCH(A278,'[1]Controles de Corrupción'!$B$10:$B$251,0),40),"")</f>
        <v/>
      </c>
      <c r="O278" s="70" t="str">
        <f>IFERROR(INDEX('[1]Controles de Corrupción'!$C$10:$AZ$251,MATCH(A278,'[1]Controles de Corrupción'!$B$10:$B$251,0),41),"")</f>
        <v/>
      </c>
      <c r="P278" s="70" t="str">
        <f>IFERROR(INDEX('[1]Controles de Corrupción'!$C$10:$AZ$251,MATCH(A278,'[1]Controles de Corrupción'!$B$10:$B$251,0),42),"")</f>
        <v/>
      </c>
      <c r="Q278" s="62" t="str">
        <f>IFERROR(INDEX('[1]Controles de Corrupción'!$C$10:$AZ$251,MATCH(A278,'[1]Controles de Corrupción'!$B$10:$B$251,0),47),"")</f>
        <v/>
      </c>
    </row>
    <row r="279" spans="1:17" ht="51.75" customHeight="1" x14ac:dyDescent="0.25">
      <c r="A279" s="118" t="s">
        <v>910</v>
      </c>
      <c r="B279" s="818"/>
      <c r="C279" s="821"/>
      <c r="D279" s="701"/>
      <c r="E279" s="823"/>
      <c r="F279" s="702"/>
      <c r="G279" s="702"/>
      <c r="H279" s="816"/>
      <c r="I279" s="702"/>
      <c r="J279" s="702"/>
      <c r="K279" s="702"/>
      <c r="L279" s="702"/>
      <c r="M279" s="70" t="str">
        <f>IFERROR(INDEX('[1]Controles de Corrupción'!$C$10:$AZ$251,MATCH(A279,'[1]Controles de Corrupción'!$B$10:$B$251,0),4),"")</f>
        <v/>
      </c>
      <c r="N279" s="70" t="str">
        <f>IFERROR(INDEX('[1]Controles de Corrupción'!$C$10:$AZ$251,MATCH(A279,'[1]Controles de Corrupción'!$B$10:$B$251,0),40),"")</f>
        <v/>
      </c>
      <c r="O279" s="70" t="str">
        <f>IFERROR(INDEX('[1]Controles de Corrupción'!$C$10:$AZ$251,MATCH(A279,'[1]Controles de Corrupción'!$B$10:$B$251,0),41),"")</f>
        <v/>
      </c>
      <c r="P279" s="70" t="str">
        <f>IFERROR(INDEX('[1]Controles de Corrupción'!$C$10:$AZ$251,MATCH(A279,'[1]Controles de Corrupción'!$B$10:$B$251,0),42),"")</f>
        <v/>
      </c>
      <c r="Q279" s="62" t="str">
        <f>IFERROR(INDEX('[1]Controles de Corrupción'!$C$10:$AZ$251,MATCH(A279,'[1]Controles de Corrupción'!$B$10:$B$251,0),47),"")</f>
        <v/>
      </c>
    </row>
    <row r="280" spans="1:17" ht="51.75" customHeight="1" x14ac:dyDescent="0.25">
      <c r="A280" s="118" t="s">
        <v>911</v>
      </c>
      <c r="B280" s="818"/>
      <c r="C280" s="821"/>
      <c r="D280" s="701"/>
      <c r="E280" s="823"/>
      <c r="F280" s="702"/>
      <c r="G280" s="702"/>
      <c r="H280" s="816"/>
      <c r="I280" s="702"/>
      <c r="J280" s="702"/>
      <c r="K280" s="702"/>
      <c r="L280" s="702"/>
      <c r="M280" s="70" t="str">
        <f>IFERROR(INDEX('[1]Controles de Corrupción'!$C$10:$AZ$251,MATCH(A280,'[1]Controles de Corrupción'!$B$10:$B$251,0),4),"")</f>
        <v/>
      </c>
      <c r="N280" s="70" t="str">
        <f>IFERROR(INDEX('[1]Controles de Corrupción'!$C$10:$AZ$251,MATCH(A280,'[1]Controles de Corrupción'!$B$10:$B$251,0),40),"")</f>
        <v/>
      </c>
      <c r="O280" s="70" t="str">
        <f>IFERROR(INDEX('[1]Controles de Corrupción'!$C$10:$AZ$251,MATCH(A280,'[1]Controles de Corrupción'!$B$10:$B$251,0),41),"")</f>
        <v/>
      </c>
      <c r="P280" s="70" t="str">
        <f>IFERROR(INDEX('[1]Controles de Corrupción'!$C$10:$AZ$251,MATCH(A280,'[1]Controles de Corrupción'!$B$10:$B$251,0),42),"")</f>
        <v/>
      </c>
      <c r="Q280" s="62" t="str">
        <f>IFERROR(INDEX('[1]Controles de Corrupción'!$C$10:$AZ$251,MATCH(A280,'[1]Controles de Corrupción'!$B$10:$B$251,0),47),"")</f>
        <v/>
      </c>
    </row>
    <row r="281" spans="1:17" ht="51.75" customHeight="1" x14ac:dyDescent="0.25">
      <c r="A281" s="118" t="s">
        <v>912</v>
      </c>
      <c r="B281" s="818"/>
      <c r="C281" s="821"/>
      <c r="D281" s="701"/>
      <c r="E281" s="823"/>
      <c r="F281" s="702"/>
      <c r="G281" s="702"/>
      <c r="H281" s="816"/>
      <c r="I281" s="702"/>
      <c r="J281" s="702"/>
      <c r="K281" s="702"/>
      <c r="L281" s="702"/>
      <c r="M281" s="70" t="str">
        <f>IFERROR(INDEX('[1]Controles de Corrupción'!$C$10:$AZ$251,MATCH(A281,'[1]Controles de Corrupción'!$B$10:$B$251,0),4),"")</f>
        <v/>
      </c>
      <c r="N281" s="70" t="str">
        <f>IFERROR(INDEX('[1]Controles de Corrupción'!$C$10:$AZ$251,MATCH(A281,'[1]Controles de Corrupción'!$B$10:$B$251,0),40),"")</f>
        <v/>
      </c>
      <c r="O281" s="70" t="str">
        <f>IFERROR(INDEX('[1]Controles de Corrupción'!$C$10:$AZ$251,MATCH(A281,'[1]Controles de Corrupción'!$B$10:$B$251,0),41),"")</f>
        <v/>
      </c>
      <c r="P281" s="70" t="str">
        <f>IFERROR(INDEX('[1]Controles de Corrupción'!$C$10:$AZ$251,MATCH(A281,'[1]Controles de Corrupción'!$B$10:$B$251,0),42),"")</f>
        <v/>
      </c>
      <c r="Q281" s="62" t="str">
        <f>IFERROR(INDEX('[1]Controles de Corrupción'!$C$10:$AZ$251,MATCH(A281,'[1]Controles de Corrupción'!$B$10:$B$251,0),47),"")</f>
        <v/>
      </c>
    </row>
    <row r="282" spans="1:17" ht="51.75" customHeight="1" x14ac:dyDescent="0.25">
      <c r="A282" s="118" t="s">
        <v>913</v>
      </c>
      <c r="B282" s="819"/>
      <c r="C282" s="821"/>
      <c r="D282" s="701"/>
      <c r="E282" s="823"/>
      <c r="F282" s="702"/>
      <c r="G282" s="702"/>
      <c r="H282" s="714"/>
      <c r="I282" s="702"/>
      <c r="J282" s="702"/>
      <c r="K282" s="702"/>
      <c r="L282" s="702"/>
      <c r="M282" s="70" t="str">
        <f>IFERROR(INDEX('[1]Controles de Corrupción'!$C$10:$AZ$251,MATCH(A282,'[1]Controles de Corrupción'!$B$10:$B$251,0),4),"")</f>
        <v/>
      </c>
      <c r="N282" s="70" t="str">
        <f>IFERROR(INDEX('[1]Controles de Corrupción'!$C$10:$AZ$251,MATCH(A282,'[1]Controles de Corrupción'!$B$10:$B$251,0),40),"")</f>
        <v/>
      </c>
      <c r="O282" s="70" t="str">
        <f>IFERROR(INDEX('[1]Controles de Corrupción'!$C$10:$AZ$251,MATCH(A282,'[1]Controles de Corrupción'!$B$10:$B$251,0),41),"")</f>
        <v/>
      </c>
      <c r="P282" s="70" t="str">
        <f>IFERROR(INDEX('[1]Controles de Corrupción'!$C$10:$AZ$251,MATCH(A282,'[1]Controles de Corrupción'!$B$10:$B$251,0),42),"")</f>
        <v/>
      </c>
      <c r="Q282" s="62" t="str">
        <f>IFERROR(INDEX('[1]Controles de Corrupción'!$C$10:$AZ$251,MATCH(A282,'[1]Controles de Corrupción'!$B$10:$B$251,0),47),"")</f>
        <v/>
      </c>
    </row>
    <row r="283" spans="1:17" ht="51.75" customHeight="1" x14ac:dyDescent="0.25">
      <c r="A283" s="118" t="s">
        <v>914</v>
      </c>
      <c r="B283" s="817"/>
      <c r="C283" s="820" t="str">
        <f>IFERROR(INDEX('[1]Riesgos de Corrupción'!$B$11:$BN$100,MATCH('Mapa Riesgo CorrupcióN'!B283,'[1]Riesgos de Corrupción'!$B$11:$B$100,0),2),"")</f>
        <v/>
      </c>
      <c r="D283" s="700" t="str">
        <f>IFERROR(INDEX('[1]Riesgos de Corrupción'!$B$11:$BN$100,MATCH('Mapa Riesgo CorrupcióN'!B283,'[1]Riesgos de Corrupción'!$B$11:$B$100,0),4),"")</f>
        <v/>
      </c>
      <c r="E283" s="822" t="str">
        <f>IFERROR(INDEX('[1]Riesgos de Corrupción'!$B$11:$BN$100,MATCH('Mapa Riesgo CorrupcióN'!B283,'[1]Riesgos de Corrupción'!$B$11:$B$100,0),5),"")</f>
        <v/>
      </c>
      <c r="F283" s="713" t="str">
        <f>IFERROR(INDEX('[1]Riesgos de Corrupción'!$B$11:$BN$100,MATCH('Mapa Riesgo CorrupcióN'!B283,'[1]Riesgos de Corrupción'!$B$11:$B$100,0),18),"")</f>
        <v/>
      </c>
      <c r="G283" s="713" t="str">
        <f>IFERROR(INDEX('[1]Riesgos de Corrupción'!$B$11:$BN$100,MATCH('Mapa Riesgo CorrupcióN'!B283,'[1]Riesgos de Corrupción'!$B$11:$B$100,0),63),"")</f>
        <v/>
      </c>
      <c r="H283" s="815" t="str">
        <f>IFERROR(INDEX('[1]Riesgos de Corrupción'!$B$11:$BN$100,MATCH('Mapa Riesgo CorrupcióN'!B283,'[1]Riesgos de Corrupción'!$B$11:$B$100,0),64),"")</f>
        <v/>
      </c>
      <c r="I283" s="713" t="str">
        <f>IFERROR(INDEX('[1]Controles de Corrupción'!$C$10:$AZ$251,MATCH('Mapa Riesgo CorrupcióN'!B283,'[1]Controles de Corrupción'!$C$10:$C$251,0),33),"")</f>
        <v/>
      </c>
      <c r="J283" s="713" t="str">
        <f>IFERROR(INDEX('[1]Controles de Corrupción'!$C$10:$AZ$251,MATCH('Mapa Riesgo CorrupcióN'!B283,'[1]Controles de Corrupción'!$C$10:$C$251,0),36),"")</f>
        <v/>
      </c>
      <c r="K283" s="713" t="str">
        <f>IFERROR(INDEX('[1]Controles de Corrupción'!$C$10:$AZ$251,MATCH('Mapa Riesgo CorrupcióN'!B283,'[1]Controles de Corrupción'!$C$10:$C$251,0),37),"")</f>
        <v/>
      </c>
      <c r="L283" s="713" t="str">
        <f>IFERROR(INDEX('[1]Controles de Corrupción'!$C$10:$AZ$251,MATCH('Mapa Riesgo CorrupcióN'!B283,'[1]Controles de Corrupción'!$C$10:$C$251,0),38),"")</f>
        <v/>
      </c>
      <c r="M283" s="70" t="str">
        <f>IFERROR(INDEX('[1]Controles de Corrupción'!$C$10:$AZ$251,MATCH(A283,'[1]Controles de Corrupción'!$B$10:$B$251,0),4),"")</f>
        <v/>
      </c>
      <c r="N283" s="70" t="str">
        <f>IFERROR(INDEX('[1]Controles de Corrupción'!$C$10:$AZ$251,MATCH(A283,'[1]Controles de Corrupción'!$B$10:$B$251,0),40),"")</f>
        <v/>
      </c>
      <c r="O283" s="70" t="str">
        <f>IFERROR(INDEX('[1]Controles de Corrupción'!$C$10:$AZ$251,MATCH(A283,'[1]Controles de Corrupción'!$B$10:$B$251,0),41),"")</f>
        <v/>
      </c>
      <c r="P283" s="70" t="str">
        <f>IFERROR(INDEX('[1]Controles de Corrupción'!$C$10:$AZ$251,MATCH(A283,'[1]Controles de Corrupción'!$B$10:$B$251,0),42),"")</f>
        <v/>
      </c>
      <c r="Q283" s="62" t="str">
        <f>IFERROR(INDEX('[1]Controles de Corrupción'!$C$10:$AZ$251,MATCH(A283,'[1]Controles de Corrupción'!$B$10:$B$251,0),47),"")</f>
        <v/>
      </c>
    </row>
    <row r="284" spans="1:17" ht="51.75" customHeight="1" x14ac:dyDescent="0.25">
      <c r="A284" s="118" t="s">
        <v>915</v>
      </c>
      <c r="B284" s="818"/>
      <c r="C284" s="821"/>
      <c r="D284" s="701"/>
      <c r="E284" s="823"/>
      <c r="F284" s="702"/>
      <c r="G284" s="702"/>
      <c r="H284" s="816"/>
      <c r="I284" s="702"/>
      <c r="J284" s="702"/>
      <c r="K284" s="702"/>
      <c r="L284" s="702"/>
      <c r="M284" s="70" t="str">
        <f>IFERROR(INDEX('[1]Controles de Corrupción'!$C$10:$AZ$251,MATCH(A284,'[1]Controles de Corrupción'!$B$10:$B$251,0),4),"")</f>
        <v/>
      </c>
      <c r="N284" s="70" t="str">
        <f>IFERROR(INDEX('[1]Controles de Corrupción'!$C$10:$AZ$251,MATCH(A284,'[1]Controles de Corrupción'!$B$10:$B$251,0),40),"")</f>
        <v/>
      </c>
      <c r="O284" s="70" t="str">
        <f>IFERROR(INDEX('[1]Controles de Corrupción'!$C$10:$AZ$251,MATCH(A284,'[1]Controles de Corrupción'!$B$10:$B$251,0),41),"")</f>
        <v/>
      </c>
      <c r="P284" s="70" t="str">
        <f>IFERROR(INDEX('[1]Controles de Corrupción'!$C$10:$AZ$251,MATCH(A284,'[1]Controles de Corrupción'!$B$10:$B$251,0),42),"")</f>
        <v/>
      </c>
      <c r="Q284" s="62" t="str">
        <f>IFERROR(INDEX('[1]Controles de Corrupción'!$C$10:$AZ$251,MATCH(A284,'[1]Controles de Corrupción'!$B$10:$B$251,0),47),"")</f>
        <v/>
      </c>
    </row>
    <row r="285" spans="1:17" ht="51.75" customHeight="1" x14ac:dyDescent="0.25">
      <c r="A285" s="118" t="s">
        <v>916</v>
      </c>
      <c r="B285" s="818"/>
      <c r="C285" s="821"/>
      <c r="D285" s="701"/>
      <c r="E285" s="823"/>
      <c r="F285" s="702"/>
      <c r="G285" s="702"/>
      <c r="H285" s="816"/>
      <c r="I285" s="702"/>
      <c r="J285" s="702"/>
      <c r="K285" s="702"/>
      <c r="L285" s="702"/>
      <c r="M285" s="70" t="str">
        <f>IFERROR(INDEX('[1]Controles de Corrupción'!$C$10:$AZ$251,MATCH(A285,'[1]Controles de Corrupción'!$B$10:$B$251,0),4),"")</f>
        <v/>
      </c>
      <c r="N285" s="70" t="str">
        <f>IFERROR(INDEX('[1]Controles de Corrupción'!$C$10:$AZ$251,MATCH(A285,'[1]Controles de Corrupción'!$B$10:$B$251,0),40),"")</f>
        <v/>
      </c>
      <c r="O285" s="70" t="str">
        <f>IFERROR(INDEX('[1]Controles de Corrupción'!$C$10:$AZ$251,MATCH(A285,'[1]Controles de Corrupción'!$B$10:$B$251,0),41),"")</f>
        <v/>
      </c>
      <c r="P285" s="70" t="str">
        <f>IFERROR(INDEX('[1]Controles de Corrupción'!$C$10:$AZ$251,MATCH(A285,'[1]Controles de Corrupción'!$B$10:$B$251,0),42),"")</f>
        <v/>
      </c>
      <c r="Q285" s="62" t="str">
        <f>IFERROR(INDEX('[1]Controles de Corrupción'!$C$10:$AZ$251,MATCH(A285,'[1]Controles de Corrupción'!$B$10:$B$251,0),47),"")</f>
        <v/>
      </c>
    </row>
    <row r="286" spans="1:17" ht="51.75" customHeight="1" x14ac:dyDescent="0.25">
      <c r="A286" s="118" t="s">
        <v>917</v>
      </c>
      <c r="B286" s="818"/>
      <c r="C286" s="821"/>
      <c r="D286" s="701"/>
      <c r="E286" s="823"/>
      <c r="F286" s="702"/>
      <c r="G286" s="702"/>
      <c r="H286" s="816"/>
      <c r="I286" s="702"/>
      <c r="J286" s="702"/>
      <c r="K286" s="702"/>
      <c r="L286" s="702"/>
      <c r="M286" s="70" t="str">
        <f>IFERROR(INDEX('[1]Controles de Corrupción'!$C$10:$AZ$251,MATCH(A286,'[1]Controles de Corrupción'!$B$10:$B$251,0),4),"")</f>
        <v/>
      </c>
      <c r="N286" s="70" t="str">
        <f>IFERROR(INDEX('[1]Controles de Corrupción'!$C$10:$AZ$251,MATCH(A286,'[1]Controles de Corrupción'!$B$10:$B$251,0),40),"")</f>
        <v/>
      </c>
      <c r="O286" s="70" t="str">
        <f>IFERROR(INDEX('[1]Controles de Corrupción'!$C$10:$AZ$251,MATCH(A286,'[1]Controles de Corrupción'!$B$10:$B$251,0),41),"")</f>
        <v/>
      </c>
      <c r="P286" s="70" t="str">
        <f>IFERROR(INDEX('[1]Controles de Corrupción'!$C$10:$AZ$251,MATCH(A286,'[1]Controles de Corrupción'!$B$10:$B$251,0),42),"")</f>
        <v/>
      </c>
      <c r="Q286" s="62" t="str">
        <f>IFERROR(INDEX('[1]Controles de Corrupción'!$C$10:$AZ$251,MATCH(A286,'[1]Controles de Corrupción'!$B$10:$B$251,0),47),"")</f>
        <v/>
      </c>
    </row>
    <row r="287" spans="1:17" ht="51.75" customHeight="1" x14ac:dyDescent="0.25">
      <c r="A287" s="118" t="s">
        <v>918</v>
      </c>
      <c r="B287" s="818"/>
      <c r="C287" s="821"/>
      <c r="D287" s="701"/>
      <c r="E287" s="823"/>
      <c r="F287" s="702"/>
      <c r="G287" s="702"/>
      <c r="H287" s="816"/>
      <c r="I287" s="702"/>
      <c r="J287" s="702"/>
      <c r="K287" s="702"/>
      <c r="L287" s="702"/>
      <c r="M287" s="70" t="str">
        <f>IFERROR(INDEX('[1]Controles de Corrupción'!$C$10:$AZ$251,MATCH(A287,'[1]Controles de Corrupción'!$B$10:$B$251,0),4),"")</f>
        <v/>
      </c>
      <c r="N287" s="70" t="str">
        <f>IFERROR(INDEX('[1]Controles de Corrupción'!$C$10:$AZ$251,MATCH(A287,'[1]Controles de Corrupción'!$B$10:$B$251,0),40),"")</f>
        <v/>
      </c>
      <c r="O287" s="70" t="str">
        <f>IFERROR(INDEX('[1]Controles de Corrupción'!$C$10:$AZ$251,MATCH(A287,'[1]Controles de Corrupción'!$B$10:$B$251,0),41),"")</f>
        <v/>
      </c>
      <c r="P287" s="70" t="str">
        <f>IFERROR(INDEX('[1]Controles de Corrupción'!$C$10:$AZ$251,MATCH(A287,'[1]Controles de Corrupción'!$B$10:$B$251,0),42),"")</f>
        <v/>
      </c>
      <c r="Q287" s="62" t="str">
        <f>IFERROR(INDEX('[1]Controles de Corrupción'!$C$10:$AZ$251,MATCH(A287,'[1]Controles de Corrupción'!$B$10:$B$251,0),47),"")</f>
        <v/>
      </c>
    </row>
    <row r="288" spans="1:17" ht="51.75" customHeight="1" x14ac:dyDescent="0.25">
      <c r="A288" s="118" t="s">
        <v>919</v>
      </c>
      <c r="B288" s="819"/>
      <c r="C288" s="821"/>
      <c r="D288" s="701"/>
      <c r="E288" s="823"/>
      <c r="F288" s="702"/>
      <c r="G288" s="702"/>
      <c r="H288" s="714"/>
      <c r="I288" s="702"/>
      <c r="J288" s="702"/>
      <c r="K288" s="702"/>
      <c r="L288" s="702"/>
      <c r="M288" s="70" t="str">
        <f>IFERROR(INDEX('[1]Controles de Corrupción'!$C$10:$AZ$251,MATCH(A288,'[1]Controles de Corrupción'!$B$10:$B$251,0),4),"")</f>
        <v/>
      </c>
      <c r="N288" s="70" t="str">
        <f>IFERROR(INDEX('[1]Controles de Corrupción'!$C$10:$AZ$251,MATCH(A288,'[1]Controles de Corrupción'!$B$10:$B$251,0),40),"")</f>
        <v/>
      </c>
      <c r="O288" s="70" t="str">
        <f>IFERROR(INDEX('[1]Controles de Corrupción'!$C$10:$AZ$251,MATCH(A288,'[1]Controles de Corrupción'!$B$10:$B$251,0),41),"")</f>
        <v/>
      </c>
      <c r="P288" s="70" t="str">
        <f>IFERROR(INDEX('[1]Controles de Corrupción'!$C$10:$AZ$251,MATCH(A288,'[1]Controles de Corrupción'!$B$10:$B$251,0),42),"")</f>
        <v/>
      </c>
      <c r="Q288" s="62" t="str">
        <f>IFERROR(INDEX('[1]Controles de Corrupción'!$C$10:$AZ$251,MATCH(A288,'[1]Controles de Corrupción'!$B$10:$B$251,0),47),"")</f>
        <v/>
      </c>
    </row>
    <row r="289" spans="1:17" ht="51.75" customHeight="1" x14ac:dyDescent="0.25">
      <c r="A289" s="118" t="s">
        <v>920</v>
      </c>
      <c r="B289" s="817"/>
      <c r="C289" s="820" t="str">
        <f>IFERROR(INDEX('[1]Riesgos de Corrupción'!$B$11:$BN$100,MATCH('Mapa Riesgo CorrupcióN'!B289,'[1]Riesgos de Corrupción'!$B$11:$B$100,0),2),"")</f>
        <v/>
      </c>
      <c r="D289" s="700" t="str">
        <f>IFERROR(INDEX('[1]Riesgos de Corrupción'!$B$11:$BN$100,MATCH('Mapa Riesgo CorrupcióN'!B289,'[1]Riesgos de Corrupción'!$B$11:$B$100,0),4),"")</f>
        <v/>
      </c>
      <c r="E289" s="822" t="str">
        <f>IFERROR(INDEX('[1]Riesgos de Corrupción'!$B$11:$BN$100,MATCH('Mapa Riesgo CorrupcióN'!B289,'[1]Riesgos de Corrupción'!$B$11:$B$100,0),5),"")</f>
        <v/>
      </c>
      <c r="F289" s="713" t="str">
        <f>IFERROR(INDEX('[1]Riesgos de Corrupción'!$B$11:$BN$100,MATCH('Mapa Riesgo CorrupcióN'!B289,'[1]Riesgos de Corrupción'!$B$11:$B$100,0),18),"")</f>
        <v/>
      </c>
      <c r="G289" s="713" t="str">
        <f>IFERROR(INDEX('[1]Riesgos de Corrupción'!$B$11:$BN$100,MATCH('Mapa Riesgo CorrupcióN'!B289,'[1]Riesgos de Corrupción'!$B$11:$B$100,0),63),"")</f>
        <v/>
      </c>
      <c r="H289" s="815" t="str">
        <f>IFERROR(INDEX('[1]Riesgos de Corrupción'!$B$11:$BN$100,MATCH('Mapa Riesgo CorrupcióN'!B289,'[1]Riesgos de Corrupción'!$B$11:$B$100,0),64),"")</f>
        <v/>
      </c>
      <c r="I289" s="713" t="str">
        <f>IFERROR(INDEX('[1]Controles de Corrupción'!$C$10:$AZ$251,MATCH('Mapa Riesgo CorrupcióN'!B289,'[1]Controles de Corrupción'!$C$10:$C$251,0),33),"")</f>
        <v/>
      </c>
      <c r="J289" s="713" t="str">
        <f>IFERROR(INDEX('[1]Controles de Corrupción'!$C$10:$AZ$251,MATCH('Mapa Riesgo CorrupcióN'!B289,'[1]Controles de Corrupción'!$C$10:$C$251,0),36),"")</f>
        <v/>
      </c>
      <c r="K289" s="713" t="str">
        <f>IFERROR(INDEX('[1]Controles de Corrupción'!$C$10:$AZ$251,MATCH('Mapa Riesgo CorrupcióN'!B289,'[1]Controles de Corrupción'!$C$10:$C$251,0),37),"")</f>
        <v/>
      </c>
      <c r="L289" s="713" t="str">
        <f>IFERROR(INDEX('[1]Controles de Corrupción'!$C$10:$AZ$251,MATCH('Mapa Riesgo CorrupcióN'!B289,'[1]Controles de Corrupción'!$C$10:$C$251,0),38),"")</f>
        <v/>
      </c>
      <c r="M289" s="70" t="str">
        <f>IFERROR(INDEX('[1]Controles de Corrupción'!$C$10:$AZ$251,MATCH(A289,'[1]Controles de Corrupción'!$B$10:$B$251,0),4),"")</f>
        <v/>
      </c>
      <c r="N289" s="70" t="str">
        <f>IFERROR(INDEX('[1]Controles de Corrupción'!$C$10:$AZ$251,MATCH(A289,'[1]Controles de Corrupción'!$B$10:$B$251,0),40),"")</f>
        <v/>
      </c>
      <c r="O289" s="70" t="str">
        <f>IFERROR(INDEX('[1]Controles de Corrupción'!$C$10:$AZ$251,MATCH(A289,'[1]Controles de Corrupción'!$B$10:$B$251,0),41),"")</f>
        <v/>
      </c>
      <c r="P289" s="70" t="str">
        <f>IFERROR(INDEX('[1]Controles de Corrupción'!$C$10:$AZ$251,MATCH(A289,'[1]Controles de Corrupción'!$B$10:$B$251,0),42),"")</f>
        <v/>
      </c>
      <c r="Q289" s="62" t="str">
        <f>IFERROR(INDEX('[1]Controles de Corrupción'!$C$10:$AZ$251,MATCH(A289,'[1]Controles de Corrupción'!$B$10:$B$251,0),47),"")</f>
        <v/>
      </c>
    </row>
    <row r="290" spans="1:17" ht="51.75" customHeight="1" x14ac:dyDescent="0.25">
      <c r="A290" s="118" t="s">
        <v>921</v>
      </c>
      <c r="B290" s="818"/>
      <c r="C290" s="821"/>
      <c r="D290" s="701"/>
      <c r="E290" s="823"/>
      <c r="F290" s="702"/>
      <c r="G290" s="702"/>
      <c r="H290" s="816"/>
      <c r="I290" s="702"/>
      <c r="J290" s="702"/>
      <c r="K290" s="702"/>
      <c r="L290" s="702"/>
      <c r="M290" s="70" t="str">
        <f>IFERROR(INDEX('[1]Controles de Corrupción'!$C$10:$AZ$251,MATCH(A290,'[1]Controles de Corrupción'!$B$10:$B$251,0),4),"")</f>
        <v/>
      </c>
      <c r="N290" s="70" t="str">
        <f>IFERROR(INDEX('[1]Controles de Corrupción'!$C$10:$AZ$251,MATCH(A290,'[1]Controles de Corrupción'!$B$10:$B$251,0),40),"")</f>
        <v/>
      </c>
      <c r="O290" s="70" t="str">
        <f>IFERROR(INDEX('[1]Controles de Corrupción'!$C$10:$AZ$251,MATCH(A290,'[1]Controles de Corrupción'!$B$10:$B$251,0),41),"")</f>
        <v/>
      </c>
      <c r="P290" s="70" t="str">
        <f>IFERROR(INDEX('[1]Controles de Corrupción'!$C$10:$AZ$251,MATCH(A290,'[1]Controles de Corrupción'!$B$10:$B$251,0),42),"")</f>
        <v/>
      </c>
      <c r="Q290" s="62" t="str">
        <f>IFERROR(INDEX('[1]Controles de Corrupción'!$C$10:$AZ$251,MATCH(A290,'[1]Controles de Corrupción'!$B$10:$B$251,0),47),"")</f>
        <v/>
      </c>
    </row>
    <row r="291" spans="1:17" ht="51.75" customHeight="1" x14ac:dyDescent="0.25">
      <c r="A291" s="118" t="s">
        <v>922</v>
      </c>
      <c r="B291" s="818"/>
      <c r="C291" s="821"/>
      <c r="D291" s="701"/>
      <c r="E291" s="823"/>
      <c r="F291" s="702"/>
      <c r="G291" s="702"/>
      <c r="H291" s="816"/>
      <c r="I291" s="702"/>
      <c r="J291" s="702"/>
      <c r="K291" s="702"/>
      <c r="L291" s="702"/>
      <c r="M291" s="70" t="str">
        <f>IFERROR(INDEX('[1]Controles de Corrupción'!$C$10:$AZ$251,MATCH(A291,'[1]Controles de Corrupción'!$B$10:$B$251,0),4),"")</f>
        <v/>
      </c>
      <c r="N291" s="70" t="str">
        <f>IFERROR(INDEX('[1]Controles de Corrupción'!$C$10:$AZ$251,MATCH(A291,'[1]Controles de Corrupción'!$B$10:$B$251,0),40),"")</f>
        <v/>
      </c>
      <c r="O291" s="70" t="str">
        <f>IFERROR(INDEX('[1]Controles de Corrupción'!$C$10:$AZ$251,MATCH(A291,'[1]Controles de Corrupción'!$B$10:$B$251,0),41),"")</f>
        <v/>
      </c>
      <c r="P291" s="70" t="str">
        <f>IFERROR(INDEX('[1]Controles de Corrupción'!$C$10:$AZ$251,MATCH(A291,'[1]Controles de Corrupción'!$B$10:$B$251,0),42),"")</f>
        <v/>
      </c>
      <c r="Q291" s="62" t="str">
        <f>IFERROR(INDEX('[1]Controles de Corrupción'!$C$10:$AZ$251,MATCH(A291,'[1]Controles de Corrupción'!$B$10:$B$251,0),47),"")</f>
        <v/>
      </c>
    </row>
    <row r="292" spans="1:17" ht="51.75" customHeight="1" x14ac:dyDescent="0.25">
      <c r="A292" s="118" t="s">
        <v>923</v>
      </c>
      <c r="B292" s="818"/>
      <c r="C292" s="821"/>
      <c r="D292" s="701"/>
      <c r="E292" s="823"/>
      <c r="F292" s="702"/>
      <c r="G292" s="702"/>
      <c r="H292" s="816"/>
      <c r="I292" s="702"/>
      <c r="J292" s="702"/>
      <c r="K292" s="702"/>
      <c r="L292" s="702"/>
      <c r="M292" s="70" t="str">
        <f>IFERROR(INDEX('[1]Controles de Corrupción'!$C$10:$AZ$251,MATCH(A292,'[1]Controles de Corrupción'!$B$10:$B$251,0),4),"")</f>
        <v/>
      </c>
      <c r="N292" s="70" t="str">
        <f>IFERROR(INDEX('[1]Controles de Corrupción'!$C$10:$AZ$251,MATCH(A292,'[1]Controles de Corrupción'!$B$10:$B$251,0),40),"")</f>
        <v/>
      </c>
      <c r="O292" s="70" t="str">
        <f>IFERROR(INDEX('[1]Controles de Corrupción'!$C$10:$AZ$251,MATCH(A292,'[1]Controles de Corrupción'!$B$10:$B$251,0),41),"")</f>
        <v/>
      </c>
      <c r="P292" s="70" t="str">
        <f>IFERROR(INDEX('[1]Controles de Corrupción'!$C$10:$AZ$251,MATCH(A292,'[1]Controles de Corrupción'!$B$10:$B$251,0),42),"")</f>
        <v/>
      </c>
      <c r="Q292" s="62" t="str">
        <f>IFERROR(INDEX('[1]Controles de Corrupción'!$C$10:$AZ$251,MATCH(A292,'[1]Controles de Corrupción'!$B$10:$B$251,0),47),"")</f>
        <v/>
      </c>
    </row>
    <row r="293" spans="1:17" ht="51.75" customHeight="1" x14ac:dyDescent="0.25">
      <c r="A293" s="118" t="s">
        <v>924</v>
      </c>
      <c r="B293" s="818"/>
      <c r="C293" s="821"/>
      <c r="D293" s="701"/>
      <c r="E293" s="823"/>
      <c r="F293" s="702"/>
      <c r="G293" s="702"/>
      <c r="H293" s="816"/>
      <c r="I293" s="702"/>
      <c r="J293" s="702"/>
      <c r="K293" s="702"/>
      <c r="L293" s="702"/>
      <c r="M293" s="70" t="str">
        <f>IFERROR(INDEX('[1]Controles de Corrupción'!$C$10:$AZ$251,MATCH(A293,'[1]Controles de Corrupción'!$B$10:$B$251,0),4),"")</f>
        <v/>
      </c>
      <c r="N293" s="70" t="str">
        <f>IFERROR(INDEX('[1]Controles de Corrupción'!$C$10:$AZ$251,MATCH(A293,'[1]Controles de Corrupción'!$B$10:$B$251,0),40),"")</f>
        <v/>
      </c>
      <c r="O293" s="70" t="str">
        <f>IFERROR(INDEX('[1]Controles de Corrupción'!$C$10:$AZ$251,MATCH(A293,'[1]Controles de Corrupción'!$B$10:$B$251,0),41),"")</f>
        <v/>
      </c>
      <c r="P293" s="70" t="str">
        <f>IFERROR(INDEX('[1]Controles de Corrupción'!$C$10:$AZ$251,MATCH(A293,'[1]Controles de Corrupción'!$B$10:$B$251,0),42),"")</f>
        <v/>
      </c>
      <c r="Q293" s="62" t="str">
        <f>IFERROR(INDEX('[1]Controles de Corrupción'!$C$10:$AZ$251,MATCH(A293,'[1]Controles de Corrupción'!$B$10:$B$251,0),47),"")</f>
        <v/>
      </c>
    </row>
    <row r="294" spans="1:17" ht="51.75" customHeight="1" x14ac:dyDescent="0.25">
      <c r="A294" s="118" t="s">
        <v>925</v>
      </c>
      <c r="B294" s="819"/>
      <c r="C294" s="821"/>
      <c r="D294" s="701"/>
      <c r="E294" s="823"/>
      <c r="F294" s="702"/>
      <c r="G294" s="702"/>
      <c r="H294" s="714"/>
      <c r="I294" s="702"/>
      <c r="J294" s="702"/>
      <c r="K294" s="702"/>
      <c r="L294" s="702"/>
      <c r="M294" s="70" t="str">
        <f>IFERROR(INDEX('[1]Controles de Corrupción'!$C$10:$AZ$251,MATCH(A294,'[1]Controles de Corrupción'!$B$10:$B$251,0),4),"")</f>
        <v/>
      </c>
      <c r="N294" s="70" t="str">
        <f>IFERROR(INDEX('[1]Controles de Corrupción'!$C$10:$AZ$251,MATCH(A294,'[1]Controles de Corrupción'!$B$10:$B$251,0),40),"")</f>
        <v/>
      </c>
      <c r="O294" s="70" t="str">
        <f>IFERROR(INDEX('[1]Controles de Corrupción'!$C$10:$AZ$251,MATCH(A294,'[1]Controles de Corrupción'!$B$10:$B$251,0),41),"")</f>
        <v/>
      </c>
      <c r="P294" s="70" t="str">
        <f>IFERROR(INDEX('[1]Controles de Corrupción'!$C$10:$AZ$251,MATCH(A294,'[1]Controles de Corrupción'!$B$10:$B$251,0),42),"")</f>
        <v/>
      </c>
      <c r="Q294" s="62" t="str">
        <f>IFERROR(INDEX('[1]Controles de Corrupción'!$C$10:$AZ$251,MATCH(A294,'[1]Controles de Corrupción'!$B$10:$B$251,0),47),"")</f>
        <v/>
      </c>
    </row>
    <row r="295" spans="1:17" ht="51.75" customHeight="1" x14ac:dyDescent="0.25">
      <c r="A295" s="118" t="s">
        <v>926</v>
      </c>
      <c r="B295" s="817"/>
      <c r="C295" s="820" t="str">
        <f>IFERROR(INDEX('[1]Riesgos de Corrupción'!$B$11:$BN$100,MATCH('Mapa Riesgo CorrupcióN'!B295,'[1]Riesgos de Corrupción'!$B$11:$B$100,0),2),"")</f>
        <v/>
      </c>
      <c r="D295" s="700" t="str">
        <f>IFERROR(INDEX('[1]Riesgos de Corrupción'!$B$11:$BN$100,MATCH('Mapa Riesgo CorrupcióN'!B295,'[1]Riesgos de Corrupción'!$B$11:$B$100,0),4),"")</f>
        <v/>
      </c>
      <c r="E295" s="822" t="str">
        <f>IFERROR(INDEX('[1]Riesgos de Corrupción'!$B$11:$BN$100,MATCH('Mapa Riesgo CorrupcióN'!B295,'[1]Riesgos de Corrupción'!$B$11:$B$100,0),5),"")</f>
        <v/>
      </c>
      <c r="F295" s="713" t="str">
        <f>IFERROR(INDEX('[1]Riesgos de Corrupción'!$B$11:$BN$100,MATCH('Mapa Riesgo CorrupcióN'!B295,'[1]Riesgos de Corrupción'!$B$11:$B$100,0),18),"")</f>
        <v/>
      </c>
      <c r="G295" s="713" t="str">
        <f>IFERROR(INDEX('[1]Riesgos de Corrupción'!$B$11:$BN$100,MATCH('Mapa Riesgo CorrupcióN'!B295,'[1]Riesgos de Corrupción'!$B$11:$B$100,0),63),"")</f>
        <v/>
      </c>
      <c r="H295" s="815" t="str">
        <f>IFERROR(INDEX('[1]Riesgos de Corrupción'!$B$11:$BN$100,MATCH('Mapa Riesgo CorrupcióN'!B295,'[1]Riesgos de Corrupción'!$B$11:$B$100,0),64),"")</f>
        <v/>
      </c>
      <c r="I295" s="713" t="str">
        <f>IFERROR(INDEX('[1]Controles de Corrupción'!$C$10:$AZ$251,MATCH('Mapa Riesgo CorrupcióN'!B295,'[1]Controles de Corrupción'!$C$10:$C$251,0),33),"")</f>
        <v/>
      </c>
      <c r="J295" s="713" t="str">
        <f>IFERROR(INDEX('[1]Controles de Corrupción'!$C$10:$AZ$251,MATCH('Mapa Riesgo CorrupcióN'!B295,'[1]Controles de Corrupción'!$C$10:$C$251,0),36),"")</f>
        <v/>
      </c>
      <c r="K295" s="713" t="str">
        <f>IFERROR(INDEX('[1]Controles de Corrupción'!$C$10:$AZ$251,MATCH('Mapa Riesgo CorrupcióN'!B295,'[1]Controles de Corrupción'!$C$10:$C$251,0),37),"")</f>
        <v/>
      </c>
      <c r="L295" s="713" t="str">
        <f>IFERROR(INDEX('[1]Controles de Corrupción'!$C$10:$AZ$251,MATCH('Mapa Riesgo CorrupcióN'!B295,'[1]Controles de Corrupción'!$C$10:$C$251,0),38),"")</f>
        <v/>
      </c>
      <c r="M295" s="70" t="str">
        <f>IFERROR(INDEX('[1]Controles de Corrupción'!$C$10:$AZ$251,MATCH(A295,'[1]Controles de Corrupción'!$B$10:$B$251,0),4),"")</f>
        <v/>
      </c>
      <c r="N295" s="70" t="str">
        <f>IFERROR(INDEX('[1]Controles de Corrupción'!$C$10:$AZ$251,MATCH(A295,'[1]Controles de Corrupción'!$B$10:$B$251,0),40),"")</f>
        <v/>
      </c>
      <c r="O295" s="70" t="str">
        <f>IFERROR(INDEX('[1]Controles de Corrupción'!$C$10:$AZ$251,MATCH(A295,'[1]Controles de Corrupción'!$B$10:$B$251,0),41),"")</f>
        <v/>
      </c>
      <c r="P295" s="70" t="str">
        <f>IFERROR(INDEX('[1]Controles de Corrupción'!$C$10:$AZ$251,MATCH(A295,'[1]Controles de Corrupción'!$B$10:$B$251,0),42),"")</f>
        <v/>
      </c>
      <c r="Q295" s="62" t="str">
        <f>IFERROR(INDEX('[1]Controles de Corrupción'!$C$10:$AZ$251,MATCH(A295,'[1]Controles de Corrupción'!$B$10:$B$251,0),47),"")</f>
        <v/>
      </c>
    </row>
    <row r="296" spans="1:17" ht="51.75" customHeight="1" x14ac:dyDescent="0.25">
      <c r="A296" s="118" t="s">
        <v>927</v>
      </c>
      <c r="B296" s="818"/>
      <c r="C296" s="821"/>
      <c r="D296" s="701"/>
      <c r="E296" s="823"/>
      <c r="F296" s="702"/>
      <c r="G296" s="702"/>
      <c r="H296" s="816"/>
      <c r="I296" s="702"/>
      <c r="J296" s="702"/>
      <c r="K296" s="702"/>
      <c r="L296" s="702"/>
      <c r="M296" s="70" t="str">
        <f>IFERROR(INDEX('[1]Controles de Corrupción'!$C$10:$AZ$251,MATCH(A296,'[1]Controles de Corrupción'!$B$10:$B$251,0),4),"")</f>
        <v/>
      </c>
      <c r="N296" s="70" t="str">
        <f>IFERROR(INDEX('[1]Controles de Corrupción'!$C$10:$AZ$251,MATCH(A296,'[1]Controles de Corrupción'!$B$10:$B$251,0),40),"")</f>
        <v/>
      </c>
      <c r="O296" s="70" t="str">
        <f>IFERROR(INDEX('[1]Controles de Corrupción'!$C$10:$AZ$251,MATCH(A296,'[1]Controles de Corrupción'!$B$10:$B$251,0),41),"")</f>
        <v/>
      </c>
      <c r="P296" s="70" t="str">
        <f>IFERROR(INDEX('[1]Controles de Corrupción'!$C$10:$AZ$251,MATCH(A296,'[1]Controles de Corrupción'!$B$10:$B$251,0),42),"")</f>
        <v/>
      </c>
      <c r="Q296" s="62" t="str">
        <f>IFERROR(INDEX('[1]Controles de Corrupción'!$C$10:$AZ$251,MATCH(A296,'[1]Controles de Corrupción'!$B$10:$B$251,0),47),"")</f>
        <v/>
      </c>
    </row>
    <row r="297" spans="1:17" ht="51.75" customHeight="1" x14ac:dyDescent="0.25">
      <c r="A297" s="118" t="s">
        <v>928</v>
      </c>
      <c r="B297" s="818"/>
      <c r="C297" s="821"/>
      <c r="D297" s="701"/>
      <c r="E297" s="823"/>
      <c r="F297" s="702"/>
      <c r="G297" s="702"/>
      <c r="H297" s="816"/>
      <c r="I297" s="702"/>
      <c r="J297" s="702"/>
      <c r="K297" s="702"/>
      <c r="L297" s="702"/>
      <c r="M297" s="70" t="str">
        <f>IFERROR(INDEX('[1]Controles de Corrupción'!$C$10:$AZ$251,MATCH(A297,'[1]Controles de Corrupción'!$B$10:$B$251,0),4),"")</f>
        <v/>
      </c>
      <c r="N297" s="70" t="str">
        <f>IFERROR(INDEX('[1]Controles de Corrupción'!$C$10:$AZ$251,MATCH(A297,'[1]Controles de Corrupción'!$B$10:$B$251,0),40),"")</f>
        <v/>
      </c>
      <c r="O297" s="70" t="str">
        <f>IFERROR(INDEX('[1]Controles de Corrupción'!$C$10:$AZ$251,MATCH(A297,'[1]Controles de Corrupción'!$B$10:$B$251,0),41),"")</f>
        <v/>
      </c>
      <c r="P297" s="70" t="str">
        <f>IFERROR(INDEX('[1]Controles de Corrupción'!$C$10:$AZ$251,MATCH(A297,'[1]Controles de Corrupción'!$B$10:$B$251,0),42),"")</f>
        <v/>
      </c>
      <c r="Q297" s="62" t="str">
        <f>IFERROR(INDEX('[1]Controles de Corrupción'!$C$10:$AZ$251,MATCH(A297,'[1]Controles de Corrupción'!$B$10:$B$251,0),47),"")</f>
        <v/>
      </c>
    </row>
    <row r="298" spans="1:17" ht="51.75" customHeight="1" x14ac:dyDescent="0.25">
      <c r="A298" s="118" t="s">
        <v>929</v>
      </c>
      <c r="B298" s="818"/>
      <c r="C298" s="821"/>
      <c r="D298" s="701"/>
      <c r="E298" s="823"/>
      <c r="F298" s="702"/>
      <c r="G298" s="702"/>
      <c r="H298" s="816"/>
      <c r="I298" s="702"/>
      <c r="J298" s="702"/>
      <c r="K298" s="702"/>
      <c r="L298" s="702"/>
      <c r="M298" s="70" t="str">
        <f>IFERROR(INDEX('[1]Controles de Corrupción'!$C$10:$AZ$251,MATCH(A298,'[1]Controles de Corrupción'!$B$10:$B$251,0),4),"")</f>
        <v/>
      </c>
      <c r="N298" s="70" t="str">
        <f>IFERROR(INDEX('[1]Controles de Corrupción'!$C$10:$AZ$251,MATCH(A298,'[1]Controles de Corrupción'!$B$10:$B$251,0),40),"")</f>
        <v/>
      </c>
      <c r="O298" s="70" t="str">
        <f>IFERROR(INDEX('[1]Controles de Corrupción'!$C$10:$AZ$251,MATCH(A298,'[1]Controles de Corrupción'!$B$10:$B$251,0),41),"")</f>
        <v/>
      </c>
      <c r="P298" s="70" t="str">
        <f>IFERROR(INDEX('[1]Controles de Corrupción'!$C$10:$AZ$251,MATCH(A298,'[1]Controles de Corrupción'!$B$10:$B$251,0),42),"")</f>
        <v/>
      </c>
      <c r="Q298" s="62" t="str">
        <f>IFERROR(INDEX('[1]Controles de Corrupción'!$C$10:$AZ$251,MATCH(A298,'[1]Controles de Corrupción'!$B$10:$B$251,0),47),"")</f>
        <v/>
      </c>
    </row>
    <row r="299" spans="1:17" ht="51.75" customHeight="1" x14ac:dyDescent="0.25">
      <c r="A299" s="118" t="s">
        <v>930</v>
      </c>
      <c r="B299" s="818"/>
      <c r="C299" s="821"/>
      <c r="D299" s="701"/>
      <c r="E299" s="823"/>
      <c r="F299" s="702"/>
      <c r="G299" s="702"/>
      <c r="H299" s="816"/>
      <c r="I299" s="702"/>
      <c r="J299" s="702"/>
      <c r="K299" s="702"/>
      <c r="L299" s="702"/>
      <c r="M299" s="70" t="str">
        <f>IFERROR(INDEX('[1]Controles de Corrupción'!$C$10:$AZ$251,MATCH(A299,'[1]Controles de Corrupción'!$B$10:$B$251,0),4),"")</f>
        <v/>
      </c>
      <c r="N299" s="70" t="str">
        <f>IFERROR(INDEX('[1]Controles de Corrupción'!$C$10:$AZ$251,MATCH(A299,'[1]Controles de Corrupción'!$B$10:$B$251,0),40),"")</f>
        <v/>
      </c>
      <c r="O299" s="70" t="str">
        <f>IFERROR(INDEX('[1]Controles de Corrupción'!$C$10:$AZ$251,MATCH(A299,'[1]Controles de Corrupción'!$B$10:$B$251,0),41),"")</f>
        <v/>
      </c>
      <c r="P299" s="70" t="str">
        <f>IFERROR(INDEX('[1]Controles de Corrupción'!$C$10:$AZ$251,MATCH(A299,'[1]Controles de Corrupción'!$B$10:$B$251,0),42),"")</f>
        <v/>
      </c>
      <c r="Q299" s="62" t="str">
        <f>IFERROR(INDEX('[1]Controles de Corrupción'!$C$10:$AZ$251,MATCH(A299,'[1]Controles de Corrupción'!$B$10:$B$251,0),47),"")</f>
        <v/>
      </c>
    </row>
    <row r="300" spans="1:17" ht="51.75" customHeight="1" x14ac:dyDescent="0.25">
      <c r="A300" s="118" t="s">
        <v>931</v>
      </c>
      <c r="B300" s="819"/>
      <c r="C300" s="821"/>
      <c r="D300" s="701"/>
      <c r="E300" s="823"/>
      <c r="F300" s="702"/>
      <c r="G300" s="702"/>
      <c r="H300" s="714"/>
      <c r="I300" s="702"/>
      <c r="J300" s="702"/>
      <c r="K300" s="702"/>
      <c r="L300" s="702"/>
      <c r="M300" s="70" t="str">
        <f>IFERROR(INDEX('[1]Controles de Corrupción'!$C$10:$AZ$251,MATCH(A300,'[1]Controles de Corrupción'!$B$10:$B$251,0),4),"")</f>
        <v/>
      </c>
      <c r="N300" s="70" t="str">
        <f>IFERROR(INDEX('[1]Controles de Corrupción'!$C$10:$AZ$251,MATCH(A300,'[1]Controles de Corrupción'!$B$10:$B$251,0),40),"")</f>
        <v/>
      </c>
      <c r="O300" s="70" t="str">
        <f>IFERROR(INDEX('[1]Controles de Corrupción'!$C$10:$AZ$251,MATCH(A300,'[1]Controles de Corrupción'!$B$10:$B$251,0),41),"")</f>
        <v/>
      </c>
      <c r="P300" s="70" t="str">
        <f>IFERROR(INDEX('[1]Controles de Corrupción'!$C$10:$AZ$251,MATCH(A300,'[1]Controles de Corrupción'!$B$10:$B$251,0),42),"")</f>
        <v/>
      </c>
      <c r="Q300" s="62" t="str">
        <f>IFERROR(INDEX('[1]Controles de Corrupción'!$C$10:$AZ$251,MATCH(A300,'[1]Controles de Corrupción'!$B$10:$B$251,0),47),"")</f>
        <v/>
      </c>
    </row>
    <row r="301" spans="1:17" ht="51.75" customHeight="1" x14ac:dyDescent="0.25">
      <c r="A301" s="118" t="s">
        <v>932</v>
      </c>
      <c r="B301" s="817"/>
      <c r="C301" s="820" t="str">
        <f>IFERROR(INDEX('[1]Riesgos de Corrupción'!$B$11:$BN$100,MATCH('Mapa Riesgo CorrupcióN'!B301,'[1]Riesgos de Corrupción'!$B$11:$B$100,0),2),"")</f>
        <v/>
      </c>
      <c r="D301" s="700" t="str">
        <f>IFERROR(INDEX('[1]Riesgos de Corrupción'!$B$11:$BN$100,MATCH('Mapa Riesgo CorrupcióN'!B301,'[1]Riesgos de Corrupción'!$B$11:$B$100,0),4),"")</f>
        <v/>
      </c>
      <c r="E301" s="822" t="str">
        <f>IFERROR(INDEX('[1]Riesgos de Corrupción'!$B$11:$BN$100,MATCH('Mapa Riesgo CorrupcióN'!B301,'[1]Riesgos de Corrupción'!$B$11:$B$100,0),5),"")</f>
        <v/>
      </c>
      <c r="F301" s="713" t="str">
        <f>IFERROR(INDEX('[1]Riesgos de Corrupción'!$B$11:$BN$100,MATCH('Mapa Riesgo CorrupcióN'!B301,'[1]Riesgos de Corrupción'!$B$11:$B$100,0),18),"")</f>
        <v/>
      </c>
      <c r="G301" s="713" t="str">
        <f>IFERROR(INDEX('[1]Riesgos de Corrupción'!$B$11:$BN$100,MATCH('Mapa Riesgo CorrupcióN'!B301,'[1]Riesgos de Corrupción'!$B$11:$B$100,0),63),"")</f>
        <v/>
      </c>
      <c r="H301" s="815" t="str">
        <f>IFERROR(INDEX('[1]Riesgos de Corrupción'!$B$11:$BN$100,MATCH('Mapa Riesgo CorrupcióN'!B301,'[1]Riesgos de Corrupción'!$B$11:$B$100,0),64),"")</f>
        <v/>
      </c>
      <c r="I301" s="713" t="str">
        <f>IFERROR(INDEX('[1]Controles de Corrupción'!$C$10:$AZ$251,MATCH('Mapa Riesgo CorrupcióN'!B301,'[1]Controles de Corrupción'!$C$10:$C$251,0),33),"")</f>
        <v/>
      </c>
      <c r="J301" s="713" t="str">
        <f>IFERROR(INDEX('[1]Controles de Corrupción'!$C$10:$AZ$251,MATCH('Mapa Riesgo CorrupcióN'!B301,'[1]Controles de Corrupción'!$C$10:$C$251,0),36),"")</f>
        <v/>
      </c>
      <c r="K301" s="713" t="str">
        <f>IFERROR(INDEX('[1]Controles de Corrupción'!$C$10:$AZ$251,MATCH('Mapa Riesgo CorrupcióN'!B301,'[1]Controles de Corrupción'!$C$10:$C$251,0),37),"")</f>
        <v/>
      </c>
      <c r="L301" s="713" t="str">
        <f>IFERROR(INDEX('[1]Controles de Corrupción'!$C$10:$AZ$251,MATCH('Mapa Riesgo CorrupcióN'!B301,'[1]Controles de Corrupción'!$C$10:$C$251,0),38),"")</f>
        <v/>
      </c>
      <c r="M301" s="70" t="str">
        <f>IFERROR(INDEX('[1]Controles de Corrupción'!$C$10:$AZ$251,MATCH(A301,'[1]Controles de Corrupción'!$B$10:$B$251,0),4),"")</f>
        <v/>
      </c>
      <c r="N301" s="70" t="str">
        <f>IFERROR(INDEX('[1]Controles de Corrupción'!$C$10:$AZ$251,MATCH(A301,'[1]Controles de Corrupción'!$B$10:$B$251,0),40),"")</f>
        <v/>
      </c>
      <c r="O301" s="70" t="str">
        <f>IFERROR(INDEX('[1]Controles de Corrupción'!$C$10:$AZ$251,MATCH(A301,'[1]Controles de Corrupción'!$B$10:$B$251,0),41),"")</f>
        <v/>
      </c>
      <c r="P301" s="70" t="str">
        <f>IFERROR(INDEX('[1]Controles de Corrupción'!$C$10:$AZ$251,MATCH(A301,'[1]Controles de Corrupción'!$B$10:$B$251,0),42),"")</f>
        <v/>
      </c>
      <c r="Q301" s="62" t="str">
        <f>IFERROR(INDEX('[1]Controles de Corrupción'!$C$10:$AZ$251,MATCH(A301,'[1]Controles de Corrupción'!$B$10:$B$251,0),47),"")</f>
        <v/>
      </c>
    </row>
    <row r="302" spans="1:17" ht="51.75" customHeight="1" x14ac:dyDescent="0.25">
      <c r="A302" s="118" t="s">
        <v>933</v>
      </c>
      <c r="B302" s="818"/>
      <c r="C302" s="821"/>
      <c r="D302" s="701"/>
      <c r="E302" s="823"/>
      <c r="F302" s="702"/>
      <c r="G302" s="702"/>
      <c r="H302" s="816"/>
      <c r="I302" s="702"/>
      <c r="J302" s="702"/>
      <c r="K302" s="702"/>
      <c r="L302" s="702"/>
      <c r="M302" s="70" t="str">
        <f>IFERROR(INDEX('[1]Controles de Corrupción'!$C$10:$AZ$251,MATCH(A302,'[1]Controles de Corrupción'!$B$10:$B$251,0),4),"")</f>
        <v/>
      </c>
      <c r="N302" s="70" t="str">
        <f>IFERROR(INDEX('[1]Controles de Corrupción'!$C$10:$AZ$251,MATCH(A302,'[1]Controles de Corrupción'!$B$10:$B$251,0),40),"")</f>
        <v/>
      </c>
      <c r="O302" s="70" t="str">
        <f>IFERROR(INDEX('[1]Controles de Corrupción'!$C$10:$AZ$251,MATCH(A302,'[1]Controles de Corrupción'!$B$10:$B$251,0),41),"")</f>
        <v/>
      </c>
      <c r="P302" s="70" t="str">
        <f>IFERROR(INDEX('[1]Controles de Corrupción'!$C$10:$AZ$251,MATCH(A302,'[1]Controles de Corrupción'!$B$10:$B$251,0),42),"")</f>
        <v/>
      </c>
      <c r="Q302" s="62" t="str">
        <f>IFERROR(INDEX('[1]Controles de Corrupción'!$C$10:$AZ$251,MATCH(A302,'[1]Controles de Corrupción'!$B$10:$B$251,0),47),"")</f>
        <v/>
      </c>
    </row>
    <row r="303" spans="1:17" ht="51.75" customHeight="1" x14ac:dyDescent="0.25">
      <c r="A303" s="118" t="s">
        <v>934</v>
      </c>
      <c r="B303" s="818"/>
      <c r="C303" s="821"/>
      <c r="D303" s="701"/>
      <c r="E303" s="823"/>
      <c r="F303" s="702"/>
      <c r="G303" s="702"/>
      <c r="H303" s="816"/>
      <c r="I303" s="702"/>
      <c r="J303" s="702"/>
      <c r="K303" s="702"/>
      <c r="L303" s="702"/>
      <c r="M303" s="70" t="str">
        <f>IFERROR(INDEX('[1]Controles de Corrupción'!$C$10:$AZ$251,MATCH(A303,'[1]Controles de Corrupción'!$B$10:$B$251,0),4),"")</f>
        <v/>
      </c>
      <c r="N303" s="70" t="str">
        <f>IFERROR(INDEX('[1]Controles de Corrupción'!$C$10:$AZ$251,MATCH(A303,'[1]Controles de Corrupción'!$B$10:$B$251,0),40),"")</f>
        <v/>
      </c>
      <c r="O303" s="70" t="str">
        <f>IFERROR(INDEX('[1]Controles de Corrupción'!$C$10:$AZ$251,MATCH(A303,'[1]Controles de Corrupción'!$B$10:$B$251,0),41),"")</f>
        <v/>
      </c>
      <c r="P303" s="70" t="str">
        <f>IFERROR(INDEX('[1]Controles de Corrupción'!$C$10:$AZ$251,MATCH(A303,'[1]Controles de Corrupción'!$B$10:$B$251,0),42),"")</f>
        <v/>
      </c>
      <c r="Q303" s="62" t="str">
        <f>IFERROR(INDEX('[1]Controles de Corrupción'!$C$10:$AZ$251,MATCH(A303,'[1]Controles de Corrupción'!$B$10:$B$251,0),47),"")</f>
        <v/>
      </c>
    </row>
    <row r="304" spans="1:17" ht="51.75" customHeight="1" x14ac:dyDescent="0.25">
      <c r="A304" s="118" t="s">
        <v>935</v>
      </c>
      <c r="B304" s="818"/>
      <c r="C304" s="821"/>
      <c r="D304" s="701"/>
      <c r="E304" s="823"/>
      <c r="F304" s="702"/>
      <c r="G304" s="702"/>
      <c r="H304" s="816"/>
      <c r="I304" s="702"/>
      <c r="J304" s="702"/>
      <c r="K304" s="702"/>
      <c r="L304" s="702"/>
      <c r="M304" s="70" t="str">
        <f>IFERROR(INDEX('[1]Controles de Corrupción'!$C$10:$AZ$251,MATCH(A304,'[1]Controles de Corrupción'!$B$10:$B$251,0),4),"")</f>
        <v/>
      </c>
      <c r="N304" s="70" t="str">
        <f>IFERROR(INDEX('[1]Controles de Corrupción'!$C$10:$AZ$251,MATCH(A304,'[1]Controles de Corrupción'!$B$10:$B$251,0),40),"")</f>
        <v/>
      </c>
      <c r="O304" s="70" t="str">
        <f>IFERROR(INDEX('[1]Controles de Corrupción'!$C$10:$AZ$251,MATCH(A304,'[1]Controles de Corrupción'!$B$10:$B$251,0),41),"")</f>
        <v/>
      </c>
      <c r="P304" s="70" t="str">
        <f>IFERROR(INDEX('[1]Controles de Corrupción'!$C$10:$AZ$251,MATCH(A304,'[1]Controles de Corrupción'!$B$10:$B$251,0),42),"")</f>
        <v/>
      </c>
      <c r="Q304" s="62" t="str">
        <f>IFERROR(INDEX('[1]Controles de Corrupción'!$C$10:$AZ$251,MATCH(A304,'[1]Controles de Corrupción'!$B$10:$B$251,0),47),"")</f>
        <v/>
      </c>
    </row>
    <row r="305" spans="1:17" ht="51.75" customHeight="1" x14ac:dyDescent="0.25">
      <c r="A305" s="118" t="s">
        <v>936</v>
      </c>
      <c r="B305" s="818"/>
      <c r="C305" s="821"/>
      <c r="D305" s="701"/>
      <c r="E305" s="823"/>
      <c r="F305" s="702"/>
      <c r="G305" s="702"/>
      <c r="H305" s="816"/>
      <c r="I305" s="702"/>
      <c r="J305" s="702"/>
      <c r="K305" s="702"/>
      <c r="L305" s="702"/>
      <c r="M305" s="70" t="str">
        <f>IFERROR(INDEX('[1]Controles de Corrupción'!$C$10:$AZ$251,MATCH(A305,'[1]Controles de Corrupción'!$B$10:$B$251,0),4),"")</f>
        <v/>
      </c>
      <c r="N305" s="70" t="str">
        <f>IFERROR(INDEX('[1]Controles de Corrupción'!$C$10:$AZ$251,MATCH(A305,'[1]Controles de Corrupción'!$B$10:$B$251,0),40),"")</f>
        <v/>
      </c>
      <c r="O305" s="70" t="str">
        <f>IFERROR(INDEX('[1]Controles de Corrupción'!$C$10:$AZ$251,MATCH(A305,'[1]Controles de Corrupción'!$B$10:$B$251,0),41),"")</f>
        <v/>
      </c>
      <c r="P305" s="70" t="str">
        <f>IFERROR(INDEX('[1]Controles de Corrupción'!$C$10:$AZ$251,MATCH(A305,'[1]Controles de Corrupción'!$B$10:$B$251,0),42),"")</f>
        <v/>
      </c>
      <c r="Q305" s="62" t="str">
        <f>IFERROR(INDEX('[1]Controles de Corrupción'!$C$10:$AZ$251,MATCH(A305,'[1]Controles de Corrupción'!$B$10:$B$251,0),47),"")</f>
        <v/>
      </c>
    </row>
    <row r="306" spans="1:17" ht="51.75" customHeight="1" x14ac:dyDescent="0.25">
      <c r="A306" s="118" t="s">
        <v>937</v>
      </c>
      <c r="B306" s="819"/>
      <c r="C306" s="821"/>
      <c r="D306" s="701"/>
      <c r="E306" s="823"/>
      <c r="F306" s="702"/>
      <c r="G306" s="702"/>
      <c r="H306" s="714"/>
      <c r="I306" s="702"/>
      <c r="J306" s="702"/>
      <c r="K306" s="702"/>
      <c r="L306" s="702"/>
      <c r="M306" s="70" t="str">
        <f>IFERROR(INDEX('[1]Controles de Corrupción'!$C$10:$AZ$251,MATCH(A306,'[1]Controles de Corrupción'!$B$10:$B$251,0),4),"")</f>
        <v/>
      </c>
      <c r="N306" s="70" t="str">
        <f>IFERROR(INDEX('[1]Controles de Corrupción'!$C$10:$AZ$251,MATCH(A306,'[1]Controles de Corrupción'!$B$10:$B$251,0),40),"")</f>
        <v/>
      </c>
      <c r="O306" s="70" t="str">
        <f>IFERROR(INDEX('[1]Controles de Corrupción'!$C$10:$AZ$251,MATCH(A306,'[1]Controles de Corrupción'!$B$10:$B$251,0),41),"")</f>
        <v/>
      </c>
      <c r="P306" s="70" t="str">
        <f>IFERROR(INDEX('[1]Controles de Corrupción'!$C$10:$AZ$251,MATCH(A306,'[1]Controles de Corrupción'!$B$10:$B$251,0),42),"")</f>
        <v/>
      </c>
      <c r="Q306" s="62" t="str">
        <f>IFERROR(INDEX('[1]Controles de Corrupción'!$C$10:$AZ$251,MATCH(A306,'[1]Controles de Corrupción'!$B$10:$B$251,0),47),"")</f>
        <v/>
      </c>
    </row>
    <row r="307" spans="1:17" ht="51.75" customHeight="1" x14ac:dyDescent="0.25">
      <c r="A307" s="118" t="s">
        <v>938</v>
      </c>
      <c r="B307" s="817"/>
      <c r="C307" s="820" t="str">
        <f>IFERROR(INDEX('[1]Riesgos de Corrupción'!$B$11:$BN$100,MATCH('Mapa Riesgo CorrupcióN'!B307,'[1]Riesgos de Corrupción'!$B$11:$B$100,0),2),"")</f>
        <v/>
      </c>
      <c r="D307" s="700" t="str">
        <f>IFERROR(INDEX('[1]Riesgos de Corrupción'!$B$11:$BN$100,MATCH('Mapa Riesgo CorrupcióN'!B307,'[1]Riesgos de Corrupción'!$B$11:$B$100,0),4),"")</f>
        <v/>
      </c>
      <c r="E307" s="822" t="str">
        <f>IFERROR(INDEX('[1]Riesgos de Corrupción'!$B$11:$BN$100,MATCH('Mapa Riesgo CorrupcióN'!B307,'[1]Riesgos de Corrupción'!$B$11:$B$100,0),5),"")</f>
        <v/>
      </c>
      <c r="F307" s="713" t="str">
        <f>IFERROR(INDEX('[1]Riesgos de Corrupción'!$B$11:$BN$100,MATCH('Mapa Riesgo CorrupcióN'!B307,'[1]Riesgos de Corrupción'!$B$11:$B$100,0),18),"")</f>
        <v/>
      </c>
      <c r="G307" s="713" t="str">
        <f>IFERROR(INDEX('[1]Riesgos de Corrupción'!$B$11:$BN$100,MATCH('Mapa Riesgo CorrupcióN'!B307,'[1]Riesgos de Corrupción'!$B$11:$B$100,0),63),"")</f>
        <v/>
      </c>
      <c r="H307" s="815" t="str">
        <f>IFERROR(INDEX('[1]Riesgos de Corrupción'!$B$11:$BN$100,MATCH('Mapa Riesgo CorrupcióN'!B307,'[1]Riesgos de Corrupción'!$B$11:$B$100,0),64),"")</f>
        <v/>
      </c>
      <c r="I307" s="713" t="str">
        <f>IFERROR(INDEX('[1]Controles de Corrupción'!$C$10:$AZ$251,MATCH('Mapa Riesgo CorrupcióN'!B307,'[1]Controles de Corrupción'!$C$10:$C$251,0),33),"")</f>
        <v/>
      </c>
      <c r="J307" s="713" t="str">
        <f>IFERROR(INDEX('[1]Controles de Corrupción'!$C$10:$AZ$251,MATCH('Mapa Riesgo CorrupcióN'!B307,'[1]Controles de Corrupción'!$C$10:$C$251,0),36),"")</f>
        <v/>
      </c>
      <c r="K307" s="713" t="str">
        <f>IFERROR(INDEX('[1]Controles de Corrupción'!$C$10:$AZ$251,MATCH('Mapa Riesgo CorrupcióN'!B307,'[1]Controles de Corrupción'!$C$10:$C$251,0),37),"")</f>
        <v/>
      </c>
      <c r="L307" s="713" t="str">
        <f>IFERROR(INDEX('[1]Controles de Corrupción'!$C$10:$AZ$251,MATCH('Mapa Riesgo CorrupcióN'!B307,'[1]Controles de Corrupción'!$C$10:$C$251,0),38),"")</f>
        <v/>
      </c>
      <c r="M307" s="70" t="str">
        <f>IFERROR(INDEX('[1]Controles de Corrupción'!$C$10:$AZ$251,MATCH(A307,'[1]Controles de Corrupción'!$B$10:$B$251,0),4),"")</f>
        <v/>
      </c>
      <c r="N307" s="70" t="str">
        <f>IFERROR(INDEX('[1]Controles de Corrupción'!$C$10:$AZ$251,MATCH(A307,'[1]Controles de Corrupción'!$B$10:$B$251,0),40),"")</f>
        <v/>
      </c>
      <c r="O307" s="70" t="str">
        <f>IFERROR(INDEX('[1]Controles de Corrupción'!$C$10:$AZ$251,MATCH(A307,'[1]Controles de Corrupción'!$B$10:$B$251,0),41),"")</f>
        <v/>
      </c>
      <c r="P307" s="70" t="str">
        <f>IFERROR(INDEX('[1]Controles de Corrupción'!$C$10:$AZ$251,MATCH(A307,'[1]Controles de Corrupción'!$B$10:$B$251,0),42),"")</f>
        <v/>
      </c>
      <c r="Q307" s="62" t="str">
        <f>IFERROR(INDEX('[1]Controles de Corrupción'!$C$10:$AZ$251,MATCH(A307,'[1]Controles de Corrupción'!$B$10:$B$251,0),47),"")</f>
        <v/>
      </c>
    </row>
    <row r="308" spans="1:17" ht="51.75" customHeight="1" x14ac:dyDescent="0.25">
      <c r="A308" s="118" t="s">
        <v>939</v>
      </c>
      <c r="B308" s="818"/>
      <c r="C308" s="821"/>
      <c r="D308" s="701"/>
      <c r="E308" s="823"/>
      <c r="F308" s="702"/>
      <c r="G308" s="702"/>
      <c r="H308" s="816"/>
      <c r="I308" s="702"/>
      <c r="J308" s="702"/>
      <c r="K308" s="702"/>
      <c r="L308" s="702"/>
      <c r="M308" s="70" t="str">
        <f>IFERROR(INDEX('[1]Controles de Corrupción'!$C$10:$AZ$251,MATCH(A308,'[1]Controles de Corrupción'!$B$10:$B$251,0),4),"")</f>
        <v/>
      </c>
      <c r="N308" s="70" t="str">
        <f>IFERROR(INDEX('[1]Controles de Corrupción'!$C$10:$AZ$251,MATCH(A308,'[1]Controles de Corrupción'!$B$10:$B$251,0),40),"")</f>
        <v/>
      </c>
      <c r="O308" s="70" t="str">
        <f>IFERROR(INDEX('[1]Controles de Corrupción'!$C$10:$AZ$251,MATCH(A308,'[1]Controles de Corrupción'!$B$10:$B$251,0),41),"")</f>
        <v/>
      </c>
      <c r="P308" s="70" t="str">
        <f>IFERROR(INDEX('[1]Controles de Corrupción'!$C$10:$AZ$251,MATCH(A308,'[1]Controles de Corrupción'!$B$10:$B$251,0),42),"")</f>
        <v/>
      </c>
      <c r="Q308" s="62" t="str">
        <f>IFERROR(INDEX('[1]Controles de Corrupción'!$C$10:$AZ$251,MATCH(A308,'[1]Controles de Corrupción'!$B$10:$B$251,0),47),"")</f>
        <v/>
      </c>
    </row>
    <row r="309" spans="1:17" ht="51.75" customHeight="1" x14ac:dyDescent="0.25">
      <c r="A309" s="118" t="s">
        <v>940</v>
      </c>
      <c r="B309" s="818"/>
      <c r="C309" s="821"/>
      <c r="D309" s="701"/>
      <c r="E309" s="823"/>
      <c r="F309" s="702"/>
      <c r="G309" s="702"/>
      <c r="H309" s="816"/>
      <c r="I309" s="702"/>
      <c r="J309" s="702"/>
      <c r="K309" s="702"/>
      <c r="L309" s="702"/>
      <c r="M309" s="70" t="str">
        <f>IFERROR(INDEX('[1]Controles de Corrupción'!$C$10:$AZ$251,MATCH(A309,'[1]Controles de Corrupción'!$B$10:$B$251,0),4),"")</f>
        <v/>
      </c>
      <c r="N309" s="70" t="str">
        <f>IFERROR(INDEX('[1]Controles de Corrupción'!$C$10:$AZ$251,MATCH(A309,'[1]Controles de Corrupción'!$B$10:$B$251,0),40),"")</f>
        <v/>
      </c>
      <c r="O309" s="70" t="str">
        <f>IFERROR(INDEX('[1]Controles de Corrupción'!$C$10:$AZ$251,MATCH(A309,'[1]Controles de Corrupción'!$B$10:$B$251,0),41),"")</f>
        <v/>
      </c>
      <c r="P309" s="70" t="str">
        <f>IFERROR(INDEX('[1]Controles de Corrupción'!$C$10:$AZ$251,MATCH(A309,'[1]Controles de Corrupción'!$B$10:$B$251,0),42),"")</f>
        <v/>
      </c>
      <c r="Q309" s="62" t="str">
        <f>IFERROR(INDEX('[1]Controles de Corrupción'!$C$10:$AZ$251,MATCH(A309,'[1]Controles de Corrupción'!$B$10:$B$251,0),47),"")</f>
        <v/>
      </c>
    </row>
    <row r="310" spans="1:17" ht="51.75" customHeight="1" x14ac:dyDescent="0.25">
      <c r="A310" s="118" t="s">
        <v>941</v>
      </c>
      <c r="B310" s="818"/>
      <c r="C310" s="821"/>
      <c r="D310" s="701"/>
      <c r="E310" s="823"/>
      <c r="F310" s="702"/>
      <c r="G310" s="702"/>
      <c r="H310" s="816"/>
      <c r="I310" s="702"/>
      <c r="J310" s="702"/>
      <c r="K310" s="702"/>
      <c r="L310" s="702"/>
      <c r="M310" s="70" t="str">
        <f>IFERROR(INDEX('[1]Controles de Corrupción'!$C$10:$AZ$251,MATCH(A310,'[1]Controles de Corrupción'!$B$10:$B$251,0),4),"")</f>
        <v/>
      </c>
      <c r="N310" s="70" t="str">
        <f>IFERROR(INDEX('[1]Controles de Corrupción'!$C$10:$AZ$251,MATCH(A310,'[1]Controles de Corrupción'!$B$10:$B$251,0),40),"")</f>
        <v/>
      </c>
      <c r="O310" s="70" t="str">
        <f>IFERROR(INDEX('[1]Controles de Corrupción'!$C$10:$AZ$251,MATCH(A310,'[1]Controles de Corrupción'!$B$10:$B$251,0),41),"")</f>
        <v/>
      </c>
      <c r="P310" s="70" t="str">
        <f>IFERROR(INDEX('[1]Controles de Corrupción'!$C$10:$AZ$251,MATCH(A310,'[1]Controles de Corrupción'!$B$10:$B$251,0),42),"")</f>
        <v/>
      </c>
      <c r="Q310" s="62" t="str">
        <f>IFERROR(INDEX('[1]Controles de Corrupción'!$C$10:$AZ$251,MATCH(A310,'[1]Controles de Corrupción'!$B$10:$B$251,0),47),"")</f>
        <v/>
      </c>
    </row>
    <row r="311" spans="1:17" ht="51.75" customHeight="1" x14ac:dyDescent="0.25">
      <c r="A311" s="118" t="s">
        <v>942</v>
      </c>
      <c r="B311" s="818"/>
      <c r="C311" s="821"/>
      <c r="D311" s="701"/>
      <c r="E311" s="823"/>
      <c r="F311" s="702"/>
      <c r="G311" s="702"/>
      <c r="H311" s="816"/>
      <c r="I311" s="702"/>
      <c r="J311" s="702"/>
      <c r="K311" s="702"/>
      <c r="L311" s="702"/>
      <c r="M311" s="70" t="str">
        <f>IFERROR(INDEX('[1]Controles de Corrupción'!$C$10:$AZ$251,MATCH(A311,'[1]Controles de Corrupción'!$B$10:$B$251,0),4),"")</f>
        <v/>
      </c>
      <c r="N311" s="70" t="str">
        <f>IFERROR(INDEX('[1]Controles de Corrupción'!$C$10:$AZ$251,MATCH(A311,'[1]Controles de Corrupción'!$B$10:$B$251,0),40),"")</f>
        <v/>
      </c>
      <c r="O311" s="70" t="str">
        <f>IFERROR(INDEX('[1]Controles de Corrupción'!$C$10:$AZ$251,MATCH(A311,'[1]Controles de Corrupción'!$B$10:$B$251,0),41),"")</f>
        <v/>
      </c>
      <c r="P311" s="70" t="str">
        <f>IFERROR(INDEX('[1]Controles de Corrupción'!$C$10:$AZ$251,MATCH(A311,'[1]Controles de Corrupción'!$B$10:$B$251,0),42),"")</f>
        <v/>
      </c>
      <c r="Q311" s="62" t="str">
        <f>IFERROR(INDEX('[1]Controles de Corrupción'!$C$10:$AZ$251,MATCH(A311,'[1]Controles de Corrupción'!$B$10:$B$251,0),47),"")</f>
        <v/>
      </c>
    </row>
    <row r="312" spans="1:17" ht="51.75" customHeight="1" x14ac:dyDescent="0.25">
      <c r="A312" s="118" t="s">
        <v>943</v>
      </c>
      <c r="B312" s="819"/>
      <c r="C312" s="821"/>
      <c r="D312" s="701"/>
      <c r="E312" s="823"/>
      <c r="F312" s="702"/>
      <c r="G312" s="702"/>
      <c r="H312" s="714"/>
      <c r="I312" s="702"/>
      <c r="J312" s="702"/>
      <c r="K312" s="702"/>
      <c r="L312" s="702"/>
      <c r="M312" s="70" t="str">
        <f>IFERROR(INDEX('[1]Controles de Corrupción'!$C$10:$AZ$251,MATCH(A312,'[1]Controles de Corrupción'!$B$10:$B$251,0),4),"")</f>
        <v/>
      </c>
      <c r="N312" s="70" t="str">
        <f>IFERROR(INDEX('[1]Controles de Corrupción'!$C$10:$AZ$251,MATCH(A312,'[1]Controles de Corrupción'!$B$10:$B$251,0),40),"")</f>
        <v/>
      </c>
      <c r="O312" s="70" t="str">
        <f>IFERROR(INDEX('[1]Controles de Corrupción'!$C$10:$AZ$251,MATCH(A312,'[1]Controles de Corrupción'!$B$10:$B$251,0),41),"")</f>
        <v/>
      </c>
      <c r="P312" s="70" t="str">
        <f>IFERROR(INDEX('[1]Controles de Corrupción'!$C$10:$AZ$251,MATCH(A312,'[1]Controles de Corrupción'!$B$10:$B$251,0),42),"")</f>
        <v/>
      </c>
      <c r="Q312" s="62" t="str">
        <f>IFERROR(INDEX('[1]Controles de Corrupción'!$C$10:$AZ$251,MATCH(A312,'[1]Controles de Corrupción'!$B$10:$B$251,0),47),"")</f>
        <v/>
      </c>
    </row>
    <row r="313" spans="1:17" ht="51.75" customHeight="1" x14ac:dyDescent="0.25">
      <c r="A313" s="118" t="s">
        <v>944</v>
      </c>
      <c r="B313" s="817"/>
      <c r="C313" s="820" t="str">
        <f>IFERROR(INDEX('[1]Riesgos de Corrupción'!$B$11:$BN$100,MATCH('Mapa Riesgo CorrupcióN'!B313,'[1]Riesgos de Corrupción'!$B$11:$B$100,0),2),"")</f>
        <v/>
      </c>
      <c r="D313" s="700" t="str">
        <f>IFERROR(INDEX('[1]Riesgos de Corrupción'!$B$11:$BN$100,MATCH('Mapa Riesgo CorrupcióN'!B313,'[1]Riesgos de Corrupción'!$B$11:$B$100,0),4),"")</f>
        <v/>
      </c>
      <c r="E313" s="822" t="str">
        <f>IFERROR(INDEX('[1]Riesgos de Corrupción'!$B$11:$BN$100,MATCH('Mapa Riesgo CorrupcióN'!B313,'[1]Riesgos de Corrupción'!$B$11:$B$100,0),5),"")</f>
        <v/>
      </c>
      <c r="F313" s="713" t="str">
        <f>IFERROR(INDEX('[1]Riesgos de Corrupción'!$B$11:$BN$100,MATCH('Mapa Riesgo CorrupcióN'!B313,'[1]Riesgos de Corrupción'!$B$11:$B$100,0),18),"")</f>
        <v/>
      </c>
      <c r="G313" s="713" t="str">
        <f>IFERROR(INDEX('[1]Riesgos de Corrupción'!$B$11:$BN$100,MATCH('Mapa Riesgo CorrupcióN'!B313,'[1]Riesgos de Corrupción'!$B$11:$B$100,0),63),"")</f>
        <v/>
      </c>
      <c r="H313" s="815" t="str">
        <f>IFERROR(INDEX('[1]Riesgos de Corrupción'!$B$11:$BN$100,MATCH('Mapa Riesgo CorrupcióN'!B313,'[1]Riesgos de Corrupción'!$B$11:$B$100,0),64),"")</f>
        <v/>
      </c>
      <c r="I313" s="713" t="str">
        <f>IFERROR(INDEX('[1]Controles de Corrupción'!$C$10:$AZ$251,MATCH('Mapa Riesgo CorrupcióN'!B313,'[1]Controles de Corrupción'!$C$10:$C$251,0),33),"")</f>
        <v/>
      </c>
      <c r="J313" s="713" t="str">
        <f>IFERROR(INDEX('[1]Controles de Corrupción'!$C$10:$AZ$251,MATCH('Mapa Riesgo CorrupcióN'!B313,'[1]Controles de Corrupción'!$C$10:$C$251,0),36),"")</f>
        <v/>
      </c>
      <c r="K313" s="713" t="str">
        <f>IFERROR(INDEX('[1]Controles de Corrupción'!$C$10:$AZ$251,MATCH('Mapa Riesgo CorrupcióN'!B313,'[1]Controles de Corrupción'!$C$10:$C$251,0),37),"")</f>
        <v/>
      </c>
      <c r="L313" s="713" t="str">
        <f>IFERROR(INDEX('[1]Controles de Corrupción'!$C$10:$AZ$251,MATCH('Mapa Riesgo CorrupcióN'!B313,'[1]Controles de Corrupción'!$C$10:$C$251,0),38),"")</f>
        <v/>
      </c>
      <c r="M313" s="70" t="str">
        <f>IFERROR(INDEX('[1]Controles de Corrupción'!$C$10:$AZ$251,MATCH(A313,'[1]Controles de Corrupción'!$B$10:$B$251,0),4),"")</f>
        <v/>
      </c>
      <c r="N313" s="70" t="str">
        <f>IFERROR(INDEX('[1]Controles de Corrupción'!$C$10:$AZ$251,MATCH(A313,'[1]Controles de Corrupción'!$B$10:$B$251,0),40),"")</f>
        <v/>
      </c>
      <c r="O313" s="70" t="str">
        <f>IFERROR(INDEX('[1]Controles de Corrupción'!$C$10:$AZ$251,MATCH(A313,'[1]Controles de Corrupción'!$B$10:$B$251,0),41),"")</f>
        <v/>
      </c>
      <c r="P313" s="70" t="str">
        <f>IFERROR(INDEX('[1]Controles de Corrupción'!$C$10:$AZ$251,MATCH(A313,'[1]Controles de Corrupción'!$B$10:$B$251,0),42),"")</f>
        <v/>
      </c>
      <c r="Q313" s="62" t="str">
        <f>IFERROR(INDEX('[1]Controles de Corrupción'!$C$10:$AZ$251,MATCH(A313,'[1]Controles de Corrupción'!$B$10:$B$251,0),47),"")</f>
        <v/>
      </c>
    </row>
    <row r="314" spans="1:17" ht="51.75" customHeight="1" x14ac:dyDescent="0.25">
      <c r="A314" s="118" t="s">
        <v>945</v>
      </c>
      <c r="B314" s="818"/>
      <c r="C314" s="821"/>
      <c r="D314" s="701"/>
      <c r="E314" s="823"/>
      <c r="F314" s="702"/>
      <c r="G314" s="702"/>
      <c r="H314" s="816"/>
      <c r="I314" s="702"/>
      <c r="J314" s="702"/>
      <c r="K314" s="702"/>
      <c r="L314" s="702"/>
      <c r="M314" s="70" t="str">
        <f>IFERROR(INDEX('[1]Controles de Corrupción'!$C$10:$AZ$251,MATCH(A314,'[1]Controles de Corrupción'!$B$10:$B$251,0),4),"")</f>
        <v/>
      </c>
      <c r="N314" s="70" t="str">
        <f>IFERROR(INDEX('[1]Controles de Corrupción'!$C$10:$AZ$251,MATCH(A314,'[1]Controles de Corrupción'!$B$10:$B$251,0),40),"")</f>
        <v/>
      </c>
      <c r="O314" s="70" t="str">
        <f>IFERROR(INDEX('[1]Controles de Corrupción'!$C$10:$AZ$251,MATCH(A314,'[1]Controles de Corrupción'!$B$10:$B$251,0),41),"")</f>
        <v/>
      </c>
      <c r="P314" s="70" t="str">
        <f>IFERROR(INDEX('[1]Controles de Corrupción'!$C$10:$AZ$251,MATCH(A314,'[1]Controles de Corrupción'!$B$10:$B$251,0),42),"")</f>
        <v/>
      </c>
      <c r="Q314" s="62" t="str">
        <f>IFERROR(INDEX('[1]Controles de Corrupción'!$C$10:$AZ$251,MATCH(A314,'[1]Controles de Corrupción'!$B$10:$B$251,0),47),"")</f>
        <v/>
      </c>
    </row>
    <row r="315" spans="1:17" ht="51.75" customHeight="1" x14ac:dyDescent="0.25">
      <c r="A315" s="118" t="s">
        <v>946</v>
      </c>
      <c r="B315" s="818"/>
      <c r="C315" s="821"/>
      <c r="D315" s="701"/>
      <c r="E315" s="823"/>
      <c r="F315" s="702"/>
      <c r="G315" s="702"/>
      <c r="H315" s="816"/>
      <c r="I315" s="702"/>
      <c r="J315" s="702"/>
      <c r="K315" s="702"/>
      <c r="L315" s="702"/>
      <c r="M315" s="70" t="str">
        <f>IFERROR(INDEX('[1]Controles de Corrupción'!$C$10:$AZ$251,MATCH(A315,'[1]Controles de Corrupción'!$B$10:$B$251,0),4),"")</f>
        <v/>
      </c>
      <c r="N315" s="70" t="str">
        <f>IFERROR(INDEX('[1]Controles de Corrupción'!$C$10:$AZ$251,MATCH(A315,'[1]Controles de Corrupción'!$B$10:$B$251,0),40),"")</f>
        <v/>
      </c>
      <c r="O315" s="70" t="str">
        <f>IFERROR(INDEX('[1]Controles de Corrupción'!$C$10:$AZ$251,MATCH(A315,'[1]Controles de Corrupción'!$B$10:$B$251,0),41),"")</f>
        <v/>
      </c>
      <c r="P315" s="70" t="str">
        <f>IFERROR(INDEX('[1]Controles de Corrupción'!$C$10:$AZ$251,MATCH(A315,'[1]Controles de Corrupción'!$B$10:$B$251,0),42),"")</f>
        <v/>
      </c>
      <c r="Q315" s="62" t="str">
        <f>IFERROR(INDEX('[1]Controles de Corrupción'!$C$10:$AZ$251,MATCH(A315,'[1]Controles de Corrupción'!$B$10:$B$251,0),47),"")</f>
        <v/>
      </c>
    </row>
    <row r="316" spans="1:17" ht="51.75" customHeight="1" x14ac:dyDescent="0.25">
      <c r="A316" s="118" t="s">
        <v>947</v>
      </c>
      <c r="B316" s="818"/>
      <c r="C316" s="821"/>
      <c r="D316" s="701"/>
      <c r="E316" s="823"/>
      <c r="F316" s="702"/>
      <c r="G316" s="702"/>
      <c r="H316" s="816"/>
      <c r="I316" s="702"/>
      <c r="J316" s="702"/>
      <c r="K316" s="702"/>
      <c r="L316" s="702"/>
      <c r="M316" s="70" t="str">
        <f>IFERROR(INDEX('[1]Controles de Corrupción'!$C$10:$AZ$251,MATCH(A316,'[1]Controles de Corrupción'!$B$10:$B$251,0),4),"")</f>
        <v/>
      </c>
      <c r="N316" s="70" t="str">
        <f>IFERROR(INDEX('[1]Controles de Corrupción'!$C$10:$AZ$251,MATCH(A316,'[1]Controles de Corrupción'!$B$10:$B$251,0),40),"")</f>
        <v/>
      </c>
      <c r="O316" s="70" t="str">
        <f>IFERROR(INDEX('[1]Controles de Corrupción'!$C$10:$AZ$251,MATCH(A316,'[1]Controles de Corrupción'!$B$10:$B$251,0),41),"")</f>
        <v/>
      </c>
      <c r="P316" s="70" t="str">
        <f>IFERROR(INDEX('[1]Controles de Corrupción'!$C$10:$AZ$251,MATCH(A316,'[1]Controles de Corrupción'!$B$10:$B$251,0),42),"")</f>
        <v/>
      </c>
      <c r="Q316" s="62" t="str">
        <f>IFERROR(INDEX('[1]Controles de Corrupción'!$C$10:$AZ$251,MATCH(A316,'[1]Controles de Corrupción'!$B$10:$B$251,0),47),"")</f>
        <v/>
      </c>
    </row>
    <row r="317" spans="1:17" ht="51.75" customHeight="1" x14ac:dyDescent="0.25">
      <c r="A317" s="118" t="s">
        <v>948</v>
      </c>
      <c r="B317" s="818"/>
      <c r="C317" s="821"/>
      <c r="D317" s="701"/>
      <c r="E317" s="823"/>
      <c r="F317" s="702"/>
      <c r="G317" s="702"/>
      <c r="H317" s="816"/>
      <c r="I317" s="702"/>
      <c r="J317" s="702"/>
      <c r="K317" s="702"/>
      <c r="L317" s="702"/>
      <c r="M317" s="70" t="str">
        <f>IFERROR(INDEX('[1]Controles de Corrupción'!$C$10:$AZ$251,MATCH(A317,'[1]Controles de Corrupción'!$B$10:$B$251,0),4),"")</f>
        <v/>
      </c>
      <c r="N317" s="70" t="str">
        <f>IFERROR(INDEX('[1]Controles de Corrupción'!$C$10:$AZ$251,MATCH(A317,'[1]Controles de Corrupción'!$B$10:$B$251,0),40),"")</f>
        <v/>
      </c>
      <c r="O317" s="70" t="str">
        <f>IFERROR(INDEX('[1]Controles de Corrupción'!$C$10:$AZ$251,MATCH(A317,'[1]Controles de Corrupción'!$B$10:$B$251,0),41),"")</f>
        <v/>
      </c>
      <c r="P317" s="70" t="str">
        <f>IFERROR(INDEX('[1]Controles de Corrupción'!$C$10:$AZ$251,MATCH(A317,'[1]Controles de Corrupción'!$B$10:$B$251,0),42),"")</f>
        <v/>
      </c>
      <c r="Q317" s="62" t="str">
        <f>IFERROR(INDEX('[1]Controles de Corrupción'!$C$10:$AZ$251,MATCH(A317,'[1]Controles de Corrupción'!$B$10:$B$251,0),47),"")</f>
        <v/>
      </c>
    </row>
    <row r="318" spans="1:17" ht="51.75" customHeight="1" x14ac:dyDescent="0.25">
      <c r="A318" s="118" t="s">
        <v>949</v>
      </c>
      <c r="B318" s="819"/>
      <c r="C318" s="821"/>
      <c r="D318" s="701"/>
      <c r="E318" s="823"/>
      <c r="F318" s="702"/>
      <c r="G318" s="702"/>
      <c r="H318" s="714"/>
      <c r="I318" s="702"/>
      <c r="J318" s="702"/>
      <c r="K318" s="702"/>
      <c r="L318" s="702"/>
      <c r="M318" s="70" t="str">
        <f>IFERROR(INDEX('[1]Controles de Corrupción'!$C$10:$AZ$251,MATCH(A318,'[1]Controles de Corrupción'!$B$10:$B$251,0),4),"")</f>
        <v/>
      </c>
      <c r="N318" s="70" t="str">
        <f>IFERROR(INDEX('[1]Controles de Corrupción'!$C$10:$AZ$251,MATCH(A318,'[1]Controles de Corrupción'!$B$10:$B$251,0),40),"")</f>
        <v/>
      </c>
      <c r="O318" s="70" t="str">
        <f>IFERROR(INDEX('[1]Controles de Corrupción'!$C$10:$AZ$251,MATCH(A318,'[1]Controles de Corrupción'!$B$10:$B$251,0),41),"")</f>
        <v/>
      </c>
      <c r="P318" s="70" t="str">
        <f>IFERROR(INDEX('[1]Controles de Corrupción'!$C$10:$AZ$251,MATCH(A318,'[1]Controles de Corrupción'!$B$10:$B$251,0),42),"")</f>
        <v/>
      </c>
      <c r="Q318" s="62" t="str">
        <f>IFERROR(INDEX('[1]Controles de Corrupción'!$C$10:$AZ$251,MATCH(A318,'[1]Controles de Corrupción'!$B$10:$B$251,0),47),"")</f>
        <v/>
      </c>
    </row>
    <row r="319" spans="1:17" ht="51.75" customHeight="1" x14ac:dyDescent="0.25">
      <c r="A319" s="118" t="s">
        <v>950</v>
      </c>
      <c r="B319" s="817"/>
      <c r="C319" s="820" t="str">
        <f>IFERROR(INDEX('[1]Riesgos de Corrupción'!$B$11:$BN$100,MATCH('Mapa Riesgo CorrupcióN'!B319,'[1]Riesgos de Corrupción'!$B$11:$B$100,0),2),"")</f>
        <v/>
      </c>
      <c r="D319" s="700" t="str">
        <f>IFERROR(INDEX('[1]Riesgos de Corrupción'!$B$11:$BN$100,MATCH('Mapa Riesgo CorrupcióN'!B319,'[1]Riesgos de Corrupción'!$B$11:$B$100,0),4),"")</f>
        <v/>
      </c>
      <c r="E319" s="822" t="str">
        <f>IFERROR(INDEX('[1]Riesgos de Corrupción'!$B$11:$BN$100,MATCH('Mapa Riesgo CorrupcióN'!B319,'[1]Riesgos de Corrupción'!$B$11:$B$100,0),5),"")</f>
        <v/>
      </c>
      <c r="F319" s="713" t="str">
        <f>IFERROR(INDEX('[1]Riesgos de Corrupción'!$B$11:$BN$100,MATCH('Mapa Riesgo CorrupcióN'!B319,'[1]Riesgos de Corrupción'!$B$11:$B$100,0),18),"")</f>
        <v/>
      </c>
      <c r="G319" s="713" t="str">
        <f>IFERROR(INDEX('[1]Riesgos de Corrupción'!$B$11:$BN$100,MATCH('Mapa Riesgo CorrupcióN'!B319,'[1]Riesgos de Corrupción'!$B$11:$B$100,0),63),"")</f>
        <v/>
      </c>
      <c r="H319" s="815" t="str">
        <f>IFERROR(INDEX('[1]Riesgos de Corrupción'!$B$11:$BN$100,MATCH('Mapa Riesgo CorrupcióN'!B319,'[1]Riesgos de Corrupción'!$B$11:$B$100,0),64),"")</f>
        <v/>
      </c>
      <c r="I319" s="713" t="str">
        <f>IFERROR(INDEX('[1]Controles de Corrupción'!$C$10:$AZ$251,MATCH('Mapa Riesgo CorrupcióN'!B319,'[1]Controles de Corrupción'!$C$10:$C$251,0),33),"")</f>
        <v/>
      </c>
      <c r="J319" s="713" t="str">
        <f>IFERROR(INDEX('[1]Controles de Corrupción'!$C$10:$AZ$251,MATCH('Mapa Riesgo CorrupcióN'!B319,'[1]Controles de Corrupción'!$C$10:$C$251,0),36),"")</f>
        <v/>
      </c>
      <c r="K319" s="713" t="str">
        <f>IFERROR(INDEX('[1]Controles de Corrupción'!$C$10:$AZ$251,MATCH('Mapa Riesgo CorrupcióN'!B319,'[1]Controles de Corrupción'!$C$10:$C$251,0),37),"")</f>
        <v/>
      </c>
      <c r="L319" s="713" t="str">
        <f>IFERROR(INDEX('[1]Controles de Corrupción'!$C$10:$AZ$251,MATCH('Mapa Riesgo CorrupcióN'!B319,'[1]Controles de Corrupción'!$C$10:$C$251,0),38),"")</f>
        <v/>
      </c>
      <c r="M319" s="70" t="str">
        <f>IFERROR(INDEX('[1]Controles de Corrupción'!$C$10:$AZ$251,MATCH(A319,'[1]Controles de Corrupción'!$B$10:$B$251,0),4),"")</f>
        <v/>
      </c>
      <c r="N319" s="70" t="str">
        <f>IFERROR(INDEX('[1]Controles de Corrupción'!$C$10:$AZ$251,MATCH(A319,'[1]Controles de Corrupción'!$B$10:$B$251,0),40),"")</f>
        <v/>
      </c>
      <c r="O319" s="70" t="str">
        <f>IFERROR(INDEX('[1]Controles de Corrupción'!$C$10:$AZ$251,MATCH(A319,'[1]Controles de Corrupción'!$B$10:$B$251,0),41),"")</f>
        <v/>
      </c>
      <c r="P319" s="70" t="str">
        <f>IFERROR(INDEX('[1]Controles de Corrupción'!$C$10:$AZ$251,MATCH(A319,'[1]Controles de Corrupción'!$B$10:$B$251,0),42),"")</f>
        <v/>
      </c>
      <c r="Q319" s="62" t="str">
        <f>IFERROR(INDEX('[1]Controles de Corrupción'!$C$10:$AZ$251,MATCH(A319,'[1]Controles de Corrupción'!$B$10:$B$251,0),47),"")</f>
        <v/>
      </c>
    </row>
    <row r="320" spans="1:17" ht="51.75" customHeight="1" x14ac:dyDescent="0.25">
      <c r="A320" s="118" t="s">
        <v>951</v>
      </c>
      <c r="B320" s="818"/>
      <c r="C320" s="821"/>
      <c r="D320" s="701"/>
      <c r="E320" s="823"/>
      <c r="F320" s="702"/>
      <c r="G320" s="702"/>
      <c r="H320" s="816"/>
      <c r="I320" s="702"/>
      <c r="J320" s="702"/>
      <c r="K320" s="702"/>
      <c r="L320" s="702"/>
      <c r="M320" s="70" t="str">
        <f>IFERROR(INDEX('[1]Controles de Corrupción'!$C$10:$AZ$251,MATCH(A320,'[1]Controles de Corrupción'!$B$10:$B$251,0),4),"")</f>
        <v/>
      </c>
      <c r="N320" s="70" t="str">
        <f>IFERROR(INDEX('[1]Controles de Corrupción'!$C$10:$AZ$251,MATCH(A320,'[1]Controles de Corrupción'!$B$10:$B$251,0),40),"")</f>
        <v/>
      </c>
      <c r="O320" s="70" t="str">
        <f>IFERROR(INDEX('[1]Controles de Corrupción'!$C$10:$AZ$251,MATCH(A320,'[1]Controles de Corrupción'!$B$10:$B$251,0),41),"")</f>
        <v/>
      </c>
      <c r="P320" s="70" t="str">
        <f>IFERROR(INDEX('[1]Controles de Corrupción'!$C$10:$AZ$251,MATCH(A320,'[1]Controles de Corrupción'!$B$10:$B$251,0),42),"")</f>
        <v/>
      </c>
      <c r="Q320" s="62" t="str">
        <f>IFERROR(INDEX('[1]Controles de Corrupción'!$C$10:$AZ$251,MATCH(A320,'[1]Controles de Corrupción'!$B$10:$B$251,0),47),"")</f>
        <v/>
      </c>
    </row>
    <row r="321" spans="1:17" ht="51.75" customHeight="1" x14ac:dyDescent="0.25">
      <c r="A321" s="118" t="s">
        <v>952</v>
      </c>
      <c r="B321" s="818"/>
      <c r="C321" s="821"/>
      <c r="D321" s="701"/>
      <c r="E321" s="823"/>
      <c r="F321" s="702"/>
      <c r="G321" s="702"/>
      <c r="H321" s="816"/>
      <c r="I321" s="702"/>
      <c r="J321" s="702"/>
      <c r="K321" s="702"/>
      <c r="L321" s="702"/>
      <c r="M321" s="70" t="str">
        <f>IFERROR(INDEX('[1]Controles de Corrupción'!$C$10:$AZ$251,MATCH(A321,'[1]Controles de Corrupción'!$B$10:$B$251,0),4),"")</f>
        <v/>
      </c>
      <c r="N321" s="70" t="str">
        <f>IFERROR(INDEX('[1]Controles de Corrupción'!$C$10:$AZ$251,MATCH(A321,'[1]Controles de Corrupción'!$B$10:$B$251,0),40),"")</f>
        <v/>
      </c>
      <c r="O321" s="70" t="str">
        <f>IFERROR(INDEX('[1]Controles de Corrupción'!$C$10:$AZ$251,MATCH(A321,'[1]Controles de Corrupción'!$B$10:$B$251,0),41),"")</f>
        <v/>
      </c>
      <c r="P321" s="70" t="str">
        <f>IFERROR(INDEX('[1]Controles de Corrupción'!$C$10:$AZ$251,MATCH(A321,'[1]Controles de Corrupción'!$B$10:$B$251,0),42),"")</f>
        <v/>
      </c>
      <c r="Q321" s="62" t="str">
        <f>IFERROR(INDEX('[1]Controles de Corrupción'!$C$10:$AZ$251,MATCH(A321,'[1]Controles de Corrupción'!$B$10:$B$251,0),47),"")</f>
        <v/>
      </c>
    </row>
    <row r="322" spans="1:17" ht="51.75" customHeight="1" x14ac:dyDescent="0.25">
      <c r="A322" s="118" t="s">
        <v>953</v>
      </c>
      <c r="B322" s="818"/>
      <c r="C322" s="821"/>
      <c r="D322" s="701"/>
      <c r="E322" s="823"/>
      <c r="F322" s="702"/>
      <c r="G322" s="702"/>
      <c r="H322" s="816"/>
      <c r="I322" s="702"/>
      <c r="J322" s="702"/>
      <c r="K322" s="702"/>
      <c r="L322" s="702"/>
      <c r="M322" s="70" t="str">
        <f>IFERROR(INDEX('[1]Controles de Corrupción'!$C$10:$AZ$251,MATCH(A322,'[1]Controles de Corrupción'!$B$10:$B$251,0),4),"")</f>
        <v/>
      </c>
      <c r="N322" s="70" t="str">
        <f>IFERROR(INDEX('[1]Controles de Corrupción'!$C$10:$AZ$251,MATCH(A322,'[1]Controles de Corrupción'!$B$10:$B$251,0),40),"")</f>
        <v/>
      </c>
      <c r="O322" s="70" t="str">
        <f>IFERROR(INDEX('[1]Controles de Corrupción'!$C$10:$AZ$251,MATCH(A322,'[1]Controles de Corrupción'!$B$10:$B$251,0),41),"")</f>
        <v/>
      </c>
      <c r="P322" s="70" t="str">
        <f>IFERROR(INDEX('[1]Controles de Corrupción'!$C$10:$AZ$251,MATCH(A322,'[1]Controles de Corrupción'!$B$10:$B$251,0),42),"")</f>
        <v/>
      </c>
      <c r="Q322" s="62" t="str">
        <f>IFERROR(INDEX('[1]Controles de Corrupción'!$C$10:$AZ$251,MATCH(A322,'[1]Controles de Corrupción'!$B$10:$B$251,0),47),"")</f>
        <v/>
      </c>
    </row>
    <row r="323" spans="1:17" ht="51.75" customHeight="1" x14ac:dyDescent="0.25">
      <c r="A323" s="118" t="s">
        <v>954</v>
      </c>
      <c r="B323" s="818"/>
      <c r="C323" s="821"/>
      <c r="D323" s="701"/>
      <c r="E323" s="823"/>
      <c r="F323" s="702"/>
      <c r="G323" s="702"/>
      <c r="H323" s="816"/>
      <c r="I323" s="702"/>
      <c r="J323" s="702"/>
      <c r="K323" s="702"/>
      <c r="L323" s="702"/>
      <c r="M323" s="70" t="str">
        <f>IFERROR(INDEX('[1]Controles de Corrupción'!$C$10:$AZ$251,MATCH(A323,'[1]Controles de Corrupción'!$B$10:$B$251,0),4),"")</f>
        <v/>
      </c>
      <c r="N323" s="70" t="str">
        <f>IFERROR(INDEX('[1]Controles de Corrupción'!$C$10:$AZ$251,MATCH(A323,'[1]Controles de Corrupción'!$B$10:$B$251,0),40),"")</f>
        <v/>
      </c>
      <c r="O323" s="70" t="str">
        <f>IFERROR(INDEX('[1]Controles de Corrupción'!$C$10:$AZ$251,MATCH(A323,'[1]Controles de Corrupción'!$B$10:$B$251,0),41),"")</f>
        <v/>
      </c>
      <c r="P323" s="70" t="str">
        <f>IFERROR(INDEX('[1]Controles de Corrupción'!$C$10:$AZ$251,MATCH(A323,'[1]Controles de Corrupción'!$B$10:$B$251,0),42),"")</f>
        <v/>
      </c>
      <c r="Q323" s="62" t="str">
        <f>IFERROR(INDEX('[1]Controles de Corrupción'!$C$10:$AZ$251,MATCH(A323,'[1]Controles de Corrupción'!$B$10:$B$251,0),47),"")</f>
        <v/>
      </c>
    </row>
    <row r="324" spans="1:17" ht="51.75" customHeight="1" x14ac:dyDescent="0.25">
      <c r="A324" s="118" t="s">
        <v>955</v>
      </c>
      <c r="B324" s="819"/>
      <c r="C324" s="821"/>
      <c r="D324" s="701"/>
      <c r="E324" s="823"/>
      <c r="F324" s="702"/>
      <c r="G324" s="702"/>
      <c r="H324" s="714"/>
      <c r="I324" s="702"/>
      <c r="J324" s="702"/>
      <c r="K324" s="702"/>
      <c r="L324" s="702"/>
      <c r="M324" s="70" t="str">
        <f>IFERROR(INDEX('[1]Controles de Corrupción'!$C$10:$AZ$251,MATCH(A324,'[1]Controles de Corrupción'!$B$10:$B$251,0),4),"")</f>
        <v/>
      </c>
      <c r="N324" s="70" t="str">
        <f>IFERROR(INDEX('[1]Controles de Corrupción'!$C$10:$AZ$251,MATCH(A324,'[1]Controles de Corrupción'!$B$10:$B$251,0),40),"")</f>
        <v/>
      </c>
      <c r="O324" s="70" t="str">
        <f>IFERROR(INDEX('[1]Controles de Corrupción'!$C$10:$AZ$251,MATCH(A324,'[1]Controles de Corrupción'!$B$10:$B$251,0),41),"")</f>
        <v/>
      </c>
      <c r="P324" s="70" t="str">
        <f>IFERROR(INDEX('[1]Controles de Corrupción'!$C$10:$AZ$251,MATCH(A324,'[1]Controles de Corrupción'!$B$10:$B$251,0),42),"")</f>
        <v/>
      </c>
      <c r="Q324" s="62" t="str">
        <f>IFERROR(INDEX('[1]Controles de Corrupción'!$C$10:$AZ$251,MATCH(A324,'[1]Controles de Corrupción'!$B$10:$B$251,0),47),"")</f>
        <v/>
      </c>
    </row>
    <row r="325" spans="1:17" ht="51.75" customHeight="1" x14ac:dyDescent="0.25">
      <c r="A325" s="118" t="s">
        <v>956</v>
      </c>
      <c r="B325" s="817"/>
      <c r="C325" s="820" t="str">
        <f>IFERROR(INDEX('[1]Riesgos de Corrupción'!$B$11:$BN$100,MATCH('Mapa Riesgo CorrupcióN'!B325,'[1]Riesgos de Corrupción'!$B$11:$B$100,0),2),"")</f>
        <v/>
      </c>
      <c r="D325" s="700" t="str">
        <f>IFERROR(INDEX('[1]Riesgos de Corrupción'!$B$11:$BN$100,MATCH('Mapa Riesgo CorrupcióN'!B325,'[1]Riesgos de Corrupción'!$B$11:$B$100,0),4),"")</f>
        <v/>
      </c>
      <c r="E325" s="822" t="str">
        <f>IFERROR(INDEX('[1]Riesgos de Corrupción'!$B$11:$BN$100,MATCH('Mapa Riesgo CorrupcióN'!B325,'[1]Riesgos de Corrupción'!$B$11:$B$100,0),5),"")</f>
        <v/>
      </c>
      <c r="F325" s="713" t="str">
        <f>IFERROR(INDEX('[1]Riesgos de Corrupción'!$B$11:$BN$100,MATCH('Mapa Riesgo CorrupcióN'!B325,'[1]Riesgos de Corrupción'!$B$11:$B$100,0),18),"")</f>
        <v/>
      </c>
      <c r="G325" s="713" t="str">
        <f>IFERROR(INDEX('[1]Riesgos de Corrupción'!$B$11:$BN$100,MATCH('Mapa Riesgo CorrupcióN'!B325,'[1]Riesgos de Corrupción'!$B$11:$B$100,0),63),"")</f>
        <v/>
      </c>
      <c r="H325" s="815" t="str">
        <f>IFERROR(INDEX('[1]Riesgos de Corrupción'!$B$11:$BN$100,MATCH('Mapa Riesgo CorrupcióN'!B325,'[1]Riesgos de Corrupción'!$B$11:$B$100,0),64),"")</f>
        <v/>
      </c>
      <c r="I325" s="713" t="str">
        <f>IFERROR(INDEX('[1]Controles de Corrupción'!$C$10:$AZ$251,MATCH('Mapa Riesgo CorrupcióN'!B325,'[1]Controles de Corrupción'!$C$10:$C$251,0),33),"")</f>
        <v/>
      </c>
      <c r="J325" s="713" t="str">
        <f>IFERROR(INDEX('[1]Controles de Corrupción'!$C$10:$AZ$251,MATCH('Mapa Riesgo CorrupcióN'!B325,'[1]Controles de Corrupción'!$C$10:$C$251,0),36),"")</f>
        <v/>
      </c>
      <c r="K325" s="713" t="str">
        <f>IFERROR(INDEX('[1]Controles de Corrupción'!$C$10:$AZ$251,MATCH('Mapa Riesgo CorrupcióN'!B325,'[1]Controles de Corrupción'!$C$10:$C$251,0),37),"")</f>
        <v/>
      </c>
      <c r="L325" s="713" t="str">
        <f>IFERROR(INDEX('[1]Controles de Corrupción'!$C$10:$AZ$251,MATCH('Mapa Riesgo CorrupcióN'!B325,'[1]Controles de Corrupción'!$C$10:$C$251,0),38),"")</f>
        <v/>
      </c>
      <c r="M325" s="70" t="str">
        <f>IFERROR(INDEX('[1]Controles de Corrupción'!$C$10:$AZ$251,MATCH(A325,'[1]Controles de Corrupción'!$B$10:$B$251,0),4),"")</f>
        <v/>
      </c>
      <c r="N325" s="70" t="str">
        <f>IFERROR(INDEX('[1]Controles de Corrupción'!$C$10:$AZ$251,MATCH(A325,'[1]Controles de Corrupción'!$B$10:$B$251,0),40),"")</f>
        <v/>
      </c>
      <c r="O325" s="70" t="str">
        <f>IFERROR(INDEX('[1]Controles de Corrupción'!$C$10:$AZ$251,MATCH(A325,'[1]Controles de Corrupción'!$B$10:$B$251,0),41),"")</f>
        <v/>
      </c>
      <c r="P325" s="70" t="str">
        <f>IFERROR(INDEX('[1]Controles de Corrupción'!$C$10:$AZ$251,MATCH(A325,'[1]Controles de Corrupción'!$B$10:$B$251,0),42),"")</f>
        <v/>
      </c>
      <c r="Q325" s="62" t="str">
        <f>IFERROR(INDEX('[1]Controles de Corrupción'!$C$10:$AZ$251,MATCH(A325,'[1]Controles de Corrupción'!$B$10:$B$251,0),47),"")</f>
        <v/>
      </c>
    </row>
    <row r="326" spans="1:17" ht="51.75" customHeight="1" x14ac:dyDescent="0.25">
      <c r="A326" s="118" t="s">
        <v>957</v>
      </c>
      <c r="B326" s="818"/>
      <c r="C326" s="821"/>
      <c r="D326" s="701"/>
      <c r="E326" s="823"/>
      <c r="F326" s="702"/>
      <c r="G326" s="702"/>
      <c r="H326" s="816"/>
      <c r="I326" s="702"/>
      <c r="J326" s="702"/>
      <c r="K326" s="702"/>
      <c r="L326" s="702"/>
      <c r="M326" s="70" t="str">
        <f>IFERROR(INDEX('[1]Controles de Corrupción'!$C$10:$AZ$251,MATCH(A326,'[1]Controles de Corrupción'!$B$10:$B$251,0),4),"")</f>
        <v/>
      </c>
      <c r="N326" s="70" t="str">
        <f>IFERROR(INDEX('[1]Controles de Corrupción'!$C$10:$AZ$251,MATCH(A326,'[1]Controles de Corrupción'!$B$10:$B$251,0),40),"")</f>
        <v/>
      </c>
      <c r="O326" s="70" t="str">
        <f>IFERROR(INDEX('[1]Controles de Corrupción'!$C$10:$AZ$251,MATCH(A326,'[1]Controles de Corrupción'!$B$10:$B$251,0),41),"")</f>
        <v/>
      </c>
      <c r="P326" s="70" t="str">
        <f>IFERROR(INDEX('[1]Controles de Corrupción'!$C$10:$AZ$251,MATCH(A326,'[1]Controles de Corrupción'!$B$10:$B$251,0),42),"")</f>
        <v/>
      </c>
      <c r="Q326" s="62" t="str">
        <f>IFERROR(INDEX('[1]Controles de Corrupción'!$C$10:$AZ$251,MATCH(A326,'[1]Controles de Corrupción'!$B$10:$B$251,0),47),"")</f>
        <v/>
      </c>
    </row>
    <row r="327" spans="1:17" ht="51.75" customHeight="1" x14ac:dyDescent="0.25">
      <c r="A327" s="118" t="s">
        <v>958</v>
      </c>
      <c r="B327" s="818"/>
      <c r="C327" s="821"/>
      <c r="D327" s="701"/>
      <c r="E327" s="823"/>
      <c r="F327" s="702"/>
      <c r="G327" s="702"/>
      <c r="H327" s="816"/>
      <c r="I327" s="702"/>
      <c r="J327" s="702"/>
      <c r="K327" s="702"/>
      <c r="L327" s="702"/>
      <c r="M327" s="70" t="str">
        <f>IFERROR(INDEX('[1]Controles de Corrupción'!$C$10:$AZ$251,MATCH(A327,'[1]Controles de Corrupción'!$B$10:$B$251,0),4),"")</f>
        <v/>
      </c>
      <c r="N327" s="70" t="str">
        <f>IFERROR(INDEX('[1]Controles de Corrupción'!$C$10:$AZ$251,MATCH(A327,'[1]Controles de Corrupción'!$B$10:$B$251,0),40),"")</f>
        <v/>
      </c>
      <c r="O327" s="70" t="str">
        <f>IFERROR(INDEX('[1]Controles de Corrupción'!$C$10:$AZ$251,MATCH(A327,'[1]Controles de Corrupción'!$B$10:$B$251,0),41),"")</f>
        <v/>
      </c>
      <c r="P327" s="70" t="str">
        <f>IFERROR(INDEX('[1]Controles de Corrupción'!$C$10:$AZ$251,MATCH(A327,'[1]Controles de Corrupción'!$B$10:$B$251,0),42),"")</f>
        <v/>
      </c>
      <c r="Q327" s="62" t="str">
        <f>IFERROR(INDEX('[1]Controles de Corrupción'!$C$10:$AZ$251,MATCH(A327,'[1]Controles de Corrupción'!$B$10:$B$251,0),47),"")</f>
        <v/>
      </c>
    </row>
    <row r="328" spans="1:17" ht="51.75" customHeight="1" x14ac:dyDescent="0.25">
      <c r="A328" s="118" t="s">
        <v>959</v>
      </c>
      <c r="B328" s="818"/>
      <c r="C328" s="821"/>
      <c r="D328" s="701"/>
      <c r="E328" s="823"/>
      <c r="F328" s="702"/>
      <c r="G328" s="702"/>
      <c r="H328" s="816"/>
      <c r="I328" s="702"/>
      <c r="J328" s="702"/>
      <c r="K328" s="702"/>
      <c r="L328" s="702"/>
      <c r="M328" s="70" t="str">
        <f>IFERROR(INDEX('[1]Controles de Corrupción'!$C$10:$AZ$251,MATCH(A328,'[1]Controles de Corrupción'!$B$10:$B$251,0),4),"")</f>
        <v/>
      </c>
      <c r="N328" s="70" t="str">
        <f>IFERROR(INDEX('[1]Controles de Corrupción'!$C$10:$AZ$251,MATCH(A328,'[1]Controles de Corrupción'!$B$10:$B$251,0),40),"")</f>
        <v/>
      </c>
      <c r="O328" s="70" t="str">
        <f>IFERROR(INDEX('[1]Controles de Corrupción'!$C$10:$AZ$251,MATCH(A328,'[1]Controles de Corrupción'!$B$10:$B$251,0),41),"")</f>
        <v/>
      </c>
      <c r="P328" s="70" t="str">
        <f>IFERROR(INDEX('[1]Controles de Corrupción'!$C$10:$AZ$251,MATCH(A328,'[1]Controles de Corrupción'!$B$10:$B$251,0),42),"")</f>
        <v/>
      </c>
      <c r="Q328" s="62" t="str">
        <f>IFERROR(INDEX('[1]Controles de Corrupción'!$C$10:$AZ$251,MATCH(A328,'[1]Controles de Corrupción'!$B$10:$B$251,0),47),"")</f>
        <v/>
      </c>
    </row>
    <row r="329" spans="1:17" ht="51.75" customHeight="1" x14ac:dyDescent="0.25">
      <c r="A329" s="118" t="s">
        <v>960</v>
      </c>
      <c r="B329" s="818"/>
      <c r="C329" s="821"/>
      <c r="D329" s="701"/>
      <c r="E329" s="823"/>
      <c r="F329" s="702"/>
      <c r="G329" s="702"/>
      <c r="H329" s="816"/>
      <c r="I329" s="702"/>
      <c r="J329" s="702"/>
      <c r="K329" s="702"/>
      <c r="L329" s="702"/>
      <c r="M329" s="70" t="str">
        <f>IFERROR(INDEX('[1]Controles de Corrupción'!$C$10:$AZ$251,MATCH(A329,'[1]Controles de Corrupción'!$B$10:$B$251,0),4),"")</f>
        <v/>
      </c>
      <c r="N329" s="70" t="str">
        <f>IFERROR(INDEX('[1]Controles de Corrupción'!$C$10:$AZ$251,MATCH(A329,'[1]Controles de Corrupción'!$B$10:$B$251,0),40),"")</f>
        <v/>
      </c>
      <c r="O329" s="70" t="str">
        <f>IFERROR(INDEX('[1]Controles de Corrupción'!$C$10:$AZ$251,MATCH(A329,'[1]Controles de Corrupción'!$B$10:$B$251,0),41),"")</f>
        <v/>
      </c>
      <c r="P329" s="70" t="str">
        <f>IFERROR(INDEX('[1]Controles de Corrupción'!$C$10:$AZ$251,MATCH(A329,'[1]Controles de Corrupción'!$B$10:$B$251,0),42),"")</f>
        <v/>
      </c>
      <c r="Q329" s="62" t="str">
        <f>IFERROR(INDEX('[1]Controles de Corrupción'!$C$10:$AZ$251,MATCH(A329,'[1]Controles de Corrupción'!$B$10:$B$251,0),47),"")</f>
        <v/>
      </c>
    </row>
    <row r="330" spans="1:17" ht="51.75" customHeight="1" x14ac:dyDescent="0.25">
      <c r="A330" s="118" t="s">
        <v>961</v>
      </c>
      <c r="B330" s="819"/>
      <c r="C330" s="821"/>
      <c r="D330" s="701"/>
      <c r="E330" s="823"/>
      <c r="F330" s="702"/>
      <c r="G330" s="702"/>
      <c r="H330" s="714"/>
      <c r="I330" s="702"/>
      <c r="J330" s="702"/>
      <c r="K330" s="702"/>
      <c r="L330" s="702"/>
      <c r="M330" s="70" t="str">
        <f>IFERROR(INDEX('[1]Controles de Corrupción'!$C$10:$AZ$251,MATCH(A330,'[1]Controles de Corrupción'!$B$10:$B$251,0),4),"")</f>
        <v/>
      </c>
      <c r="N330" s="70" t="str">
        <f>IFERROR(INDEX('[1]Controles de Corrupción'!$C$10:$AZ$251,MATCH(A330,'[1]Controles de Corrupción'!$B$10:$B$251,0),40),"")</f>
        <v/>
      </c>
      <c r="O330" s="70" t="str">
        <f>IFERROR(INDEX('[1]Controles de Corrupción'!$C$10:$AZ$251,MATCH(A330,'[1]Controles de Corrupción'!$B$10:$B$251,0),41),"")</f>
        <v/>
      </c>
      <c r="P330" s="70" t="str">
        <f>IFERROR(INDEX('[1]Controles de Corrupción'!$C$10:$AZ$251,MATCH(A330,'[1]Controles de Corrupción'!$B$10:$B$251,0),42),"")</f>
        <v/>
      </c>
      <c r="Q330" s="62" t="str">
        <f>IFERROR(INDEX('[1]Controles de Corrupción'!$C$10:$AZ$251,MATCH(A330,'[1]Controles de Corrupción'!$B$10:$B$251,0),47),"")</f>
        <v/>
      </c>
    </row>
    <row r="331" spans="1:17" ht="51.75" customHeight="1" x14ac:dyDescent="0.25">
      <c r="A331" s="118" t="s">
        <v>962</v>
      </c>
      <c r="B331" s="817"/>
      <c r="C331" s="820" t="str">
        <f>IFERROR(INDEX('[1]Riesgos de Corrupción'!$B$11:$BN$100,MATCH('Mapa Riesgo CorrupcióN'!B331,'[1]Riesgos de Corrupción'!$B$11:$B$100,0),2),"")</f>
        <v/>
      </c>
      <c r="D331" s="700" t="str">
        <f>IFERROR(INDEX('[1]Riesgos de Corrupción'!$B$11:$BN$100,MATCH('Mapa Riesgo CorrupcióN'!B331,'[1]Riesgos de Corrupción'!$B$11:$B$100,0),4),"")</f>
        <v/>
      </c>
      <c r="E331" s="822" t="str">
        <f>IFERROR(INDEX('[1]Riesgos de Corrupción'!$B$11:$BN$100,MATCH('Mapa Riesgo CorrupcióN'!B331,'[1]Riesgos de Corrupción'!$B$11:$B$100,0),5),"")</f>
        <v/>
      </c>
      <c r="F331" s="713" t="str">
        <f>IFERROR(INDEX('[1]Riesgos de Corrupción'!$B$11:$BN$100,MATCH('Mapa Riesgo CorrupcióN'!B331,'[1]Riesgos de Corrupción'!$B$11:$B$100,0),18),"")</f>
        <v/>
      </c>
      <c r="G331" s="713" t="str">
        <f>IFERROR(INDEX('[1]Riesgos de Corrupción'!$B$11:$BN$100,MATCH('Mapa Riesgo CorrupcióN'!B331,'[1]Riesgos de Corrupción'!$B$11:$B$100,0),63),"")</f>
        <v/>
      </c>
      <c r="H331" s="815" t="str">
        <f>IFERROR(INDEX('[1]Riesgos de Corrupción'!$B$11:$BN$100,MATCH('Mapa Riesgo CorrupcióN'!B331,'[1]Riesgos de Corrupción'!$B$11:$B$100,0),64),"")</f>
        <v/>
      </c>
      <c r="I331" s="713" t="str">
        <f>IFERROR(INDEX('[1]Controles de Corrupción'!$C$10:$AZ$251,MATCH('Mapa Riesgo CorrupcióN'!B331,'[1]Controles de Corrupción'!$C$10:$C$251,0),33),"")</f>
        <v/>
      </c>
      <c r="J331" s="713" t="str">
        <f>IFERROR(INDEX('[1]Controles de Corrupción'!$C$10:$AZ$251,MATCH('Mapa Riesgo CorrupcióN'!B331,'[1]Controles de Corrupción'!$C$10:$C$251,0),36),"")</f>
        <v/>
      </c>
      <c r="K331" s="713" t="str">
        <f>IFERROR(INDEX('[1]Controles de Corrupción'!$C$10:$AZ$251,MATCH('Mapa Riesgo CorrupcióN'!B331,'[1]Controles de Corrupción'!$C$10:$C$251,0),37),"")</f>
        <v/>
      </c>
      <c r="L331" s="713" t="str">
        <f>IFERROR(INDEX('[1]Controles de Corrupción'!$C$10:$AZ$251,MATCH('Mapa Riesgo CorrupcióN'!B331,'[1]Controles de Corrupción'!$C$10:$C$251,0),38),"")</f>
        <v/>
      </c>
      <c r="M331" s="70" t="str">
        <f>IFERROR(INDEX('[1]Controles de Corrupción'!$C$10:$AZ$251,MATCH(A331,'[1]Controles de Corrupción'!$B$10:$B$251,0),4),"")</f>
        <v/>
      </c>
      <c r="N331" s="70" t="str">
        <f>IFERROR(INDEX('[1]Controles de Corrupción'!$C$10:$AZ$251,MATCH(A331,'[1]Controles de Corrupción'!$B$10:$B$251,0),40),"")</f>
        <v/>
      </c>
      <c r="O331" s="70" t="str">
        <f>IFERROR(INDEX('[1]Controles de Corrupción'!$C$10:$AZ$251,MATCH(A331,'[1]Controles de Corrupción'!$B$10:$B$251,0),41),"")</f>
        <v/>
      </c>
      <c r="P331" s="70" t="str">
        <f>IFERROR(INDEX('[1]Controles de Corrupción'!$C$10:$AZ$251,MATCH(A331,'[1]Controles de Corrupción'!$B$10:$B$251,0),42),"")</f>
        <v/>
      </c>
      <c r="Q331" s="62" t="str">
        <f>IFERROR(INDEX('[1]Controles de Corrupción'!$C$10:$AZ$251,MATCH(A331,'[1]Controles de Corrupción'!$B$10:$B$251,0),47),"")</f>
        <v/>
      </c>
    </row>
    <row r="332" spans="1:17" ht="51.75" customHeight="1" x14ac:dyDescent="0.25">
      <c r="A332" s="118" t="s">
        <v>963</v>
      </c>
      <c r="B332" s="818"/>
      <c r="C332" s="821"/>
      <c r="D332" s="701"/>
      <c r="E332" s="823"/>
      <c r="F332" s="702"/>
      <c r="G332" s="702"/>
      <c r="H332" s="816"/>
      <c r="I332" s="702"/>
      <c r="J332" s="702"/>
      <c r="K332" s="702"/>
      <c r="L332" s="702"/>
      <c r="M332" s="70" t="str">
        <f>IFERROR(INDEX('[1]Controles de Corrupción'!$C$10:$AZ$251,MATCH(A332,'[1]Controles de Corrupción'!$B$10:$B$251,0),4),"")</f>
        <v/>
      </c>
      <c r="N332" s="70" t="str">
        <f>IFERROR(INDEX('[1]Controles de Corrupción'!$C$10:$AZ$251,MATCH(A332,'[1]Controles de Corrupción'!$B$10:$B$251,0),40),"")</f>
        <v/>
      </c>
      <c r="O332" s="70" t="str">
        <f>IFERROR(INDEX('[1]Controles de Corrupción'!$C$10:$AZ$251,MATCH(A332,'[1]Controles de Corrupción'!$B$10:$B$251,0),41),"")</f>
        <v/>
      </c>
      <c r="P332" s="70" t="str">
        <f>IFERROR(INDEX('[1]Controles de Corrupción'!$C$10:$AZ$251,MATCH(A332,'[1]Controles de Corrupción'!$B$10:$B$251,0),42),"")</f>
        <v/>
      </c>
      <c r="Q332" s="62" t="str">
        <f>IFERROR(INDEX('[1]Controles de Corrupción'!$C$10:$AZ$251,MATCH(A332,'[1]Controles de Corrupción'!$B$10:$B$251,0),47),"")</f>
        <v/>
      </c>
    </row>
    <row r="333" spans="1:17" ht="51.75" customHeight="1" x14ac:dyDescent="0.25">
      <c r="A333" s="118" t="s">
        <v>964</v>
      </c>
      <c r="B333" s="818"/>
      <c r="C333" s="821"/>
      <c r="D333" s="701"/>
      <c r="E333" s="823"/>
      <c r="F333" s="702"/>
      <c r="G333" s="702"/>
      <c r="H333" s="816"/>
      <c r="I333" s="702"/>
      <c r="J333" s="702"/>
      <c r="K333" s="702"/>
      <c r="L333" s="702"/>
      <c r="M333" s="70" t="str">
        <f>IFERROR(INDEX('[1]Controles de Corrupción'!$C$10:$AZ$251,MATCH(A333,'[1]Controles de Corrupción'!$B$10:$B$251,0),4),"")</f>
        <v/>
      </c>
      <c r="N333" s="70" t="str">
        <f>IFERROR(INDEX('[1]Controles de Corrupción'!$C$10:$AZ$251,MATCH(A333,'[1]Controles de Corrupción'!$B$10:$B$251,0),40),"")</f>
        <v/>
      </c>
      <c r="O333" s="70" t="str">
        <f>IFERROR(INDEX('[1]Controles de Corrupción'!$C$10:$AZ$251,MATCH(A333,'[1]Controles de Corrupción'!$B$10:$B$251,0),41),"")</f>
        <v/>
      </c>
      <c r="P333" s="70" t="str">
        <f>IFERROR(INDEX('[1]Controles de Corrupción'!$C$10:$AZ$251,MATCH(A333,'[1]Controles de Corrupción'!$B$10:$B$251,0),42),"")</f>
        <v/>
      </c>
      <c r="Q333" s="62" t="str">
        <f>IFERROR(INDEX('[1]Controles de Corrupción'!$C$10:$AZ$251,MATCH(A333,'[1]Controles de Corrupción'!$B$10:$B$251,0),47),"")</f>
        <v/>
      </c>
    </row>
    <row r="334" spans="1:17" ht="51.75" customHeight="1" x14ac:dyDescent="0.25">
      <c r="A334" s="118" t="s">
        <v>965</v>
      </c>
      <c r="B334" s="818"/>
      <c r="C334" s="821"/>
      <c r="D334" s="701"/>
      <c r="E334" s="823"/>
      <c r="F334" s="702"/>
      <c r="G334" s="702"/>
      <c r="H334" s="816"/>
      <c r="I334" s="702"/>
      <c r="J334" s="702"/>
      <c r="K334" s="702"/>
      <c r="L334" s="702"/>
      <c r="M334" s="70" t="str">
        <f>IFERROR(INDEX('[1]Controles de Corrupción'!$C$10:$AZ$251,MATCH(A334,'[1]Controles de Corrupción'!$B$10:$B$251,0),4),"")</f>
        <v/>
      </c>
      <c r="N334" s="70" t="str">
        <f>IFERROR(INDEX('[1]Controles de Corrupción'!$C$10:$AZ$251,MATCH(A334,'[1]Controles de Corrupción'!$B$10:$B$251,0),40),"")</f>
        <v/>
      </c>
      <c r="O334" s="70" t="str">
        <f>IFERROR(INDEX('[1]Controles de Corrupción'!$C$10:$AZ$251,MATCH(A334,'[1]Controles de Corrupción'!$B$10:$B$251,0),41),"")</f>
        <v/>
      </c>
      <c r="P334" s="70" t="str">
        <f>IFERROR(INDEX('[1]Controles de Corrupción'!$C$10:$AZ$251,MATCH(A334,'[1]Controles de Corrupción'!$B$10:$B$251,0),42),"")</f>
        <v/>
      </c>
      <c r="Q334" s="62" t="str">
        <f>IFERROR(INDEX('[1]Controles de Corrupción'!$C$10:$AZ$251,MATCH(A334,'[1]Controles de Corrupción'!$B$10:$B$251,0),47),"")</f>
        <v/>
      </c>
    </row>
    <row r="335" spans="1:17" ht="51.75" customHeight="1" x14ac:dyDescent="0.25">
      <c r="A335" s="118" t="s">
        <v>966</v>
      </c>
      <c r="B335" s="818"/>
      <c r="C335" s="821"/>
      <c r="D335" s="701"/>
      <c r="E335" s="823"/>
      <c r="F335" s="702"/>
      <c r="G335" s="702"/>
      <c r="H335" s="816"/>
      <c r="I335" s="702"/>
      <c r="J335" s="702"/>
      <c r="K335" s="702"/>
      <c r="L335" s="702"/>
      <c r="M335" s="70" t="str">
        <f>IFERROR(INDEX('[1]Controles de Corrupción'!$C$10:$AZ$251,MATCH(A335,'[1]Controles de Corrupción'!$B$10:$B$251,0),4),"")</f>
        <v/>
      </c>
      <c r="N335" s="70" t="str">
        <f>IFERROR(INDEX('[1]Controles de Corrupción'!$C$10:$AZ$251,MATCH(A335,'[1]Controles de Corrupción'!$B$10:$B$251,0),40),"")</f>
        <v/>
      </c>
      <c r="O335" s="70" t="str">
        <f>IFERROR(INDEX('[1]Controles de Corrupción'!$C$10:$AZ$251,MATCH(A335,'[1]Controles de Corrupción'!$B$10:$B$251,0),41),"")</f>
        <v/>
      </c>
      <c r="P335" s="70" t="str">
        <f>IFERROR(INDEX('[1]Controles de Corrupción'!$C$10:$AZ$251,MATCH(A335,'[1]Controles de Corrupción'!$B$10:$B$251,0),42),"")</f>
        <v/>
      </c>
      <c r="Q335" s="62" t="str">
        <f>IFERROR(INDEX('[1]Controles de Corrupción'!$C$10:$AZ$251,MATCH(A335,'[1]Controles de Corrupción'!$B$10:$B$251,0),47),"")</f>
        <v/>
      </c>
    </row>
    <row r="336" spans="1:17" ht="51.75" customHeight="1" x14ac:dyDescent="0.25">
      <c r="A336" s="118" t="s">
        <v>967</v>
      </c>
      <c r="B336" s="819"/>
      <c r="C336" s="821"/>
      <c r="D336" s="701"/>
      <c r="E336" s="823"/>
      <c r="F336" s="702"/>
      <c r="G336" s="702"/>
      <c r="H336" s="714"/>
      <c r="I336" s="702"/>
      <c r="J336" s="702"/>
      <c r="K336" s="702"/>
      <c r="L336" s="702"/>
      <c r="M336" s="70" t="str">
        <f>IFERROR(INDEX('[1]Controles de Corrupción'!$C$10:$AZ$251,MATCH(A336,'[1]Controles de Corrupción'!$B$10:$B$251,0),4),"")</f>
        <v/>
      </c>
      <c r="N336" s="70" t="str">
        <f>IFERROR(INDEX('[1]Controles de Corrupción'!$C$10:$AZ$251,MATCH(A336,'[1]Controles de Corrupción'!$B$10:$B$251,0),40),"")</f>
        <v/>
      </c>
      <c r="O336" s="70" t="str">
        <f>IFERROR(INDEX('[1]Controles de Corrupción'!$C$10:$AZ$251,MATCH(A336,'[1]Controles de Corrupción'!$B$10:$B$251,0),41),"")</f>
        <v/>
      </c>
      <c r="P336" s="70" t="str">
        <f>IFERROR(INDEX('[1]Controles de Corrupción'!$C$10:$AZ$251,MATCH(A336,'[1]Controles de Corrupción'!$B$10:$B$251,0),42),"")</f>
        <v/>
      </c>
      <c r="Q336" s="62" t="str">
        <f>IFERROR(INDEX('[1]Controles de Corrupción'!$C$10:$AZ$251,MATCH(A336,'[1]Controles de Corrupción'!$B$10:$B$251,0),47),"")</f>
        <v/>
      </c>
    </row>
    <row r="337" spans="1:17" ht="51.75" customHeight="1" x14ac:dyDescent="0.25">
      <c r="A337" s="118" t="s">
        <v>968</v>
      </c>
      <c r="B337" s="817"/>
      <c r="C337" s="820" t="str">
        <f>IFERROR(INDEX('[1]Riesgos de Corrupción'!$B$11:$BN$100,MATCH('Mapa Riesgo CorrupcióN'!B337,'[1]Riesgos de Corrupción'!$B$11:$B$100,0),2),"")</f>
        <v/>
      </c>
      <c r="D337" s="700" t="str">
        <f>IFERROR(INDEX('[1]Riesgos de Corrupción'!$B$11:$BN$100,MATCH('Mapa Riesgo CorrupcióN'!B337,'[1]Riesgos de Corrupción'!$B$11:$B$100,0),4),"")</f>
        <v/>
      </c>
      <c r="E337" s="822" t="str">
        <f>IFERROR(INDEX('[1]Riesgos de Corrupción'!$B$11:$BN$100,MATCH('Mapa Riesgo CorrupcióN'!B337,'[1]Riesgos de Corrupción'!$B$11:$B$100,0),5),"")</f>
        <v/>
      </c>
      <c r="F337" s="713" t="str">
        <f>IFERROR(INDEX('[1]Riesgos de Corrupción'!$B$11:$BN$100,MATCH('Mapa Riesgo CorrupcióN'!B337,'[1]Riesgos de Corrupción'!$B$11:$B$100,0),18),"")</f>
        <v/>
      </c>
      <c r="G337" s="713" t="str">
        <f>IFERROR(INDEX('[1]Riesgos de Corrupción'!$B$11:$BN$100,MATCH('Mapa Riesgo CorrupcióN'!B337,'[1]Riesgos de Corrupción'!$B$11:$B$100,0),63),"")</f>
        <v/>
      </c>
      <c r="H337" s="815" t="str">
        <f>IFERROR(INDEX('[1]Riesgos de Corrupción'!$B$11:$BN$100,MATCH('Mapa Riesgo CorrupcióN'!B337,'[1]Riesgos de Corrupción'!$B$11:$B$100,0),64),"")</f>
        <v/>
      </c>
      <c r="I337" s="713" t="str">
        <f>IFERROR(INDEX('[1]Controles de Corrupción'!$C$10:$AZ$251,MATCH('Mapa Riesgo CorrupcióN'!B337,'[1]Controles de Corrupción'!$C$10:$C$251,0),33),"")</f>
        <v/>
      </c>
      <c r="J337" s="713" t="str">
        <f>IFERROR(INDEX('[1]Controles de Corrupción'!$C$10:$AZ$251,MATCH('Mapa Riesgo CorrupcióN'!B337,'[1]Controles de Corrupción'!$C$10:$C$251,0),36),"")</f>
        <v/>
      </c>
      <c r="K337" s="713" t="str">
        <f>IFERROR(INDEX('[1]Controles de Corrupción'!$C$10:$AZ$251,MATCH('Mapa Riesgo CorrupcióN'!B337,'[1]Controles de Corrupción'!$C$10:$C$251,0),37),"")</f>
        <v/>
      </c>
      <c r="L337" s="713" t="str">
        <f>IFERROR(INDEX('[1]Controles de Corrupción'!$C$10:$AZ$251,MATCH('Mapa Riesgo CorrupcióN'!B337,'[1]Controles de Corrupción'!$C$10:$C$251,0),38),"")</f>
        <v/>
      </c>
      <c r="M337" s="70" t="str">
        <f>IFERROR(INDEX('[1]Controles de Corrupción'!$C$10:$AZ$251,MATCH(A337,'[1]Controles de Corrupción'!$B$10:$B$251,0),4),"")</f>
        <v/>
      </c>
      <c r="N337" s="70" t="str">
        <f>IFERROR(INDEX('[1]Controles de Corrupción'!$C$10:$AZ$251,MATCH(A337,'[1]Controles de Corrupción'!$B$10:$B$251,0),40),"")</f>
        <v/>
      </c>
      <c r="O337" s="70" t="str">
        <f>IFERROR(INDEX('[1]Controles de Corrupción'!$C$10:$AZ$251,MATCH(A337,'[1]Controles de Corrupción'!$B$10:$B$251,0),41),"")</f>
        <v/>
      </c>
      <c r="P337" s="70" t="str">
        <f>IFERROR(INDEX('[1]Controles de Corrupción'!$C$10:$AZ$251,MATCH(A337,'[1]Controles de Corrupción'!$B$10:$B$251,0),42),"")</f>
        <v/>
      </c>
      <c r="Q337" s="62" t="str">
        <f>IFERROR(INDEX('[1]Controles de Corrupción'!$C$10:$AZ$251,MATCH(A337,'[1]Controles de Corrupción'!$B$10:$B$251,0),47),"")</f>
        <v/>
      </c>
    </row>
    <row r="338" spans="1:17" ht="51.75" customHeight="1" x14ac:dyDescent="0.25">
      <c r="A338" s="118" t="s">
        <v>969</v>
      </c>
      <c r="B338" s="818"/>
      <c r="C338" s="821"/>
      <c r="D338" s="701"/>
      <c r="E338" s="823"/>
      <c r="F338" s="702"/>
      <c r="G338" s="702"/>
      <c r="H338" s="816"/>
      <c r="I338" s="702"/>
      <c r="J338" s="702"/>
      <c r="K338" s="702"/>
      <c r="L338" s="702"/>
      <c r="M338" s="70" t="str">
        <f>IFERROR(INDEX('[1]Controles de Corrupción'!$C$10:$AZ$251,MATCH(A338,'[1]Controles de Corrupción'!$B$10:$B$251,0),4),"")</f>
        <v/>
      </c>
      <c r="N338" s="70" t="str">
        <f>IFERROR(INDEX('[1]Controles de Corrupción'!$C$10:$AZ$251,MATCH(A338,'[1]Controles de Corrupción'!$B$10:$B$251,0),40),"")</f>
        <v/>
      </c>
      <c r="O338" s="70" t="str">
        <f>IFERROR(INDEX('[1]Controles de Corrupción'!$C$10:$AZ$251,MATCH(A338,'[1]Controles de Corrupción'!$B$10:$B$251,0),41),"")</f>
        <v/>
      </c>
      <c r="P338" s="70" t="str">
        <f>IFERROR(INDEX('[1]Controles de Corrupción'!$C$10:$AZ$251,MATCH(A338,'[1]Controles de Corrupción'!$B$10:$B$251,0),42),"")</f>
        <v/>
      </c>
      <c r="Q338" s="62" t="str">
        <f>IFERROR(INDEX('[1]Controles de Corrupción'!$C$10:$AZ$251,MATCH(A338,'[1]Controles de Corrupción'!$B$10:$B$251,0),47),"")</f>
        <v/>
      </c>
    </row>
    <row r="339" spans="1:17" ht="51.75" customHeight="1" x14ac:dyDescent="0.25">
      <c r="A339" s="118" t="s">
        <v>970</v>
      </c>
      <c r="B339" s="818"/>
      <c r="C339" s="821"/>
      <c r="D339" s="701"/>
      <c r="E339" s="823"/>
      <c r="F339" s="702"/>
      <c r="G339" s="702"/>
      <c r="H339" s="816"/>
      <c r="I339" s="702"/>
      <c r="J339" s="702"/>
      <c r="K339" s="702"/>
      <c r="L339" s="702"/>
      <c r="M339" s="70" t="str">
        <f>IFERROR(INDEX('[1]Controles de Corrupción'!$C$10:$AZ$251,MATCH(A339,'[1]Controles de Corrupción'!$B$10:$B$251,0),4),"")</f>
        <v/>
      </c>
      <c r="N339" s="70" t="str">
        <f>IFERROR(INDEX('[1]Controles de Corrupción'!$C$10:$AZ$251,MATCH(A339,'[1]Controles de Corrupción'!$B$10:$B$251,0),40),"")</f>
        <v/>
      </c>
      <c r="O339" s="70" t="str">
        <f>IFERROR(INDEX('[1]Controles de Corrupción'!$C$10:$AZ$251,MATCH(A339,'[1]Controles de Corrupción'!$B$10:$B$251,0),41),"")</f>
        <v/>
      </c>
      <c r="P339" s="70" t="str">
        <f>IFERROR(INDEX('[1]Controles de Corrupción'!$C$10:$AZ$251,MATCH(A339,'[1]Controles de Corrupción'!$B$10:$B$251,0),42),"")</f>
        <v/>
      </c>
      <c r="Q339" s="62" t="str">
        <f>IFERROR(INDEX('[1]Controles de Corrupción'!$C$10:$AZ$251,MATCH(A339,'[1]Controles de Corrupción'!$B$10:$B$251,0),47),"")</f>
        <v/>
      </c>
    </row>
    <row r="340" spans="1:17" ht="51.75" customHeight="1" x14ac:dyDescent="0.25">
      <c r="A340" s="118" t="s">
        <v>971</v>
      </c>
      <c r="B340" s="818"/>
      <c r="C340" s="821"/>
      <c r="D340" s="701"/>
      <c r="E340" s="823"/>
      <c r="F340" s="702"/>
      <c r="G340" s="702"/>
      <c r="H340" s="816"/>
      <c r="I340" s="702"/>
      <c r="J340" s="702"/>
      <c r="K340" s="702"/>
      <c r="L340" s="702"/>
      <c r="M340" s="70" t="str">
        <f>IFERROR(INDEX('[1]Controles de Corrupción'!$C$10:$AZ$251,MATCH(A340,'[1]Controles de Corrupción'!$B$10:$B$251,0),4),"")</f>
        <v/>
      </c>
      <c r="N340" s="70" t="str">
        <f>IFERROR(INDEX('[1]Controles de Corrupción'!$C$10:$AZ$251,MATCH(A340,'[1]Controles de Corrupción'!$B$10:$B$251,0),40),"")</f>
        <v/>
      </c>
      <c r="O340" s="70" t="str">
        <f>IFERROR(INDEX('[1]Controles de Corrupción'!$C$10:$AZ$251,MATCH(A340,'[1]Controles de Corrupción'!$B$10:$B$251,0),41),"")</f>
        <v/>
      </c>
      <c r="P340" s="70" t="str">
        <f>IFERROR(INDEX('[1]Controles de Corrupción'!$C$10:$AZ$251,MATCH(A340,'[1]Controles de Corrupción'!$B$10:$B$251,0),42),"")</f>
        <v/>
      </c>
      <c r="Q340" s="62" t="str">
        <f>IFERROR(INDEX('[1]Controles de Corrupción'!$C$10:$AZ$251,MATCH(A340,'[1]Controles de Corrupción'!$B$10:$B$251,0),47),"")</f>
        <v/>
      </c>
    </row>
    <row r="341" spans="1:17" ht="51.75" customHeight="1" x14ac:dyDescent="0.25">
      <c r="A341" s="118" t="s">
        <v>972</v>
      </c>
      <c r="B341" s="818"/>
      <c r="C341" s="821"/>
      <c r="D341" s="701"/>
      <c r="E341" s="823"/>
      <c r="F341" s="702"/>
      <c r="G341" s="702"/>
      <c r="H341" s="816"/>
      <c r="I341" s="702"/>
      <c r="J341" s="702"/>
      <c r="K341" s="702"/>
      <c r="L341" s="702"/>
      <c r="M341" s="70" t="str">
        <f>IFERROR(INDEX('[1]Controles de Corrupción'!$C$10:$AZ$251,MATCH(A341,'[1]Controles de Corrupción'!$B$10:$B$251,0),4),"")</f>
        <v/>
      </c>
      <c r="N341" s="70" t="str">
        <f>IFERROR(INDEX('[1]Controles de Corrupción'!$C$10:$AZ$251,MATCH(A341,'[1]Controles de Corrupción'!$B$10:$B$251,0),40),"")</f>
        <v/>
      </c>
      <c r="O341" s="70" t="str">
        <f>IFERROR(INDEX('[1]Controles de Corrupción'!$C$10:$AZ$251,MATCH(A341,'[1]Controles de Corrupción'!$B$10:$B$251,0),41),"")</f>
        <v/>
      </c>
      <c r="P341" s="70" t="str">
        <f>IFERROR(INDEX('[1]Controles de Corrupción'!$C$10:$AZ$251,MATCH(A341,'[1]Controles de Corrupción'!$B$10:$B$251,0),42),"")</f>
        <v/>
      </c>
      <c r="Q341" s="62" t="str">
        <f>IFERROR(INDEX('[1]Controles de Corrupción'!$C$10:$AZ$251,MATCH(A341,'[1]Controles de Corrupción'!$B$10:$B$251,0),47),"")</f>
        <v/>
      </c>
    </row>
    <row r="342" spans="1:17" ht="51.75" customHeight="1" x14ac:dyDescent="0.25">
      <c r="A342" s="118" t="s">
        <v>973</v>
      </c>
      <c r="B342" s="819"/>
      <c r="C342" s="821"/>
      <c r="D342" s="701"/>
      <c r="E342" s="823"/>
      <c r="F342" s="702"/>
      <c r="G342" s="702"/>
      <c r="H342" s="714"/>
      <c r="I342" s="702"/>
      <c r="J342" s="702"/>
      <c r="K342" s="702"/>
      <c r="L342" s="702"/>
      <c r="M342" s="70" t="str">
        <f>IFERROR(INDEX('[1]Controles de Corrupción'!$C$10:$AZ$251,MATCH(A342,'[1]Controles de Corrupción'!$B$10:$B$251,0),4),"")</f>
        <v/>
      </c>
      <c r="N342" s="70" t="str">
        <f>IFERROR(INDEX('[1]Controles de Corrupción'!$C$10:$AZ$251,MATCH(A342,'[1]Controles de Corrupción'!$B$10:$B$251,0),40),"")</f>
        <v/>
      </c>
      <c r="O342" s="70" t="str">
        <f>IFERROR(INDEX('[1]Controles de Corrupción'!$C$10:$AZ$251,MATCH(A342,'[1]Controles de Corrupción'!$B$10:$B$251,0),41),"")</f>
        <v/>
      </c>
      <c r="P342" s="70" t="str">
        <f>IFERROR(INDEX('[1]Controles de Corrupción'!$C$10:$AZ$251,MATCH(A342,'[1]Controles de Corrupción'!$B$10:$B$251,0),42),"")</f>
        <v/>
      </c>
      <c r="Q342" s="62" t="str">
        <f>IFERROR(INDEX('[1]Controles de Corrupción'!$C$10:$AZ$251,MATCH(A342,'[1]Controles de Corrupción'!$B$10:$B$251,0),47),"")</f>
        <v/>
      </c>
    </row>
    <row r="343" spans="1:17" ht="51.75" customHeight="1" x14ac:dyDescent="0.25">
      <c r="A343" s="118" t="s">
        <v>974</v>
      </c>
      <c r="B343" s="817"/>
      <c r="C343" s="820" t="str">
        <f>IFERROR(INDEX('[1]Riesgos de Corrupción'!$B$11:$BN$100,MATCH('Mapa Riesgo CorrupcióN'!B343,'[1]Riesgos de Corrupción'!$B$11:$B$100,0),2),"")</f>
        <v/>
      </c>
      <c r="D343" s="700" t="str">
        <f>IFERROR(INDEX('[1]Riesgos de Corrupción'!$B$11:$BN$100,MATCH('Mapa Riesgo CorrupcióN'!B343,'[1]Riesgos de Corrupción'!$B$11:$B$100,0),4),"")</f>
        <v/>
      </c>
      <c r="E343" s="822" t="str">
        <f>IFERROR(INDEX('[1]Riesgos de Corrupción'!$B$11:$BN$100,MATCH('Mapa Riesgo CorrupcióN'!B343,'[1]Riesgos de Corrupción'!$B$11:$B$100,0),5),"")</f>
        <v/>
      </c>
      <c r="F343" s="713" t="str">
        <f>IFERROR(INDEX('[1]Riesgos de Corrupción'!$B$11:$BN$100,MATCH('Mapa Riesgo CorrupcióN'!B343,'[1]Riesgos de Corrupción'!$B$11:$B$100,0),18),"")</f>
        <v/>
      </c>
      <c r="G343" s="713" t="str">
        <f>IFERROR(INDEX('[1]Riesgos de Corrupción'!$B$11:$BN$100,MATCH('Mapa Riesgo CorrupcióN'!B343,'[1]Riesgos de Corrupción'!$B$11:$B$100,0),63),"")</f>
        <v/>
      </c>
      <c r="H343" s="815" t="str">
        <f>IFERROR(INDEX('[1]Riesgos de Corrupción'!$B$11:$BN$100,MATCH('Mapa Riesgo CorrupcióN'!B343,'[1]Riesgos de Corrupción'!$B$11:$B$100,0),64),"")</f>
        <v/>
      </c>
      <c r="I343" s="713" t="str">
        <f>IFERROR(INDEX('[1]Controles de Corrupción'!$C$10:$AZ$251,MATCH('Mapa Riesgo CorrupcióN'!B343,'[1]Controles de Corrupción'!$C$10:$C$251,0),33),"")</f>
        <v/>
      </c>
      <c r="J343" s="713" t="str">
        <f>IFERROR(INDEX('[1]Controles de Corrupción'!$C$10:$AZ$251,MATCH('Mapa Riesgo CorrupcióN'!B343,'[1]Controles de Corrupción'!$C$10:$C$251,0),36),"")</f>
        <v/>
      </c>
      <c r="K343" s="713" t="str">
        <f>IFERROR(INDEX('[1]Controles de Corrupción'!$C$10:$AZ$251,MATCH('Mapa Riesgo CorrupcióN'!B343,'[1]Controles de Corrupción'!$C$10:$C$251,0),37),"")</f>
        <v/>
      </c>
      <c r="L343" s="713" t="str">
        <f>IFERROR(INDEX('[1]Controles de Corrupción'!$C$10:$AZ$251,MATCH('Mapa Riesgo CorrupcióN'!B343,'[1]Controles de Corrupción'!$C$10:$C$251,0),38),"")</f>
        <v/>
      </c>
      <c r="M343" s="70" t="str">
        <f>IFERROR(INDEX('[1]Controles de Corrupción'!$C$10:$AZ$251,MATCH(A343,'[1]Controles de Corrupción'!$B$10:$B$251,0),4),"")</f>
        <v/>
      </c>
      <c r="N343" s="70" t="str">
        <f>IFERROR(INDEX('[1]Controles de Corrupción'!$C$10:$AZ$251,MATCH(A343,'[1]Controles de Corrupción'!$B$10:$B$251,0),40),"")</f>
        <v/>
      </c>
      <c r="O343" s="70" t="str">
        <f>IFERROR(INDEX('[1]Controles de Corrupción'!$C$10:$AZ$251,MATCH(A343,'[1]Controles de Corrupción'!$B$10:$B$251,0),41),"")</f>
        <v/>
      </c>
      <c r="P343" s="70" t="str">
        <f>IFERROR(INDEX('[1]Controles de Corrupción'!$C$10:$AZ$251,MATCH(A343,'[1]Controles de Corrupción'!$B$10:$B$251,0),42),"")</f>
        <v/>
      </c>
      <c r="Q343" s="62" t="str">
        <f>IFERROR(INDEX('[1]Controles de Corrupción'!$C$10:$AZ$251,MATCH(A343,'[1]Controles de Corrupción'!$B$10:$B$251,0),47),"")</f>
        <v/>
      </c>
    </row>
    <row r="344" spans="1:17" ht="51.75" customHeight="1" x14ac:dyDescent="0.25">
      <c r="A344" s="118" t="s">
        <v>975</v>
      </c>
      <c r="B344" s="818"/>
      <c r="C344" s="821"/>
      <c r="D344" s="701"/>
      <c r="E344" s="823"/>
      <c r="F344" s="702"/>
      <c r="G344" s="702"/>
      <c r="H344" s="816"/>
      <c r="I344" s="702"/>
      <c r="J344" s="702"/>
      <c r="K344" s="702"/>
      <c r="L344" s="702"/>
      <c r="M344" s="70" t="str">
        <f>IFERROR(INDEX('[1]Controles de Corrupción'!$C$10:$AZ$251,MATCH(A344,'[1]Controles de Corrupción'!$B$10:$B$251,0),4),"")</f>
        <v/>
      </c>
      <c r="N344" s="70" t="str">
        <f>IFERROR(INDEX('[1]Controles de Corrupción'!$C$10:$AZ$251,MATCH(A344,'[1]Controles de Corrupción'!$B$10:$B$251,0),40),"")</f>
        <v/>
      </c>
      <c r="O344" s="70" t="str">
        <f>IFERROR(INDEX('[1]Controles de Corrupción'!$C$10:$AZ$251,MATCH(A344,'[1]Controles de Corrupción'!$B$10:$B$251,0),41),"")</f>
        <v/>
      </c>
      <c r="P344" s="70" t="str">
        <f>IFERROR(INDEX('[1]Controles de Corrupción'!$C$10:$AZ$251,MATCH(A344,'[1]Controles de Corrupción'!$B$10:$B$251,0),42),"")</f>
        <v/>
      </c>
      <c r="Q344" s="62" t="str">
        <f>IFERROR(INDEX('[1]Controles de Corrupción'!$C$10:$AZ$251,MATCH(A344,'[1]Controles de Corrupción'!$B$10:$B$251,0),47),"")</f>
        <v/>
      </c>
    </row>
    <row r="345" spans="1:17" ht="51.75" customHeight="1" x14ac:dyDescent="0.25">
      <c r="A345" s="118" t="s">
        <v>976</v>
      </c>
      <c r="B345" s="818"/>
      <c r="C345" s="821"/>
      <c r="D345" s="701"/>
      <c r="E345" s="823"/>
      <c r="F345" s="702"/>
      <c r="G345" s="702"/>
      <c r="H345" s="816"/>
      <c r="I345" s="702"/>
      <c r="J345" s="702"/>
      <c r="K345" s="702"/>
      <c r="L345" s="702"/>
      <c r="M345" s="70" t="str">
        <f>IFERROR(INDEX('[1]Controles de Corrupción'!$C$10:$AZ$251,MATCH(A345,'[1]Controles de Corrupción'!$B$10:$B$251,0),4),"")</f>
        <v/>
      </c>
      <c r="N345" s="70" t="str">
        <f>IFERROR(INDEX('[1]Controles de Corrupción'!$C$10:$AZ$251,MATCH(A345,'[1]Controles de Corrupción'!$B$10:$B$251,0),40),"")</f>
        <v/>
      </c>
      <c r="O345" s="70" t="str">
        <f>IFERROR(INDEX('[1]Controles de Corrupción'!$C$10:$AZ$251,MATCH(A345,'[1]Controles de Corrupción'!$B$10:$B$251,0),41),"")</f>
        <v/>
      </c>
      <c r="P345" s="70" t="str">
        <f>IFERROR(INDEX('[1]Controles de Corrupción'!$C$10:$AZ$251,MATCH(A345,'[1]Controles de Corrupción'!$B$10:$B$251,0),42),"")</f>
        <v/>
      </c>
      <c r="Q345" s="62" t="str">
        <f>IFERROR(INDEX('[1]Controles de Corrupción'!$C$10:$AZ$251,MATCH(A345,'[1]Controles de Corrupción'!$B$10:$B$251,0),47),"")</f>
        <v/>
      </c>
    </row>
    <row r="346" spans="1:17" ht="51.75" customHeight="1" x14ac:dyDescent="0.25">
      <c r="A346" s="118" t="s">
        <v>977</v>
      </c>
      <c r="B346" s="818"/>
      <c r="C346" s="821"/>
      <c r="D346" s="701"/>
      <c r="E346" s="823"/>
      <c r="F346" s="702"/>
      <c r="G346" s="702"/>
      <c r="H346" s="816"/>
      <c r="I346" s="702"/>
      <c r="J346" s="702"/>
      <c r="K346" s="702"/>
      <c r="L346" s="702"/>
      <c r="M346" s="70" t="str">
        <f>IFERROR(INDEX('[1]Controles de Corrupción'!$C$10:$AZ$251,MATCH(A346,'[1]Controles de Corrupción'!$B$10:$B$251,0),4),"")</f>
        <v/>
      </c>
      <c r="N346" s="70" t="str">
        <f>IFERROR(INDEX('[1]Controles de Corrupción'!$C$10:$AZ$251,MATCH(A346,'[1]Controles de Corrupción'!$B$10:$B$251,0),40),"")</f>
        <v/>
      </c>
      <c r="O346" s="70" t="str">
        <f>IFERROR(INDEX('[1]Controles de Corrupción'!$C$10:$AZ$251,MATCH(A346,'[1]Controles de Corrupción'!$B$10:$B$251,0),41),"")</f>
        <v/>
      </c>
      <c r="P346" s="70" t="str">
        <f>IFERROR(INDEX('[1]Controles de Corrupción'!$C$10:$AZ$251,MATCH(A346,'[1]Controles de Corrupción'!$B$10:$B$251,0),42),"")</f>
        <v/>
      </c>
      <c r="Q346" s="62" t="str">
        <f>IFERROR(INDEX('[1]Controles de Corrupción'!$C$10:$AZ$251,MATCH(A346,'[1]Controles de Corrupción'!$B$10:$B$251,0),47),"")</f>
        <v/>
      </c>
    </row>
    <row r="347" spans="1:17" ht="51.75" customHeight="1" x14ac:dyDescent="0.25">
      <c r="A347" s="118" t="s">
        <v>978</v>
      </c>
      <c r="B347" s="818"/>
      <c r="C347" s="821"/>
      <c r="D347" s="701"/>
      <c r="E347" s="823"/>
      <c r="F347" s="702"/>
      <c r="G347" s="702"/>
      <c r="H347" s="816"/>
      <c r="I347" s="702"/>
      <c r="J347" s="702"/>
      <c r="K347" s="702"/>
      <c r="L347" s="702"/>
      <c r="M347" s="70" t="str">
        <f>IFERROR(INDEX('[1]Controles de Corrupción'!$C$10:$AZ$251,MATCH(A347,'[1]Controles de Corrupción'!$B$10:$B$251,0),4),"")</f>
        <v/>
      </c>
      <c r="N347" s="70" t="str">
        <f>IFERROR(INDEX('[1]Controles de Corrupción'!$C$10:$AZ$251,MATCH(A347,'[1]Controles de Corrupción'!$B$10:$B$251,0),40),"")</f>
        <v/>
      </c>
      <c r="O347" s="70" t="str">
        <f>IFERROR(INDEX('[1]Controles de Corrupción'!$C$10:$AZ$251,MATCH(A347,'[1]Controles de Corrupción'!$B$10:$B$251,0),41),"")</f>
        <v/>
      </c>
      <c r="P347" s="70" t="str">
        <f>IFERROR(INDEX('[1]Controles de Corrupción'!$C$10:$AZ$251,MATCH(A347,'[1]Controles de Corrupción'!$B$10:$B$251,0),42),"")</f>
        <v/>
      </c>
      <c r="Q347" s="62" t="str">
        <f>IFERROR(INDEX('[1]Controles de Corrupción'!$C$10:$AZ$251,MATCH(A347,'[1]Controles de Corrupción'!$B$10:$B$251,0),47),"")</f>
        <v/>
      </c>
    </row>
    <row r="348" spans="1:17" ht="51.75" customHeight="1" x14ac:dyDescent="0.25">
      <c r="A348" s="118" t="s">
        <v>979</v>
      </c>
      <c r="B348" s="819"/>
      <c r="C348" s="821"/>
      <c r="D348" s="701"/>
      <c r="E348" s="823"/>
      <c r="F348" s="702"/>
      <c r="G348" s="702"/>
      <c r="H348" s="714"/>
      <c r="I348" s="702"/>
      <c r="J348" s="702"/>
      <c r="K348" s="702"/>
      <c r="L348" s="702"/>
      <c r="M348" s="70" t="str">
        <f>IFERROR(INDEX('[1]Controles de Corrupción'!$C$10:$AZ$251,MATCH(A348,'[1]Controles de Corrupción'!$B$10:$B$251,0),4),"")</f>
        <v/>
      </c>
      <c r="N348" s="70" t="str">
        <f>IFERROR(INDEX('[1]Controles de Corrupción'!$C$10:$AZ$251,MATCH(A348,'[1]Controles de Corrupción'!$B$10:$B$251,0),40),"")</f>
        <v/>
      </c>
      <c r="O348" s="70" t="str">
        <f>IFERROR(INDEX('[1]Controles de Corrupción'!$C$10:$AZ$251,MATCH(A348,'[1]Controles de Corrupción'!$B$10:$B$251,0),41),"")</f>
        <v/>
      </c>
      <c r="P348" s="70" t="str">
        <f>IFERROR(INDEX('[1]Controles de Corrupción'!$C$10:$AZ$251,MATCH(A348,'[1]Controles de Corrupción'!$B$10:$B$251,0),42),"")</f>
        <v/>
      </c>
      <c r="Q348" s="62" t="str">
        <f>IFERROR(INDEX('[1]Controles de Corrupción'!$C$10:$AZ$251,MATCH(A348,'[1]Controles de Corrupción'!$B$10:$B$251,0),47),"")</f>
        <v/>
      </c>
    </row>
    <row r="349" spans="1:17" ht="51.75" customHeight="1" x14ac:dyDescent="0.25">
      <c r="A349" s="118" t="s">
        <v>980</v>
      </c>
      <c r="B349" s="817"/>
      <c r="C349" s="820" t="str">
        <f>IFERROR(INDEX('[1]Riesgos de Corrupción'!$B$11:$BN$100,MATCH('Mapa Riesgo CorrupcióN'!B349,'[1]Riesgos de Corrupción'!$B$11:$B$100,0),2),"")</f>
        <v/>
      </c>
      <c r="D349" s="700" t="str">
        <f>IFERROR(INDEX('[1]Riesgos de Corrupción'!$B$11:$BN$100,MATCH('Mapa Riesgo CorrupcióN'!B349,'[1]Riesgos de Corrupción'!$B$11:$B$100,0),4),"")</f>
        <v/>
      </c>
      <c r="E349" s="822" t="str">
        <f>IFERROR(INDEX('[1]Riesgos de Corrupción'!$B$11:$BN$100,MATCH('Mapa Riesgo CorrupcióN'!B349,'[1]Riesgos de Corrupción'!$B$11:$B$100,0),5),"")</f>
        <v/>
      </c>
      <c r="F349" s="713" t="str">
        <f>IFERROR(INDEX('[1]Riesgos de Corrupción'!$B$11:$BN$100,MATCH('Mapa Riesgo CorrupcióN'!B349,'[1]Riesgos de Corrupción'!$B$11:$B$100,0),18),"")</f>
        <v/>
      </c>
      <c r="G349" s="713" t="str">
        <f>IFERROR(INDEX('[1]Riesgos de Corrupción'!$B$11:$BN$100,MATCH('Mapa Riesgo CorrupcióN'!B349,'[1]Riesgos de Corrupción'!$B$11:$B$100,0),63),"")</f>
        <v/>
      </c>
      <c r="H349" s="815" t="str">
        <f>IFERROR(INDEX('[1]Riesgos de Corrupción'!$B$11:$BN$100,MATCH('Mapa Riesgo CorrupcióN'!B349,'[1]Riesgos de Corrupción'!$B$11:$B$100,0),64),"")</f>
        <v/>
      </c>
      <c r="I349" s="713" t="str">
        <f>IFERROR(INDEX('[1]Controles de Corrupción'!$C$10:$AZ$251,MATCH('Mapa Riesgo CorrupcióN'!B349,'[1]Controles de Corrupción'!$C$10:$C$251,0),33),"")</f>
        <v/>
      </c>
      <c r="J349" s="713" t="str">
        <f>IFERROR(INDEX('[1]Controles de Corrupción'!$C$10:$AZ$251,MATCH('Mapa Riesgo CorrupcióN'!B349,'[1]Controles de Corrupción'!$C$10:$C$251,0),36),"")</f>
        <v/>
      </c>
      <c r="K349" s="713" t="str">
        <f>IFERROR(INDEX('[1]Controles de Corrupción'!$C$10:$AZ$251,MATCH('Mapa Riesgo CorrupcióN'!B349,'[1]Controles de Corrupción'!$C$10:$C$251,0),37),"")</f>
        <v/>
      </c>
      <c r="L349" s="713" t="str">
        <f>IFERROR(INDEX('[1]Controles de Corrupción'!$C$10:$AZ$251,MATCH('Mapa Riesgo CorrupcióN'!B349,'[1]Controles de Corrupción'!$C$10:$C$251,0),38),"")</f>
        <v/>
      </c>
      <c r="M349" s="70" t="str">
        <f>IFERROR(INDEX('[1]Controles de Corrupción'!$C$10:$AZ$251,MATCH(A349,'[1]Controles de Corrupción'!$B$10:$B$251,0),4),"")</f>
        <v/>
      </c>
      <c r="N349" s="70" t="str">
        <f>IFERROR(INDEX('[1]Controles de Corrupción'!$C$10:$AZ$251,MATCH(A349,'[1]Controles de Corrupción'!$B$10:$B$251,0),40),"")</f>
        <v/>
      </c>
      <c r="O349" s="70" t="str">
        <f>IFERROR(INDEX('[1]Controles de Corrupción'!$C$10:$AZ$251,MATCH(A349,'[1]Controles de Corrupción'!$B$10:$B$251,0),41),"")</f>
        <v/>
      </c>
      <c r="P349" s="70" t="str">
        <f>IFERROR(INDEX('[1]Controles de Corrupción'!$C$10:$AZ$251,MATCH(A349,'[1]Controles de Corrupción'!$B$10:$B$251,0),42),"")</f>
        <v/>
      </c>
      <c r="Q349" s="62" t="str">
        <f>IFERROR(INDEX('[1]Controles de Corrupción'!$C$10:$AZ$251,MATCH(A349,'[1]Controles de Corrupción'!$B$10:$B$251,0),47),"")</f>
        <v/>
      </c>
    </row>
    <row r="350" spans="1:17" ht="51.75" customHeight="1" x14ac:dyDescent="0.25">
      <c r="A350" s="118" t="s">
        <v>981</v>
      </c>
      <c r="B350" s="818"/>
      <c r="C350" s="821"/>
      <c r="D350" s="701"/>
      <c r="E350" s="823"/>
      <c r="F350" s="702"/>
      <c r="G350" s="702"/>
      <c r="H350" s="816"/>
      <c r="I350" s="702"/>
      <c r="J350" s="702"/>
      <c r="K350" s="702"/>
      <c r="L350" s="702"/>
      <c r="M350" s="70" t="str">
        <f>IFERROR(INDEX('[1]Controles de Corrupción'!$C$10:$AZ$251,MATCH(A350,'[1]Controles de Corrupción'!$B$10:$B$251,0),4),"")</f>
        <v/>
      </c>
      <c r="N350" s="70" t="str">
        <f>IFERROR(INDEX('[1]Controles de Corrupción'!$C$10:$AZ$251,MATCH(A350,'[1]Controles de Corrupción'!$B$10:$B$251,0),40),"")</f>
        <v/>
      </c>
      <c r="O350" s="70" t="str">
        <f>IFERROR(INDEX('[1]Controles de Corrupción'!$C$10:$AZ$251,MATCH(A350,'[1]Controles de Corrupción'!$B$10:$B$251,0),41),"")</f>
        <v/>
      </c>
      <c r="P350" s="70" t="str">
        <f>IFERROR(INDEX('[1]Controles de Corrupción'!$C$10:$AZ$251,MATCH(A350,'[1]Controles de Corrupción'!$B$10:$B$251,0),42),"")</f>
        <v/>
      </c>
      <c r="Q350" s="62" t="str">
        <f>IFERROR(INDEX('[1]Controles de Corrupción'!$C$10:$AZ$251,MATCH(A350,'[1]Controles de Corrupción'!$B$10:$B$251,0),47),"")</f>
        <v/>
      </c>
    </row>
    <row r="351" spans="1:17" ht="51.75" customHeight="1" x14ac:dyDescent="0.25">
      <c r="A351" s="118" t="s">
        <v>982</v>
      </c>
      <c r="B351" s="818"/>
      <c r="C351" s="821"/>
      <c r="D351" s="701"/>
      <c r="E351" s="823"/>
      <c r="F351" s="702"/>
      <c r="G351" s="702"/>
      <c r="H351" s="816"/>
      <c r="I351" s="702"/>
      <c r="J351" s="702"/>
      <c r="K351" s="702"/>
      <c r="L351" s="702"/>
      <c r="M351" s="70" t="str">
        <f>IFERROR(INDEX('[1]Controles de Corrupción'!$C$10:$AZ$251,MATCH(A351,'[1]Controles de Corrupción'!$B$10:$B$251,0),4),"")</f>
        <v/>
      </c>
      <c r="N351" s="70" t="str">
        <f>IFERROR(INDEX('[1]Controles de Corrupción'!$C$10:$AZ$251,MATCH(A351,'[1]Controles de Corrupción'!$B$10:$B$251,0),40),"")</f>
        <v/>
      </c>
      <c r="O351" s="70" t="str">
        <f>IFERROR(INDEX('[1]Controles de Corrupción'!$C$10:$AZ$251,MATCH(A351,'[1]Controles de Corrupción'!$B$10:$B$251,0),41),"")</f>
        <v/>
      </c>
      <c r="P351" s="70" t="str">
        <f>IFERROR(INDEX('[1]Controles de Corrupción'!$C$10:$AZ$251,MATCH(A351,'[1]Controles de Corrupción'!$B$10:$B$251,0),42),"")</f>
        <v/>
      </c>
      <c r="Q351" s="62" t="str">
        <f>IFERROR(INDEX('[1]Controles de Corrupción'!$C$10:$AZ$251,MATCH(A351,'[1]Controles de Corrupción'!$B$10:$B$251,0),47),"")</f>
        <v/>
      </c>
    </row>
    <row r="352" spans="1:17" ht="51.75" customHeight="1" x14ac:dyDescent="0.25">
      <c r="A352" s="118" t="s">
        <v>983</v>
      </c>
      <c r="B352" s="818"/>
      <c r="C352" s="821"/>
      <c r="D352" s="701"/>
      <c r="E352" s="823"/>
      <c r="F352" s="702"/>
      <c r="G352" s="702"/>
      <c r="H352" s="816"/>
      <c r="I352" s="702"/>
      <c r="J352" s="702"/>
      <c r="K352" s="702"/>
      <c r="L352" s="702"/>
      <c r="M352" s="70" t="str">
        <f>IFERROR(INDEX('[1]Controles de Corrupción'!$C$10:$AZ$251,MATCH(A352,'[1]Controles de Corrupción'!$B$10:$B$251,0),4),"")</f>
        <v/>
      </c>
      <c r="N352" s="70" t="str">
        <f>IFERROR(INDEX('[1]Controles de Corrupción'!$C$10:$AZ$251,MATCH(A352,'[1]Controles de Corrupción'!$B$10:$B$251,0),40),"")</f>
        <v/>
      </c>
      <c r="O352" s="70" t="str">
        <f>IFERROR(INDEX('[1]Controles de Corrupción'!$C$10:$AZ$251,MATCH(A352,'[1]Controles de Corrupción'!$B$10:$B$251,0),41),"")</f>
        <v/>
      </c>
      <c r="P352" s="70" t="str">
        <f>IFERROR(INDEX('[1]Controles de Corrupción'!$C$10:$AZ$251,MATCH(A352,'[1]Controles de Corrupción'!$B$10:$B$251,0),42),"")</f>
        <v/>
      </c>
      <c r="Q352" s="62" t="str">
        <f>IFERROR(INDEX('[1]Controles de Corrupción'!$C$10:$AZ$251,MATCH(A352,'[1]Controles de Corrupción'!$B$10:$B$251,0),47),"")</f>
        <v/>
      </c>
    </row>
    <row r="353" spans="1:17" ht="51.75" customHeight="1" x14ac:dyDescent="0.25">
      <c r="A353" s="118" t="s">
        <v>984</v>
      </c>
      <c r="B353" s="818"/>
      <c r="C353" s="821"/>
      <c r="D353" s="701"/>
      <c r="E353" s="823"/>
      <c r="F353" s="702"/>
      <c r="G353" s="702"/>
      <c r="H353" s="816"/>
      <c r="I353" s="702"/>
      <c r="J353" s="702"/>
      <c r="K353" s="702"/>
      <c r="L353" s="702"/>
      <c r="M353" s="70" t="str">
        <f>IFERROR(INDEX('[1]Controles de Corrupción'!$C$10:$AZ$251,MATCH(A353,'[1]Controles de Corrupción'!$B$10:$B$251,0),4),"")</f>
        <v/>
      </c>
      <c r="N353" s="70" t="str">
        <f>IFERROR(INDEX('[1]Controles de Corrupción'!$C$10:$AZ$251,MATCH(A353,'[1]Controles de Corrupción'!$B$10:$B$251,0),40),"")</f>
        <v/>
      </c>
      <c r="O353" s="70" t="str">
        <f>IFERROR(INDEX('[1]Controles de Corrupción'!$C$10:$AZ$251,MATCH(A353,'[1]Controles de Corrupción'!$B$10:$B$251,0),41),"")</f>
        <v/>
      </c>
      <c r="P353" s="70" t="str">
        <f>IFERROR(INDEX('[1]Controles de Corrupción'!$C$10:$AZ$251,MATCH(A353,'[1]Controles de Corrupción'!$B$10:$B$251,0),42),"")</f>
        <v/>
      </c>
      <c r="Q353" s="62" t="str">
        <f>IFERROR(INDEX('[1]Controles de Corrupción'!$C$10:$AZ$251,MATCH(A353,'[1]Controles de Corrupción'!$B$10:$B$251,0),47),"")</f>
        <v/>
      </c>
    </row>
    <row r="354" spans="1:17" ht="51.75" customHeight="1" x14ac:dyDescent="0.25">
      <c r="A354" s="118" t="s">
        <v>985</v>
      </c>
      <c r="B354" s="819"/>
      <c r="C354" s="821"/>
      <c r="D354" s="701"/>
      <c r="E354" s="823"/>
      <c r="F354" s="702"/>
      <c r="G354" s="702"/>
      <c r="H354" s="714"/>
      <c r="I354" s="702"/>
      <c r="J354" s="702"/>
      <c r="K354" s="702"/>
      <c r="L354" s="702"/>
      <c r="M354" s="70" t="str">
        <f>IFERROR(INDEX('[1]Controles de Corrupción'!$C$10:$AZ$251,MATCH(A354,'[1]Controles de Corrupción'!$B$10:$B$251,0),4),"")</f>
        <v/>
      </c>
      <c r="N354" s="70" t="str">
        <f>IFERROR(INDEX('[1]Controles de Corrupción'!$C$10:$AZ$251,MATCH(A354,'[1]Controles de Corrupción'!$B$10:$B$251,0),40),"")</f>
        <v/>
      </c>
      <c r="O354" s="70" t="str">
        <f>IFERROR(INDEX('[1]Controles de Corrupción'!$C$10:$AZ$251,MATCH(A354,'[1]Controles de Corrupción'!$B$10:$B$251,0),41),"")</f>
        <v/>
      </c>
      <c r="P354" s="70" t="str">
        <f>IFERROR(INDEX('[1]Controles de Corrupción'!$C$10:$AZ$251,MATCH(A354,'[1]Controles de Corrupción'!$B$10:$B$251,0),42),"")</f>
        <v/>
      </c>
      <c r="Q354" s="62" t="str">
        <f>IFERROR(INDEX('[1]Controles de Corrupción'!$C$10:$AZ$251,MATCH(A354,'[1]Controles de Corrupción'!$B$10:$B$251,0),47),"")</f>
        <v/>
      </c>
    </row>
    <row r="355" spans="1:17" ht="51.75" customHeight="1" x14ac:dyDescent="0.25">
      <c r="A355" s="118" t="s">
        <v>986</v>
      </c>
      <c r="B355" s="817"/>
      <c r="C355" s="820" t="str">
        <f>IFERROR(INDEX('[1]Riesgos de Corrupción'!$B$11:$BN$100,MATCH('Mapa Riesgo CorrupcióN'!B355,'[1]Riesgos de Corrupción'!$B$11:$B$100,0),2),"")</f>
        <v/>
      </c>
      <c r="D355" s="700" t="str">
        <f>IFERROR(INDEX('[1]Riesgos de Corrupción'!$B$11:$BN$100,MATCH('Mapa Riesgo CorrupcióN'!B355,'[1]Riesgos de Corrupción'!$B$11:$B$100,0),4),"")</f>
        <v/>
      </c>
      <c r="E355" s="822" t="str">
        <f>IFERROR(INDEX('[1]Riesgos de Corrupción'!$B$11:$BN$100,MATCH('Mapa Riesgo CorrupcióN'!B355,'[1]Riesgos de Corrupción'!$B$11:$B$100,0),5),"")</f>
        <v/>
      </c>
      <c r="F355" s="713" t="str">
        <f>IFERROR(INDEX('[1]Riesgos de Corrupción'!$B$11:$BN$100,MATCH('Mapa Riesgo CorrupcióN'!B355,'[1]Riesgos de Corrupción'!$B$11:$B$100,0),18),"")</f>
        <v/>
      </c>
      <c r="G355" s="713" t="str">
        <f>IFERROR(INDEX('[1]Riesgos de Corrupción'!$B$11:$BN$100,MATCH('Mapa Riesgo CorrupcióN'!B355,'[1]Riesgos de Corrupción'!$B$11:$B$100,0),63),"")</f>
        <v/>
      </c>
      <c r="H355" s="815" t="str">
        <f>IFERROR(INDEX('[1]Riesgos de Corrupción'!$B$11:$BN$100,MATCH('Mapa Riesgo CorrupcióN'!B355,'[1]Riesgos de Corrupción'!$B$11:$B$100,0),64),"")</f>
        <v/>
      </c>
      <c r="I355" s="713" t="str">
        <f>IFERROR(INDEX('[1]Controles de Corrupción'!$C$10:$AZ$251,MATCH('Mapa Riesgo CorrupcióN'!B355,'[1]Controles de Corrupción'!$C$10:$C$251,0),33),"")</f>
        <v/>
      </c>
      <c r="J355" s="713" t="str">
        <f>IFERROR(INDEX('[1]Controles de Corrupción'!$C$10:$AZ$251,MATCH('Mapa Riesgo CorrupcióN'!B355,'[1]Controles de Corrupción'!$C$10:$C$251,0),36),"")</f>
        <v/>
      </c>
      <c r="K355" s="713" t="str">
        <f>IFERROR(INDEX('[1]Controles de Corrupción'!$C$10:$AZ$251,MATCH('Mapa Riesgo CorrupcióN'!B355,'[1]Controles de Corrupción'!$C$10:$C$251,0),37),"")</f>
        <v/>
      </c>
      <c r="L355" s="713" t="str">
        <f>IFERROR(INDEX('[1]Controles de Corrupción'!$C$10:$AZ$251,MATCH('Mapa Riesgo CorrupcióN'!B355,'[1]Controles de Corrupción'!$C$10:$C$251,0),38),"")</f>
        <v/>
      </c>
      <c r="M355" s="70" t="str">
        <f>IFERROR(INDEX('[1]Controles de Corrupción'!$C$10:$AZ$251,MATCH(A355,'[1]Controles de Corrupción'!$B$10:$B$251,0),4),"")</f>
        <v/>
      </c>
      <c r="N355" s="70" t="str">
        <f>IFERROR(INDEX('[1]Controles de Corrupción'!$C$10:$AZ$251,MATCH(A355,'[1]Controles de Corrupción'!$B$10:$B$251,0),40),"")</f>
        <v/>
      </c>
      <c r="O355" s="70" t="str">
        <f>IFERROR(INDEX('[1]Controles de Corrupción'!$C$10:$AZ$251,MATCH(A355,'[1]Controles de Corrupción'!$B$10:$B$251,0),41),"")</f>
        <v/>
      </c>
      <c r="P355" s="70" t="str">
        <f>IFERROR(INDEX('[1]Controles de Corrupción'!$C$10:$AZ$251,MATCH(A355,'[1]Controles de Corrupción'!$B$10:$B$251,0),42),"")</f>
        <v/>
      </c>
      <c r="Q355" s="62" t="str">
        <f>IFERROR(INDEX('[1]Controles de Corrupción'!$C$10:$AZ$251,MATCH(A355,'[1]Controles de Corrupción'!$B$10:$B$251,0),47),"")</f>
        <v/>
      </c>
    </row>
    <row r="356" spans="1:17" ht="51.75" customHeight="1" x14ac:dyDescent="0.25">
      <c r="A356" s="118" t="s">
        <v>987</v>
      </c>
      <c r="B356" s="818"/>
      <c r="C356" s="821"/>
      <c r="D356" s="701"/>
      <c r="E356" s="823"/>
      <c r="F356" s="702"/>
      <c r="G356" s="702"/>
      <c r="H356" s="816"/>
      <c r="I356" s="702"/>
      <c r="J356" s="702"/>
      <c r="K356" s="702"/>
      <c r="L356" s="702"/>
      <c r="M356" s="70" t="str">
        <f>IFERROR(INDEX('[1]Controles de Corrupción'!$C$10:$AZ$251,MATCH(A356,'[1]Controles de Corrupción'!$B$10:$B$251,0),4),"")</f>
        <v/>
      </c>
      <c r="N356" s="70" t="str">
        <f>IFERROR(INDEX('[1]Controles de Corrupción'!$C$10:$AZ$251,MATCH(A356,'[1]Controles de Corrupción'!$B$10:$B$251,0),40),"")</f>
        <v/>
      </c>
      <c r="O356" s="70" t="str">
        <f>IFERROR(INDEX('[1]Controles de Corrupción'!$C$10:$AZ$251,MATCH(A356,'[1]Controles de Corrupción'!$B$10:$B$251,0),41),"")</f>
        <v/>
      </c>
      <c r="P356" s="70" t="str">
        <f>IFERROR(INDEX('[1]Controles de Corrupción'!$C$10:$AZ$251,MATCH(A356,'[1]Controles de Corrupción'!$B$10:$B$251,0),42),"")</f>
        <v/>
      </c>
      <c r="Q356" s="62" t="str">
        <f>IFERROR(INDEX('[1]Controles de Corrupción'!$C$10:$AZ$251,MATCH(A356,'[1]Controles de Corrupción'!$B$10:$B$251,0),47),"")</f>
        <v/>
      </c>
    </row>
    <row r="357" spans="1:17" ht="51.75" customHeight="1" x14ac:dyDescent="0.25">
      <c r="A357" s="118" t="s">
        <v>988</v>
      </c>
      <c r="B357" s="818"/>
      <c r="C357" s="821"/>
      <c r="D357" s="701"/>
      <c r="E357" s="823"/>
      <c r="F357" s="702"/>
      <c r="G357" s="702"/>
      <c r="H357" s="816"/>
      <c r="I357" s="702"/>
      <c r="J357" s="702"/>
      <c r="K357" s="702"/>
      <c r="L357" s="702"/>
      <c r="M357" s="70" t="str">
        <f>IFERROR(INDEX('[1]Controles de Corrupción'!$C$10:$AZ$251,MATCH(A357,'[1]Controles de Corrupción'!$B$10:$B$251,0),4),"")</f>
        <v/>
      </c>
      <c r="N357" s="70" t="str">
        <f>IFERROR(INDEX('[1]Controles de Corrupción'!$C$10:$AZ$251,MATCH(A357,'[1]Controles de Corrupción'!$B$10:$B$251,0),40),"")</f>
        <v/>
      </c>
      <c r="O357" s="70" t="str">
        <f>IFERROR(INDEX('[1]Controles de Corrupción'!$C$10:$AZ$251,MATCH(A357,'[1]Controles de Corrupción'!$B$10:$B$251,0),41),"")</f>
        <v/>
      </c>
      <c r="P357" s="70" t="str">
        <f>IFERROR(INDEX('[1]Controles de Corrupción'!$C$10:$AZ$251,MATCH(A357,'[1]Controles de Corrupción'!$B$10:$B$251,0),42),"")</f>
        <v/>
      </c>
      <c r="Q357" s="62" t="str">
        <f>IFERROR(INDEX('[1]Controles de Corrupción'!$C$10:$AZ$251,MATCH(A357,'[1]Controles de Corrupción'!$B$10:$B$251,0),47),"")</f>
        <v/>
      </c>
    </row>
    <row r="358" spans="1:17" ht="51.75" customHeight="1" x14ac:dyDescent="0.25">
      <c r="A358" s="118" t="s">
        <v>989</v>
      </c>
      <c r="B358" s="818"/>
      <c r="C358" s="821"/>
      <c r="D358" s="701"/>
      <c r="E358" s="823"/>
      <c r="F358" s="702"/>
      <c r="G358" s="702"/>
      <c r="H358" s="816"/>
      <c r="I358" s="702"/>
      <c r="J358" s="702"/>
      <c r="K358" s="702"/>
      <c r="L358" s="702"/>
      <c r="M358" s="70" t="str">
        <f>IFERROR(INDEX('[1]Controles de Corrupción'!$C$10:$AZ$251,MATCH(A358,'[1]Controles de Corrupción'!$B$10:$B$251,0),4),"")</f>
        <v/>
      </c>
      <c r="N358" s="70" t="str">
        <f>IFERROR(INDEX('[1]Controles de Corrupción'!$C$10:$AZ$251,MATCH(A358,'[1]Controles de Corrupción'!$B$10:$B$251,0),40),"")</f>
        <v/>
      </c>
      <c r="O358" s="70" t="str">
        <f>IFERROR(INDEX('[1]Controles de Corrupción'!$C$10:$AZ$251,MATCH(A358,'[1]Controles de Corrupción'!$B$10:$B$251,0),41),"")</f>
        <v/>
      </c>
      <c r="P358" s="70" t="str">
        <f>IFERROR(INDEX('[1]Controles de Corrupción'!$C$10:$AZ$251,MATCH(A358,'[1]Controles de Corrupción'!$B$10:$B$251,0),42),"")</f>
        <v/>
      </c>
      <c r="Q358" s="62" t="str">
        <f>IFERROR(INDEX('[1]Controles de Corrupción'!$C$10:$AZ$251,MATCH(A358,'[1]Controles de Corrupción'!$B$10:$B$251,0),47),"")</f>
        <v/>
      </c>
    </row>
    <row r="359" spans="1:17" ht="51.75" customHeight="1" x14ac:dyDescent="0.25">
      <c r="A359" s="118" t="s">
        <v>990</v>
      </c>
      <c r="B359" s="818"/>
      <c r="C359" s="821"/>
      <c r="D359" s="701"/>
      <c r="E359" s="823"/>
      <c r="F359" s="702"/>
      <c r="G359" s="702"/>
      <c r="H359" s="816"/>
      <c r="I359" s="702"/>
      <c r="J359" s="702"/>
      <c r="K359" s="702"/>
      <c r="L359" s="702"/>
      <c r="M359" s="70" t="str">
        <f>IFERROR(INDEX('[1]Controles de Corrupción'!$C$10:$AZ$251,MATCH(A359,'[1]Controles de Corrupción'!$B$10:$B$251,0),4),"")</f>
        <v/>
      </c>
      <c r="N359" s="70" t="str">
        <f>IFERROR(INDEX('[1]Controles de Corrupción'!$C$10:$AZ$251,MATCH(A359,'[1]Controles de Corrupción'!$B$10:$B$251,0),40),"")</f>
        <v/>
      </c>
      <c r="O359" s="70" t="str">
        <f>IFERROR(INDEX('[1]Controles de Corrupción'!$C$10:$AZ$251,MATCH(A359,'[1]Controles de Corrupción'!$B$10:$B$251,0),41),"")</f>
        <v/>
      </c>
      <c r="P359" s="70" t="str">
        <f>IFERROR(INDEX('[1]Controles de Corrupción'!$C$10:$AZ$251,MATCH(A359,'[1]Controles de Corrupción'!$B$10:$B$251,0),42),"")</f>
        <v/>
      </c>
      <c r="Q359" s="62" t="str">
        <f>IFERROR(INDEX('[1]Controles de Corrupción'!$C$10:$AZ$251,MATCH(A359,'[1]Controles de Corrupción'!$B$10:$B$251,0),47),"")</f>
        <v/>
      </c>
    </row>
    <row r="360" spans="1:17" ht="51.75" customHeight="1" x14ac:dyDescent="0.25">
      <c r="A360" s="118" t="s">
        <v>991</v>
      </c>
      <c r="B360" s="819"/>
      <c r="C360" s="821"/>
      <c r="D360" s="701"/>
      <c r="E360" s="823"/>
      <c r="F360" s="702"/>
      <c r="G360" s="702"/>
      <c r="H360" s="714"/>
      <c r="I360" s="702"/>
      <c r="J360" s="702"/>
      <c r="K360" s="702"/>
      <c r="L360" s="702"/>
      <c r="M360" s="70" t="str">
        <f>IFERROR(INDEX('[1]Controles de Corrupción'!$C$10:$AZ$251,MATCH(A360,'[1]Controles de Corrupción'!$B$10:$B$251,0),4),"")</f>
        <v/>
      </c>
      <c r="N360" s="70" t="str">
        <f>IFERROR(INDEX('[1]Controles de Corrupción'!$C$10:$AZ$251,MATCH(A360,'[1]Controles de Corrupción'!$B$10:$B$251,0),40),"")</f>
        <v/>
      </c>
      <c r="O360" s="70" t="str">
        <f>IFERROR(INDEX('[1]Controles de Corrupción'!$C$10:$AZ$251,MATCH(A360,'[1]Controles de Corrupción'!$B$10:$B$251,0),41),"")</f>
        <v/>
      </c>
      <c r="P360" s="70" t="str">
        <f>IFERROR(INDEX('[1]Controles de Corrupción'!$C$10:$AZ$251,MATCH(A360,'[1]Controles de Corrupción'!$B$10:$B$251,0),42),"")</f>
        <v/>
      </c>
      <c r="Q360" s="62" t="str">
        <f>IFERROR(INDEX('[1]Controles de Corrupción'!$C$10:$AZ$251,MATCH(A360,'[1]Controles de Corrupción'!$B$10:$B$251,0),47),"")</f>
        <v/>
      </c>
    </row>
    <row r="361" spans="1:17" ht="51.75" customHeight="1" x14ac:dyDescent="0.25">
      <c r="A361" s="118" t="s">
        <v>992</v>
      </c>
      <c r="B361" s="817"/>
      <c r="C361" s="820" t="str">
        <f>IFERROR(INDEX('[1]Riesgos de Corrupción'!$B$11:$BN$100,MATCH('Mapa Riesgo CorrupcióN'!B361,'[1]Riesgos de Corrupción'!$B$11:$B$100,0),2),"")</f>
        <v/>
      </c>
      <c r="D361" s="700" t="str">
        <f>IFERROR(INDEX('[1]Riesgos de Corrupción'!$B$11:$BN$100,MATCH('Mapa Riesgo CorrupcióN'!B361,'[1]Riesgos de Corrupción'!$B$11:$B$100,0),4),"")</f>
        <v/>
      </c>
      <c r="E361" s="822" t="str">
        <f>IFERROR(INDEX('[1]Riesgos de Corrupción'!$B$11:$BN$100,MATCH('Mapa Riesgo CorrupcióN'!B361,'[1]Riesgos de Corrupción'!$B$11:$B$100,0),5),"")</f>
        <v/>
      </c>
      <c r="F361" s="713" t="str">
        <f>IFERROR(INDEX('[1]Riesgos de Corrupción'!$B$11:$BN$100,MATCH('Mapa Riesgo CorrupcióN'!B361,'[1]Riesgos de Corrupción'!$B$11:$B$100,0),18),"")</f>
        <v/>
      </c>
      <c r="G361" s="713" t="str">
        <f>IFERROR(INDEX('[1]Riesgos de Corrupción'!$B$11:$BN$100,MATCH('Mapa Riesgo CorrupcióN'!B361,'[1]Riesgos de Corrupción'!$B$11:$B$100,0),63),"")</f>
        <v/>
      </c>
      <c r="H361" s="815" t="str">
        <f>IFERROR(INDEX('[1]Riesgos de Corrupción'!$B$11:$BN$100,MATCH('Mapa Riesgo CorrupcióN'!B361,'[1]Riesgos de Corrupción'!$B$11:$B$100,0),64),"")</f>
        <v/>
      </c>
      <c r="I361" s="713" t="str">
        <f>IFERROR(INDEX('[1]Controles de Corrupción'!$C$10:$AZ$251,MATCH('Mapa Riesgo CorrupcióN'!B361,'[1]Controles de Corrupción'!$C$10:$C$251,0),33),"")</f>
        <v/>
      </c>
      <c r="J361" s="713" t="str">
        <f>IFERROR(INDEX('[1]Controles de Corrupción'!$C$10:$AZ$251,MATCH('Mapa Riesgo CorrupcióN'!B361,'[1]Controles de Corrupción'!$C$10:$C$251,0),36),"")</f>
        <v/>
      </c>
      <c r="K361" s="713" t="str">
        <f>IFERROR(INDEX('[1]Controles de Corrupción'!$C$10:$AZ$251,MATCH('Mapa Riesgo CorrupcióN'!B361,'[1]Controles de Corrupción'!$C$10:$C$251,0),37),"")</f>
        <v/>
      </c>
      <c r="L361" s="713" t="str">
        <f>IFERROR(INDEX('[1]Controles de Corrupción'!$C$10:$AZ$251,MATCH('Mapa Riesgo CorrupcióN'!B361,'[1]Controles de Corrupción'!$C$10:$C$251,0),38),"")</f>
        <v/>
      </c>
      <c r="M361" s="70" t="str">
        <f>IFERROR(INDEX('[1]Controles de Corrupción'!$C$10:$AZ$251,MATCH(A361,'[1]Controles de Corrupción'!$B$10:$B$251,0),4),"")</f>
        <v/>
      </c>
      <c r="N361" s="70" t="str">
        <f>IFERROR(INDEX('[1]Controles de Corrupción'!$C$10:$AZ$251,MATCH(A361,'[1]Controles de Corrupción'!$B$10:$B$251,0),40),"")</f>
        <v/>
      </c>
      <c r="O361" s="70" t="str">
        <f>IFERROR(INDEX('[1]Controles de Corrupción'!$C$10:$AZ$251,MATCH(A361,'[1]Controles de Corrupción'!$B$10:$B$251,0),41),"")</f>
        <v/>
      </c>
      <c r="P361" s="70" t="str">
        <f>IFERROR(INDEX('[1]Controles de Corrupción'!$C$10:$AZ$251,MATCH(A361,'[1]Controles de Corrupción'!$B$10:$B$251,0),42),"")</f>
        <v/>
      </c>
      <c r="Q361" s="62" t="str">
        <f>IFERROR(INDEX('[1]Controles de Corrupción'!$C$10:$AZ$251,MATCH(A361,'[1]Controles de Corrupción'!$B$10:$B$251,0),47),"")</f>
        <v/>
      </c>
    </row>
    <row r="362" spans="1:17" ht="51.75" customHeight="1" x14ac:dyDescent="0.25">
      <c r="A362" s="118" t="s">
        <v>993</v>
      </c>
      <c r="B362" s="818"/>
      <c r="C362" s="821"/>
      <c r="D362" s="701"/>
      <c r="E362" s="823"/>
      <c r="F362" s="702"/>
      <c r="G362" s="702"/>
      <c r="H362" s="816"/>
      <c r="I362" s="702"/>
      <c r="J362" s="702"/>
      <c r="K362" s="702"/>
      <c r="L362" s="702"/>
      <c r="M362" s="70" t="str">
        <f>IFERROR(INDEX('[1]Controles de Corrupción'!$C$10:$AZ$251,MATCH(A362,'[1]Controles de Corrupción'!$B$10:$B$251,0),4),"")</f>
        <v/>
      </c>
      <c r="N362" s="70" t="str">
        <f>IFERROR(INDEX('[1]Controles de Corrupción'!$C$10:$AZ$251,MATCH(A362,'[1]Controles de Corrupción'!$B$10:$B$251,0),40),"")</f>
        <v/>
      </c>
      <c r="O362" s="70" t="str">
        <f>IFERROR(INDEX('[1]Controles de Corrupción'!$C$10:$AZ$251,MATCH(A362,'[1]Controles de Corrupción'!$B$10:$B$251,0),41),"")</f>
        <v/>
      </c>
      <c r="P362" s="70" t="str">
        <f>IFERROR(INDEX('[1]Controles de Corrupción'!$C$10:$AZ$251,MATCH(A362,'[1]Controles de Corrupción'!$B$10:$B$251,0),42),"")</f>
        <v/>
      </c>
      <c r="Q362" s="62" t="str">
        <f>IFERROR(INDEX('[1]Controles de Corrupción'!$C$10:$AZ$251,MATCH(A362,'[1]Controles de Corrupción'!$B$10:$B$251,0),47),"")</f>
        <v/>
      </c>
    </row>
    <row r="363" spans="1:17" ht="51.75" customHeight="1" x14ac:dyDescent="0.25">
      <c r="A363" s="118" t="s">
        <v>994</v>
      </c>
      <c r="B363" s="818"/>
      <c r="C363" s="821"/>
      <c r="D363" s="701"/>
      <c r="E363" s="823"/>
      <c r="F363" s="702"/>
      <c r="G363" s="702"/>
      <c r="H363" s="816"/>
      <c r="I363" s="702"/>
      <c r="J363" s="702"/>
      <c r="K363" s="702"/>
      <c r="L363" s="702"/>
      <c r="M363" s="70" t="str">
        <f>IFERROR(INDEX('[1]Controles de Corrupción'!$C$10:$AZ$251,MATCH(A363,'[1]Controles de Corrupción'!$B$10:$B$251,0),4),"")</f>
        <v/>
      </c>
      <c r="N363" s="70" t="str">
        <f>IFERROR(INDEX('[1]Controles de Corrupción'!$C$10:$AZ$251,MATCH(A363,'[1]Controles de Corrupción'!$B$10:$B$251,0),40),"")</f>
        <v/>
      </c>
      <c r="O363" s="70" t="str">
        <f>IFERROR(INDEX('[1]Controles de Corrupción'!$C$10:$AZ$251,MATCH(A363,'[1]Controles de Corrupción'!$B$10:$B$251,0),41),"")</f>
        <v/>
      </c>
      <c r="P363" s="70" t="str">
        <f>IFERROR(INDEX('[1]Controles de Corrupción'!$C$10:$AZ$251,MATCH(A363,'[1]Controles de Corrupción'!$B$10:$B$251,0),42),"")</f>
        <v/>
      </c>
      <c r="Q363" s="62" t="str">
        <f>IFERROR(INDEX('[1]Controles de Corrupción'!$C$10:$AZ$251,MATCH(A363,'[1]Controles de Corrupción'!$B$10:$B$251,0),47),"")</f>
        <v/>
      </c>
    </row>
    <row r="364" spans="1:17" ht="51.75" customHeight="1" x14ac:dyDescent="0.25">
      <c r="A364" s="118" t="s">
        <v>995</v>
      </c>
      <c r="B364" s="818"/>
      <c r="C364" s="821"/>
      <c r="D364" s="701"/>
      <c r="E364" s="823"/>
      <c r="F364" s="702"/>
      <c r="G364" s="702"/>
      <c r="H364" s="816"/>
      <c r="I364" s="702"/>
      <c r="J364" s="702"/>
      <c r="K364" s="702"/>
      <c r="L364" s="702"/>
      <c r="M364" s="70" t="str">
        <f>IFERROR(INDEX('[1]Controles de Corrupción'!$C$10:$AZ$251,MATCH(A364,'[1]Controles de Corrupción'!$B$10:$B$251,0),4),"")</f>
        <v/>
      </c>
      <c r="N364" s="70" t="str">
        <f>IFERROR(INDEX('[1]Controles de Corrupción'!$C$10:$AZ$251,MATCH(A364,'[1]Controles de Corrupción'!$B$10:$B$251,0),40),"")</f>
        <v/>
      </c>
      <c r="O364" s="70" t="str">
        <f>IFERROR(INDEX('[1]Controles de Corrupción'!$C$10:$AZ$251,MATCH(A364,'[1]Controles de Corrupción'!$B$10:$B$251,0),41),"")</f>
        <v/>
      </c>
      <c r="P364" s="70" t="str">
        <f>IFERROR(INDEX('[1]Controles de Corrupción'!$C$10:$AZ$251,MATCH(A364,'[1]Controles de Corrupción'!$B$10:$B$251,0),42),"")</f>
        <v/>
      </c>
      <c r="Q364" s="62" t="str">
        <f>IFERROR(INDEX('[1]Controles de Corrupción'!$C$10:$AZ$251,MATCH(A364,'[1]Controles de Corrupción'!$B$10:$B$251,0),47),"")</f>
        <v/>
      </c>
    </row>
    <row r="365" spans="1:17" ht="51.75" customHeight="1" x14ac:dyDescent="0.25">
      <c r="A365" s="118" t="s">
        <v>996</v>
      </c>
      <c r="B365" s="818"/>
      <c r="C365" s="821"/>
      <c r="D365" s="701"/>
      <c r="E365" s="823"/>
      <c r="F365" s="702"/>
      <c r="G365" s="702"/>
      <c r="H365" s="816"/>
      <c r="I365" s="702"/>
      <c r="J365" s="702"/>
      <c r="K365" s="702"/>
      <c r="L365" s="702"/>
      <c r="M365" s="70" t="str">
        <f>IFERROR(INDEX('[1]Controles de Corrupción'!$C$10:$AZ$251,MATCH(A365,'[1]Controles de Corrupción'!$B$10:$B$251,0),4),"")</f>
        <v/>
      </c>
      <c r="N365" s="70" t="str">
        <f>IFERROR(INDEX('[1]Controles de Corrupción'!$C$10:$AZ$251,MATCH(A365,'[1]Controles de Corrupción'!$B$10:$B$251,0),40),"")</f>
        <v/>
      </c>
      <c r="O365" s="70" t="str">
        <f>IFERROR(INDEX('[1]Controles de Corrupción'!$C$10:$AZ$251,MATCH(A365,'[1]Controles de Corrupción'!$B$10:$B$251,0),41),"")</f>
        <v/>
      </c>
      <c r="P365" s="70" t="str">
        <f>IFERROR(INDEX('[1]Controles de Corrupción'!$C$10:$AZ$251,MATCH(A365,'[1]Controles de Corrupción'!$B$10:$B$251,0),42),"")</f>
        <v/>
      </c>
      <c r="Q365" s="62" t="str">
        <f>IFERROR(INDEX('[1]Controles de Corrupción'!$C$10:$AZ$251,MATCH(A365,'[1]Controles de Corrupción'!$B$10:$B$251,0),47),"")</f>
        <v/>
      </c>
    </row>
    <row r="366" spans="1:17" ht="51.75" customHeight="1" x14ac:dyDescent="0.25">
      <c r="A366" s="118" t="s">
        <v>997</v>
      </c>
      <c r="B366" s="819"/>
      <c r="C366" s="821"/>
      <c r="D366" s="701"/>
      <c r="E366" s="823"/>
      <c r="F366" s="702"/>
      <c r="G366" s="702"/>
      <c r="H366" s="714"/>
      <c r="I366" s="702"/>
      <c r="J366" s="702"/>
      <c r="K366" s="702"/>
      <c r="L366" s="702"/>
      <c r="M366" s="70" t="str">
        <f>IFERROR(INDEX('[1]Controles de Corrupción'!$C$10:$AZ$251,MATCH(A366,'[1]Controles de Corrupción'!$B$10:$B$251,0),4),"")</f>
        <v/>
      </c>
      <c r="N366" s="70" t="str">
        <f>IFERROR(INDEX('[1]Controles de Corrupción'!$C$10:$AZ$251,MATCH(A366,'[1]Controles de Corrupción'!$B$10:$B$251,0),40),"")</f>
        <v/>
      </c>
      <c r="O366" s="70" t="str">
        <f>IFERROR(INDEX('[1]Controles de Corrupción'!$C$10:$AZ$251,MATCH(A366,'[1]Controles de Corrupción'!$B$10:$B$251,0),41),"")</f>
        <v/>
      </c>
      <c r="P366" s="70" t="str">
        <f>IFERROR(INDEX('[1]Controles de Corrupción'!$C$10:$AZ$251,MATCH(A366,'[1]Controles de Corrupción'!$B$10:$B$251,0),42),"")</f>
        <v/>
      </c>
      <c r="Q366" s="62" t="str">
        <f>IFERROR(INDEX('[1]Controles de Corrupción'!$C$10:$AZ$251,MATCH(A366,'[1]Controles de Corrupción'!$B$10:$B$251,0),47),"")</f>
        <v/>
      </c>
    </row>
    <row r="367" spans="1:17" ht="51.75" customHeight="1" x14ac:dyDescent="0.25">
      <c r="A367" s="118" t="s">
        <v>998</v>
      </c>
      <c r="B367" s="817"/>
      <c r="C367" s="820" t="str">
        <f>IFERROR(INDEX('[1]Riesgos de Corrupción'!$B$11:$BN$100,MATCH('Mapa Riesgo CorrupcióN'!B367,'[1]Riesgos de Corrupción'!$B$11:$B$100,0),2),"")</f>
        <v/>
      </c>
      <c r="D367" s="700" t="str">
        <f>IFERROR(INDEX('[1]Riesgos de Corrupción'!$B$11:$BN$100,MATCH('Mapa Riesgo CorrupcióN'!B367,'[1]Riesgos de Corrupción'!$B$11:$B$100,0),4),"")</f>
        <v/>
      </c>
      <c r="E367" s="822" t="str">
        <f>IFERROR(INDEX('[1]Riesgos de Corrupción'!$B$11:$BN$100,MATCH('Mapa Riesgo CorrupcióN'!B367,'[1]Riesgos de Corrupción'!$B$11:$B$100,0),5),"")</f>
        <v/>
      </c>
      <c r="F367" s="713" t="str">
        <f>IFERROR(INDEX('[1]Riesgos de Corrupción'!$B$11:$BN$100,MATCH('Mapa Riesgo CorrupcióN'!B367,'[1]Riesgos de Corrupción'!$B$11:$B$100,0),18),"")</f>
        <v/>
      </c>
      <c r="G367" s="713" t="str">
        <f>IFERROR(INDEX('[1]Riesgos de Corrupción'!$B$11:$BN$100,MATCH('Mapa Riesgo CorrupcióN'!B367,'[1]Riesgos de Corrupción'!$B$11:$B$100,0),63),"")</f>
        <v/>
      </c>
      <c r="H367" s="815" t="str">
        <f>IFERROR(INDEX('[1]Riesgos de Corrupción'!$B$11:$BN$100,MATCH('Mapa Riesgo CorrupcióN'!B367,'[1]Riesgos de Corrupción'!$B$11:$B$100,0),64),"")</f>
        <v/>
      </c>
      <c r="I367" s="713" t="str">
        <f>IFERROR(INDEX('[1]Controles de Corrupción'!$C$10:$AZ$251,MATCH('Mapa Riesgo CorrupcióN'!B367,'[1]Controles de Corrupción'!$C$10:$C$251,0),33),"")</f>
        <v/>
      </c>
      <c r="J367" s="713" t="str">
        <f>IFERROR(INDEX('[1]Controles de Corrupción'!$C$10:$AZ$251,MATCH('Mapa Riesgo CorrupcióN'!B367,'[1]Controles de Corrupción'!$C$10:$C$251,0),36),"")</f>
        <v/>
      </c>
      <c r="K367" s="713" t="str">
        <f>IFERROR(INDEX('[1]Controles de Corrupción'!$C$10:$AZ$251,MATCH('Mapa Riesgo CorrupcióN'!B367,'[1]Controles de Corrupción'!$C$10:$C$251,0),37),"")</f>
        <v/>
      </c>
      <c r="L367" s="713" t="str">
        <f>IFERROR(INDEX('[1]Controles de Corrupción'!$C$10:$AZ$251,MATCH('Mapa Riesgo CorrupcióN'!B367,'[1]Controles de Corrupción'!$C$10:$C$251,0),38),"")</f>
        <v/>
      </c>
      <c r="M367" s="70" t="str">
        <f>IFERROR(INDEX('[1]Controles de Corrupción'!$C$10:$AZ$251,MATCH(A367,'[1]Controles de Corrupción'!$B$10:$B$251,0),4),"")</f>
        <v/>
      </c>
      <c r="N367" s="70" t="str">
        <f>IFERROR(INDEX('[1]Controles de Corrupción'!$C$10:$AZ$251,MATCH(A367,'[1]Controles de Corrupción'!$B$10:$B$251,0),40),"")</f>
        <v/>
      </c>
      <c r="O367" s="70" t="str">
        <f>IFERROR(INDEX('[1]Controles de Corrupción'!$C$10:$AZ$251,MATCH(A367,'[1]Controles de Corrupción'!$B$10:$B$251,0),41),"")</f>
        <v/>
      </c>
      <c r="P367" s="70" t="str">
        <f>IFERROR(INDEX('[1]Controles de Corrupción'!$C$10:$AZ$251,MATCH(A367,'[1]Controles de Corrupción'!$B$10:$B$251,0),42),"")</f>
        <v/>
      </c>
      <c r="Q367" s="62" t="str">
        <f>IFERROR(INDEX('[1]Controles de Corrupción'!$C$10:$AZ$251,MATCH(A367,'[1]Controles de Corrupción'!$B$10:$B$251,0),47),"")</f>
        <v/>
      </c>
    </row>
    <row r="368" spans="1:17" ht="51.75" customHeight="1" x14ac:dyDescent="0.25">
      <c r="A368" s="118" t="s">
        <v>999</v>
      </c>
      <c r="B368" s="818"/>
      <c r="C368" s="821"/>
      <c r="D368" s="701"/>
      <c r="E368" s="823"/>
      <c r="F368" s="702"/>
      <c r="G368" s="702"/>
      <c r="H368" s="816"/>
      <c r="I368" s="702"/>
      <c r="J368" s="702"/>
      <c r="K368" s="702"/>
      <c r="L368" s="702"/>
      <c r="M368" s="70" t="str">
        <f>IFERROR(INDEX('[1]Controles de Corrupción'!$C$10:$AZ$251,MATCH(A368,'[1]Controles de Corrupción'!$B$10:$B$251,0),4),"")</f>
        <v/>
      </c>
      <c r="N368" s="70" t="str">
        <f>IFERROR(INDEX('[1]Controles de Corrupción'!$C$10:$AZ$251,MATCH(A368,'[1]Controles de Corrupción'!$B$10:$B$251,0),40),"")</f>
        <v/>
      </c>
      <c r="O368" s="70" t="str">
        <f>IFERROR(INDEX('[1]Controles de Corrupción'!$C$10:$AZ$251,MATCH(A368,'[1]Controles de Corrupción'!$B$10:$B$251,0),41),"")</f>
        <v/>
      </c>
      <c r="P368" s="70" t="str">
        <f>IFERROR(INDEX('[1]Controles de Corrupción'!$C$10:$AZ$251,MATCH(A368,'[1]Controles de Corrupción'!$B$10:$B$251,0),42),"")</f>
        <v/>
      </c>
      <c r="Q368" s="62" t="str">
        <f>IFERROR(INDEX('[1]Controles de Corrupción'!$C$10:$AZ$251,MATCH(A368,'[1]Controles de Corrupción'!$B$10:$B$251,0),47),"")</f>
        <v/>
      </c>
    </row>
    <row r="369" spans="1:17" ht="51.75" customHeight="1" x14ac:dyDescent="0.25">
      <c r="A369" s="118" t="s">
        <v>1000</v>
      </c>
      <c r="B369" s="818"/>
      <c r="C369" s="821"/>
      <c r="D369" s="701"/>
      <c r="E369" s="823"/>
      <c r="F369" s="702"/>
      <c r="G369" s="702"/>
      <c r="H369" s="816"/>
      <c r="I369" s="702"/>
      <c r="J369" s="702"/>
      <c r="K369" s="702"/>
      <c r="L369" s="702"/>
      <c r="M369" s="70" t="str">
        <f>IFERROR(INDEX('[1]Controles de Corrupción'!$C$10:$AZ$251,MATCH(A369,'[1]Controles de Corrupción'!$B$10:$B$251,0),4),"")</f>
        <v/>
      </c>
      <c r="N369" s="70" t="str">
        <f>IFERROR(INDEX('[1]Controles de Corrupción'!$C$10:$AZ$251,MATCH(A369,'[1]Controles de Corrupción'!$B$10:$B$251,0),40),"")</f>
        <v/>
      </c>
      <c r="O369" s="70" t="str">
        <f>IFERROR(INDEX('[1]Controles de Corrupción'!$C$10:$AZ$251,MATCH(A369,'[1]Controles de Corrupción'!$B$10:$B$251,0),41),"")</f>
        <v/>
      </c>
      <c r="P369" s="70" t="str">
        <f>IFERROR(INDEX('[1]Controles de Corrupción'!$C$10:$AZ$251,MATCH(A369,'[1]Controles de Corrupción'!$B$10:$B$251,0),42),"")</f>
        <v/>
      </c>
      <c r="Q369" s="62" t="str">
        <f>IFERROR(INDEX('[1]Controles de Corrupción'!$C$10:$AZ$251,MATCH(A369,'[1]Controles de Corrupción'!$B$10:$B$251,0),47),"")</f>
        <v/>
      </c>
    </row>
    <row r="370" spans="1:17" ht="51.75" customHeight="1" x14ac:dyDescent="0.25">
      <c r="A370" s="118" t="s">
        <v>1001</v>
      </c>
      <c r="B370" s="818"/>
      <c r="C370" s="821"/>
      <c r="D370" s="701"/>
      <c r="E370" s="823"/>
      <c r="F370" s="702"/>
      <c r="G370" s="702"/>
      <c r="H370" s="816"/>
      <c r="I370" s="702"/>
      <c r="J370" s="702"/>
      <c r="K370" s="702"/>
      <c r="L370" s="702"/>
      <c r="M370" s="70" t="str">
        <f>IFERROR(INDEX('[1]Controles de Corrupción'!$C$10:$AZ$251,MATCH(A370,'[1]Controles de Corrupción'!$B$10:$B$251,0),4),"")</f>
        <v/>
      </c>
      <c r="N370" s="70" t="str">
        <f>IFERROR(INDEX('[1]Controles de Corrupción'!$C$10:$AZ$251,MATCH(A370,'[1]Controles de Corrupción'!$B$10:$B$251,0),40),"")</f>
        <v/>
      </c>
      <c r="O370" s="70" t="str">
        <f>IFERROR(INDEX('[1]Controles de Corrupción'!$C$10:$AZ$251,MATCH(A370,'[1]Controles de Corrupción'!$B$10:$B$251,0),41),"")</f>
        <v/>
      </c>
      <c r="P370" s="70" t="str">
        <f>IFERROR(INDEX('[1]Controles de Corrupción'!$C$10:$AZ$251,MATCH(A370,'[1]Controles de Corrupción'!$B$10:$B$251,0),42),"")</f>
        <v/>
      </c>
      <c r="Q370" s="62" t="str">
        <f>IFERROR(INDEX('[1]Controles de Corrupción'!$C$10:$AZ$251,MATCH(A370,'[1]Controles de Corrupción'!$B$10:$B$251,0),47),"")</f>
        <v/>
      </c>
    </row>
    <row r="371" spans="1:17" ht="51.75" customHeight="1" x14ac:dyDescent="0.25">
      <c r="A371" s="118" t="s">
        <v>1002</v>
      </c>
      <c r="B371" s="818"/>
      <c r="C371" s="821"/>
      <c r="D371" s="701"/>
      <c r="E371" s="823"/>
      <c r="F371" s="702"/>
      <c r="G371" s="702"/>
      <c r="H371" s="816"/>
      <c r="I371" s="702"/>
      <c r="J371" s="702"/>
      <c r="K371" s="702"/>
      <c r="L371" s="702"/>
      <c r="M371" s="70" t="str">
        <f>IFERROR(INDEX('[1]Controles de Corrupción'!$C$10:$AZ$251,MATCH(A371,'[1]Controles de Corrupción'!$B$10:$B$251,0),4),"")</f>
        <v/>
      </c>
      <c r="N371" s="70" t="str">
        <f>IFERROR(INDEX('[1]Controles de Corrupción'!$C$10:$AZ$251,MATCH(A371,'[1]Controles de Corrupción'!$B$10:$B$251,0),40),"")</f>
        <v/>
      </c>
      <c r="O371" s="70" t="str">
        <f>IFERROR(INDEX('[1]Controles de Corrupción'!$C$10:$AZ$251,MATCH(A371,'[1]Controles de Corrupción'!$B$10:$B$251,0),41),"")</f>
        <v/>
      </c>
      <c r="P371" s="70" t="str">
        <f>IFERROR(INDEX('[1]Controles de Corrupción'!$C$10:$AZ$251,MATCH(A371,'[1]Controles de Corrupción'!$B$10:$B$251,0),42),"")</f>
        <v/>
      </c>
      <c r="Q371" s="62" t="str">
        <f>IFERROR(INDEX('[1]Controles de Corrupción'!$C$10:$AZ$251,MATCH(A371,'[1]Controles de Corrupción'!$B$10:$B$251,0),47),"")</f>
        <v/>
      </c>
    </row>
    <row r="372" spans="1:17" ht="51.75" customHeight="1" x14ac:dyDescent="0.25">
      <c r="A372" s="118" t="s">
        <v>1003</v>
      </c>
      <c r="B372" s="819"/>
      <c r="C372" s="821"/>
      <c r="D372" s="701"/>
      <c r="E372" s="823"/>
      <c r="F372" s="702"/>
      <c r="G372" s="702"/>
      <c r="H372" s="714"/>
      <c r="I372" s="702"/>
      <c r="J372" s="702"/>
      <c r="K372" s="702"/>
      <c r="L372" s="702"/>
      <c r="M372" s="70" t="str">
        <f>IFERROR(INDEX('[1]Controles de Corrupción'!$C$10:$AZ$251,MATCH(A372,'[1]Controles de Corrupción'!$B$10:$B$251,0),4),"")</f>
        <v/>
      </c>
      <c r="N372" s="70" t="str">
        <f>IFERROR(INDEX('[1]Controles de Corrupción'!$C$10:$AZ$251,MATCH(A372,'[1]Controles de Corrupción'!$B$10:$B$251,0),40),"")</f>
        <v/>
      </c>
      <c r="O372" s="70" t="str">
        <f>IFERROR(INDEX('[1]Controles de Corrupción'!$C$10:$AZ$251,MATCH(A372,'[1]Controles de Corrupción'!$B$10:$B$251,0),41),"")</f>
        <v/>
      </c>
      <c r="P372" s="70" t="str">
        <f>IFERROR(INDEX('[1]Controles de Corrupción'!$C$10:$AZ$251,MATCH(A372,'[1]Controles de Corrupción'!$B$10:$B$251,0),42),"")</f>
        <v/>
      </c>
      <c r="Q372" s="62" t="str">
        <f>IFERROR(INDEX('[1]Controles de Corrupción'!$C$10:$AZ$251,MATCH(A372,'[1]Controles de Corrupción'!$B$10:$B$251,0),47),"")</f>
        <v/>
      </c>
    </row>
    <row r="373" spans="1:17" ht="51.75" customHeight="1" x14ac:dyDescent="0.25">
      <c r="A373" s="118" t="s">
        <v>1004</v>
      </c>
      <c r="B373" s="817"/>
      <c r="C373" s="820" t="str">
        <f>IFERROR(INDEX('[1]Riesgos de Corrupción'!$B$11:$BN$100,MATCH('Mapa Riesgo CorrupcióN'!B373,'[1]Riesgos de Corrupción'!$B$11:$B$100,0),2),"")</f>
        <v/>
      </c>
      <c r="D373" s="700" t="str">
        <f>IFERROR(INDEX('[1]Riesgos de Corrupción'!$B$11:$BN$100,MATCH('Mapa Riesgo CorrupcióN'!B373,'[1]Riesgos de Corrupción'!$B$11:$B$100,0),4),"")</f>
        <v/>
      </c>
      <c r="E373" s="822" t="str">
        <f>IFERROR(INDEX('[1]Riesgos de Corrupción'!$B$11:$BN$100,MATCH('Mapa Riesgo CorrupcióN'!B373,'[1]Riesgos de Corrupción'!$B$11:$B$100,0),5),"")</f>
        <v/>
      </c>
      <c r="F373" s="713" t="str">
        <f>IFERROR(INDEX('[1]Riesgos de Corrupción'!$B$11:$BN$100,MATCH('Mapa Riesgo CorrupcióN'!B373,'[1]Riesgos de Corrupción'!$B$11:$B$100,0),18),"")</f>
        <v/>
      </c>
      <c r="G373" s="713" t="str">
        <f>IFERROR(INDEX('[1]Riesgos de Corrupción'!$B$11:$BN$100,MATCH('Mapa Riesgo CorrupcióN'!B373,'[1]Riesgos de Corrupción'!$B$11:$B$100,0),63),"")</f>
        <v/>
      </c>
      <c r="H373" s="815" t="str">
        <f>IFERROR(INDEX('[1]Riesgos de Corrupción'!$B$11:$BN$100,MATCH('Mapa Riesgo CorrupcióN'!B373,'[1]Riesgos de Corrupción'!$B$11:$B$100,0),64),"")</f>
        <v/>
      </c>
      <c r="I373" s="713" t="str">
        <f>IFERROR(INDEX('[1]Controles de Corrupción'!$C$10:$AZ$251,MATCH('Mapa Riesgo CorrupcióN'!B373,'[1]Controles de Corrupción'!$C$10:$C$251,0),33),"")</f>
        <v/>
      </c>
      <c r="J373" s="713" t="str">
        <f>IFERROR(INDEX('[1]Controles de Corrupción'!$C$10:$AZ$251,MATCH('Mapa Riesgo CorrupcióN'!B373,'[1]Controles de Corrupción'!$C$10:$C$251,0),36),"")</f>
        <v/>
      </c>
      <c r="K373" s="713" t="str">
        <f>IFERROR(INDEX('[1]Controles de Corrupción'!$C$10:$AZ$251,MATCH('Mapa Riesgo CorrupcióN'!B373,'[1]Controles de Corrupción'!$C$10:$C$251,0),37),"")</f>
        <v/>
      </c>
      <c r="L373" s="713" t="str">
        <f>IFERROR(INDEX('[1]Controles de Corrupción'!$C$10:$AZ$251,MATCH('Mapa Riesgo CorrupcióN'!B373,'[1]Controles de Corrupción'!$C$10:$C$251,0),38),"")</f>
        <v/>
      </c>
      <c r="M373" s="70" t="str">
        <f>IFERROR(INDEX('[1]Controles de Corrupción'!$C$10:$AZ$251,MATCH(A373,'[1]Controles de Corrupción'!$B$10:$B$251,0),4),"")</f>
        <v/>
      </c>
      <c r="N373" s="70" t="str">
        <f>IFERROR(INDEX('[1]Controles de Corrupción'!$C$10:$AZ$251,MATCH(A373,'[1]Controles de Corrupción'!$B$10:$B$251,0),40),"")</f>
        <v/>
      </c>
      <c r="O373" s="70" t="str">
        <f>IFERROR(INDEX('[1]Controles de Corrupción'!$C$10:$AZ$251,MATCH(A373,'[1]Controles de Corrupción'!$B$10:$B$251,0),41),"")</f>
        <v/>
      </c>
      <c r="P373" s="70" t="str">
        <f>IFERROR(INDEX('[1]Controles de Corrupción'!$C$10:$AZ$251,MATCH(A373,'[1]Controles de Corrupción'!$B$10:$B$251,0),42),"")</f>
        <v/>
      </c>
      <c r="Q373" s="62" t="str">
        <f>IFERROR(INDEX('[1]Controles de Corrupción'!$C$10:$AZ$251,MATCH(A373,'[1]Controles de Corrupción'!$B$10:$B$251,0),47),"")</f>
        <v/>
      </c>
    </row>
    <row r="374" spans="1:17" ht="51.75" customHeight="1" x14ac:dyDescent="0.25">
      <c r="A374" s="118" t="s">
        <v>1005</v>
      </c>
      <c r="B374" s="818"/>
      <c r="C374" s="821"/>
      <c r="D374" s="701"/>
      <c r="E374" s="823"/>
      <c r="F374" s="702"/>
      <c r="G374" s="702"/>
      <c r="H374" s="816"/>
      <c r="I374" s="702"/>
      <c r="J374" s="702"/>
      <c r="K374" s="702"/>
      <c r="L374" s="702"/>
      <c r="M374" s="70" t="str">
        <f>IFERROR(INDEX('[1]Controles de Corrupción'!$C$10:$AZ$251,MATCH(A374,'[1]Controles de Corrupción'!$B$10:$B$251,0),4),"")</f>
        <v/>
      </c>
      <c r="N374" s="70" t="str">
        <f>IFERROR(INDEX('[1]Controles de Corrupción'!$C$10:$AZ$251,MATCH(A374,'[1]Controles de Corrupción'!$B$10:$B$251,0),40),"")</f>
        <v/>
      </c>
      <c r="O374" s="70" t="str">
        <f>IFERROR(INDEX('[1]Controles de Corrupción'!$C$10:$AZ$251,MATCH(A374,'[1]Controles de Corrupción'!$B$10:$B$251,0),41),"")</f>
        <v/>
      </c>
      <c r="P374" s="70" t="str">
        <f>IFERROR(INDEX('[1]Controles de Corrupción'!$C$10:$AZ$251,MATCH(A374,'[1]Controles de Corrupción'!$B$10:$B$251,0),42),"")</f>
        <v/>
      </c>
      <c r="Q374" s="62" t="str">
        <f>IFERROR(INDEX('[1]Controles de Corrupción'!$C$10:$AZ$251,MATCH(A374,'[1]Controles de Corrupción'!$B$10:$B$251,0),47),"")</f>
        <v/>
      </c>
    </row>
    <row r="375" spans="1:17" ht="51.75" customHeight="1" x14ac:dyDescent="0.25">
      <c r="A375" s="118" t="s">
        <v>1006</v>
      </c>
      <c r="B375" s="818"/>
      <c r="C375" s="821"/>
      <c r="D375" s="701"/>
      <c r="E375" s="823"/>
      <c r="F375" s="702"/>
      <c r="G375" s="702"/>
      <c r="H375" s="816"/>
      <c r="I375" s="702"/>
      <c r="J375" s="702"/>
      <c r="K375" s="702"/>
      <c r="L375" s="702"/>
      <c r="M375" s="70" t="str">
        <f>IFERROR(INDEX('[1]Controles de Corrupción'!$C$10:$AZ$251,MATCH(A375,'[1]Controles de Corrupción'!$B$10:$B$251,0),4),"")</f>
        <v/>
      </c>
      <c r="N375" s="70" t="str">
        <f>IFERROR(INDEX('[1]Controles de Corrupción'!$C$10:$AZ$251,MATCH(A375,'[1]Controles de Corrupción'!$B$10:$B$251,0),40),"")</f>
        <v/>
      </c>
      <c r="O375" s="70" t="str">
        <f>IFERROR(INDEX('[1]Controles de Corrupción'!$C$10:$AZ$251,MATCH(A375,'[1]Controles de Corrupción'!$B$10:$B$251,0),41),"")</f>
        <v/>
      </c>
      <c r="P375" s="70" t="str">
        <f>IFERROR(INDEX('[1]Controles de Corrupción'!$C$10:$AZ$251,MATCH(A375,'[1]Controles de Corrupción'!$B$10:$B$251,0),42),"")</f>
        <v/>
      </c>
      <c r="Q375" s="62" t="str">
        <f>IFERROR(INDEX('[1]Controles de Corrupción'!$C$10:$AZ$251,MATCH(A375,'[1]Controles de Corrupción'!$B$10:$B$251,0),47),"")</f>
        <v/>
      </c>
    </row>
    <row r="376" spans="1:17" ht="51.75" customHeight="1" x14ac:dyDescent="0.25">
      <c r="A376" s="118" t="s">
        <v>1007</v>
      </c>
      <c r="B376" s="818"/>
      <c r="C376" s="821"/>
      <c r="D376" s="701"/>
      <c r="E376" s="823"/>
      <c r="F376" s="702"/>
      <c r="G376" s="702"/>
      <c r="H376" s="816"/>
      <c r="I376" s="702"/>
      <c r="J376" s="702"/>
      <c r="K376" s="702"/>
      <c r="L376" s="702"/>
      <c r="M376" s="70" t="str">
        <f>IFERROR(INDEX('[1]Controles de Corrupción'!$C$10:$AZ$251,MATCH(A376,'[1]Controles de Corrupción'!$B$10:$B$251,0),4),"")</f>
        <v/>
      </c>
      <c r="N376" s="70" t="str">
        <f>IFERROR(INDEX('[1]Controles de Corrupción'!$C$10:$AZ$251,MATCH(A376,'[1]Controles de Corrupción'!$B$10:$B$251,0),40),"")</f>
        <v/>
      </c>
      <c r="O376" s="70" t="str">
        <f>IFERROR(INDEX('[1]Controles de Corrupción'!$C$10:$AZ$251,MATCH(A376,'[1]Controles de Corrupción'!$B$10:$B$251,0),41),"")</f>
        <v/>
      </c>
      <c r="P376" s="70" t="str">
        <f>IFERROR(INDEX('[1]Controles de Corrupción'!$C$10:$AZ$251,MATCH(A376,'[1]Controles de Corrupción'!$B$10:$B$251,0),42),"")</f>
        <v/>
      </c>
      <c r="Q376" s="62" t="str">
        <f>IFERROR(INDEX('[1]Controles de Corrupción'!$C$10:$AZ$251,MATCH(A376,'[1]Controles de Corrupción'!$B$10:$B$251,0),47),"")</f>
        <v/>
      </c>
    </row>
    <row r="377" spans="1:17" ht="51.75" customHeight="1" x14ac:dyDescent="0.25">
      <c r="A377" s="118" t="s">
        <v>1008</v>
      </c>
      <c r="B377" s="818"/>
      <c r="C377" s="821"/>
      <c r="D377" s="701"/>
      <c r="E377" s="823"/>
      <c r="F377" s="702"/>
      <c r="G377" s="702"/>
      <c r="H377" s="816"/>
      <c r="I377" s="702"/>
      <c r="J377" s="702"/>
      <c r="K377" s="702"/>
      <c r="L377" s="702"/>
      <c r="M377" s="70" t="str">
        <f>IFERROR(INDEX('[1]Controles de Corrupción'!$C$10:$AZ$251,MATCH(A377,'[1]Controles de Corrupción'!$B$10:$B$251,0),4),"")</f>
        <v/>
      </c>
      <c r="N377" s="70" t="str">
        <f>IFERROR(INDEX('[1]Controles de Corrupción'!$C$10:$AZ$251,MATCH(A377,'[1]Controles de Corrupción'!$B$10:$B$251,0),40),"")</f>
        <v/>
      </c>
      <c r="O377" s="70" t="str">
        <f>IFERROR(INDEX('[1]Controles de Corrupción'!$C$10:$AZ$251,MATCH(A377,'[1]Controles de Corrupción'!$B$10:$B$251,0),41),"")</f>
        <v/>
      </c>
      <c r="P377" s="70" t="str">
        <f>IFERROR(INDEX('[1]Controles de Corrupción'!$C$10:$AZ$251,MATCH(A377,'[1]Controles de Corrupción'!$B$10:$B$251,0),42),"")</f>
        <v/>
      </c>
      <c r="Q377" s="62" t="str">
        <f>IFERROR(INDEX('[1]Controles de Corrupción'!$C$10:$AZ$251,MATCH(A377,'[1]Controles de Corrupción'!$B$10:$B$251,0),47),"")</f>
        <v/>
      </c>
    </row>
    <row r="378" spans="1:17" ht="51.75" customHeight="1" x14ac:dyDescent="0.25">
      <c r="A378" s="118" t="s">
        <v>1009</v>
      </c>
      <c r="B378" s="819"/>
      <c r="C378" s="821"/>
      <c r="D378" s="701"/>
      <c r="E378" s="823"/>
      <c r="F378" s="702"/>
      <c r="G378" s="702"/>
      <c r="H378" s="714"/>
      <c r="I378" s="702"/>
      <c r="J378" s="702"/>
      <c r="K378" s="702"/>
      <c r="L378" s="702"/>
      <c r="M378" s="70" t="str">
        <f>IFERROR(INDEX('[1]Controles de Corrupción'!$C$10:$AZ$251,MATCH(A378,'[1]Controles de Corrupción'!$B$10:$B$251,0),4),"")</f>
        <v/>
      </c>
      <c r="N378" s="70" t="str">
        <f>IFERROR(INDEX('[1]Controles de Corrupción'!$C$10:$AZ$251,MATCH(A378,'[1]Controles de Corrupción'!$B$10:$B$251,0),40),"")</f>
        <v/>
      </c>
      <c r="O378" s="70" t="str">
        <f>IFERROR(INDEX('[1]Controles de Corrupción'!$C$10:$AZ$251,MATCH(A378,'[1]Controles de Corrupción'!$B$10:$B$251,0),41),"")</f>
        <v/>
      </c>
      <c r="P378" s="70" t="str">
        <f>IFERROR(INDEX('[1]Controles de Corrupción'!$C$10:$AZ$251,MATCH(A378,'[1]Controles de Corrupción'!$B$10:$B$251,0),42),"")</f>
        <v/>
      </c>
      <c r="Q378" s="62" t="str">
        <f>IFERROR(INDEX('[1]Controles de Corrupción'!$C$10:$AZ$251,MATCH(A378,'[1]Controles de Corrupción'!$B$10:$B$251,0),47),"")</f>
        <v/>
      </c>
    </row>
    <row r="379" spans="1:17" ht="51.75" customHeight="1" x14ac:dyDescent="0.25">
      <c r="A379" s="118" t="s">
        <v>1010</v>
      </c>
      <c r="B379" s="817"/>
      <c r="C379" s="820" t="str">
        <f>IFERROR(INDEX('[1]Riesgos de Corrupción'!$B$11:$BN$100,MATCH('Mapa Riesgo CorrupcióN'!B379,'[1]Riesgos de Corrupción'!$B$11:$B$100,0),2),"")</f>
        <v/>
      </c>
      <c r="D379" s="700" t="str">
        <f>IFERROR(INDEX('[1]Riesgos de Corrupción'!$B$11:$BN$100,MATCH('Mapa Riesgo CorrupcióN'!B379,'[1]Riesgos de Corrupción'!$B$11:$B$100,0),4),"")</f>
        <v/>
      </c>
      <c r="E379" s="822" t="str">
        <f>IFERROR(INDEX('[1]Riesgos de Corrupción'!$B$11:$BN$100,MATCH('Mapa Riesgo CorrupcióN'!B379,'[1]Riesgos de Corrupción'!$B$11:$B$100,0),5),"")</f>
        <v/>
      </c>
      <c r="F379" s="713" t="str">
        <f>IFERROR(INDEX('[1]Riesgos de Corrupción'!$B$11:$BN$100,MATCH('Mapa Riesgo CorrupcióN'!B379,'[1]Riesgos de Corrupción'!$B$11:$B$100,0),18),"")</f>
        <v/>
      </c>
      <c r="G379" s="713" t="str">
        <f>IFERROR(INDEX('[1]Riesgos de Corrupción'!$B$11:$BN$100,MATCH('Mapa Riesgo CorrupcióN'!B379,'[1]Riesgos de Corrupción'!$B$11:$B$100,0),63),"")</f>
        <v/>
      </c>
      <c r="H379" s="815" t="str">
        <f>IFERROR(INDEX('[1]Riesgos de Corrupción'!$B$11:$BN$100,MATCH('Mapa Riesgo CorrupcióN'!B379,'[1]Riesgos de Corrupción'!$B$11:$B$100,0),64),"")</f>
        <v/>
      </c>
      <c r="I379" s="713" t="str">
        <f>IFERROR(INDEX('[1]Controles de Corrupción'!$C$10:$AZ$251,MATCH('Mapa Riesgo CorrupcióN'!B379,'[1]Controles de Corrupción'!$C$10:$C$251,0),33),"")</f>
        <v/>
      </c>
      <c r="J379" s="713" t="str">
        <f>IFERROR(INDEX('[1]Controles de Corrupción'!$C$10:$AZ$251,MATCH('Mapa Riesgo CorrupcióN'!B379,'[1]Controles de Corrupción'!$C$10:$C$251,0),36),"")</f>
        <v/>
      </c>
      <c r="K379" s="713" t="str">
        <f>IFERROR(INDEX('[1]Controles de Corrupción'!$C$10:$AZ$251,MATCH('Mapa Riesgo CorrupcióN'!B379,'[1]Controles de Corrupción'!$C$10:$C$251,0),37),"")</f>
        <v/>
      </c>
      <c r="L379" s="713" t="str">
        <f>IFERROR(INDEX('[1]Controles de Corrupción'!$C$10:$AZ$251,MATCH('Mapa Riesgo CorrupcióN'!B379,'[1]Controles de Corrupción'!$C$10:$C$251,0),38),"")</f>
        <v/>
      </c>
      <c r="M379" s="70" t="str">
        <f>IFERROR(INDEX('[1]Controles de Corrupción'!$C$10:$AZ$251,MATCH(A379,'[1]Controles de Corrupción'!$B$10:$B$251,0),4),"")</f>
        <v/>
      </c>
      <c r="N379" s="70" t="str">
        <f>IFERROR(INDEX('[1]Controles de Corrupción'!$C$10:$AZ$251,MATCH(A379,'[1]Controles de Corrupción'!$B$10:$B$251,0),40),"")</f>
        <v/>
      </c>
      <c r="O379" s="70" t="str">
        <f>IFERROR(INDEX('[1]Controles de Corrupción'!$C$10:$AZ$251,MATCH(A379,'[1]Controles de Corrupción'!$B$10:$B$251,0),41),"")</f>
        <v/>
      </c>
      <c r="P379" s="70" t="str">
        <f>IFERROR(INDEX('[1]Controles de Corrupción'!$C$10:$AZ$251,MATCH(A379,'[1]Controles de Corrupción'!$B$10:$B$251,0),42),"")</f>
        <v/>
      </c>
      <c r="Q379" s="62" t="str">
        <f>IFERROR(INDEX('[1]Controles de Corrupción'!$C$10:$AZ$251,MATCH(A379,'[1]Controles de Corrupción'!$B$10:$B$251,0),47),"")</f>
        <v/>
      </c>
    </row>
    <row r="380" spans="1:17" ht="51.75" customHeight="1" x14ac:dyDescent="0.25">
      <c r="A380" s="118" t="s">
        <v>1011</v>
      </c>
      <c r="B380" s="818"/>
      <c r="C380" s="821"/>
      <c r="D380" s="701"/>
      <c r="E380" s="823"/>
      <c r="F380" s="702"/>
      <c r="G380" s="702"/>
      <c r="H380" s="816"/>
      <c r="I380" s="702"/>
      <c r="J380" s="702"/>
      <c r="K380" s="702"/>
      <c r="L380" s="702"/>
      <c r="M380" s="70" t="str">
        <f>IFERROR(INDEX('[1]Controles de Corrupción'!$C$10:$AZ$251,MATCH(A380,'[1]Controles de Corrupción'!$B$10:$B$251,0),4),"")</f>
        <v/>
      </c>
      <c r="N380" s="70" t="str">
        <f>IFERROR(INDEX('[1]Controles de Corrupción'!$C$10:$AZ$251,MATCH(A380,'[1]Controles de Corrupción'!$B$10:$B$251,0),40),"")</f>
        <v/>
      </c>
      <c r="O380" s="70" t="str">
        <f>IFERROR(INDEX('[1]Controles de Corrupción'!$C$10:$AZ$251,MATCH(A380,'[1]Controles de Corrupción'!$B$10:$B$251,0),41),"")</f>
        <v/>
      </c>
      <c r="P380" s="70" t="str">
        <f>IFERROR(INDEX('[1]Controles de Corrupción'!$C$10:$AZ$251,MATCH(A380,'[1]Controles de Corrupción'!$B$10:$B$251,0),42),"")</f>
        <v/>
      </c>
      <c r="Q380" s="62" t="str">
        <f>IFERROR(INDEX('[1]Controles de Corrupción'!$C$10:$AZ$251,MATCH(A380,'[1]Controles de Corrupción'!$B$10:$B$251,0),47),"")</f>
        <v/>
      </c>
    </row>
    <row r="381" spans="1:17" ht="51.75" customHeight="1" x14ac:dyDescent="0.25">
      <c r="A381" s="118" t="s">
        <v>1012</v>
      </c>
      <c r="B381" s="818"/>
      <c r="C381" s="821"/>
      <c r="D381" s="701"/>
      <c r="E381" s="823"/>
      <c r="F381" s="702"/>
      <c r="G381" s="702"/>
      <c r="H381" s="816"/>
      <c r="I381" s="702"/>
      <c r="J381" s="702"/>
      <c r="K381" s="702"/>
      <c r="L381" s="702"/>
      <c r="M381" s="70" t="str">
        <f>IFERROR(INDEX('[1]Controles de Corrupción'!$C$10:$AZ$251,MATCH(A381,'[1]Controles de Corrupción'!$B$10:$B$251,0),4),"")</f>
        <v/>
      </c>
      <c r="N381" s="70" t="str">
        <f>IFERROR(INDEX('[1]Controles de Corrupción'!$C$10:$AZ$251,MATCH(A381,'[1]Controles de Corrupción'!$B$10:$B$251,0),40),"")</f>
        <v/>
      </c>
      <c r="O381" s="70" t="str">
        <f>IFERROR(INDEX('[1]Controles de Corrupción'!$C$10:$AZ$251,MATCH(A381,'[1]Controles de Corrupción'!$B$10:$B$251,0),41),"")</f>
        <v/>
      </c>
      <c r="P381" s="70" t="str">
        <f>IFERROR(INDEX('[1]Controles de Corrupción'!$C$10:$AZ$251,MATCH(A381,'[1]Controles de Corrupción'!$B$10:$B$251,0),42),"")</f>
        <v/>
      </c>
      <c r="Q381" s="62" t="str">
        <f>IFERROR(INDEX('[1]Controles de Corrupción'!$C$10:$AZ$251,MATCH(A381,'[1]Controles de Corrupción'!$B$10:$B$251,0),47),"")</f>
        <v/>
      </c>
    </row>
    <row r="382" spans="1:17" ht="51.75" customHeight="1" x14ac:dyDescent="0.25">
      <c r="A382" s="118" t="s">
        <v>1013</v>
      </c>
      <c r="B382" s="818"/>
      <c r="C382" s="821"/>
      <c r="D382" s="701"/>
      <c r="E382" s="823"/>
      <c r="F382" s="702"/>
      <c r="G382" s="702"/>
      <c r="H382" s="816"/>
      <c r="I382" s="702"/>
      <c r="J382" s="702"/>
      <c r="K382" s="702"/>
      <c r="L382" s="702"/>
      <c r="M382" s="70" t="str">
        <f>IFERROR(INDEX('[1]Controles de Corrupción'!$C$10:$AZ$251,MATCH(A382,'[1]Controles de Corrupción'!$B$10:$B$251,0),4),"")</f>
        <v/>
      </c>
      <c r="N382" s="70" t="str">
        <f>IFERROR(INDEX('[1]Controles de Corrupción'!$C$10:$AZ$251,MATCH(A382,'[1]Controles de Corrupción'!$B$10:$B$251,0),40),"")</f>
        <v/>
      </c>
      <c r="O382" s="70" t="str">
        <f>IFERROR(INDEX('[1]Controles de Corrupción'!$C$10:$AZ$251,MATCH(A382,'[1]Controles de Corrupción'!$B$10:$B$251,0),41),"")</f>
        <v/>
      </c>
      <c r="P382" s="70" t="str">
        <f>IFERROR(INDEX('[1]Controles de Corrupción'!$C$10:$AZ$251,MATCH(A382,'[1]Controles de Corrupción'!$B$10:$B$251,0),42),"")</f>
        <v/>
      </c>
      <c r="Q382" s="62" t="str">
        <f>IFERROR(INDEX('[1]Controles de Corrupción'!$C$10:$AZ$251,MATCH(A382,'[1]Controles de Corrupción'!$B$10:$B$251,0),47),"")</f>
        <v/>
      </c>
    </row>
    <row r="383" spans="1:17" ht="51.75" customHeight="1" x14ac:dyDescent="0.25">
      <c r="A383" s="118" t="s">
        <v>1014</v>
      </c>
      <c r="B383" s="818"/>
      <c r="C383" s="821"/>
      <c r="D383" s="701"/>
      <c r="E383" s="823"/>
      <c r="F383" s="702"/>
      <c r="G383" s="702"/>
      <c r="H383" s="816"/>
      <c r="I383" s="702"/>
      <c r="J383" s="702"/>
      <c r="K383" s="702"/>
      <c r="L383" s="702"/>
      <c r="M383" s="70" t="str">
        <f>IFERROR(INDEX('[1]Controles de Corrupción'!$C$10:$AZ$251,MATCH(A383,'[1]Controles de Corrupción'!$B$10:$B$251,0),4),"")</f>
        <v/>
      </c>
      <c r="N383" s="70" t="str">
        <f>IFERROR(INDEX('[1]Controles de Corrupción'!$C$10:$AZ$251,MATCH(A383,'[1]Controles de Corrupción'!$B$10:$B$251,0),40),"")</f>
        <v/>
      </c>
      <c r="O383" s="70" t="str">
        <f>IFERROR(INDEX('[1]Controles de Corrupción'!$C$10:$AZ$251,MATCH(A383,'[1]Controles de Corrupción'!$B$10:$B$251,0),41),"")</f>
        <v/>
      </c>
      <c r="P383" s="70" t="str">
        <f>IFERROR(INDEX('[1]Controles de Corrupción'!$C$10:$AZ$251,MATCH(A383,'[1]Controles de Corrupción'!$B$10:$B$251,0),42),"")</f>
        <v/>
      </c>
      <c r="Q383" s="62" t="str">
        <f>IFERROR(INDEX('[1]Controles de Corrupción'!$C$10:$AZ$251,MATCH(A383,'[1]Controles de Corrupción'!$B$10:$B$251,0),47),"")</f>
        <v/>
      </c>
    </row>
    <row r="384" spans="1:17" ht="51.75" customHeight="1" x14ac:dyDescent="0.25">
      <c r="A384" s="118" t="s">
        <v>1015</v>
      </c>
      <c r="B384" s="819"/>
      <c r="C384" s="821"/>
      <c r="D384" s="701"/>
      <c r="E384" s="823"/>
      <c r="F384" s="702"/>
      <c r="G384" s="702"/>
      <c r="H384" s="714"/>
      <c r="I384" s="702"/>
      <c r="J384" s="702"/>
      <c r="K384" s="702"/>
      <c r="L384" s="702"/>
      <c r="M384" s="70" t="str">
        <f>IFERROR(INDEX('[1]Controles de Corrupción'!$C$10:$AZ$251,MATCH(A384,'[1]Controles de Corrupción'!$B$10:$B$251,0),4),"")</f>
        <v/>
      </c>
      <c r="N384" s="70" t="str">
        <f>IFERROR(INDEX('[1]Controles de Corrupción'!$C$10:$AZ$251,MATCH(A384,'[1]Controles de Corrupción'!$B$10:$B$251,0),40),"")</f>
        <v/>
      </c>
      <c r="O384" s="70" t="str">
        <f>IFERROR(INDEX('[1]Controles de Corrupción'!$C$10:$AZ$251,MATCH(A384,'[1]Controles de Corrupción'!$B$10:$B$251,0),41),"")</f>
        <v/>
      </c>
      <c r="P384" s="70" t="str">
        <f>IFERROR(INDEX('[1]Controles de Corrupción'!$C$10:$AZ$251,MATCH(A384,'[1]Controles de Corrupción'!$B$10:$B$251,0),42),"")</f>
        <v/>
      </c>
      <c r="Q384" s="62" t="str">
        <f>IFERROR(INDEX('[1]Controles de Corrupción'!$C$10:$AZ$251,MATCH(A384,'[1]Controles de Corrupción'!$B$10:$B$251,0),47),"")</f>
        <v/>
      </c>
    </row>
    <row r="385" spans="1:17" ht="51.75" customHeight="1" x14ac:dyDescent="0.25">
      <c r="A385" s="118" t="s">
        <v>1016</v>
      </c>
      <c r="B385" s="817"/>
      <c r="C385" s="820" t="str">
        <f>IFERROR(INDEX('[1]Riesgos de Corrupción'!$B$11:$BN$100,MATCH('Mapa Riesgo CorrupcióN'!B385,'[1]Riesgos de Corrupción'!$B$11:$B$100,0),2),"")</f>
        <v/>
      </c>
      <c r="D385" s="700" t="str">
        <f>IFERROR(INDEX('[1]Riesgos de Corrupción'!$B$11:$BN$100,MATCH('Mapa Riesgo CorrupcióN'!B385,'[1]Riesgos de Corrupción'!$B$11:$B$100,0),4),"")</f>
        <v/>
      </c>
      <c r="E385" s="822" t="str">
        <f>IFERROR(INDEX('[1]Riesgos de Corrupción'!$B$11:$BN$100,MATCH('Mapa Riesgo CorrupcióN'!B385,'[1]Riesgos de Corrupción'!$B$11:$B$100,0),5),"")</f>
        <v/>
      </c>
      <c r="F385" s="713" t="str">
        <f>IFERROR(INDEX('[1]Riesgos de Corrupción'!$B$11:$BN$100,MATCH('Mapa Riesgo CorrupcióN'!B385,'[1]Riesgos de Corrupción'!$B$11:$B$100,0),18),"")</f>
        <v/>
      </c>
      <c r="G385" s="713" t="str">
        <f>IFERROR(INDEX('[1]Riesgos de Corrupción'!$B$11:$BN$100,MATCH('Mapa Riesgo CorrupcióN'!B385,'[1]Riesgos de Corrupción'!$B$11:$B$100,0),63),"")</f>
        <v/>
      </c>
      <c r="H385" s="815" t="str">
        <f>IFERROR(INDEX('[1]Riesgos de Corrupción'!$B$11:$BN$100,MATCH('Mapa Riesgo CorrupcióN'!B385,'[1]Riesgos de Corrupción'!$B$11:$B$100,0),64),"")</f>
        <v/>
      </c>
      <c r="I385" s="713" t="str">
        <f>IFERROR(INDEX('[1]Controles de Corrupción'!$C$10:$AZ$251,MATCH('Mapa Riesgo CorrupcióN'!B385,'[1]Controles de Corrupción'!$C$10:$C$251,0),33),"")</f>
        <v/>
      </c>
      <c r="J385" s="713" t="str">
        <f>IFERROR(INDEX('[1]Controles de Corrupción'!$C$10:$AZ$251,MATCH('Mapa Riesgo CorrupcióN'!B385,'[1]Controles de Corrupción'!$C$10:$C$251,0),36),"")</f>
        <v/>
      </c>
      <c r="K385" s="713" t="str">
        <f>IFERROR(INDEX('[1]Controles de Corrupción'!$C$10:$AZ$251,MATCH('Mapa Riesgo CorrupcióN'!B385,'[1]Controles de Corrupción'!$C$10:$C$251,0),37),"")</f>
        <v/>
      </c>
      <c r="L385" s="713" t="str">
        <f>IFERROR(INDEX('[1]Controles de Corrupción'!$C$10:$AZ$251,MATCH('Mapa Riesgo CorrupcióN'!B385,'[1]Controles de Corrupción'!$C$10:$C$251,0),38),"")</f>
        <v/>
      </c>
      <c r="M385" s="70" t="str">
        <f>IFERROR(INDEX('[1]Controles de Corrupción'!$C$10:$AZ$251,MATCH(A385,'[1]Controles de Corrupción'!$B$10:$B$251,0),4),"")</f>
        <v/>
      </c>
      <c r="N385" s="70" t="str">
        <f>IFERROR(INDEX('[1]Controles de Corrupción'!$C$10:$AZ$251,MATCH(A385,'[1]Controles de Corrupción'!$B$10:$B$251,0),40),"")</f>
        <v/>
      </c>
      <c r="O385" s="70" t="str">
        <f>IFERROR(INDEX('[1]Controles de Corrupción'!$C$10:$AZ$251,MATCH(A385,'[1]Controles de Corrupción'!$B$10:$B$251,0),41),"")</f>
        <v/>
      </c>
      <c r="P385" s="70" t="str">
        <f>IFERROR(INDEX('[1]Controles de Corrupción'!$C$10:$AZ$251,MATCH(A385,'[1]Controles de Corrupción'!$B$10:$B$251,0),42),"")</f>
        <v/>
      </c>
      <c r="Q385" s="62" t="str">
        <f>IFERROR(INDEX('[1]Controles de Corrupción'!$C$10:$AZ$251,MATCH(A385,'[1]Controles de Corrupción'!$B$10:$B$251,0),47),"")</f>
        <v/>
      </c>
    </row>
    <row r="386" spans="1:17" ht="51.75" customHeight="1" x14ac:dyDescent="0.25">
      <c r="A386" s="118" t="s">
        <v>1017</v>
      </c>
      <c r="B386" s="818"/>
      <c r="C386" s="821"/>
      <c r="D386" s="701"/>
      <c r="E386" s="823"/>
      <c r="F386" s="702"/>
      <c r="G386" s="702"/>
      <c r="H386" s="816"/>
      <c r="I386" s="702"/>
      <c r="J386" s="702"/>
      <c r="K386" s="702"/>
      <c r="L386" s="702"/>
      <c r="M386" s="70" t="str">
        <f>IFERROR(INDEX('[1]Controles de Corrupción'!$C$10:$AZ$251,MATCH(A386,'[1]Controles de Corrupción'!$B$10:$B$251,0),4),"")</f>
        <v/>
      </c>
      <c r="N386" s="70" t="str">
        <f>IFERROR(INDEX('[1]Controles de Corrupción'!$C$10:$AZ$251,MATCH(A386,'[1]Controles de Corrupción'!$B$10:$B$251,0),40),"")</f>
        <v/>
      </c>
      <c r="O386" s="70" t="str">
        <f>IFERROR(INDEX('[1]Controles de Corrupción'!$C$10:$AZ$251,MATCH(A386,'[1]Controles de Corrupción'!$B$10:$B$251,0),41),"")</f>
        <v/>
      </c>
      <c r="P386" s="70" t="str">
        <f>IFERROR(INDEX('[1]Controles de Corrupción'!$C$10:$AZ$251,MATCH(A386,'[1]Controles de Corrupción'!$B$10:$B$251,0),42),"")</f>
        <v/>
      </c>
      <c r="Q386" s="62" t="str">
        <f>IFERROR(INDEX('[1]Controles de Corrupción'!$C$10:$AZ$251,MATCH(A386,'[1]Controles de Corrupción'!$B$10:$B$251,0),47),"")</f>
        <v/>
      </c>
    </row>
    <row r="387" spans="1:17" ht="51.75" customHeight="1" x14ac:dyDescent="0.25">
      <c r="A387" s="118" t="s">
        <v>1018</v>
      </c>
      <c r="B387" s="818"/>
      <c r="C387" s="821"/>
      <c r="D387" s="701"/>
      <c r="E387" s="823"/>
      <c r="F387" s="702"/>
      <c r="G387" s="702"/>
      <c r="H387" s="816"/>
      <c r="I387" s="702"/>
      <c r="J387" s="702"/>
      <c r="K387" s="702"/>
      <c r="L387" s="702"/>
      <c r="M387" s="70" t="str">
        <f>IFERROR(INDEX('[1]Controles de Corrupción'!$C$10:$AZ$251,MATCH(A387,'[1]Controles de Corrupción'!$B$10:$B$251,0),4),"")</f>
        <v/>
      </c>
      <c r="N387" s="70" t="str">
        <f>IFERROR(INDEX('[1]Controles de Corrupción'!$C$10:$AZ$251,MATCH(A387,'[1]Controles de Corrupción'!$B$10:$B$251,0),40),"")</f>
        <v/>
      </c>
      <c r="O387" s="70" t="str">
        <f>IFERROR(INDEX('[1]Controles de Corrupción'!$C$10:$AZ$251,MATCH(A387,'[1]Controles de Corrupción'!$B$10:$B$251,0),41),"")</f>
        <v/>
      </c>
      <c r="P387" s="70" t="str">
        <f>IFERROR(INDEX('[1]Controles de Corrupción'!$C$10:$AZ$251,MATCH(A387,'[1]Controles de Corrupción'!$B$10:$B$251,0),42),"")</f>
        <v/>
      </c>
      <c r="Q387" s="62" t="str">
        <f>IFERROR(INDEX('[1]Controles de Corrupción'!$C$10:$AZ$251,MATCH(A387,'[1]Controles de Corrupción'!$B$10:$B$251,0),47),"")</f>
        <v/>
      </c>
    </row>
    <row r="388" spans="1:17" ht="51.75" customHeight="1" x14ac:dyDescent="0.25">
      <c r="A388" s="118" t="s">
        <v>1019</v>
      </c>
      <c r="B388" s="818"/>
      <c r="C388" s="821"/>
      <c r="D388" s="701"/>
      <c r="E388" s="823"/>
      <c r="F388" s="702"/>
      <c r="G388" s="702"/>
      <c r="H388" s="816"/>
      <c r="I388" s="702"/>
      <c r="J388" s="702"/>
      <c r="K388" s="702"/>
      <c r="L388" s="702"/>
      <c r="M388" s="70" t="str">
        <f>IFERROR(INDEX('[1]Controles de Corrupción'!$C$10:$AZ$251,MATCH(A388,'[1]Controles de Corrupción'!$B$10:$B$251,0),4),"")</f>
        <v/>
      </c>
      <c r="N388" s="70" t="str">
        <f>IFERROR(INDEX('[1]Controles de Corrupción'!$C$10:$AZ$251,MATCH(A388,'[1]Controles de Corrupción'!$B$10:$B$251,0),40),"")</f>
        <v/>
      </c>
      <c r="O388" s="70" t="str">
        <f>IFERROR(INDEX('[1]Controles de Corrupción'!$C$10:$AZ$251,MATCH(A388,'[1]Controles de Corrupción'!$B$10:$B$251,0),41),"")</f>
        <v/>
      </c>
      <c r="P388" s="70" t="str">
        <f>IFERROR(INDEX('[1]Controles de Corrupción'!$C$10:$AZ$251,MATCH(A388,'[1]Controles de Corrupción'!$B$10:$B$251,0),42),"")</f>
        <v/>
      </c>
      <c r="Q388" s="62" t="str">
        <f>IFERROR(INDEX('[1]Controles de Corrupción'!$C$10:$AZ$251,MATCH(A388,'[1]Controles de Corrupción'!$B$10:$B$251,0),47),"")</f>
        <v/>
      </c>
    </row>
    <row r="389" spans="1:17" ht="51.75" customHeight="1" x14ac:dyDescent="0.25">
      <c r="A389" s="118" t="s">
        <v>1020</v>
      </c>
      <c r="B389" s="818"/>
      <c r="C389" s="821"/>
      <c r="D389" s="701"/>
      <c r="E389" s="823"/>
      <c r="F389" s="702"/>
      <c r="G389" s="702"/>
      <c r="H389" s="816"/>
      <c r="I389" s="702"/>
      <c r="J389" s="702"/>
      <c r="K389" s="702"/>
      <c r="L389" s="702"/>
      <c r="M389" s="70" t="str">
        <f>IFERROR(INDEX('[1]Controles de Corrupción'!$C$10:$AZ$251,MATCH(A389,'[1]Controles de Corrupción'!$B$10:$B$251,0),4),"")</f>
        <v/>
      </c>
      <c r="N389" s="70" t="str">
        <f>IFERROR(INDEX('[1]Controles de Corrupción'!$C$10:$AZ$251,MATCH(A389,'[1]Controles de Corrupción'!$B$10:$B$251,0),40),"")</f>
        <v/>
      </c>
      <c r="O389" s="70" t="str">
        <f>IFERROR(INDEX('[1]Controles de Corrupción'!$C$10:$AZ$251,MATCH(A389,'[1]Controles de Corrupción'!$B$10:$B$251,0),41),"")</f>
        <v/>
      </c>
      <c r="P389" s="70" t="str">
        <f>IFERROR(INDEX('[1]Controles de Corrupción'!$C$10:$AZ$251,MATCH(A389,'[1]Controles de Corrupción'!$B$10:$B$251,0),42),"")</f>
        <v/>
      </c>
      <c r="Q389" s="62" t="str">
        <f>IFERROR(INDEX('[1]Controles de Corrupción'!$C$10:$AZ$251,MATCH(A389,'[1]Controles de Corrupción'!$B$10:$B$251,0),47),"")</f>
        <v/>
      </c>
    </row>
    <row r="390" spans="1:17" ht="51.75" customHeight="1" x14ac:dyDescent="0.25">
      <c r="A390" s="118" t="s">
        <v>1021</v>
      </c>
      <c r="B390" s="819"/>
      <c r="C390" s="821"/>
      <c r="D390" s="701"/>
      <c r="E390" s="823"/>
      <c r="F390" s="702"/>
      <c r="G390" s="702"/>
      <c r="H390" s="714"/>
      <c r="I390" s="702"/>
      <c r="J390" s="702"/>
      <c r="K390" s="702"/>
      <c r="L390" s="702"/>
      <c r="M390" s="70" t="str">
        <f>IFERROR(INDEX('[1]Controles de Corrupción'!$C$10:$AZ$251,MATCH(A390,'[1]Controles de Corrupción'!$B$10:$B$251,0),4),"")</f>
        <v/>
      </c>
      <c r="N390" s="70" t="str">
        <f>IFERROR(INDEX('[1]Controles de Corrupción'!$C$10:$AZ$251,MATCH(A390,'[1]Controles de Corrupción'!$B$10:$B$251,0),40),"")</f>
        <v/>
      </c>
      <c r="O390" s="70" t="str">
        <f>IFERROR(INDEX('[1]Controles de Corrupción'!$C$10:$AZ$251,MATCH(A390,'[1]Controles de Corrupción'!$B$10:$B$251,0),41),"")</f>
        <v/>
      </c>
      <c r="P390" s="70" t="str">
        <f>IFERROR(INDEX('[1]Controles de Corrupción'!$C$10:$AZ$251,MATCH(A390,'[1]Controles de Corrupción'!$B$10:$B$251,0),42),"")</f>
        <v/>
      </c>
      <c r="Q390" s="62" t="str">
        <f>IFERROR(INDEX('[1]Controles de Corrupción'!$C$10:$AZ$251,MATCH(A390,'[1]Controles de Corrupción'!$B$10:$B$251,0),47),"")</f>
        <v/>
      </c>
    </row>
    <row r="391" spans="1:17" ht="51.75" customHeight="1" x14ac:dyDescent="0.25">
      <c r="A391" s="118" t="s">
        <v>1022</v>
      </c>
      <c r="B391" s="817"/>
      <c r="C391" s="820" t="str">
        <f>IFERROR(INDEX('[1]Riesgos de Corrupción'!$B$11:$BN$100,MATCH('Mapa Riesgo CorrupcióN'!B391,'[1]Riesgos de Corrupción'!$B$11:$B$100,0),2),"")</f>
        <v/>
      </c>
      <c r="D391" s="700" t="str">
        <f>IFERROR(INDEX('[1]Riesgos de Corrupción'!$B$11:$BN$100,MATCH('Mapa Riesgo CorrupcióN'!B391,'[1]Riesgos de Corrupción'!$B$11:$B$100,0),4),"")</f>
        <v/>
      </c>
      <c r="E391" s="822" t="str">
        <f>IFERROR(INDEX('[1]Riesgos de Corrupción'!$B$11:$BN$100,MATCH('Mapa Riesgo CorrupcióN'!B391,'[1]Riesgos de Corrupción'!$B$11:$B$100,0),5),"")</f>
        <v/>
      </c>
      <c r="F391" s="713" t="str">
        <f>IFERROR(INDEX('[1]Riesgos de Corrupción'!$B$11:$BN$100,MATCH('Mapa Riesgo CorrupcióN'!B391,'[1]Riesgos de Corrupción'!$B$11:$B$100,0),18),"")</f>
        <v/>
      </c>
      <c r="G391" s="713" t="str">
        <f>IFERROR(INDEX('[1]Riesgos de Corrupción'!$B$11:$BN$100,MATCH('Mapa Riesgo CorrupcióN'!B391,'[1]Riesgos de Corrupción'!$B$11:$B$100,0),63),"")</f>
        <v/>
      </c>
      <c r="H391" s="815" t="str">
        <f>IFERROR(INDEX('[1]Riesgos de Corrupción'!$B$11:$BN$100,MATCH('Mapa Riesgo CorrupcióN'!B391,'[1]Riesgos de Corrupción'!$B$11:$B$100,0),64),"")</f>
        <v/>
      </c>
      <c r="I391" s="713" t="str">
        <f>IFERROR(INDEX('[1]Controles de Corrupción'!$C$10:$AZ$251,MATCH('Mapa Riesgo CorrupcióN'!B391,'[1]Controles de Corrupción'!$C$10:$C$251,0),33),"")</f>
        <v/>
      </c>
      <c r="J391" s="713" t="str">
        <f>IFERROR(INDEX('[1]Controles de Corrupción'!$C$10:$AZ$251,MATCH('Mapa Riesgo CorrupcióN'!B391,'[1]Controles de Corrupción'!$C$10:$C$251,0),36),"")</f>
        <v/>
      </c>
      <c r="K391" s="713" t="str">
        <f>IFERROR(INDEX('[1]Controles de Corrupción'!$C$10:$AZ$251,MATCH('Mapa Riesgo CorrupcióN'!B391,'[1]Controles de Corrupción'!$C$10:$C$251,0),37),"")</f>
        <v/>
      </c>
      <c r="L391" s="713" t="str">
        <f>IFERROR(INDEX('[1]Controles de Corrupción'!$C$10:$AZ$251,MATCH('Mapa Riesgo CorrupcióN'!B391,'[1]Controles de Corrupción'!$C$10:$C$251,0),38),"")</f>
        <v/>
      </c>
      <c r="M391" s="70" t="str">
        <f>IFERROR(INDEX('[1]Controles de Corrupción'!$C$10:$AZ$251,MATCH(A391,'[1]Controles de Corrupción'!$B$10:$B$251,0),4),"")</f>
        <v/>
      </c>
      <c r="N391" s="70" t="str">
        <f>IFERROR(INDEX('[1]Controles de Corrupción'!$C$10:$AZ$251,MATCH(A391,'[1]Controles de Corrupción'!$B$10:$B$251,0),40),"")</f>
        <v/>
      </c>
      <c r="O391" s="70" t="str">
        <f>IFERROR(INDEX('[1]Controles de Corrupción'!$C$10:$AZ$251,MATCH(A391,'[1]Controles de Corrupción'!$B$10:$B$251,0),41),"")</f>
        <v/>
      </c>
      <c r="P391" s="70" t="str">
        <f>IFERROR(INDEX('[1]Controles de Corrupción'!$C$10:$AZ$251,MATCH(A391,'[1]Controles de Corrupción'!$B$10:$B$251,0),42),"")</f>
        <v/>
      </c>
      <c r="Q391" s="62" t="str">
        <f>IFERROR(INDEX('[1]Controles de Corrupción'!$C$10:$AZ$251,MATCH(A391,'[1]Controles de Corrupción'!$B$10:$B$251,0),47),"")</f>
        <v/>
      </c>
    </row>
    <row r="392" spans="1:17" ht="51.75" customHeight="1" x14ac:dyDescent="0.25">
      <c r="A392" s="118" t="s">
        <v>1023</v>
      </c>
      <c r="B392" s="818"/>
      <c r="C392" s="821"/>
      <c r="D392" s="701"/>
      <c r="E392" s="823"/>
      <c r="F392" s="702"/>
      <c r="G392" s="702"/>
      <c r="H392" s="816"/>
      <c r="I392" s="702"/>
      <c r="J392" s="702"/>
      <c r="K392" s="702"/>
      <c r="L392" s="702"/>
      <c r="M392" s="70" t="str">
        <f>IFERROR(INDEX('[1]Controles de Corrupción'!$C$10:$AZ$251,MATCH(A392,'[1]Controles de Corrupción'!$B$10:$B$251,0),4),"")</f>
        <v/>
      </c>
      <c r="N392" s="70" t="str">
        <f>IFERROR(INDEX('[1]Controles de Corrupción'!$C$10:$AZ$251,MATCH(A392,'[1]Controles de Corrupción'!$B$10:$B$251,0),40),"")</f>
        <v/>
      </c>
      <c r="O392" s="70" t="str">
        <f>IFERROR(INDEX('[1]Controles de Corrupción'!$C$10:$AZ$251,MATCH(A392,'[1]Controles de Corrupción'!$B$10:$B$251,0),41),"")</f>
        <v/>
      </c>
      <c r="P392" s="70" t="str">
        <f>IFERROR(INDEX('[1]Controles de Corrupción'!$C$10:$AZ$251,MATCH(A392,'[1]Controles de Corrupción'!$B$10:$B$251,0),42),"")</f>
        <v/>
      </c>
      <c r="Q392" s="62" t="str">
        <f>IFERROR(INDEX('[1]Controles de Corrupción'!$C$10:$AZ$251,MATCH(A392,'[1]Controles de Corrupción'!$B$10:$B$251,0),47),"")</f>
        <v/>
      </c>
    </row>
    <row r="393" spans="1:17" ht="51.75" customHeight="1" x14ac:dyDescent="0.25">
      <c r="A393" s="118" t="s">
        <v>1024</v>
      </c>
      <c r="B393" s="818"/>
      <c r="C393" s="821"/>
      <c r="D393" s="701"/>
      <c r="E393" s="823"/>
      <c r="F393" s="702"/>
      <c r="G393" s="702"/>
      <c r="H393" s="816"/>
      <c r="I393" s="702"/>
      <c r="J393" s="702"/>
      <c r="K393" s="702"/>
      <c r="L393" s="702"/>
      <c r="M393" s="70" t="str">
        <f>IFERROR(INDEX('[1]Controles de Corrupción'!$C$10:$AZ$251,MATCH(A393,'[1]Controles de Corrupción'!$B$10:$B$251,0),4),"")</f>
        <v/>
      </c>
      <c r="N393" s="70" t="str">
        <f>IFERROR(INDEX('[1]Controles de Corrupción'!$C$10:$AZ$251,MATCH(A393,'[1]Controles de Corrupción'!$B$10:$B$251,0),40),"")</f>
        <v/>
      </c>
      <c r="O393" s="70" t="str">
        <f>IFERROR(INDEX('[1]Controles de Corrupción'!$C$10:$AZ$251,MATCH(A393,'[1]Controles de Corrupción'!$B$10:$B$251,0),41),"")</f>
        <v/>
      </c>
      <c r="P393" s="70" t="str">
        <f>IFERROR(INDEX('[1]Controles de Corrupción'!$C$10:$AZ$251,MATCH(A393,'[1]Controles de Corrupción'!$B$10:$B$251,0),42),"")</f>
        <v/>
      </c>
      <c r="Q393" s="62" t="str">
        <f>IFERROR(INDEX('[1]Controles de Corrupción'!$C$10:$AZ$251,MATCH(A393,'[1]Controles de Corrupción'!$B$10:$B$251,0),47),"")</f>
        <v/>
      </c>
    </row>
    <row r="394" spans="1:17" ht="51.75" customHeight="1" x14ac:dyDescent="0.25">
      <c r="A394" s="118" t="s">
        <v>1025</v>
      </c>
      <c r="B394" s="818"/>
      <c r="C394" s="821"/>
      <c r="D394" s="701"/>
      <c r="E394" s="823"/>
      <c r="F394" s="702"/>
      <c r="G394" s="702"/>
      <c r="H394" s="816"/>
      <c r="I394" s="702"/>
      <c r="J394" s="702"/>
      <c r="K394" s="702"/>
      <c r="L394" s="702"/>
      <c r="M394" s="70" t="str">
        <f>IFERROR(INDEX('[1]Controles de Corrupción'!$C$10:$AZ$251,MATCH(A394,'[1]Controles de Corrupción'!$B$10:$B$251,0),4),"")</f>
        <v/>
      </c>
      <c r="N394" s="70" t="str">
        <f>IFERROR(INDEX('[1]Controles de Corrupción'!$C$10:$AZ$251,MATCH(A394,'[1]Controles de Corrupción'!$B$10:$B$251,0),40),"")</f>
        <v/>
      </c>
      <c r="O394" s="70" t="str">
        <f>IFERROR(INDEX('[1]Controles de Corrupción'!$C$10:$AZ$251,MATCH(A394,'[1]Controles de Corrupción'!$B$10:$B$251,0),41),"")</f>
        <v/>
      </c>
      <c r="P394" s="70" t="str">
        <f>IFERROR(INDEX('[1]Controles de Corrupción'!$C$10:$AZ$251,MATCH(A394,'[1]Controles de Corrupción'!$B$10:$B$251,0),42),"")</f>
        <v/>
      </c>
      <c r="Q394" s="62" t="str">
        <f>IFERROR(INDEX('[1]Controles de Corrupción'!$C$10:$AZ$251,MATCH(A394,'[1]Controles de Corrupción'!$B$10:$B$251,0),47),"")</f>
        <v/>
      </c>
    </row>
    <row r="395" spans="1:17" ht="51.75" customHeight="1" x14ac:dyDescent="0.25">
      <c r="A395" s="118" t="s">
        <v>1026</v>
      </c>
      <c r="B395" s="818"/>
      <c r="C395" s="821"/>
      <c r="D395" s="701"/>
      <c r="E395" s="823"/>
      <c r="F395" s="702"/>
      <c r="G395" s="702"/>
      <c r="H395" s="816"/>
      <c r="I395" s="702"/>
      <c r="J395" s="702"/>
      <c r="K395" s="702"/>
      <c r="L395" s="702"/>
      <c r="M395" s="70" t="str">
        <f>IFERROR(INDEX('[1]Controles de Corrupción'!$C$10:$AZ$251,MATCH(A395,'[1]Controles de Corrupción'!$B$10:$B$251,0),4),"")</f>
        <v/>
      </c>
      <c r="N395" s="70" t="str">
        <f>IFERROR(INDEX('[1]Controles de Corrupción'!$C$10:$AZ$251,MATCH(A395,'[1]Controles de Corrupción'!$B$10:$B$251,0),40),"")</f>
        <v/>
      </c>
      <c r="O395" s="70" t="str">
        <f>IFERROR(INDEX('[1]Controles de Corrupción'!$C$10:$AZ$251,MATCH(A395,'[1]Controles de Corrupción'!$B$10:$B$251,0),41),"")</f>
        <v/>
      </c>
      <c r="P395" s="70" t="str">
        <f>IFERROR(INDEX('[1]Controles de Corrupción'!$C$10:$AZ$251,MATCH(A395,'[1]Controles de Corrupción'!$B$10:$B$251,0),42),"")</f>
        <v/>
      </c>
      <c r="Q395" s="62" t="str">
        <f>IFERROR(INDEX('[1]Controles de Corrupción'!$C$10:$AZ$251,MATCH(A395,'[1]Controles de Corrupción'!$B$10:$B$251,0),47),"")</f>
        <v/>
      </c>
    </row>
    <row r="396" spans="1:17" ht="51.75" customHeight="1" x14ac:dyDescent="0.25">
      <c r="A396" s="118" t="s">
        <v>1027</v>
      </c>
      <c r="B396" s="819"/>
      <c r="C396" s="821"/>
      <c r="D396" s="701"/>
      <c r="E396" s="823"/>
      <c r="F396" s="702"/>
      <c r="G396" s="702"/>
      <c r="H396" s="714"/>
      <c r="I396" s="702"/>
      <c r="J396" s="702"/>
      <c r="K396" s="702"/>
      <c r="L396" s="702"/>
      <c r="M396" s="70" t="str">
        <f>IFERROR(INDEX('[1]Controles de Corrupción'!$C$10:$AZ$251,MATCH(A396,'[1]Controles de Corrupción'!$B$10:$B$251,0),4),"")</f>
        <v/>
      </c>
      <c r="N396" s="70" t="str">
        <f>IFERROR(INDEX('[1]Controles de Corrupción'!$C$10:$AZ$251,MATCH(A396,'[1]Controles de Corrupción'!$B$10:$B$251,0),40),"")</f>
        <v/>
      </c>
      <c r="O396" s="70" t="str">
        <f>IFERROR(INDEX('[1]Controles de Corrupción'!$C$10:$AZ$251,MATCH(A396,'[1]Controles de Corrupción'!$B$10:$B$251,0),41),"")</f>
        <v/>
      </c>
      <c r="P396" s="70" t="str">
        <f>IFERROR(INDEX('[1]Controles de Corrupción'!$C$10:$AZ$251,MATCH(A396,'[1]Controles de Corrupción'!$B$10:$B$251,0),42),"")</f>
        <v/>
      </c>
      <c r="Q396" s="62" t="str">
        <f>IFERROR(INDEX('[1]Controles de Corrupción'!$C$10:$AZ$251,MATCH(A396,'[1]Controles de Corrupción'!$B$10:$B$251,0),47),"")</f>
        <v/>
      </c>
    </row>
    <row r="397" spans="1:17" ht="51.75" customHeight="1" x14ac:dyDescent="0.25">
      <c r="A397" s="118" t="s">
        <v>1028</v>
      </c>
      <c r="B397" s="817"/>
      <c r="C397" s="820" t="str">
        <f>IFERROR(INDEX('[1]Riesgos de Corrupción'!$B$11:$BN$100,MATCH('Mapa Riesgo CorrupcióN'!B397,'[1]Riesgos de Corrupción'!$B$11:$B$100,0),2),"")</f>
        <v/>
      </c>
      <c r="D397" s="700" t="str">
        <f>IFERROR(INDEX('[1]Riesgos de Corrupción'!$B$11:$BN$100,MATCH('Mapa Riesgo CorrupcióN'!B397,'[1]Riesgos de Corrupción'!$B$11:$B$100,0),4),"")</f>
        <v/>
      </c>
      <c r="E397" s="822" t="str">
        <f>IFERROR(INDEX('[1]Riesgos de Corrupción'!$B$11:$BN$100,MATCH('Mapa Riesgo CorrupcióN'!B397,'[1]Riesgos de Corrupción'!$B$11:$B$100,0),5),"")</f>
        <v/>
      </c>
      <c r="F397" s="713" t="str">
        <f>IFERROR(INDEX('[1]Riesgos de Corrupción'!$B$11:$BN$100,MATCH('Mapa Riesgo CorrupcióN'!B397,'[1]Riesgos de Corrupción'!$B$11:$B$100,0),18),"")</f>
        <v/>
      </c>
      <c r="G397" s="713" t="str">
        <f>IFERROR(INDEX('[1]Riesgos de Corrupción'!$B$11:$BN$100,MATCH('Mapa Riesgo CorrupcióN'!B397,'[1]Riesgos de Corrupción'!$B$11:$B$100,0),63),"")</f>
        <v/>
      </c>
      <c r="H397" s="815" t="str">
        <f>IFERROR(INDEX('[1]Riesgos de Corrupción'!$B$11:$BN$100,MATCH('Mapa Riesgo CorrupcióN'!B397,'[1]Riesgos de Corrupción'!$B$11:$B$100,0),64),"")</f>
        <v/>
      </c>
      <c r="I397" s="713" t="str">
        <f>IFERROR(INDEX('[1]Controles de Corrupción'!$C$10:$AZ$251,MATCH('Mapa Riesgo CorrupcióN'!B397,'[1]Controles de Corrupción'!$C$10:$C$251,0),33),"")</f>
        <v/>
      </c>
      <c r="J397" s="713" t="str">
        <f>IFERROR(INDEX('[1]Controles de Corrupción'!$C$10:$AZ$251,MATCH('Mapa Riesgo CorrupcióN'!B397,'[1]Controles de Corrupción'!$C$10:$C$251,0),36),"")</f>
        <v/>
      </c>
      <c r="K397" s="713" t="str">
        <f>IFERROR(INDEX('[1]Controles de Corrupción'!$C$10:$AZ$251,MATCH('Mapa Riesgo CorrupcióN'!B397,'[1]Controles de Corrupción'!$C$10:$C$251,0),37),"")</f>
        <v/>
      </c>
      <c r="L397" s="713" t="str">
        <f>IFERROR(INDEX('[1]Controles de Corrupción'!$C$10:$AZ$251,MATCH('Mapa Riesgo CorrupcióN'!B397,'[1]Controles de Corrupción'!$C$10:$C$251,0),38),"")</f>
        <v/>
      </c>
      <c r="M397" s="70" t="str">
        <f>IFERROR(INDEX('[1]Controles de Corrupción'!$C$10:$AZ$251,MATCH(A397,'[1]Controles de Corrupción'!$B$10:$B$251,0),4),"")</f>
        <v/>
      </c>
      <c r="N397" s="70" t="str">
        <f>IFERROR(INDEX('[1]Controles de Corrupción'!$C$10:$AZ$251,MATCH(A397,'[1]Controles de Corrupción'!$B$10:$B$251,0),40),"")</f>
        <v/>
      </c>
      <c r="O397" s="70" t="str">
        <f>IFERROR(INDEX('[1]Controles de Corrupción'!$C$10:$AZ$251,MATCH(A397,'[1]Controles de Corrupción'!$B$10:$B$251,0),41),"")</f>
        <v/>
      </c>
      <c r="P397" s="70" t="str">
        <f>IFERROR(INDEX('[1]Controles de Corrupción'!$C$10:$AZ$251,MATCH(A397,'[1]Controles de Corrupción'!$B$10:$B$251,0),42),"")</f>
        <v/>
      </c>
      <c r="Q397" s="62" t="str">
        <f>IFERROR(INDEX('[1]Controles de Corrupción'!$C$10:$AZ$251,MATCH(A397,'[1]Controles de Corrupción'!$B$10:$B$251,0),47),"")</f>
        <v/>
      </c>
    </row>
    <row r="398" spans="1:17" ht="51.75" customHeight="1" x14ac:dyDescent="0.25">
      <c r="A398" s="118" t="s">
        <v>1029</v>
      </c>
      <c r="B398" s="818"/>
      <c r="C398" s="821"/>
      <c r="D398" s="701"/>
      <c r="E398" s="823"/>
      <c r="F398" s="702"/>
      <c r="G398" s="702"/>
      <c r="H398" s="816"/>
      <c r="I398" s="702"/>
      <c r="J398" s="702"/>
      <c r="K398" s="702"/>
      <c r="L398" s="702"/>
      <c r="M398" s="70" t="str">
        <f>IFERROR(INDEX('[1]Controles de Corrupción'!$C$10:$AZ$251,MATCH(A398,'[1]Controles de Corrupción'!$B$10:$B$251,0),4),"")</f>
        <v/>
      </c>
      <c r="N398" s="70" t="str">
        <f>IFERROR(INDEX('[1]Controles de Corrupción'!$C$10:$AZ$251,MATCH(A398,'[1]Controles de Corrupción'!$B$10:$B$251,0),40),"")</f>
        <v/>
      </c>
      <c r="O398" s="70" t="str">
        <f>IFERROR(INDEX('[1]Controles de Corrupción'!$C$10:$AZ$251,MATCH(A398,'[1]Controles de Corrupción'!$B$10:$B$251,0),41),"")</f>
        <v/>
      </c>
      <c r="P398" s="70" t="str">
        <f>IFERROR(INDEX('[1]Controles de Corrupción'!$C$10:$AZ$251,MATCH(A398,'[1]Controles de Corrupción'!$B$10:$B$251,0),42),"")</f>
        <v/>
      </c>
      <c r="Q398" s="62" t="str">
        <f>IFERROR(INDEX('[1]Controles de Corrupción'!$C$10:$AZ$251,MATCH(A398,'[1]Controles de Corrupción'!$B$10:$B$251,0),47),"")</f>
        <v/>
      </c>
    </row>
    <row r="399" spans="1:17" ht="51.75" customHeight="1" x14ac:dyDescent="0.25">
      <c r="A399" s="118" t="s">
        <v>1030</v>
      </c>
      <c r="B399" s="818"/>
      <c r="C399" s="821"/>
      <c r="D399" s="701"/>
      <c r="E399" s="823"/>
      <c r="F399" s="702"/>
      <c r="G399" s="702"/>
      <c r="H399" s="816"/>
      <c r="I399" s="702"/>
      <c r="J399" s="702"/>
      <c r="K399" s="702"/>
      <c r="L399" s="702"/>
      <c r="M399" s="70" t="str">
        <f>IFERROR(INDEX('[1]Controles de Corrupción'!$C$10:$AZ$251,MATCH(A399,'[1]Controles de Corrupción'!$B$10:$B$251,0),4),"")</f>
        <v/>
      </c>
      <c r="N399" s="70" t="str">
        <f>IFERROR(INDEX('[1]Controles de Corrupción'!$C$10:$AZ$251,MATCH(A399,'[1]Controles de Corrupción'!$B$10:$B$251,0),40),"")</f>
        <v/>
      </c>
      <c r="O399" s="70" t="str">
        <f>IFERROR(INDEX('[1]Controles de Corrupción'!$C$10:$AZ$251,MATCH(A399,'[1]Controles de Corrupción'!$B$10:$B$251,0),41),"")</f>
        <v/>
      </c>
      <c r="P399" s="70" t="str">
        <f>IFERROR(INDEX('[1]Controles de Corrupción'!$C$10:$AZ$251,MATCH(A399,'[1]Controles de Corrupción'!$B$10:$B$251,0),42),"")</f>
        <v/>
      </c>
      <c r="Q399" s="62" t="str">
        <f>IFERROR(INDEX('[1]Controles de Corrupción'!$C$10:$AZ$251,MATCH(A399,'[1]Controles de Corrupción'!$B$10:$B$251,0),47),"")</f>
        <v/>
      </c>
    </row>
    <row r="400" spans="1:17" ht="51.75" customHeight="1" x14ac:dyDescent="0.25">
      <c r="A400" s="118" t="s">
        <v>1031</v>
      </c>
      <c r="B400" s="818"/>
      <c r="C400" s="821"/>
      <c r="D400" s="701"/>
      <c r="E400" s="823"/>
      <c r="F400" s="702"/>
      <c r="G400" s="702"/>
      <c r="H400" s="816"/>
      <c r="I400" s="702"/>
      <c r="J400" s="702"/>
      <c r="K400" s="702"/>
      <c r="L400" s="702"/>
      <c r="M400" s="70" t="str">
        <f>IFERROR(INDEX('[1]Controles de Corrupción'!$C$10:$AZ$251,MATCH(A400,'[1]Controles de Corrupción'!$B$10:$B$251,0),4),"")</f>
        <v/>
      </c>
      <c r="N400" s="70" t="str">
        <f>IFERROR(INDEX('[1]Controles de Corrupción'!$C$10:$AZ$251,MATCH(A400,'[1]Controles de Corrupción'!$B$10:$B$251,0),40),"")</f>
        <v/>
      </c>
      <c r="O400" s="70" t="str">
        <f>IFERROR(INDEX('[1]Controles de Corrupción'!$C$10:$AZ$251,MATCH(A400,'[1]Controles de Corrupción'!$B$10:$B$251,0),41),"")</f>
        <v/>
      </c>
      <c r="P400" s="70" t="str">
        <f>IFERROR(INDEX('[1]Controles de Corrupción'!$C$10:$AZ$251,MATCH(A400,'[1]Controles de Corrupción'!$B$10:$B$251,0),42),"")</f>
        <v/>
      </c>
      <c r="Q400" s="62" t="str">
        <f>IFERROR(INDEX('[1]Controles de Corrupción'!$C$10:$AZ$251,MATCH(A400,'[1]Controles de Corrupción'!$B$10:$B$251,0),47),"")</f>
        <v/>
      </c>
    </row>
    <row r="401" spans="1:17" ht="51.75" customHeight="1" x14ac:dyDescent="0.25">
      <c r="A401" s="118" t="s">
        <v>1032</v>
      </c>
      <c r="B401" s="818"/>
      <c r="C401" s="821"/>
      <c r="D401" s="701"/>
      <c r="E401" s="823"/>
      <c r="F401" s="702"/>
      <c r="G401" s="702"/>
      <c r="H401" s="816"/>
      <c r="I401" s="702"/>
      <c r="J401" s="702"/>
      <c r="K401" s="702"/>
      <c r="L401" s="702"/>
      <c r="M401" s="70" t="str">
        <f>IFERROR(INDEX('[1]Controles de Corrupción'!$C$10:$AZ$251,MATCH(A401,'[1]Controles de Corrupción'!$B$10:$B$251,0),4),"")</f>
        <v/>
      </c>
      <c r="N401" s="70" t="str">
        <f>IFERROR(INDEX('[1]Controles de Corrupción'!$C$10:$AZ$251,MATCH(A401,'[1]Controles de Corrupción'!$B$10:$B$251,0),40),"")</f>
        <v/>
      </c>
      <c r="O401" s="70" t="str">
        <f>IFERROR(INDEX('[1]Controles de Corrupción'!$C$10:$AZ$251,MATCH(A401,'[1]Controles de Corrupción'!$B$10:$B$251,0),41),"")</f>
        <v/>
      </c>
      <c r="P401" s="70" t="str">
        <f>IFERROR(INDEX('[1]Controles de Corrupción'!$C$10:$AZ$251,MATCH(A401,'[1]Controles de Corrupción'!$B$10:$B$251,0),42),"")</f>
        <v/>
      </c>
      <c r="Q401" s="62" t="str">
        <f>IFERROR(INDEX('[1]Controles de Corrupción'!$C$10:$AZ$251,MATCH(A401,'[1]Controles de Corrupción'!$B$10:$B$251,0),47),"")</f>
        <v/>
      </c>
    </row>
    <row r="402" spans="1:17" ht="51.75" customHeight="1" x14ac:dyDescent="0.25">
      <c r="A402" s="118" t="s">
        <v>1033</v>
      </c>
      <c r="B402" s="819"/>
      <c r="C402" s="821"/>
      <c r="D402" s="701"/>
      <c r="E402" s="823"/>
      <c r="F402" s="702"/>
      <c r="G402" s="702"/>
      <c r="H402" s="714"/>
      <c r="I402" s="702"/>
      <c r="J402" s="702"/>
      <c r="K402" s="702"/>
      <c r="L402" s="702"/>
      <c r="M402" s="70" t="str">
        <f>IFERROR(INDEX('[1]Controles de Corrupción'!$C$10:$AZ$251,MATCH(A402,'[1]Controles de Corrupción'!$B$10:$B$251,0),4),"")</f>
        <v/>
      </c>
      <c r="N402" s="70" t="str">
        <f>IFERROR(INDEX('[1]Controles de Corrupción'!$C$10:$AZ$251,MATCH(A402,'[1]Controles de Corrupción'!$B$10:$B$251,0),40),"")</f>
        <v/>
      </c>
      <c r="O402" s="70" t="str">
        <f>IFERROR(INDEX('[1]Controles de Corrupción'!$C$10:$AZ$251,MATCH(A402,'[1]Controles de Corrupción'!$B$10:$B$251,0),41),"")</f>
        <v/>
      </c>
      <c r="P402" s="70" t="str">
        <f>IFERROR(INDEX('[1]Controles de Corrupción'!$C$10:$AZ$251,MATCH(A402,'[1]Controles de Corrupción'!$B$10:$B$251,0),42),"")</f>
        <v/>
      </c>
      <c r="Q402" s="62" t="str">
        <f>IFERROR(INDEX('[1]Controles de Corrupción'!$C$10:$AZ$251,MATCH(A402,'[1]Controles de Corrupción'!$B$10:$B$251,0),47),"")</f>
        <v/>
      </c>
    </row>
    <row r="403" spans="1:17" ht="51.75" customHeight="1" x14ac:dyDescent="0.25">
      <c r="A403" s="118" t="s">
        <v>1034</v>
      </c>
      <c r="B403" s="817"/>
      <c r="C403" s="820" t="str">
        <f>IFERROR(INDEX('[1]Riesgos de Corrupción'!$B$11:$BN$100,MATCH('Mapa Riesgo CorrupcióN'!B403,'[1]Riesgos de Corrupción'!$B$11:$B$100,0),2),"")</f>
        <v/>
      </c>
      <c r="D403" s="700" t="str">
        <f>IFERROR(INDEX('[1]Riesgos de Corrupción'!$B$11:$BN$100,MATCH('Mapa Riesgo CorrupcióN'!B403,'[1]Riesgos de Corrupción'!$B$11:$B$100,0),4),"")</f>
        <v/>
      </c>
      <c r="E403" s="822" t="str">
        <f>IFERROR(INDEX('[1]Riesgos de Corrupción'!$B$11:$BN$100,MATCH('Mapa Riesgo CorrupcióN'!B403,'[1]Riesgos de Corrupción'!$B$11:$B$100,0),5),"")</f>
        <v/>
      </c>
      <c r="F403" s="713" t="str">
        <f>IFERROR(INDEX('[1]Riesgos de Corrupción'!$B$11:$BN$100,MATCH('Mapa Riesgo CorrupcióN'!B403,'[1]Riesgos de Corrupción'!$B$11:$B$100,0),18),"")</f>
        <v/>
      </c>
      <c r="G403" s="713" t="str">
        <f>IFERROR(INDEX('[1]Riesgos de Corrupción'!$B$11:$BN$100,MATCH('Mapa Riesgo CorrupcióN'!B403,'[1]Riesgos de Corrupción'!$B$11:$B$100,0),63),"")</f>
        <v/>
      </c>
      <c r="H403" s="815" t="str">
        <f>IFERROR(INDEX('[1]Riesgos de Corrupción'!$B$11:$BN$100,MATCH('Mapa Riesgo CorrupcióN'!B403,'[1]Riesgos de Corrupción'!$B$11:$B$100,0),64),"")</f>
        <v/>
      </c>
      <c r="I403" s="713" t="str">
        <f>IFERROR(INDEX('[1]Controles de Corrupción'!$C$10:$AZ$251,MATCH('Mapa Riesgo CorrupcióN'!B403,'[1]Controles de Corrupción'!$C$10:$C$251,0),33),"")</f>
        <v/>
      </c>
      <c r="J403" s="713" t="str">
        <f>IFERROR(INDEX('[1]Controles de Corrupción'!$C$10:$AZ$251,MATCH('Mapa Riesgo CorrupcióN'!B403,'[1]Controles de Corrupción'!$C$10:$C$251,0),36),"")</f>
        <v/>
      </c>
      <c r="K403" s="713" t="str">
        <f>IFERROR(INDEX('[1]Controles de Corrupción'!$C$10:$AZ$251,MATCH('Mapa Riesgo CorrupcióN'!B403,'[1]Controles de Corrupción'!$C$10:$C$251,0),37),"")</f>
        <v/>
      </c>
      <c r="L403" s="713" t="str">
        <f>IFERROR(INDEX('[1]Controles de Corrupción'!$C$10:$AZ$251,MATCH('Mapa Riesgo CorrupcióN'!B403,'[1]Controles de Corrupción'!$C$10:$C$251,0),38),"")</f>
        <v/>
      </c>
      <c r="M403" s="70" t="str">
        <f>IFERROR(INDEX('[1]Controles de Corrupción'!$C$10:$AZ$251,MATCH(A403,'[1]Controles de Corrupción'!$B$10:$B$251,0),4),"")</f>
        <v/>
      </c>
      <c r="N403" s="70" t="str">
        <f>IFERROR(INDEX('[1]Controles de Corrupción'!$C$10:$AZ$251,MATCH(A403,'[1]Controles de Corrupción'!$B$10:$B$251,0),40),"")</f>
        <v/>
      </c>
      <c r="O403" s="70" t="str">
        <f>IFERROR(INDEX('[1]Controles de Corrupción'!$C$10:$AZ$251,MATCH(A403,'[1]Controles de Corrupción'!$B$10:$B$251,0),41),"")</f>
        <v/>
      </c>
      <c r="P403" s="70" t="str">
        <f>IFERROR(INDEX('[1]Controles de Corrupción'!$C$10:$AZ$251,MATCH(A403,'[1]Controles de Corrupción'!$B$10:$B$251,0),42),"")</f>
        <v/>
      </c>
      <c r="Q403" s="62" t="str">
        <f>IFERROR(INDEX('[1]Controles de Corrupción'!$C$10:$AZ$251,MATCH(A403,'[1]Controles de Corrupción'!$B$10:$B$251,0),47),"")</f>
        <v/>
      </c>
    </row>
    <row r="404" spans="1:17" ht="51.75" customHeight="1" x14ac:dyDescent="0.25">
      <c r="A404" s="118" t="s">
        <v>1035</v>
      </c>
      <c r="B404" s="818"/>
      <c r="C404" s="821"/>
      <c r="D404" s="701"/>
      <c r="E404" s="823"/>
      <c r="F404" s="702"/>
      <c r="G404" s="702"/>
      <c r="H404" s="816"/>
      <c r="I404" s="702"/>
      <c r="J404" s="702"/>
      <c r="K404" s="702"/>
      <c r="L404" s="702"/>
      <c r="M404" s="70" t="str">
        <f>IFERROR(INDEX('[1]Controles de Corrupción'!$C$10:$AZ$251,MATCH(A404,'[1]Controles de Corrupción'!$B$10:$B$251,0),4),"")</f>
        <v/>
      </c>
      <c r="N404" s="70" t="str">
        <f>IFERROR(INDEX('[1]Controles de Corrupción'!$C$10:$AZ$251,MATCH(A404,'[1]Controles de Corrupción'!$B$10:$B$251,0),40),"")</f>
        <v/>
      </c>
      <c r="O404" s="70" t="str">
        <f>IFERROR(INDEX('[1]Controles de Corrupción'!$C$10:$AZ$251,MATCH(A404,'[1]Controles de Corrupción'!$B$10:$B$251,0),41),"")</f>
        <v/>
      </c>
      <c r="P404" s="70" t="str">
        <f>IFERROR(INDEX('[1]Controles de Corrupción'!$C$10:$AZ$251,MATCH(A404,'[1]Controles de Corrupción'!$B$10:$B$251,0),42),"")</f>
        <v/>
      </c>
      <c r="Q404" s="62" t="str">
        <f>IFERROR(INDEX('[1]Controles de Corrupción'!$C$10:$AZ$251,MATCH(A404,'[1]Controles de Corrupción'!$B$10:$B$251,0),47),"")</f>
        <v/>
      </c>
    </row>
    <row r="405" spans="1:17" ht="51.75" customHeight="1" x14ac:dyDescent="0.25">
      <c r="A405" s="118" t="s">
        <v>1036</v>
      </c>
      <c r="B405" s="818"/>
      <c r="C405" s="821"/>
      <c r="D405" s="701"/>
      <c r="E405" s="823"/>
      <c r="F405" s="702"/>
      <c r="G405" s="702"/>
      <c r="H405" s="816"/>
      <c r="I405" s="702"/>
      <c r="J405" s="702"/>
      <c r="K405" s="702"/>
      <c r="L405" s="702"/>
      <c r="M405" s="70" t="str">
        <f>IFERROR(INDEX('[1]Controles de Corrupción'!$C$10:$AZ$251,MATCH(A405,'[1]Controles de Corrupción'!$B$10:$B$251,0),4),"")</f>
        <v/>
      </c>
      <c r="N405" s="70" t="str">
        <f>IFERROR(INDEX('[1]Controles de Corrupción'!$C$10:$AZ$251,MATCH(A405,'[1]Controles de Corrupción'!$B$10:$B$251,0),40),"")</f>
        <v/>
      </c>
      <c r="O405" s="70" t="str">
        <f>IFERROR(INDEX('[1]Controles de Corrupción'!$C$10:$AZ$251,MATCH(A405,'[1]Controles de Corrupción'!$B$10:$B$251,0),41),"")</f>
        <v/>
      </c>
      <c r="P405" s="70" t="str">
        <f>IFERROR(INDEX('[1]Controles de Corrupción'!$C$10:$AZ$251,MATCH(A405,'[1]Controles de Corrupción'!$B$10:$B$251,0),42),"")</f>
        <v/>
      </c>
      <c r="Q405" s="62" t="str">
        <f>IFERROR(INDEX('[1]Controles de Corrupción'!$C$10:$AZ$251,MATCH(A405,'[1]Controles de Corrupción'!$B$10:$B$251,0),47),"")</f>
        <v/>
      </c>
    </row>
    <row r="406" spans="1:17" ht="51.75" customHeight="1" x14ac:dyDescent="0.25">
      <c r="A406" s="118" t="s">
        <v>1037</v>
      </c>
      <c r="B406" s="818"/>
      <c r="C406" s="821"/>
      <c r="D406" s="701"/>
      <c r="E406" s="823"/>
      <c r="F406" s="702"/>
      <c r="G406" s="702"/>
      <c r="H406" s="816"/>
      <c r="I406" s="702"/>
      <c r="J406" s="702"/>
      <c r="K406" s="702"/>
      <c r="L406" s="702"/>
      <c r="M406" s="70" t="str">
        <f>IFERROR(INDEX('[1]Controles de Corrupción'!$C$10:$AZ$251,MATCH(A406,'[1]Controles de Corrupción'!$B$10:$B$251,0),4),"")</f>
        <v/>
      </c>
      <c r="N406" s="70" t="str">
        <f>IFERROR(INDEX('[1]Controles de Corrupción'!$C$10:$AZ$251,MATCH(A406,'[1]Controles de Corrupción'!$B$10:$B$251,0),40),"")</f>
        <v/>
      </c>
      <c r="O406" s="70" t="str">
        <f>IFERROR(INDEX('[1]Controles de Corrupción'!$C$10:$AZ$251,MATCH(A406,'[1]Controles de Corrupción'!$B$10:$B$251,0),41),"")</f>
        <v/>
      </c>
      <c r="P406" s="70" t="str">
        <f>IFERROR(INDEX('[1]Controles de Corrupción'!$C$10:$AZ$251,MATCH(A406,'[1]Controles de Corrupción'!$B$10:$B$251,0),42),"")</f>
        <v/>
      </c>
      <c r="Q406" s="62" t="str">
        <f>IFERROR(INDEX('[1]Controles de Corrupción'!$C$10:$AZ$251,MATCH(A406,'[1]Controles de Corrupción'!$B$10:$B$251,0),47),"")</f>
        <v/>
      </c>
    </row>
    <row r="407" spans="1:17" ht="51.75" customHeight="1" x14ac:dyDescent="0.25">
      <c r="A407" s="118" t="s">
        <v>1038</v>
      </c>
      <c r="B407" s="818"/>
      <c r="C407" s="821"/>
      <c r="D407" s="701"/>
      <c r="E407" s="823"/>
      <c r="F407" s="702"/>
      <c r="G407" s="702"/>
      <c r="H407" s="816"/>
      <c r="I407" s="702"/>
      <c r="J407" s="702"/>
      <c r="K407" s="702"/>
      <c r="L407" s="702"/>
      <c r="M407" s="70" t="str">
        <f>IFERROR(INDEX('[1]Controles de Corrupción'!$C$10:$AZ$251,MATCH(A407,'[1]Controles de Corrupción'!$B$10:$B$251,0),4),"")</f>
        <v/>
      </c>
      <c r="N407" s="70" t="str">
        <f>IFERROR(INDEX('[1]Controles de Corrupción'!$C$10:$AZ$251,MATCH(A407,'[1]Controles de Corrupción'!$B$10:$B$251,0),40),"")</f>
        <v/>
      </c>
      <c r="O407" s="70" t="str">
        <f>IFERROR(INDEX('[1]Controles de Corrupción'!$C$10:$AZ$251,MATCH(A407,'[1]Controles de Corrupción'!$B$10:$B$251,0),41),"")</f>
        <v/>
      </c>
      <c r="P407" s="70" t="str">
        <f>IFERROR(INDEX('[1]Controles de Corrupción'!$C$10:$AZ$251,MATCH(A407,'[1]Controles de Corrupción'!$B$10:$B$251,0),42),"")</f>
        <v/>
      </c>
      <c r="Q407" s="62" t="str">
        <f>IFERROR(INDEX('[1]Controles de Corrupción'!$C$10:$AZ$251,MATCH(A407,'[1]Controles de Corrupción'!$B$10:$B$251,0),47),"")</f>
        <v/>
      </c>
    </row>
    <row r="408" spans="1:17" ht="51.75" customHeight="1" x14ac:dyDescent="0.25">
      <c r="A408" s="118" t="s">
        <v>1039</v>
      </c>
      <c r="B408" s="819"/>
      <c r="C408" s="821"/>
      <c r="D408" s="701"/>
      <c r="E408" s="823"/>
      <c r="F408" s="702"/>
      <c r="G408" s="702"/>
      <c r="H408" s="714"/>
      <c r="I408" s="702"/>
      <c r="J408" s="702"/>
      <c r="K408" s="702"/>
      <c r="L408" s="702"/>
      <c r="M408" s="70" t="str">
        <f>IFERROR(INDEX('[1]Controles de Corrupción'!$C$10:$AZ$251,MATCH(A408,'[1]Controles de Corrupción'!$B$10:$B$251,0),4),"")</f>
        <v/>
      </c>
      <c r="N408" s="70" t="str">
        <f>IFERROR(INDEX('[1]Controles de Corrupción'!$C$10:$AZ$251,MATCH(A408,'[1]Controles de Corrupción'!$B$10:$B$251,0),40),"")</f>
        <v/>
      </c>
      <c r="O408" s="70" t="str">
        <f>IFERROR(INDEX('[1]Controles de Corrupción'!$C$10:$AZ$251,MATCH(A408,'[1]Controles de Corrupción'!$B$10:$B$251,0),41),"")</f>
        <v/>
      </c>
      <c r="P408" s="70" t="str">
        <f>IFERROR(INDEX('[1]Controles de Corrupción'!$C$10:$AZ$251,MATCH(A408,'[1]Controles de Corrupción'!$B$10:$B$251,0),42),"")</f>
        <v/>
      </c>
      <c r="Q408" s="62" t="str">
        <f>IFERROR(INDEX('[1]Controles de Corrupción'!$C$10:$AZ$251,MATCH(A408,'[1]Controles de Corrupción'!$B$10:$B$251,0),47),"")</f>
        <v/>
      </c>
    </row>
    <row r="409" spans="1:17" ht="51.75" customHeight="1" x14ac:dyDescent="0.25">
      <c r="A409" s="118" t="s">
        <v>1040</v>
      </c>
      <c r="B409" s="817"/>
      <c r="C409" s="820" t="str">
        <f>IFERROR(INDEX('[1]Riesgos de Corrupción'!$B$11:$BN$100,MATCH('Mapa Riesgo CorrupcióN'!B409,'[1]Riesgos de Corrupción'!$B$11:$B$100,0),2),"")</f>
        <v/>
      </c>
      <c r="D409" s="700" t="str">
        <f>IFERROR(INDEX('[1]Riesgos de Corrupción'!$B$11:$BN$100,MATCH('Mapa Riesgo CorrupcióN'!B409,'[1]Riesgos de Corrupción'!$B$11:$B$100,0),4),"")</f>
        <v/>
      </c>
      <c r="E409" s="822" t="str">
        <f>IFERROR(INDEX('[1]Riesgos de Corrupción'!$B$11:$BN$100,MATCH('Mapa Riesgo CorrupcióN'!B409,'[1]Riesgos de Corrupción'!$B$11:$B$100,0),5),"")</f>
        <v/>
      </c>
      <c r="F409" s="713" t="str">
        <f>IFERROR(INDEX('[1]Riesgos de Corrupción'!$B$11:$BN$100,MATCH('Mapa Riesgo CorrupcióN'!B409,'[1]Riesgos de Corrupción'!$B$11:$B$100,0),18),"")</f>
        <v/>
      </c>
      <c r="G409" s="713" t="str">
        <f>IFERROR(INDEX('[1]Riesgos de Corrupción'!$B$11:$BN$100,MATCH('Mapa Riesgo CorrupcióN'!B409,'[1]Riesgos de Corrupción'!$B$11:$B$100,0),63),"")</f>
        <v/>
      </c>
      <c r="H409" s="815" t="str">
        <f>IFERROR(INDEX('[1]Riesgos de Corrupción'!$B$11:$BN$100,MATCH('Mapa Riesgo CorrupcióN'!B409,'[1]Riesgos de Corrupción'!$B$11:$B$100,0),64),"")</f>
        <v/>
      </c>
      <c r="I409" s="713" t="str">
        <f>IFERROR(INDEX('[1]Controles de Corrupción'!$C$10:$AZ$251,MATCH('Mapa Riesgo CorrupcióN'!B409,'[1]Controles de Corrupción'!$C$10:$C$251,0),33),"")</f>
        <v/>
      </c>
      <c r="J409" s="713" t="str">
        <f>IFERROR(INDEX('[1]Controles de Corrupción'!$C$10:$AZ$251,MATCH('Mapa Riesgo CorrupcióN'!B409,'[1]Controles de Corrupción'!$C$10:$C$251,0),36),"")</f>
        <v/>
      </c>
      <c r="K409" s="713" t="str">
        <f>IFERROR(INDEX('[1]Controles de Corrupción'!$C$10:$AZ$251,MATCH('Mapa Riesgo CorrupcióN'!B409,'[1]Controles de Corrupción'!$C$10:$C$251,0),37),"")</f>
        <v/>
      </c>
      <c r="L409" s="713" t="str">
        <f>IFERROR(INDEX('[1]Controles de Corrupción'!$C$10:$AZ$251,MATCH('Mapa Riesgo CorrupcióN'!B409,'[1]Controles de Corrupción'!$C$10:$C$251,0),38),"")</f>
        <v/>
      </c>
      <c r="M409" s="70" t="str">
        <f>IFERROR(INDEX('[1]Controles de Corrupción'!$C$10:$AZ$251,MATCH(A409,'[1]Controles de Corrupción'!$B$10:$B$251,0),4),"")</f>
        <v/>
      </c>
      <c r="N409" s="70" t="str">
        <f>IFERROR(INDEX('[1]Controles de Corrupción'!$C$10:$AZ$251,MATCH(A409,'[1]Controles de Corrupción'!$B$10:$B$251,0),40),"")</f>
        <v/>
      </c>
      <c r="O409" s="70" t="str">
        <f>IFERROR(INDEX('[1]Controles de Corrupción'!$C$10:$AZ$251,MATCH(A409,'[1]Controles de Corrupción'!$B$10:$B$251,0),41),"")</f>
        <v/>
      </c>
      <c r="P409" s="70" t="str">
        <f>IFERROR(INDEX('[1]Controles de Corrupción'!$C$10:$AZ$251,MATCH(A409,'[1]Controles de Corrupción'!$B$10:$B$251,0),42),"")</f>
        <v/>
      </c>
      <c r="Q409" s="62" t="str">
        <f>IFERROR(INDEX('[1]Controles de Corrupción'!$C$10:$AZ$251,MATCH(A409,'[1]Controles de Corrupción'!$B$10:$B$251,0),47),"")</f>
        <v/>
      </c>
    </row>
    <row r="410" spans="1:17" ht="51.75" customHeight="1" x14ac:dyDescent="0.25">
      <c r="A410" s="118" t="s">
        <v>1041</v>
      </c>
      <c r="B410" s="818"/>
      <c r="C410" s="821"/>
      <c r="D410" s="701"/>
      <c r="E410" s="823"/>
      <c r="F410" s="702"/>
      <c r="G410" s="702"/>
      <c r="H410" s="816"/>
      <c r="I410" s="702"/>
      <c r="J410" s="702"/>
      <c r="K410" s="702"/>
      <c r="L410" s="702"/>
      <c r="M410" s="70" t="str">
        <f>IFERROR(INDEX('[1]Controles de Corrupción'!$C$10:$AZ$251,MATCH(A410,'[1]Controles de Corrupción'!$B$10:$B$251,0),4),"")</f>
        <v/>
      </c>
      <c r="N410" s="70" t="str">
        <f>IFERROR(INDEX('[1]Controles de Corrupción'!$C$10:$AZ$251,MATCH(A410,'[1]Controles de Corrupción'!$B$10:$B$251,0),40),"")</f>
        <v/>
      </c>
      <c r="O410" s="70" t="str">
        <f>IFERROR(INDEX('[1]Controles de Corrupción'!$C$10:$AZ$251,MATCH(A410,'[1]Controles de Corrupción'!$B$10:$B$251,0),41),"")</f>
        <v/>
      </c>
      <c r="P410" s="70" t="str">
        <f>IFERROR(INDEX('[1]Controles de Corrupción'!$C$10:$AZ$251,MATCH(A410,'[1]Controles de Corrupción'!$B$10:$B$251,0),42),"")</f>
        <v/>
      </c>
      <c r="Q410" s="62" t="str">
        <f>IFERROR(INDEX('[1]Controles de Corrupción'!$C$10:$AZ$251,MATCH(A410,'[1]Controles de Corrupción'!$B$10:$B$251,0),47),"")</f>
        <v/>
      </c>
    </row>
    <row r="411" spans="1:17" ht="51.75" customHeight="1" x14ac:dyDescent="0.25">
      <c r="A411" s="118" t="s">
        <v>1042</v>
      </c>
      <c r="B411" s="818"/>
      <c r="C411" s="821"/>
      <c r="D411" s="701"/>
      <c r="E411" s="823"/>
      <c r="F411" s="702"/>
      <c r="G411" s="702"/>
      <c r="H411" s="816"/>
      <c r="I411" s="702"/>
      <c r="J411" s="702"/>
      <c r="K411" s="702"/>
      <c r="L411" s="702"/>
      <c r="M411" s="70" t="str">
        <f>IFERROR(INDEX('[1]Controles de Corrupción'!$C$10:$AZ$251,MATCH(A411,'[1]Controles de Corrupción'!$B$10:$B$251,0),4),"")</f>
        <v/>
      </c>
      <c r="N411" s="70" t="str">
        <f>IFERROR(INDEX('[1]Controles de Corrupción'!$C$10:$AZ$251,MATCH(A411,'[1]Controles de Corrupción'!$B$10:$B$251,0),40),"")</f>
        <v/>
      </c>
      <c r="O411" s="70" t="str">
        <f>IFERROR(INDEX('[1]Controles de Corrupción'!$C$10:$AZ$251,MATCH(A411,'[1]Controles de Corrupción'!$B$10:$B$251,0),41),"")</f>
        <v/>
      </c>
      <c r="P411" s="70" t="str">
        <f>IFERROR(INDEX('[1]Controles de Corrupción'!$C$10:$AZ$251,MATCH(A411,'[1]Controles de Corrupción'!$B$10:$B$251,0),42),"")</f>
        <v/>
      </c>
      <c r="Q411" s="62" t="str">
        <f>IFERROR(INDEX('[1]Controles de Corrupción'!$C$10:$AZ$251,MATCH(A411,'[1]Controles de Corrupción'!$B$10:$B$251,0),47),"")</f>
        <v/>
      </c>
    </row>
    <row r="412" spans="1:17" ht="51.75" customHeight="1" x14ac:dyDescent="0.25">
      <c r="A412" s="118" t="s">
        <v>1043</v>
      </c>
      <c r="B412" s="818"/>
      <c r="C412" s="821"/>
      <c r="D412" s="701"/>
      <c r="E412" s="823"/>
      <c r="F412" s="702"/>
      <c r="G412" s="702"/>
      <c r="H412" s="816"/>
      <c r="I412" s="702"/>
      <c r="J412" s="702"/>
      <c r="K412" s="702"/>
      <c r="L412" s="702"/>
      <c r="M412" s="70" t="str">
        <f>IFERROR(INDEX('[1]Controles de Corrupción'!$C$10:$AZ$251,MATCH(A412,'[1]Controles de Corrupción'!$B$10:$B$251,0),4),"")</f>
        <v/>
      </c>
      <c r="N412" s="70" t="str">
        <f>IFERROR(INDEX('[1]Controles de Corrupción'!$C$10:$AZ$251,MATCH(A412,'[1]Controles de Corrupción'!$B$10:$B$251,0),40),"")</f>
        <v/>
      </c>
      <c r="O412" s="70" t="str">
        <f>IFERROR(INDEX('[1]Controles de Corrupción'!$C$10:$AZ$251,MATCH(A412,'[1]Controles de Corrupción'!$B$10:$B$251,0),41),"")</f>
        <v/>
      </c>
      <c r="P412" s="70" t="str">
        <f>IFERROR(INDEX('[1]Controles de Corrupción'!$C$10:$AZ$251,MATCH(A412,'[1]Controles de Corrupción'!$B$10:$B$251,0),42),"")</f>
        <v/>
      </c>
      <c r="Q412" s="62" t="str">
        <f>IFERROR(INDEX('[1]Controles de Corrupción'!$C$10:$AZ$251,MATCH(A412,'[1]Controles de Corrupción'!$B$10:$B$251,0),47),"")</f>
        <v/>
      </c>
    </row>
    <row r="413" spans="1:17" ht="51.75" customHeight="1" x14ac:dyDescent="0.25">
      <c r="A413" s="118" t="s">
        <v>1044</v>
      </c>
      <c r="B413" s="818"/>
      <c r="C413" s="821"/>
      <c r="D413" s="701"/>
      <c r="E413" s="823"/>
      <c r="F413" s="702"/>
      <c r="G413" s="702"/>
      <c r="H413" s="816"/>
      <c r="I413" s="702"/>
      <c r="J413" s="702"/>
      <c r="K413" s="702"/>
      <c r="L413" s="702"/>
      <c r="M413" s="70" t="str">
        <f>IFERROR(INDEX('[1]Controles de Corrupción'!$C$10:$AZ$251,MATCH(A413,'[1]Controles de Corrupción'!$B$10:$B$251,0),4),"")</f>
        <v/>
      </c>
      <c r="N413" s="70" t="str">
        <f>IFERROR(INDEX('[1]Controles de Corrupción'!$C$10:$AZ$251,MATCH(A413,'[1]Controles de Corrupción'!$B$10:$B$251,0),40),"")</f>
        <v/>
      </c>
      <c r="O413" s="70" t="str">
        <f>IFERROR(INDEX('[1]Controles de Corrupción'!$C$10:$AZ$251,MATCH(A413,'[1]Controles de Corrupción'!$B$10:$B$251,0),41),"")</f>
        <v/>
      </c>
      <c r="P413" s="70" t="str">
        <f>IFERROR(INDEX('[1]Controles de Corrupción'!$C$10:$AZ$251,MATCH(A413,'[1]Controles de Corrupción'!$B$10:$B$251,0),42),"")</f>
        <v/>
      </c>
      <c r="Q413" s="62" t="str">
        <f>IFERROR(INDEX('[1]Controles de Corrupción'!$C$10:$AZ$251,MATCH(A413,'[1]Controles de Corrupción'!$B$10:$B$251,0),47),"")</f>
        <v/>
      </c>
    </row>
    <row r="414" spans="1:17" ht="51.75" customHeight="1" x14ac:dyDescent="0.25">
      <c r="A414" s="118" t="s">
        <v>1045</v>
      </c>
      <c r="B414" s="819"/>
      <c r="C414" s="821"/>
      <c r="D414" s="701"/>
      <c r="E414" s="823"/>
      <c r="F414" s="702"/>
      <c r="G414" s="702"/>
      <c r="H414" s="714"/>
      <c r="I414" s="702"/>
      <c r="J414" s="702"/>
      <c r="K414" s="702"/>
      <c r="L414" s="702"/>
      <c r="M414" s="70" t="str">
        <f>IFERROR(INDEX('[1]Controles de Corrupción'!$C$10:$AZ$251,MATCH(A414,'[1]Controles de Corrupción'!$B$10:$B$251,0),4),"")</f>
        <v/>
      </c>
      <c r="N414" s="70" t="str">
        <f>IFERROR(INDEX('[1]Controles de Corrupción'!$C$10:$AZ$251,MATCH(A414,'[1]Controles de Corrupción'!$B$10:$B$251,0),40),"")</f>
        <v/>
      </c>
      <c r="O414" s="70" t="str">
        <f>IFERROR(INDEX('[1]Controles de Corrupción'!$C$10:$AZ$251,MATCH(A414,'[1]Controles de Corrupción'!$B$10:$B$251,0),41),"")</f>
        <v/>
      </c>
      <c r="P414" s="70" t="str">
        <f>IFERROR(INDEX('[1]Controles de Corrupción'!$C$10:$AZ$251,MATCH(A414,'[1]Controles de Corrupción'!$B$10:$B$251,0),42),"")</f>
        <v/>
      </c>
      <c r="Q414" s="62" t="str">
        <f>IFERROR(INDEX('[1]Controles de Corrupción'!$C$10:$AZ$251,MATCH(A414,'[1]Controles de Corrupción'!$B$10:$B$251,0),47),"")</f>
        <v/>
      </c>
    </row>
    <row r="415" spans="1:17" ht="51.75" customHeight="1" x14ac:dyDescent="0.25">
      <c r="A415" s="118" t="s">
        <v>1046</v>
      </c>
      <c r="B415" s="817"/>
      <c r="C415" s="820" t="str">
        <f>IFERROR(INDEX('[1]Riesgos de Corrupción'!$B$11:$BN$100,MATCH('Mapa Riesgo CorrupcióN'!B415,'[1]Riesgos de Corrupción'!$B$11:$B$100,0),2),"")</f>
        <v/>
      </c>
      <c r="D415" s="700" t="str">
        <f>IFERROR(INDEX('[1]Riesgos de Corrupción'!$B$11:$BN$100,MATCH('Mapa Riesgo CorrupcióN'!B415,'[1]Riesgos de Corrupción'!$B$11:$B$100,0),4),"")</f>
        <v/>
      </c>
      <c r="E415" s="822" t="str">
        <f>IFERROR(INDEX('[1]Riesgos de Corrupción'!$B$11:$BN$100,MATCH('Mapa Riesgo CorrupcióN'!B415,'[1]Riesgos de Corrupción'!$B$11:$B$100,0),5),"")</f>
        <v/>
      </c>
      <c r="F415" s="713" t="str">
        <f>IFERROR(INDEX('[1]Riesgos de Corrupción'!$B$11:$BN$100,MATCH('Mapa Riesgo CorrupcióN'!B415,'[1]Riesgos de Corrupción'!$B$11:$B$100,0),18),"")</f>
        <v/>
      </c>
      <c r="G415" s="713" t="str">
        <f>IFERROR(INDEX('[1]Riesgos de Corrupción'!$B$11:$BN$100,MATCH('Mapa Riesgo CorrupcióN'!B415,'[1]Riesgos de Corrupción'!$B$11:$B$100,0),63),"")</f>
        <v/>
      </c>
      <c r="H415" s="815" t="str">
        <f>IFERROR(INDEX('[1]Riesgos de Corrupción'!$B$11:$BN$100,MATCH('Mapa Riesgo CorrupcióN'!B415,'[1]Riesgos de Corrupción'!$B$11:$B$100,0),64),"")</f>
        <v/>
      </c>
      <c r="I415" s="713" t="str">
        <f>IFERROR(INDEX('[1]Controles de Corrupción'!$C$10:$AZ$251,MATCH('Mapa Riesgo CorrupcióN'!B415,'[1]Controles de Corrupción'!$C$10:$C$251,0),33),"")</f>
        <v/>
      </c>
      <c r="J415" s="713" t="str">
        <f>IFERROR(INDEX('[1]Controles de Corrupción'!$C$10:$AZ$251,MATCH('Mapa Riesgo CorrupcióN'!B415,'[1]Controles de Corrupción'!$C$10:$C$251,0),36),"")</f>
        <v/>
      </c>
      <c r="K415" s="713" t="str">
        <f>IFERROR(INDEX('[1]Controles de Corrupción'!$C$10:$AZ$251,MATCH('Mapa Riesgo CorrupcióN'!B415,'[1]Controles de Corrupción'!$C$10:$C$251,0),37),"")</f>
        <v/>
      </c>
      <c r="L415" s="713" t="str">
        <f>IFERROR(INDEX('[1]Controles de Corrupción'!$C$10:$AZ$251,MATCH('Mapa Riesgo CorrupcióN'!B415,'[1]Controles de Corrupción'!$C$10:$C$251,0),38),"")</f>
        <v/>
      </c>
      <c r="M415" s="70" t="str">
        <f>IFERROR(INDEX('[1]Controles de Corrupción'!$C$10:$AZ$251,MATCH(A415,'[1]Controles de Corrupción'!$B$10:$B$251,0),4),"")</f>
        <v/>
      </c>
      <c r="N415" s="70" t="str">
        <f>IFERROR(INDEX('[1]Controles de Corrupción'!$C$10:$AZ$251,MATCH(A415,'[1]Controles de Corrupción'!$B$10:$B$251,0),40),"")</f>
        <v/>
      </c>
      <c r="O415" s="70" t="str">
        <f>IFERROR(INDEX('[1]Controles de Corrupción'!$C$10:$AZ$251,MATCH(A415,'[1]Controles de Corrupción'!$B$10:$B$251,0),41),"")</f>
        <v/>
      </c>
      <c r="P415" s="70" t="str">
        <f>IFERROR(INDEX('[1]Controles de Corrupción'!$C$10:$AZ$251,MATCH(A415,'[1]Controles de Corrupción'!$B$10:$B$251,0),42),"")</f>
        <v/>
      </c>
      <c r="Q415" s="62" t="str">
        <f>IFERROR(INDEX('[1]Controles de Corrupción'!$C$10:$AZ$251,MATCH(A415,'[1]Controles de Corrupción'!$B$10:$B$251,0),47),"")</f>
        <v/>
      </c>
    </row>
    <row r="416" spans="1:17" ht="51.75" customHeight="1" x14ac:dyDescent="0.25">
      <c r="A416" s="118" t="s">
        <v>1047</v>
      </c>
      <c r="B416" s="818"/>
      <c r="C416" s="821"/>
      <c r="D416" s="701"/>
      <c r="E416" s="823"/>
      <c r="F416" s="702"/>
      <c r="G416" s="702"/>
      <c r="H416" s="816"/>
      <c r="I416" s="702"/>
      <c r="J416" s="702"/>
      <c r="K416" s="702"/>
      <c r="L416" s="702"/>
      <c r="M416" s="70" t="str">
        <f>IFERROR(INDEX('[1]Controles de Corrupción'!$C$10:$AZ$251,MATCH(A416,'[1]Controles de Corrupción'!$B$10:$B$251,0),4),"")</f>
        <v/>
      </c>
      <c r="N416" s="70" t="str">
        <f>IFERROR(INDEX('[1]Controles de Corrupción'!$C$10:$AZ$251,MATCH(A416,'[1]Controles de Corrupción'!$B$10:$B$251,0),40),"")</f>
        <v/>
      </c>
      <c r="O416" s="70" t="str">
        <f>IFERROR(INDEX('[1]Controles de Corrupción'!$C$10:$AZ$251,MATCH(A416,'[1]Controles de Corrupción'!$B$10:$B$251,0),41),"")</f>
        <v/>
      </c>
      <c r="P416" s="70" t="str">
        <f>IFERROR(INDEX('[1]Controles de Corrupción'!$C$10:$AZ$251,MATCH(A416,'[1]Controles de Corrupción'!$B$10:$B$251,0),42),"")</f>
        <v/>
      </c>
      <c r="Q416" s="62" t="str">
        <f>IFERROR(INDEX('[1]Controles de Corrupción'!$C$10:$AZ$251,MATCH(A416,'[1]Controles de Corrupción'!$B$10:$B$251,0),47),"")</f>
        <v/>
      </c>
    </row>
    <row r="417" spans="1:18" ht="51.75" customHeight="1" x14ac:dyDescent="0.25">
      <c r="A417" s="118" t="s">
        <v>1048</v>
      </c>
      <c r="B417" s="818"/>
      <c r="C417" s="821"/>
      <c r="D417" s="701"/>
      <c r="E417" s="823"/>
      <c r="F417" s="702"/>
      <c r="G417" s="702"/>
      <c r="H417" s="816"/>
      <c r="I417" s="702"/>
      <c r="J417" s="702"/>
      <c r="K417" s="702"/>
      <c r="L417" s="702"/>
      <c r="M417" s="70" t="str">
        <f>IFERROR(INDEX('[1]Controles de Corrupción'!$C$10:$AZ$251,MATCH(A417,'[1]Controles de Corrupción'!$B$10:$B$251,0),4),"")</f>
        <v/>
      </c>
      <c r="N417" s="70" t="str">
        <f>IFERROR(INDEX('[1]Controles de Corrupción'!$C$10:$AZ$251,MATCH(A417,'[1]Controles de Corrupción'!$B$10:$B$251,0),40),"")</f>
        <v/>
      </c>
      <c r="O417" s="70" t="str">
        <f>IFERROR(INDEX('[1]Controles de Corrupción'!$C$10:$AZ$251,MATCH(A417,'[1]Controles de Corrupción'!$B$10:$B$251,0),41),"")</f>
        <v/>
      </c>
      <c r="P417" s="70" t="str">
        <f>IFERROR(INDEX('[1]Controles de Corrupción'!$C$10:$AZ$251,MATCH(A417,'[1]Controles de Corrupción'!$B$10:$B$251,0),42),"")</f>
        <v/>
      </c>
      <c r="Q417" s="62" t="str">
        <f>IFERROR(INDEX('[1]Controles de Corrupción'!$C$10:$AZ$251,MATCH(A417,'[1]Controles de Corrupción'!$B$10:$B$251,0),47),"")</f>
        <v/>
      </c>
    </row>
    <row r="418" spans="1:18" ht="51.75" customHeight="1" x14ac:dyDescent="0.25">
      <c r="A418" s="118" t="s">
        <v>1049</v>
      </c>
      <c r="B418" s="818"/>
      <c r="C418" s="821"/>
      <c r="D418" s="701"/>
      <c r="E418" s="823"/>
      <c r="F418" s="702"/>
      <c r="G418" s="702"/>
      <c r="H418" s="816"/>
      <c r="I418" s="702"/>
      <c r="J418" s="702"/>
      <c r="K418" s="702"/>
      <c r="L418" s="702"/>
      <c r="M418" s="70" t="str">
        <f>IFERROR(INDEX('[1]Controles de Corrupción'!$C$10:$AZ$251,MATCH(A418,'[1]Controles de Corrupción'!$B$10:$B$251,0),4),"")</f>
        <v/>
      </c>
      <c r="N418" s="70" t="str">
        <f>IFERROR(INDEX('[1]Controles de Corrupción'!$C$10:$AZ$251,MATCH(A418,'[1]Controles de Corrupción'!$B$10:$B$251,0),40),"")</f>
        <v/>
      </c>
      <c r="O418" s="70" t="str">
        <f>IFERROR(INDEX('[1]Controles de Corrupción'!$C$10:$AZ$251,MATCH(A418,'[1]Controles de Corrupción'!$B$10:$B$251,0),41),"")</f>
        <v/>
      </c>
      <c r="P418" s="70" t="str">
        <f>IFERROR(INDEX('[1]Controles de Corrupción'!$C$10:$AZ$251,MATCH(A418,'[1]Controles de Corrupción'!$B$10:$B$251,0),42),"")</f>
        <v/>
      </c>
      <c r="Q418" s="62" t="str">
        <f>IFERROR(INDEX('[1]Controles de Corrupción'!$C$10:$AZ$251,MATCH(A418,'[1]Controles de Corrupción'!$B$10:$B$251,0),47),"")</f>
        <v/>
      </c>
    </row>
    <row r="419" spans="1:18" ht="51.75" customHeight="1" x14ac:dyDescent="0.25">
      <c r="A419" s="118" t="s">
        <v>1050</v>
      </c>
      <c r="B419" s="818"/>
      <c r="C419" s="821"/>
      <c r="D419" s="701"/>
      <c r="E419" s="823"/>
      <c r="F419" s="702"/>
      <c r="G419" s="702"/>
      <c r="H419" s="816"/>
      <c r="I419" s="702"/>
      <c r="J419" s="702"/>
      <c r="K419" s="702"/>
      <c r="L419" s="702"/>
      <c r="M419" s="70" t="str">
        <f>IFERROR(INDEX('[1]Controles de Corrupción'!$C$10:$AZ$251,MATCH(A419,'[1]Controles de Corrupción'!$B$10:$B$251,0),4),"")</f>
        <v/>
      </c>
      <c r="N419" s="70" t="str">
        <f>IFERROR(INDEX('[1]Controles de Corrupción'!$C$10:$AZ$251,MATCH(A419,'[1]Controles de Corrupción'!$B$10:$B$251,0),40),"")</f>
        <v/>
      </c>
      <c r="O419" s="70" t="str">
        <f>IFERROR(INDEX('[1]Controles de Corrupción'!$C$10:$AZ$251,MATCH(A419,'[1]Controles de Corrupción'!$B$10:$B$251,0),41),"")</f>
        <v/>
      </c>
      <c r="P419" s="70" t="str">
        <f>IFERROR(INDEX('[1]Controles de Corrupción'!$C$10:$AZ$251,MATCH(A419,'[1]Controles de Corrupción'!$B$10:$B$251,0),42),"")</f>
        <v/>
      </c>
      <c r="Q419" s="62" t="str">
        <f>IFERROR(INDEX('[1]Controles de Corrupción'!$C$10:$AZ$251,MATCH(A419,'[1]Controles de Corrupción'!$B$10:$B$251,0),47),"")</f>
        <v/>
      </c>
    </row>
    <row r="420" spans="1:18" ht="51.75" customHeight="1" x14ac:dyDescent="0.25">
      <c r="A420" s="118" t="s">
        <v>1051</v>
      </c>
      <c r="B420" s="819"/>
      <c r="C420" s="821"/>
      <c r="D420" s="701"/>
      <c r="E420" s="823"/>
      <c r="F420" s="702"/>
      <c r="G420" s="702"/>
      <c r="H420" s="714"/>
      <c r="I420" s="702"/>
      <c r="J420" s="702"/>
      <c r="K420" s="702"/>
      <c r="L420" s="702"/>
      <c r="M420" s="70" t="str">
        <f>IFERROR(INDEX('[1]Controles de Corrupción'!$C$10:$AZ$251,MATCH(A420,'[1]Controles de Corrupción'!$B$10:$B$251,0),4),"")</f>
        <v/>
      </c>
      <c r="N420" s="70" t="str">
        <f>IFERROR(INDEX('[1]Controles de Corrupción'!$C$10:$AZ$251,MATCH(A420,'[1]Controles de Corrupción'!$B$10:$B$251,0),40),"")</f>
        <v/>
      </c>
      <c r="O420" s="70" t="str">
        <f>IFERROR(INDEX('[1]Controles de Corrupción'!$C$10:$AZ$251,MATCH(A420,'[1]Controles de Corrupción'!$B$10:$B$251,0),41),"")</f>
        <v/>
      </c>
      <c r="P420" s="70" t="str">
        <f>IFERROR(INDEX('[1]Controles de Corrupción'!$C$10:$AZ$251,MATCH(A420,'[1]Controles de Corrupción'!$B$10:$B$251,0),42),"")</f>
        <v/>
      </c>
      <c r="Q420" s="62" t="str">
        <f>IFERROR(INDEX('[1]Controles de Corrupción'!$C$10:$AZ$251,MATCH(A420,'[1]Controles de Corrupción'!$B$10:$B$251,0),47),"")</f>
        <v/>
      </c>
    </row>
    <row r="421" spans="1:18" ht="51.75" customHeight="1" x14ac:dyDescent="0.25">
      <c r="A421" s="118" t="s">
        <v>1052</v>
      </c>
      <c r="B421" s="817"/>
      <c r="C421" s="820" t="str">
        <f>IFERROR(INDEX('[1]Riesgos de Corrupción'!$B$11:$BN$100,MATCH('Mapa Riesgo CorrupcióN'!B421,'[1]Riesgos de Corrupción'!$B$11:$B$100,0),2),"")</f>
        <v/>
      </c>
      <c r="D421" s="700" t="str">
        <f>IFERROR(INDEX('[1]Riesgos de Corrupción'!$B$11:$BN$100,MATCH('Mapa Riesgo CorrupcióN'!B421,'[1]Riesgos de Corrupción'!$B$11:$B$100,0),4),"")</f>
        <v/>
      </c>
      <c r="E421" s="822" t="str">
        <f>IFERROR(INDEX('[1]Riesgos de Corrupción'!$B$11:$BN$100,MATCH('Mapa Riesgo CorrupcióN'!B421,'[1]Riesgos de Corrupción'!$B$11:$B$100,0),5),"")</f>
        <v/>
      </c>
      <c r="F421" s="713" t="str">
        <f>IFERROR(INDEX('[1]Riesgos de Corrupción'!$B$11:$BN$100,MATCH('Mapa Riesgo CorrupcióN'!B421,'[1]Riesgos de Corrupción'!$B$11:$B$100,0),18),"")</f>
        <v/>
      </c>
      <c r="G421" s="713" t="str">
        <f>IFERROR(INDEX('[1]Riesgos de Corrupción'!$B$11:$BN$100,MATCH('Mapa Riesgo CorrupcióN'!B421,'[1]Riesgos de Corrupción'!$B$11:$B$100,0),63),"")</f>
        <v/>
      </c>
      <c r="H421" s="815" t="str">
        <f>IFERROR(INDEX('[1]Riesgos de Corrupción'!$B$11:$BN$100,MATCH('Mapa Riesgo CorrupcióN'!B421,'[1]Riesgos de Corrupción'!$B$11:$B$100,0),64),"")</f>
        <v/>
      </c>
      <c r="I421" s="713" t="str">
        <f>IFERROR(INDEX('[1]Controles de Corrupción'!$C$10:$AZ$251,MATCH('Mapa Riesgo CorrupcióN'!B421,'[1]Controles de Corrupción'!$C$10:$C$251,0),33),"")</f>
        <v/>
      </c>
      <c r="J421" s="713" t="str">
        <f>IFERROR(INDEX('[1]Controles de Corrupción'!$C$10:$AZ$251,MATCH('Mapa Riesgo CorrupcióN'!B421,'[1]Controles de Corrupción'!$C$10:$C$251,0),36),"")</f>
        <v/>
      </c>
      <c r="K421" s="713" t="str">
        <f>IFERROR(INDEX('[1]Controles de Corrupción'!$C$10:$AZ$251,MATCH('Mapa Riesgo CorrupcióN'!B421,'[1]Controles de Corrupción'!$C$10:$C$251,0),37),"")</f>
        <v/>
      </c>
      <c r="L421" s="713" t="str">
        <f>IFERROR(INDEX('[1]Controles de Corrupción'!$C$10:$AZ$251,MATCH('Mapa Riesgo CorrupcióN'!B421,'[1]Controles de Corrupción'!$C$10:$C$251,0),38),"")</f>
        <v/>
      </c>
      <c r="M421" s="70" t="str">
        <f>IFERROR(INDEX('[1]Controles de Corrupción'!$C$10:$AZ$251,MATCH(A421,'[1]Controles de Corrupción'!$B$10:$B$251,0),4),"")</f>
        <v/>
      </c>
      <c r="N421" s="70" t="str">
        <f>IFERROR(INDEX('[1]Controles de Corrupción'!$C$10:$AZ$251,MATCH(A421,'[1]Controles de Corrupción'!$B$10:$B$251,0),40),"")</f>
        <v/>
      </c>
      <c r="O421" s="70" t="str">
        <f>IFERROR(INDEX('[1]Controles de Corrupción'!$C$10:$AZ$251,MATCH(A421,'[1]Controles de Corrupción'!$B$10:$B$251,0),41),"")</f>
        <v/>
      </c>
      <c r="P421" s="70" t="str">
        <f>IFERROR(INDEX('[1]Controles de Corrupción'!$C$10:$AZ$251,MATCH(A421,'[1]Controles de Corrupción'!$B$10:$B$251,0),42),"")</f>
        <v/>
      </c>
      <c r="Q421" s="62" t="str">
        <f>IFERROR(INDEX('[1]Controles de Corrupción'!$C$10:$AZ$251,MATCH(A421,'[1]Controles de Corrupción'!$B$10:$B$251,0),47),"")</f>
        <v/>
      </c>
    </row>
    <row r="422" spans="1:18" ht="51.75" customHeight="1" x14ac:dyDescent="0.25">
      <c r="A422" s="118" t="s">
        <v>1053</v>
      </c>
      <c r="B422" s="818"/>
      <c r="C422" s="821"/>
      <c r="D422" s="701"/>
      <c r="E422" s="823"/>
      <c r="F422" s="702"/>
      <c r="G422" s="702"/>
      <c r="H422" s="816"/>
      <c r="I422" s="702"/>
      <c r="J422" s="702"/>
      <c r="K422" s="702"/>
      <c r="L422" s="702"/>
      <c r="M422" s="70" t="str">
        <f>IFERROR(INDEX('[1]Controles de Corrupción'!$C$10:$AZ$251,MATCH(A422,'[1]Controles de Corrupción'!$B$10:$B$251,0),4),"")</f>
        <v/>
      </c>
      <c r="N422" s="70" t="str">
        <f>IFERROR(INDEX('[1]Controles de Corrupción'!$C$10:$AZ$251,MATCH(A422,'[1]Controles de Corrupción'!$B$10:$B$251,0),40),"")</f>
        <v/>
      </c>
      <c r="O422" s="70" t="str">
        <f>IFERROR(INDEX('[1]Controles de Corrupción'!$C$10:$AZ$251,MATCH(A422,'[1]Controles de Corrupción'!$B$10:$B$251,0),41),"")</f>
        <v/>
      </c>
      <c r="P422" s="70" t="str">
        <f>IFERROR(INDEX('[1]Controles de Corrupción'!$C$10:$AZ$251,MATCH(A422,'[1]Controles de Corrupción'!$B$10:$B$251,0),42),"")</f>
        <v/>
      </c>
      <c r="Q422" s="62" t="str">
        <f>IFERROR(INDEX('[1]Controles de Corrupción'!$C$10:$AZ$251,MATCH(A422,'[1]Controles de Corrupción'!$B$10:$B$251,0),47),"")</f>
        <v/>
      </c>
    </row>
    <row r="423" spans="1:18" ht="51.75" customHeight="1" x14ac:dyDescent="0.25">
      <c r="A423" s="118" t="s">
        <v>1054</v>
      </c>
      <c r="B423" s="818"/>
      <c r="C423" s="821"/>
      <c r="D423" s="701"/>
      <c r="E423" s="823"/>
      <c r="F423" s="702"/>
      <c r="G423" s="702"/>
      <c r="H423" s="816"/>
      <c r="I423" s="702"/>
      <c r="J423" s="702"/>
      <c r="K423" s="702"/>
      <c r="L423" s="702"/>
      <c r="M423" s="70" t="str">
        <f>IFERROR(INDEX('[1]Controles de Corrupción'!$C$10:$AZ$251,MATCH(A423,'[1]Controles de Corrupción'!$B$10:$B$251,0),4),"")</f>
        <v/>
      </c>
      <c r="N423" s="70" t="str">
        <f>IFERROR(INDEX('[1]Controles de Corrupción'!$C$10:$AZ$251,MATCH(A423,'[1]Controles de Corrupción'!$B$10:$B$251,0),40),"")</f>
        <v/>
      </c>
      <c r="O423" s="70" t="str">
        <f>IFERROR(INDEX('[1]Controles de Corrupción'!$C$10:$AZ$251,MATCH(A423,'[1]Controles de Corrupción'!$B$10:$B$251,0),41),"")</f>
        <v/>
      </c>
      <c r="P423" s="70" t="str">
        <f>IFERROR(INDEX('[1]Controles de Corrupción'!$C$10:$AZ$251,MATCH(A423,'[1]Controles de Corrupción'!$B$10:$B$251,0),42),"")</f>
        <v/>
      </c>
      <c r="Q423" s="62" t="str">
        <f>IFERROR(INDEX('[1]Controles de Corrupción'!$C$10:$AZ$251,MATCH(A423,'[1]Controles de Corrupción'!$B$10:$B$251,0),47),"")</f>
        <v/>
      </c>
    </row>
    <row r="424" spans="1:18" ht="51.75" customHeight="1" x14ac:dyDescent="0.25">
      <c r="A424" s="118" t="s">
        <v>1055</v>
      </c>
      <c r="B424" s="818"/>
      <c r="C424" s="821"/>
      <c r="D424" s="701"/>
      <c r="E424" s="823"/>
      <c r="F424" s="702"/>
      <c r="G424" s="702"/>
      <c r="H424" s="816"/>
      <c r="I424" s="702"/>
      <c r="J424" s="702"/>
      <c r="K424" s="702"/>
      <c r="L424" s="702"/>
      <c r="M424" s="70" t="str">
        <f>IFERROR(INDEX('[1]Controles de Corrupción'!$C$10:$AZ$251,MATCH(A424,'[1]Controles de Corrupción'!$B$10:$B$251,0),4),"")</f>
        <v/>
      </c>
      <c r="N424" s="70" t="str">
        <f>IFERROR(INDEX('[1]Controles de Corrupción'!$C$10:$AZ$251,MATCH(A424,'[1]Controles de Corrupción'!$B$10:$B$251,0),40),"")</f>
        <v/>
      </c>
      <c r="O424" s="70" t="str">
        <f>IFERROR(INDEX('[1]Controles de Corrupción'!$C$10:$AZ$251,MATCH(A424,'[1]Controles de Corrupción'!$B$10:$B$251,0),41),"")</f>
        <v/>
      </c>
      <c r="P424" s="70" t="str">
        <f>IFERROR(INDEX('[1]Controles de Corrupción'!$C$10:$AZ$251,MATCH(A424,'[1]Controles de Corrupción'!$B$10:$B$251,0),42),"")</f>
        <v/>
      </c>
      <c r="Q424" s="62" t="str">
        <f>IFERROR(INDEX('[1]Controles de Corrupción'!$C$10:$AZ$251,MATCH(A424,'[1]Controles de Corrupción'!$B$10:$B$251,0),47),"")</f>
        <v/>
      </c>
    </row>
    <row r="425" spans="1:18" ht="51.75" customHeight="1" x14ac:dyDescent="0.25">
      <c r="A425" s="118" t="s">
        <v>1056</v>
      </c>
      <c r="B425" s="818"/>
      <c r="C425" s="821"/>
      <c r="D425" s="701"/>
      <c r="E425" s="823"/>
      <c r="F425" s="702"/>
      <c r="G425" s="702"/>
      <c r="H425" s="816"/>
      <c r="I425" s="702"/>
      <c r="J425" s="702"/>
      <c r="K425" s="702"/>
      <c r="L425" s="702"/>
      <c r="M425" s="70" t="str">
        <f>IFERROR(INDEX('[1]Controles de Corrupción'!$C$10:$AZ$251,MATCH(A425,'[1]Controles de Corrupción'!$B$10:$B$251,0),4),"")</f>
        <v/>
      </c>
      <c r="N425" s="70" t="str">
        <f>IFERROR(INDEX('[1]Controles de Corrupción'!$C$10:$AZ$251,MATCH(A425,'[1]Controles de Corrupción'!$B$10:$B$251,0),40),"")</f>
        <v/>
      </c>
      <c r="O425" s="70" t="str">
        <f>IFERROR(INDEX('[1]Controles de Corrupción'!$C$10:$AZ$251,MATCH(A425,'[1]Controles de Corrupción'!$B$10:$B$251,0),41),"")</f>
        <v/>
      </c>
      <c r="P425" s="70" t="str">
        <f>IFERROR(INDEX('[1]Controles de Corrupción'!$C$10:$AZ$251,MATCH(A425,'[1]Controles de Corrupción'!$B$10:$B$251,0),42),"")</f>
        <v/>
      </c>
      <c r="Q425" s="62" t="str">
        <f>IFERROR(INDEX('[1]Controles de Corrupción'!$C$10:$AZ$251,MATCH(A425,'[1]Controles de Corrupción'!$B$10:$B$251,0),47),"")</f>
        <v/>
      </c>
    </row>
    <row r="426" spans="1:18" ht="51.75" customHeight="1" x14ac:dyDescent="0.25">
      <c r="A426" s="118" t="s">
        <v>1057</v>
      </c>
      <c r="B426" s="819"/>
      <c r="C426" s="821"/>
      <c r="D426" s="701"/>
      <c r="E426" s="823"/>
      <c r="F426" s="702"/>
      <c r="G426" s="702"/>
      <c r="H426" s="714"/>
      <c r="I426" s="702"/>
      <c r="J426" s="702"/>
      <c r="K426" s="702"/>
      <c r="L426" s="702"/>
      <c r="M426" s="70" t="str">
        <f>IFERROR(INDEX('[1]Controles de Corrupción'!$C$10:$AZ$251,MATCH(A426,'[1]Controles de Corrupción'!$B$10:$B$251,0),4),"")</f>
        <v/>
      </c>
      <c r="N426" s="70" t="str">
        <f>IFERROR(INDEX('[1]Controles de Corrupción'!$C$10:$AZ$251,MATCH(A426,'[1]Controles de Corrupción'!$B$10:$B$251,0),40),"")</f>
        <v/>
      </c>
      <c r="O426" s="70" t="str">
        <f>IFERROR(INDEX('[1]Controles de Corrupción'!$C$10:$AZ$251,MATCH(A426,'[1]Controles de Corrupción'!$B$10:$B$251,0),41),"")</f>
        <v/>
      </c>
      <c r="P426" s="70" t="str">
        <f>IFERROR(INDEX('[1]Controles de Corrupción'!$C$10:$AZ$251,MATCH(A426,'[1]Controles de Corrupción'!$B$10:$B$251,0),42),"")</f>
        <v/>
      </c>
      <c r="Q426" s="62" t="str">
        <f>IFERROR(INDEX('[1]Controles de Corrupción'!$C$10:$AZ$251,MATCH(A426,'[1]Controles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777">
    <mergeCell ref="D1:D2"/>
    <mergeCell ref="E1:O2"/>
    <mergeCell ref="CK1:CL1"/>
    <mergeCell ref="CK2:CL2"/>
    <mergeCell ref="E3:O3"/>
    <mergeCell ref="CK3:CL3"/>
    <mergeCell ref="E4:O4"/>
    <mergeCell ref="B7:B12"/>
    <mergeCell ref="C7:C12"/>
    <mergeCell ref="D7:D12"/>
    <mergeCell ref="E7:E12"/>
    <mergeCell ref="F7:F12"/>
    <mergeCell ref="G7:G12"/>
    <mergeCell ref="H7:H12"/>
    <mergeCell ref="I7:I12"/>
    <mergeCell ref="J7:J12"/>
    <mergeCell ref="K7:K12"/>
    <mergeCell ref="L7:L12"/>
    <mergeCell ref="K13:K18"/>
    <mergeCell ref="L13:L18"/>
    <mergeCell ref="B19:B24"/>
    <mergeCell ref="C19:C24"/>
    <mergeCell ref="D19:D24"/>
    <mergeCell ref="E19:E24"/>
    <mergeCell ref="F19:F24"/>
    <mergeCell ref="G19:G24"/>
    <mergeCell ref="B31:B36"/>
    <mergeCell ref="C31:C36"/>
    <mergeCell ref="D31:D36"/>
    <mergeCell ref="E31:E36"/>
    <mergeCell ref="F31:F36"/>
    <mergeCell ref="I19:I24"/>
    <mergeCell ref="J19:J24"/>
    <mergeCell ref="G31:G36"/>
    <mergeCell ref="H19:H24"/>
    <mergeCell ref="K19:K24"/>
    <mergeCell ref="L19:L24"/>
    <mergeCell ref="B25:B30"/>
    <mergeCell ref="C25:C30"/>
    <mergeCell ref="D25:D30"/>
    <mergeCell ref="E25:E30"/>
    <mergeCell ref="F25:F30"/>
    <mergeCell ref="G25:G30"/>
    <mergeCell ref="I13:I18"/>
    <mergeCell ref="J13:J18"/>
    <mergeCell ref="B13:B18"/>
    <mergeCell ref="C13:C18"/>
    <mergeCell ref="D13:D18"/>
    <mergeCell ref="E13:E18"/>
    <mergeCell ref="F13:F18"/>
    <mergeCell ref="G13:G18"/>
    <mergeCell ref="H13:H18"/>
    <mergeCell ref="H31:H36"/>
    <mergeCell ref="I31:I36"/>
    <mergeCell ref="J31:J36"/>
    <mergeCell ref="K31:K36"/>
    <mergeCell ref="L31:L36"/>
    <mergeCell ref="H25:H30"/>
    <mergeCell ref="I25:I30"/>
    <mergeCell ref="J25:J30"/>
    <mergeCell ref="K25:K30"/>
    <mergeCell ref="L25:L30"/>
    <mergeCell ref="B43:B48"/>
    <mergeCell ref="C43:C48"/>
    <mergeCell ref="D43:D48"/>
    <mergeCell ref="E43:E48"/>
    <mergeCell ref="F43:F48"/>
    <mergeCell ref="B37:B42"/>
    <mergeCell ref="C37:C42"/>
    <mergeCell ref="D37:D42"/>
    <mergeCell ref="E37:E42"/>
    <mergeCell ref="F37:F42"/>
    <mergeCell ref="H37:H42"/>
    <mergeCell ref="I37:I42"/>
    <mergeCell ref="J37:J42"/>
    <mergeCell ref="K37:K42"/>
    <mergeCell ref="L37:L42"/>
    <mergeCell ref="G37:G42"/>
    <mergeCell ref="G43:G48"/>
    <mergeCell ref="H43:H48"/>
    <mergeCell ref="I43:I48"/>
    <mergeCell ref="J43:J48"/>
    <mergeCell ref="K43:K48"/>
    <mergeCell ref="L43:L48"/>
    <mergeCell ref="B55:B60"/>
    <mergeCell ref="C55:C60"/>
    <mergeCell ref="D55:D60"/>
    <mergeCell ref="E55:E60"/>
    <mergeCell ref="F55:F60"/>
    <mergeCell ref="B49:B54"/>
    <mergeCell ref="C49:C54"/>
    <mergeCell ref="D49:D54"/>
    <mergeCell ref="E49:E54"/>
    <mergeCell ref="F49:F54"/>
    <mergeCell ref="H49:H54"/>
    <mergeCell ref="I49:I54"/>
    <mergeCell ref="J49:J54"/>
    <mergeCell ref="K49:K54"/>
    <mergeCell ref="L49:L54"/>
    <mergeCell ref="G49:G54"/>
    <mergeCell ref="G55:G60"/>
    <mergeCell ref="H55:H60"/>
    <mergeCell ref="I55:I60"/>
    <mergeCell ref="J55:J60"/>
    <mergeCell ref="K55:K60"/>
    <mergeCell ref="L55:L60"/>
    <mergeCell ref="B67:B72"/>
    <mergeCell ref="C67:C72"/>
    <mergeCell ref="D67:D72"/>
    <mergeCell ref="E67:E72"/>
    <mergeCell ref="F67:F72"/>
    <mergeCell ref="B61:B66"/>
    <mergeCell ref="C61:C66"/>
    <mergeCell ref="D61:D66"/>
    <mergeCell ref="E61:E66"/>
    <mergeCell ref="F61:F66"/>
    <mergeCell ref="H61:H66"/>
    <mergeCell ref="I61:I66"/>
    <mergeCell ref="J61:J66"/>
    <mergeCell ref="K61:K66"/>
    <mergeCell ref="L61:L66"/>
    <mergeCell ref="G61:G66"/>
    <mergeCell ref="G67:G72"/>
    <mergeCell ref="H67:H72"/>
    <mergeCell ref="I67:I72"/>
    <mergeCell ref="J67:J72"/>
    <mergeCell ref="K67:K72"/>
    <mergeCell ref="L67:L72"/>
    <mergeCell ref="B79:B84"/>
    <mergeCell ref="C79:C84"/>
    <mergeCell ref="D79:D84"/>
    <mergeCell ref="E79:E84"/>
    <mergeCell ref="F79:F84"/>
    <mergeCell ref="B73:B78"/>
    <mergeCell ref="C73:C78"/>
    <mergeCell ref="D73:D78"/>
    <mergeCell ref="E73:E78"/>
    <mergeCell ref="F73:F78"/>
    <mergeCell ref="H73:H78"/>
    <mergeCell ref="I73:I78"/>
    <mergeCell ref="J73:J78"/>
    <mergeCell ref="K73:K78"/>
    <mergeCell ref="L73:L78"/>
    <mergeCell ref="G73:G78"/>
    <mergeCell ref="G79:G84"/>
    <mergeCell ref="H79:H84"/>
    <mergeCell ref="I79:I84"/>
    <mergeCell ref="J79:J84"/>
    <mergeCell ref="K79:K84"/>
    <mergeCell ref="L79:L84"/>
    <mergeCell ref="B91:B96"/>
    <mergeCell ref="C91:C96"/>
    <mergeCell ref="D91:D96"/>
    <mergeCell ref="E91:E96"/>
    <mergeCell ref="F91:F96"/>
    <mergeCell ref="B85:B90"/>
    <mergeCell ref="C85:C90"/>
    <mergeCell ref="D85:D90"/>
    <mergeCell ref="E85:E90"/>
    <mergeCell ref="F85:F90"/>
    <mergeCell ref="H85:H90"/>
    <mergeCell ref="I85:I90"/>
    <mergeCell ref="J85:J90"/>
    <mergeCell ref="K85:K90"/>
    <mergeCell ref="L85:L90"/>
    <mergeCell ref="G85:G90"/>
    <mergeCell ref="G91:G96"/>
    <mergeCell ref="H91:H96"/>
    <mergeCell ref="I91:I96"/>
    <mergeCell ref="J91:J96"/>
    <mergeCell ref="K91:K96"/>
    <mergeCell ref="L91:L96"/>
    <mergeCell ref="B103:B108"/>
    <mergeCell ref="C103:C108"/>
    <mergeCell ref="D103:D108"/>
    <mergeCell ref="E103:E108"/>
    <mergeCell ref="F103:F108"/>
    <mergeCell ref="B97:B102"/>
    <mergeCell ref="C97:C102"/>
    <mergeCell ref="D97:D102"/>
    <mergeCell ref="E97:E102"/>
    <mergeCell ref="F97:F102"/>
    <mergeCell ref="H97:H102"/>
    <mergeCell ref="I97:I102"/>
    <mergeCell ref="J97:J102"/>
    <mergeCell ref="K97:K102"/>
    <mergeCell ref="L97:L102"/>
    <mergeCell ref="G97:G102"/>
    <mergeCell ref="G103:G108"/>
    <mergeCell ref="H103:H108"/>
    <mergeCell ref="I103:I108"/>
    <mergeCell ref="J103:J108"/>
    <mergeCell ref="K103:K108"/>
    <mergeCell ref="L103:L108"/>
    <mergeCell ref="B115:B120"/>
    <mergeCell ref="C115:C120"/>
    <mergeCell ref="D115:D120"/>
    <mergeCell ref="E115:E120"/>
    <mergeCell ref="F115:F120"/>
    <mergeCell ref="B109:B114"/>
    <mergeCell ref="C109:C114"/>
    <mergeCell ref="D109:D114"/>
    <mergeCell ref="E109:E114"/>
    <mergeCell ref="F109:F114"/>
    <mergeCell ref="H109:H114"/>
    <mergeCell ref="I109:I114"/>
    <mergeCell ref="J109:J114"/>
    <mergeCell ref="K109:K114"/>
    <mergeCell ref="L109:L114"/>
    <mergeCell ref="G109:G114"/>
    <mergeCell ref="G115:G120"/>
    <mergeCell ref="H115:H120"/>
    <mergeCell ref="I115:I120"/>
    <mergeCell ref="J115:J120"/>
    <mergeCell ref="K115:K120"/>
    <mergeCell ref="L115:L120"/>
    <mergeCell ref="B127:B132"/>
    <mergeCell ref="C127:C132"/>
    <mergeCell ref="D127:D132"/>
    <mergeCell ref="E127:E132"/>
    <mergeCell ref="F127:F132"/>
    <mergeCell ref="B121:B126"/>
    <mergeCell ref="C121:C126"/>
    <mergeCell ref="D121:D126"/>
    <mergeCell ref="E121:E126"/>
    <mergeCell ref="F121:F126"/>
    <mergeCell ref="H121:H126"/>
    <mergeCell ref="I121:I126"/>
    <mergeCell ref="J121:J126"/>
    <mergeCell ref="K121:K126"/>
    <mergeCell ref="L121:L126"/>
    <mergeCell ref="G121:G126"/>
    <mergeCell ref="G127:G132"/>
    <mergeCell ref="H127:H132"/>
    <mergeCell ref="I127:I132"/>
    <mergeCell ref="J127:J132"/>
    <mergeCell ref="K127:K132"/>
    <mergeCell ref="L127:L132"/>
    <mergeCell ref="B139:B144"/>
    <mergeCell ref="C139:C144"/>
    <mergeCell ref="D139:D144"/>
    <mergeCell ref="E139:E144"/>
    <mergeCell ref="F139:F144"/>
    <mergeCell ref="B133:B138"/>
    <mergeCell ref="C133:C138"/>
    <mergeCell ref="D133:D138"/>
    <mergeCell ref="E133:E138"/>
    <mergeCell ref="F133:F138"/>
    <mergeCell ref="H133:H138"/>
    <mergeCell ref="I133:I138"/>
    <mergeCell ref="J133:J138"/>
    <mergeCell ref="K133:K138"/>
    <mergeCell ref="L133:L138"/>
    <mergeCell ref="G133:G138"/>
    <mergeCell ref="G139:G144"/>
    <mergeCell ref="H139:H144"/>
    <mergeCell ref="I139:I144"/>
    <mergeCell ref="J139:J144"/>
    <mergeCell ref="K139:K144"/>
    <mergeCell ref="L139:L144"/>
    <mergeCell ref="B151:B156"/>
    <mergeCell ref="C151:C156"/>
    <mergeCell ref="D151:D156"/>
    <mergeCell ref="E151:E156"/>
    <mergeCell ref="F151:F156"/>
    <mergeCell ref="B145:B150"/>
    <mergeCell ref="C145:C150"/>
    <mergeCell ref="D145:D150"/>
    <mergeCell ref="E145:E150"/>
    <mergeCell ref="F145:F150"/>
    <mergeCell ref="H145:H150"/>
    <mergeCell ref="I145:I150"/>
    <mergeCell ref="J145:J150"/>
    <mergeCell ref="K145:K150"/>
    <mergeCell ref="L145:L150"/>
    <mergeCell ref="G145:G150"/>
    <mergeCell ref="G151:G156"/>
    <mergeCell ref="H151:H156"/>
    <mergeCell ref="I151:I156"/>
    <mergeCell ref="J151:J156"/>
    <mergeCell ref="K151:K156"/>
    <mergeCell ref="L151:L156"/>
    <mergeCell ref="B163:B168"/>
    <mergeCell ref="C163:C168"/>
    <mergeCell ref="D163:D168"/>
    <mergeCell ref="E163:E168"/>
    <mergeCell ref="F163:F168"/>
    <mergeCell ref="B157:B162"/>
    <mergeCell ref="C157:C162"/>
    <mergeCell ref="D157:D162"/>
    <mergeCell ref="E157:E162"/>
    <mergeCell ref="F157:F162"/>
    <mergeCell ref="H157:H162"/>
    <mergeCell ref="I157:I162"/>
    <mergeCell ref="J157:J162"/>
    <mergeCell ref="K157:K162"/>
    <mergeCell ref="L157:L162"/>
    <mergeCell ref="G157:G162"/>
    <mergeCell ref="G163:G168"/>
    <mergeCell ref="H163:H168"/>
    <mergeCell ref="I163:I168"/>
    <mergeCell ref="J163:J168"/>
    <mergeCell ref="K163:K168"/>
    <mergeCell ref="L163:L168"/>
    <mergeCell ref="B175:B180"/>
    <mergeCell ref="C175:C180"/>
    <mergeCell ref="D175:D180"/>
    <mergeCell ref="E175:E180"/>
    <mergeCell ref="F175:F180"/>
    <mergeCell ref="B169:B174"/>
    <mergeCell ref="C169:C174"/>
    <mergeCell ref="D169:D174"/>
    <mergeCell ref="E169:E174"/>
    <mergeCell ref="F169:F174"/>
    <mergeCell ref="H169:H174"/>
    <mergeCell ref="I169:I174"/>
    <mergeCell ref="J169:J174"/>
    <mergeCell ref="K169:K174"/>
    <mergeCell ref="L169:L174"/>
    <mergeCell ref="G169:G174"/>
    <mergeCell ref="G175:G180"/>
    <mergeCell ref="H175:H180"/>
    <mergeCell ref="I175:I180"/>
    <mergeCell ref="J175:J180"/>
    <mergeCell ref="K175:K180"/>
    <mergeCell ref="L175:L180"/>
    <mergeCell ref="B187:B192"/>
    <mergeCell ref="C187:C192"/>
    <mergeCell ref="D187:D192"/>
    <mergeCell ref="E187:E192"/>
    <mergeCell ref="F187:F192"/>
    <mergeCell ref="B181:B186"/>
    <mergeCell ref="C181:C186"/>
    <mergeCell ref="D181:D186"/>
    <mergeCell ref="E181:E186"/>
    <mergeCell ref="F181:F186"/>
    <mergeCell ref="H181:H186"/>
    <mergeCell ref="I181:I186"/>
    <mergeCell ref="J181:J186"/>
    <mergeCell ref="K181:K186"/>
    <mergeCell ref="L181:L186"/>
    <mergeCell ref="G181:G186"/>
    <mergeCell ref="G187:G192"/>
    <mergeCell ref="H187:H192"/>
    <mergeCell ref="I187:I192"/>
    <mergeCell ref="J187:J192"/>
    <mergeCell ref="K187:K192"/>
    <mergeCell ref="L187:L192"/>
    <mergeCell ref="B199:B204"/>
    <mergeCell ref="C199:C204"/>
    <mergeCell ref="D199:D204"/>
    <mergeCell ref="E199:E204"/>
    <mergeCell ref="F199:F204"/>
    <mergeCell ref="B193:B198"/>
    <mergeCell ref="C193:C198"/>
    <mergeCell ref="D193:D198"/>
    <mergeCell ref="E193:E198"/>
    <mergeCell ref="F193:F198"/>
    <mergeCell ref="H193:H198"/>
    <mergeCell ref="I193:I198"/>
    <mergeCell ref="J193:J198"/>
    <mergeCell ref="K193:K198"/>
    <mergeCell ref="L193:L198"/>
    <mergeCell ref="G193:G198"/>
    <mergeCell ref="G199:G204"/>
    <mergeCell ref="H199:H204"/>
    <mergeCell ref="I199:I204"/>
    <mergeCell ref="J199:J204"/>
    <mergeCell ref="K199:K204"/>
    <mergeCell ref="L199:L204"/>
    <mergeCell ref="B211:B216"/>
    <mergeCell ref="C211:C216"/>
    <mergeCell ref="D211:D216"/>
    <mergeCell ref="E211:E216"/>
    <mergeCell ref="F211:F216"/>
    <mergeCell ref="B205:B210"/>
    <mergeCell ref="C205:C210"/>
    <mergeCell ref="D205:D210"/>
    <mergeCell ref="E205:E210"/>
    <mergeCell ref="F205:F210"/>
    <mergeCell ref="H205:H210"/>
    <mergeCell ref="I205:I210"/>
    <mergeCell ref="J205:J210"/>
    <mergeCell ref="K205:K210"/>
    <mergeCell ref="L205:L210"/>
    <mergeCell ref="G205:G210"/>
    <mergeCell ref="G211:G216"/>
    <mergeCell ref="H211:H216"/>
    <mergeCell ref="I211:I216"/>
    <mergeCell ref="J211:J216"/>
    <mergeCell ref="K211:K216"/>
    <mergeCell ref="L211:L216"/>
    <mergeCell ref="B223:B228"/>
    <mergeCell ref="C223:C228"/>
    <mergeCell ref="D223:D228"/>
    <mergeCell ref="E223:E228"/>
    <mergeCell ref="F223:F228"/>
    <mergeCell ref="B217:B222"/>
    <mergeCell ref="C217:C222"/>
    <mergeCell ref="D217:D222"/>
    <mergeCell ref="E217:E222"/>
    <mergeCell ref="F217:F222"/>
    <mergeCell ref="H217:H222"/>
    <mergeCell ref="I217:I222"/>
    <mergeCell ref="J217:J222"/>
    <mergeCell ref="K217:K222"/>
    <mergeCell ref="L217:L222"/>
    <mergeCell ref="G217:G222"/>
    <mergeCell ref="G223:G228"/>
    <mergeCell ref="H223:H228"/>
    <mergeCell ref="I223:I228"/>
    <mergeCell ref="J223:J228"/>
    <mergeCell ref="K223:K228"/>
    <mergeCell ref="L223:L228"/>
    <mergeCell ref="B235:B240"/>
    <mergeCell ref="C235:C240"/>
    <mergeCell ref="D235:D240"/>
    <mergeCell ref="E235:E240"/>
    <mergeCell ref="F235:F240"/>
    <mergeCell ref="B229:B234"/>
    <mergeCell ref="C229:C234"/>
    <mergeCell ref="D229:D234"/>
    <mergeCell ref="E229:E234"/>
    <mergeCell ref="F229:F234"/>
    <mergeCell ref="H229:H234"/>
    <mergeCell ref="I229:I234"/>
    <mergeCell ref="J229:J234"/>
    <mergeCell ref="K229:K234"/>
    <mergeCell ref="L229:L234"/>
    <mergeCell ref="G229:G234"/>
    <mergeCell ref="G235:G240"/>
    <mergeCell ref="H235:H240"/>
    <mergeCell ref="I235:I240"/>
    <mergeCell ref="J235:J240"/>
    <mergeCell ref="K235:K240"/>
    <mergeCell ref="L235:L240"/>
    <mergeCell ref="B247:B252"/>
    <mergeCell ref="C247:C252"/>
    <mergeCell ref="D247:D252"/>
    <mergeCell ref="E247:E252"/>
    <mergeCell ref="F247:F252"/>
    <mergeCell ref="B241:B246"/>
    <mergeCell ref="C241:C246"/>
    <mergeCell ref="D241:D246"/>
    <mergeCell ref="E241:E246"/>
    <mergeCell ref="F241:F246"/>
    <mergeCell ref="H241:H246"/>
    <mergeCell ref="I241:I246"/>
    <mergeCell ref="J241:J246"/>
    <mergeCell ref="K241:K246"/>
    <mergeCell ref="L241:L246"/>
    <mergeCell ref="G241:G246"/>
    <mergeCell ref="G247:G252"/>
    <mergeCell ref="H247:H252"/>
    <mergeCell ref="I247:I252"/>
    <mergeCell ref="J247:J252"/>
    <mergeCell ref="K247:K252"/>
    <mergeCell ref="L247:L252"/>
    <mergeCell ref="B259:B264"/>
    <mergeCell ref="C259:C264"/>
    <mergeCell ref="D259:D264"/>
    <mergeCell ref="E259:E264"/>
    <mergeCell ref="F259:F264"/>
    <mergeCell ref="B253:B258"/>
    <mergeCell ref="C253:C258"/>
    <mergeCell ref="D253:D258"/>
    <mergeCell ref="E253:E258"/>
    <mergeCell ref="F253:F258"/>
    <mergeCell ref="H253:H258"/>
    <mergeCell ref="I253:I258"/>
    <mergeCell ref="J253:J258"/>
    <mergeCell ref="K253:K258"/>
    <mergeCell ref="L253:L258"/>
    <mergeCell ref="G253:G258"/>
    <mergeCell ref="G259:G264"/>
    <mergeCell ref="H259:H264"/>
    <mergeCell ref="I259:I264"/>
    <mergeCell ref="J259:J264"/>
    <mergeCell ref="K259:K264"/>
    <mergeCell ref="L259:L264"/>
    <mergeCell ref="B271:B276"/>
    <mergeCell ref="C271:C276"/>
    <mergeCell ref="D271:D276"/>
    <mergeCell ref="E271:E276"/>
    <mergeCell ref="F271:F276"/>
    <mergeCell ref="B265:B270"/>
    <mergeCell ref="C265:C270"/>
    <mergeCell ref="D265:D270"/>
    <mergeCell ref="E265:E270"/>
    <mergeCell ref="F265:F270"/>
    <mergeCell ref="H265:H270"/>
    <mergeCell ref="I265:I270"/>
    <mergeCell ref="J265:J270"/>
    <mergeCell ref="K265:K270"/>
    <mergeCell ref="L265:L270"/>
    <mergeCell ref="G265:G270"/>
    <mergeCell ref="G271:G276"/>
    <mergeCell ref="H271:H276"/>
    <mergeCell ref="I271:I276"/>
    <mergeCell ref="J271:J276"/>
    <mergeCell ref="K271:K276"/>
    <mergeCell ref="L271:L276"/>
    <mergeCell ref="B283:B288"/>
    <mergeCell ref="C283:C288"/>
    <mergeCell ref="D283:D288"/>
    <mergeCell ref="E283:E288"/>
    <mergeCell ref="F283:F288"/>
    <mergeCell ref="B277:B282"/>
    <mergeCell ref="C277:C282"/>
    <mergeCell ref="D277:D282"/>
    <mergeCell ref="E277:E282"/>
    <mergeCell ref="F277:F282"/>
    <mergeCell ref="H277:H282"/>
    <mergeCell ref="I277:I282"/>
    <mergeCell ref="J277:J282"/>
    <mergeCell ref="K277:K282"/>
    <mergeCell ref="L277:L282"/>
    <mergeCell ref="G277:G282"/>
    <mergeCell ref="G283:G288"/>
    <mergeCell ref="H283:H288"/>
    <mergeCell ref="I283:I288"/>
    <mergeCell ref="J283:J288"/>
    <mergeCell ref="K283:K288"/>
    <mergeCell ref="L283:L288"/>
    <mergeCell ref="B295:B300"/>
    <mergeCell ref="C295:C300"/>
    <mergeCell ref="D295:D300"/>
    <mergeCell ref="E295:E300"/>
    <mergeCell ref="F295:F300"/>
    <mergeCell ref="B289:B294"/>
    <mergeCell ref="C289:C294"/>
    <mergeCell ref="D289:D294"/>
    <mergeCell ref="E289:E294"/>
    <mergeCell ref="F289:F294"/>
    <mergeCell ref="H289:H294"/>
    <mergeCell ref="I289:I294"/>
    <mergeCell ref="J289:J294"/>
    <mergeCell ref="K289:K294"/>
    <mergeCell ref="L289:L294"/>
    <mergeCell ref="G289:G294"/>
    <mergeCell ref="G295:G300"/>
    <mergeCell ref="H295:H300"/>
    <mergeCell ref="I295:I300"/>
    <mergeCell ref="J295:J300"/>
    <mergeCell ref="K295:K300"/>
    <mergeCell ref="L295:L300"/>
    <mergeCell ref="B307:B312"/>
    <mergeCell ref="C307:C312"/>
    <mergeCell ref="D307:D312"/>
    <mergeCell ref="E307:E312"/>
    <mergeCell ref="F307:F312"/>
    <mergeCell ref="B301:B306"/>
    <mergeCell ref="C301:C306"/>
    <mergeCell ref="D301:D306"/>
    <mergeCell ref="E301:E306"/>
    <mergeCell ref="F301:F306"/>
    <mergeCell ref="H301:H306"/>
    <mergeCell ref="I301:I306"/>
    <mergeCell ref="J301:J306"/>
    <mergeCell ref="K301:K306"/>
    <mergeCell ref="L301:L306"/>
    <mergeCell ref="G301:G306"/>
    <mergeCell ref="G307:G312"/>
    <mergeCell ref="H307:H312"/>
    <mergeCell ref="I307:I312"/>
    <mergeCell ref="J307:J312"/>
    <mergeCell ref="K307:K312"/>
    <mergeCell ref="L307:L312"/>
    <mergeCell ref="B319:B324"/>
    <mergeCell ref="C319:C324"/>
    <mergeCell ref="D319:D324"/>
    <mergeCell ref="E319:E324"/>
    <mergeCell ref="F319:F324"/>
    <mergeCell ref="B313:B318"/>
    <mergeCell ref="C313:C318"/>
    <mergeCell ref="D313:D318"/>
    <mergeCell ref="E313:E318"/>
    <mergeCell ref="F313:F318"/>
    <mergeCell ref="H313:H318"/>
    <mergeCell ref="I313:I318"/>
    <mergeCell ref="J313:J318"/>
    <mergeCell ref="K313:K318"/>
    <mergeCell ref="L313:L318"/>
    <mergeCell ref="G313:G318"/>
    <mergeCell ref="G319:G324"/>
    <mergeCell ref="H319:H324"/>
    <mergeCell ref="I319:I324"/>
    <mergeCell ref="J319:J324"/>
    <mergeCell ref="K319:K324"/>
    <mergeCell ref="L319:L324"/>
    <mergeCell ref="B331:B336"/>
    <mergeCell ref="C331:C336"/>
    <mergeCell ref="D331:D336"/>
    <mergeCell ref="E331:E336"/>
    <mergeCell ref="F331:F336"/>
    <mergeCell ref="B325:B330"/>
    <mergeCell ref="C325:C330"/>
    <mergeCell ref="D325:D330"/>
    <mergeCell ref="E325:E330"/>
    <mergeCell ref="F325:F330"/>
    <mergeCell ref="H325:H330"/>
    <mergeCell ref="I325:I330"/>
    <mergeCell ref="J325:J330"/>
    <mergeCell ref="K325:K330"/>
    <mergeCell ref="L325:L330"/>
    <mergeCell ref="G325:G330"/>
    <mergeCell ref="G331:G336"/>
    <mergeCell ref="H331:H336"/>
    <mergeCell ref="I331:I336"/>
    <mergeCell ref="J331:J336"/>
    <mergeCell ref="K331:K336"/>
    <mergeCell ref="L331:L336"/>
    <mergeCell ref="B343:B348"/>
    <mergeCell ref="C343:C348"/>
    <mergeCell ref="D343:D348"/>
    <mergeCell ref="E343:E348"/>
    <mergeCell ref="F343:F348"/>
    <mergeCell ref="B337:B342"/>
    <mergeCell ref="C337:C342"/>
    <mergeCell ref="D337:D342"/>
    <mergeCell ref="E337:E342"/>
    <mergeCell ref="F337:F342"/>
    <mergeCell ref="H337:H342"/>
    <mergeCell ref="I337:I342"/>
    <mergeCell ref="J337:J342"/>
    <mergeCell ref="K337:K342"/>
    <mergeCell ref="L337:L342"/>
    <mergeCell ref="G337:G342"/>
    <mergeCell ref="G343:G348"/>
    <mergeCell ref="H343:H348"/>
    <mergeCell ref="I343:I348"/>
    <mergeCell ref="J343:J348"/>
    <mergeCell ref="K343:K348"/>
    <mergeCell ref="L343:L348"/>
    <mergeCell ref="B355:B360"/>
    <mergeCell ref="C355:C360"/>
    <mergeCell ref="D355:D360"/>
    <mergeCell ref="E355:E360"/>
    <mergeCell ref="F355:F360"/>
    <mergeCell ref="B349:B354"/>
    <mergeCell ref="C349:C354"/>
    <mergeCell ref="D349:D354"/>
    <mergeCell ref="E349:E354"/>
    <mergeCell ref="F349:F354"/>
    <mergeCell ref="H349:H354"/>
    <mergeCell ref="I349:I354"/>
    <mergeCell ref="J349:J354"/>
    <mergeCell ref="K349:K354"/>
    <mergeCell ref="L349:L354"/>
    <mergeCell ref="G349:G354"/>
    <mergeCell ref="G355:G360"/>
    <mergeCell ref="H355:H360"/>
    <mergeCell ref="I355:I360"/>
    <mergeCell ref="J355:J360"/>
    <mergeCell ref="K355:K360"/>
    <mergeCell ref="L355:L360"/>
    <mergeCell ref="B367:B372"/>
    <mergeCell ref="C367:C372"/>
    <mergeCell ref="D367:D372"/>
    <mergeCell ref="E367:E372"/>
    <mergeCell ref="F367:F372"/>
    <mergeCell ref="B361:B366"/>
    <mergeCell ref="C361:C366"/>
    <mergeCell ref="D361:D366"/>
    <mergeCell ref="E361:E366"/>
    <mergeCell ref="F361:F366"/>
    <mergeCell ref="H361:H366"/>
    <mergeCell ref="I361:I366"/>
    <mergeCell ref="J361:J366"/>
    <mergeCell ref="K361:K366"/>
    <mergeCell ref="L361:L366"/>
    <mergeCell ref="G361:G366"/>
    <mergeCell ref="G367:G372"/>
    <mergeCell ref="H367:H372"/>
    <mergeCell ref="I367:I372"/>
    <mergeCell ref="J367:J372"/>
    <mergeCell ref="K367:K372"/>
    <mergeCell ref="L367:L372"/>
    <mergeCell ref="B379:B384"/>
    <mergeCell ref="C379:C384"/>
    <mergeCell ref="D379:D384"/>
    <mergeCell ref="E379:E384"/>
    <mergeCell ref="F379:F384"/>
    <mergeCell ref="B373:B378"/>
    <mergeCell ref="C373:C378"/>
    <mergeCell ref="D373:D378"/>
    <mergeCell ref="E373:E378"/>
    <mergeCell ref="F373:F378"/>
    <mergeCell ref="H373:H378"/>
    <mergeCell ref="I373:I378"/>
    <mergeCell ref="J373:J378"/>
    <mergeCell ref="K373:K378"/>
    <mergeCell ref="L373:L378"/>
    <mergeCell ref="G373:G378"/>
    <mergeCell ref="G379:G384"/>
    <mergeCell ref="H379:H384"/>
    <mergeCell ref="I379:I384"/>
    <mergeCell ref="J379:J384"/>
    <mergeCell ref="K379:K384"/>
    <mergeCell ref="L379:L384"/>
    <mergeCell ref="B391:B396"/>
    <mergeCell ref="C391:C396"/>
    <mergeCell ref="D391:D396"/>
    <mergeCell ref="E391:E396"/>
    <mergeCell ref="F391:F396"/>
    <mergeCell ref="B385:B390"/>
    <mergeCell ref="C385:C390"/>
    <mergeCell ref="D385:D390"/>
    <mergeCell ref="E385:E390"/>
    <mergeCell ref="F385:F390"/>
    <mergeCell ref="H385:H390"/>
    <mergeCell ref="I385:I390"/>
    <mergeCell ref="J385:J390"/>
    <mergeCell ref="K385:K390"/>
    <mergeCell ref="L385:L390"/>
    <mergeCell ref="G385:G390"/>
    <mergeCell ref="G391:G396"/>
    <mergeCell ref="H391:H396"/>
    <mergeCell ref="I391:I396"/>
    <mergeCell ref="J391:J396"/>
    <mergeCell ref="K391:K396"/>
    <mergeCell ref="L391:L396"/>
    <mergeCell ref="B403:B408"/>
    <mergeCell ref="C403:C408"/>
    <mergeCell ref="D403:D408"/>
    <mergeCell ref="E403:E408"/>
    <mergeCell ref="F403:F408"/>
    <mergeCell ref="B397:B402"/>
    <mergeCell ref="C397:C402"/>
    <mergeCell ref="D397:D402"/>
    <mergeCell ref="E397:E402"/>
    <mergeCell ref="F397:F402"/>
    <mergeCell ref="H397:H402"/>
    <mergeCell ref="I397:I402"/>
    <mergeCell ref="J397:J402"/>
    <mergeCell ref="K397:K402"/>
    <mergeCell ref="L397:L402"/>
    <mergeCell ref="G397:G402"/>
    <mergeCell ref="G403:G408"/>
    <mergeCell ref="H403:H408"/>
    <mergeCell ref="I403:I408"/>
    <mergeCell ref="J403:J408"/>
    <mergeCell ref="K403:K408"/>
    <mergeCell ref="L403:L408"/>
    <mergeCell ref="B415:B420"/>
    <mergeCell ref="C415:C420"/>
    <mergeCell ref="D415:D420"/>
    <mergeCell ref="E415:E420"/>
    <mergeCell ref="F415:F420"/>
    <mergeCell ref="B409:B414"/>
    <mergeCell ref="C409:C414"/>
    <mergeCell ref="D409:D414"/>
    <mergeCell ref="E409:E414"/>
    <mergeCell ref="F409:F414"/>
    <mergeCell ref="H409:H414"/>
    <mergeCell ref="I409:I414"/>
    <mergeCell ref="J409:J414"/>
    <mergeCell ref="K409:K414"/>
    <mergeCell ref="L409:L414"/>
    <mergeCell ref="G409:G414"/>
    <mergeCell ref="G415:G420"/>
    <mergeCell ref="H415:H420"/>
    <mergeCell ref="I415:I420"/>
    <mergeCell ref="J415:J420"/>
    <mergeCell ref="K415:K420"/>
    <mergeCell ref="L415:L420"/>
    <mergeCell ref="G421:G426"/>
    <mergeCell ref="H421:H426"/>
    <mergeCell ref="I421:I426"/>
    <mergeCell ref="J421:J426"/>
    <mergeCell ref="K421:K426"/>
    <mergeCell ref="L421:L426"/>
    <mergeCell ref="B421:B426"/>
    <mergeCell ref="C421:C426"/>
    <mergeCell ref="D421:D426"/>
    <mergeCell ref="E421:E426"/>
    <mergeCell ref="F421:F426"/>
  </mergeCells>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dataValidations disablePrompts="1" count="1">
    <dataValidation type="list" allowBlank="1" showInputMessage="1" showErrorMessage="1" 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 xr:uid="{00000000-0002-0000-1100-000000000000}"/>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opLeftCell="D2" zoomScale="65" zoomScaleNormal="70" workbookViewId="0">
      <selection activeCell="F10" sqref="F10:F15"/>
    </sheetView>
  </sheetViews>
  <sheetFormatPr baseColWidth="10" defaultColWidth="11.42578125" defaultRowHeight="16.5" x14ac:dyDescent="0.3"/>
  <cols>
    <col min="1" max="1" width="4" style="253" bestFit="1" customWidth="1"/>
    <col min="2" max="2" width="18.7109375" style="253" customWidth="1"/>
    <col min="3" max="3" width="15.85546875" style="253" customWidth="1"/>
    <col min="4" max="4" width="14.140625" style="253" customWidth="1"/>
    <col min="5" max="5" width="23.42578125" style="253" customWidth="1"/>
    <col min="6" max="6" width="16.140625" style="253" customWidth="1"/>
    <col min="7" max="7" width="32.42578125" style="230" customWidth="1"/>
    <col min="8" max="9" width="19" style="254" customWidth="1"/>
    <col min="10" max="10" width="25" style="254" customWidth="1"/>
    <col min="11" max="11" width="17.85546875" style="230" customWidth="1"/>
    <col min="12" max="12" width="16.42578125" style="230" customWidth="1"/>
    <col min="13" max="13" width="6.28515625" style="230" bestFit="1" customWidth="1"/>
    <col min="14" max="14" width="27.28515625" style="230" bestFit="1" customWidth="1"/>
    <col min="15" max="15" width="30.42578125" style="230" hidden="1" customWidth="1"/>
    <col min="16" max="16" width="17.42578125" style="230" customWidth="1"/>
    <col min="17" max="17" width="6.28515625" style="230" bestFit="1" customWidth="1"/>
    <col min="18" max="18" width="16" style="230" customWidth="1"/>
    <col min="19" max="19" width="5.85546875" style="417" customWidth="1"/>
    <col min="20" max="20" width="52.42578125" style="230" customWidth="1"/>
    <col min="21" max="21" width="15.140625" style="230" bestFit="1" customWidth="1"/>
    <col min="22" max="22" width="6.85546875" style="230" customWidth="1"/>
    <col min="23" max="23" width="5" style="230" customWidth="1"/>
    <col min="24" max="24" width="5.42578125" style="230" customWidth="1"/>
    <col min="25" max="25" width="7.140625" style="230" customWidth="1"/>
    <col min="26" max="26" width="6.7109375" style="230" customWidth="1"/>
    <col min="27" max="27" width="7.42578125" style="230" customWidth="1"/>
    <col min="28" max="28" width="38.28515625" style="230" hidden="1" customWidth="1"/>
    <col min="29" max="29" width="8.7109375" style="230" customWidth="1"/>
    <col min="30" max="30" width="10.42578125" style="230" customWidth="1"/>
    <col min="31" max="31" width="9.28515625" style="230" customWidth="1"/>
    <col min="32" max="32" width="9.140625" style="230" customWidth="1"/>
    <col min="33" max="33" width="8.42578125" style="230" customWidth="1"/>
    <col min="34" max="34" width="7.28515625" style="230" customWidth="1"/>
    <col min="35" max="35" width="37.42578125" style="230" customWidth="1"/>
    <col min="36" max="36" width="18.85546875" style="230" customWidth="1"/>
    <col min="37" max="37" width="21.28515625" style="230" customWidth="1"/>
    <col min="38" max="38" width="17.42578125" style="230" customWidth="1"/>
    <col min="39" max="39" width="18.42578125" style="230" customWidth="1"/>
    <col min="40" max="40" width="21" style="230" customWidth="1"/>
    <col min="41" max="43" width="32.7109375" style="230" customWidth="1"/>
    <col min="44" max="44" width="31.85546875" style="230" customWidth="1"/>
    <col min="45" max="16384" width="11.42578125" style="230"/>
  </cols>
  <sheetData>
    <row r="1" spans="1:72" s="229" customFormat="1" ht="134.44999999999999" customHeight="1" x14ac:dyDescent="0.3">
      <c r="A1" s="883"/>
      <c r="B1" s="884"/>
      <c r="C1" s="884"/>
      <c r="D1" s="884"/>
      <c r="E1" s="884"/>
      <c r="F1" s="884"/>
      <c r="G1" s="884"/>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4"/>
      <c r="AO1" s="884"/>
      <c r="AP1" s="884"/>
      <c r="AQ1" s="885"/>
    </row>
    <row r="2" spans="1:72" s="229" customFormat="1" ht="24" customHeight="1" x14ac:dyDescent="0.3">
      <c r="A2" s="886"/>
      <c r="B2" s="887"/>
      <c r="C2" s="887"/>
      <c r="D2" s="887"/>
      <c r="E2" s="887"/>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8"/>
    </row>
    <row r="3" spans="1:72" x14ac:dyDescent="0.3">
      <c r="A3" s="231"/>
      <c r="B3" s="231"/>
      <c r="C3" s="231"/>
      <c r="D3" s="232"/>
      <c r="E3" s="231"/>
      <c r="F3" s="231"/>
      <c r="G3" s="229"/>
      <c r="H3" s="233"/>
      <c r="I3" s="233"/>
      <c r="J3" s="233"/>
      <c r="K3" s="229"/>
      <c r="L3" s="229"/>
      <c r="M3" s="229"/>
      <c r="N3" s="229"/>
      <c r="O3" s="229"/>
      <c r="P3" s="229"/>
      <c r="Q3" s="229"/>
      <c r="R3" s="229"/>
      <c r="S3" s="416"/>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row>
    <row r="4" spans="1:72" ht="26.45" customHeight="1" x14ac:dyDescent="0.3">
      <c r="A4" s="894" t="s">
        <v>508</v>
      </c>
      <c r="B4" s="895"/>
      <c r="C4" s="895"/>
      <c r="D4" s="896"/>
      <c r="E4" s="897" t="s">
        <v>117</v>
      </c>
      <c r="F4" s="898"/>
      <c r="G4" s="898"/>
      <c r="H4" s="898"/>
      <c r="I4" s="898"/>
      <c r="J4" s="898"/>
      <c r="K4" s="898"/>
      <c r="L4" s="898"/>
      <c r="M4" s="898"/>
      <c r="N4" s="898"/>
      <c r="O4" s="898"/>
      <c r="P4" s="898"/>
      <c r="Q4" s="898"/>
      <c r="R4" s="899"/>
      <c r="S4" s="900"/>
      <c r="T4" s="900"/>
      <c r="U4" s="900"/>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row>
    <row r="5" spans="1:72" ht="50.25" customHeight="1" x14ac:dyDescent="0.3">
      <c r="A5" s="889" t="s">
        <v>509</v>
      </c>
      <c r="B5" s="890"/>
      <c r="C5" s="890"/>
      <c r="D5" s="890"/>
      <c r="E5" s="908" t="str">
        <f>IFERROR(INDEX('VALIDACIÓN DE DATOS'!$AB$22:$AD$35,MATCH(E4,'VALIDACIÓN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F5" s="909"/>
      <c r="G5" s="909"/>
      <c r="H5" s="909"/>
      <c r="I5" s="909"/>
      <c r="J5" s="909"/>
      <c r="K5" s="909"/>
      <c r="L5" s="909"/>
      <c r="M5" s="909"/>
      <c r="N5" s="909"/>
      <c r="O5" s="909"/>
      <c r="P5" s="909"/>
      <c r="Q5" s="909"/>
      <c r="R5" s="909"/>
      <c r="S5" s="909"/>
      <c r="T5" s="909"/>
      <c r="U5" s="909"/>
      <c r="V5" s="909"/>
      <c r="W5" s="909"/>
      <c r="X5" s="909"/>
      <c r="Y5" s="909"/>
      <c r="Z5" s="909"/>
      <c r="AA5" s="909"/>
      <c r="AB5" s="909"/>
      <c r="AC5" s="909"/>
      <c r="AD5" s="909"/>
      <c r="AE5" s="909"/>
      <c r="AF5" s="909"/>
      <c r="AG5" s="909"/>
      <c r="AH5" s="909"/>
      <c r="AI5" s="909"/>
      <c r="AJ5" s="909"/>
      <c r="AK5" s="909"/>
      <c r="AL5" s="909"/>
      <c r="AM5" s="909"/>
      <c r="AN5" s="909"/>
      <c r="AO5" s="909"/>
      <c r="AP5" s="909"/>
      <c r="AQ5" s="910"/>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row>
    <row r="6" spans="1:72" ht="49.7" customHeight="1" x14ac:dyDescent="0.3">
      <c r="A6" s="889" t="s">
        <v>510</v>
      </c>
      <c r="B6" s="890"/>
      <c r="C6" s="890"/>
      <c r="D6" s="890"/>
      <c r="E6" s="905" t="str">
        <f>IFERROR(INDEX('VALIDACIÓN DE DATOS'!$AB$22:$AD$35,MATCH(E4,'VALIDACIÓN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F6" s="906"/>
      <c r="G6" s="906"/>
      <c r="H6" s="906"/>
      <c r="I6" s="906"/>
      <c r="J6" s="906"/>
      <c r="K6" s="906"/>
      <c r="L6" s="906"/>
      <c r="M6" s="906"/>
      <c r="N6" s="906"/>
      <c r="O6" s="906"/>
      <c r="P6" s="906"/>
      <c r="Q6" s="906"/>
      <c r="R6" s="906"/>
      <c r="S6" s="906"/>
      <c r="T6" s="906"/>
      <c r="U6" s="906"/>
      <c r="V6" s="906"/>
      <c r="W6" s="906"/>
      <c r="X6" s="906"/>
      <c r="Y6" s="906"/>
      <c r="Z6" s="906"/>
      <c r="AA6" s="906"/>
      <c r="AB6" s="906"/>
      <c r="AC6" s="906"/>
      <c r="AD6" s="906"/>
      <c r="AE6" s="906"/>
      <c r="AF6" s="906"/>
      <c r="AG6" s="906"/>
      <c r="AH6" s="906"/>
      <c r="AI6" s="906"/>
      <c r="AJ6" s="906"/>
      <c r="AK6" s="906"/>
      <c r="AL6" s="906"/>
      <c r="AM6" s="906"/>
      <c r="AN6" s="906"/>
      <c r="AO6" s="906"/>
      <c r="AP6" s="906"/>
      <c r="AQ6" s="907"/>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row>
    <row r="7" spans="1:72" x14ac:dyDescent="0.3">
      <c r="A7" s="891" t="s">
        <v>511</v>
      </c>
      <c r="B7" s="892"/>
      <c r="C7" s="892"/>
      <c r="D7" s="892"/>
      <c r="E7" s="879"/>
      <c r="F7" s="879"/>
      <c r="G7" s="879"/>
      <c r="H7" s="879"/>
      <c r="I7" s="879"/>
      <c r="J7" s="879"/>
      <c r="K7" s="893"/>
      <c r="L7" s="873" t="s">
        <v>512</v>
      </c>
      <c r="M7" s="879"/>
      <c r="N7" s="879"/>
      <c r="O7" s="879"/>
      <c r="P7" s="879"/>
      <c r="Q7" s="879"/>
      <c r="R7" s="893"/>
      <c r="S7" s="873" t="s">
        <v>513</v>
      </c>
      <c r="T7" s="879"/>
      <c r="U7" s="879"/>
      <c r="V7" s="879"/>
      <c r="W7" s="879"/>
      <c r="X7" s="879"/>
      <c r="Y7" s="879"/>
      <c r="Z7" s="879"/>
      <c r="AA7" s="893"/>
      <c r="AB7" s="873" t="s">
        <v>514</v>
      </c>
      <c r="AC7" s="879"/>
      <c r="AD7" s="879"/>
      <c r="AE7" s="879"/>
      <c r="AF7" s="879"/>
      <c r="AG7" s="879"/>
      <c r="AH7" s="893"/>
      <c r="AI7" s="873" t="s">
        <v>515</v>
      </c>
      <c r="AJ7" s="879"/>
      <c r="AK7" s="879"/>
      <c r="AL7" s="879"/>
      <c r="AM7" s="879"/>
      <c r="AN7" s="879"/>
      <c r="AO7" s="901" t="s">
        <v>516</v>
      </c>
      <c r="AP7" s="902"/>
      <c r="AQ7" s="903"/>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row>
    <row r="8" spans="1:72" ht="16.5" customHeight="1" x14ac:dyDescent="0.3">
      <c r="A8" s="880" t="s">
        <v>517</v>
      </c>
      <c r="B8" s="858" t="s">
        <v>255</v>
      </c>
      <c r="C8" s="858" t="s">
        <v>1335</v>
      </c>
      <c r="D8" s="858" t="s">
        <v>463</v>
      </c>
      <c r="E8" s="830" t="s">
        <v>465</v>
      </c>
      <c r="F8" s="830" t="s">
        <v>467</v>
      </c>
      <c r="G8" s="882" t="s">
        <v>469</v>
      </c>
      <c r="H8" s="829" t="s">
        <v>536</v>
      </c>
      <c r="I8" s="829" t="s">
        <v>1336</v>
      </c>
      <c r="J8" s="829" t="s">
        <v>1337</v>
      </c>
      <c r="K8" s="830" t="s">
        <v>518</v>
      </c>
      <c r="L8" s="878" t="s">
        <v>519</v>
      </c>
      <c r="M8" s="874" t="s">
        <v>520</v>
      </c>
      <c r="N8" s="829" t="s">
        <v>521</v>
      </c>
      <c r="O8" s="829" t="s">
        <v>522</v>
      </c>
      <c r="P8" s="872" t="s">
        <v>523</v>
      </c>
      <c r="Q8" s="874" t="s">
        <v>520</v>
      </c>
      <c r="R8" s="830" t="s">
        <v>477</v>
      </c>
      <c r="S8" s="876" t="s">
        <v>524</v>
      </c>
      <c r="T8" s="875" t="s">
        <v>479</v>
      </c>
      <c r="U8" s="829" t="s">
        <v>481</v>
      </c>
      <c r="V8" s="875" t="s">
        <v>525</v>
      </c>
      <c r="W8" s="875"/>
      <c r="X8" s="875"/>
      <c r="Y8" s="875"/>
      <c r="Z8" s="875"/>
      <c r="AA8" s="875"/>
      <c r="AB8" s="871" t="s">
        <v>526</v>
      </c>
      <c r="AC8" s="871" t="s">
        <v>527</v>
      </c>
      <c r="AD8" s="871" t="s">
        <v>520</v>
      </c>
      <c r="AE8" s="871" t="s">
        <v>528</v>
      </c>
      <c r="AF8" s="871" t="s">
        <v>520</v>
      </c>
      <c r="AG8" s="871" t="s">
        <v>529</v>
      </c>
      <c r="AH8" s="876" t="s">
        <v>497</v>
      </c>
      <c r="AI8" s="875" t="s">
        <v>515</v>
      </c>
      <c r="AJ8" s="875" t="s">
        <v>530</v>
      </c>
      <c r="AK8" s="875" t="s">
        <v>531</v>
      </c>
      <c r="AL8" s="875" t="s">
        <v>532</v>
      </c>
      <c r="AM8" s="875" t="s">
        <v>516</v>
      </c>
      <c r="AN8" s="875" t="s">
        <v>501</v>
      </c>
      <c r="AO8" s="830" t="s">
        <v>533</v>
      </c>
      <c r="AP8" s="830" t="s">
        <v>534</v>
      </c>
      <c r="AQ8" s="830" t="s">
        <v>535</v>
      </c>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row>
    <row r="9" spans="1:72" s="236" customFormat="1" ht="94.7" customHeight="1" x14ac:dyDescent="0.25">
      <c r="A9" s="881"/>
      <c r="B9" s="858" t="s">
        <v>255</v>
      </c>
      <c r="C9" s="858"/>
      <c r="D9" s="858"/>
      <c r="E9" s="875"/>
      <c r="F9" s="875"/>
      <c r="G9" s="858"/>
      <c r="H9" s="830"/>
      <c r="I9" s="830" t="s">
        <v>1338</v>
      </c>
      <c r="J9" s="830"/>
      <c r="K9" s="875"/>
      <c r="L9" s="830"/>
      <c r="M9" s="873"/>
      <c r="N9" s="830"/>
      <c r="O9" s="830"/>
      <c r="P9" s="873"/>
      <c r="Q9" s="873"/>
      <c r="R9" s="875"/>
      <c r="S9" s="877"/>
      <c r="T9" s="875"/>
      <c r="U9" s="830"/>
      <c r="V9" s="234" t="s">
        <v>536</v>
      </c>
      <c r="W9" s="234" t="s">
        <v>537</v>
      </c>
      <c r="X9" s="234" t="s">
        <v>538</v>
      </c>
      <c r="Y9" s="234" t="s">
        <v>539</v>
      </c>
      <c r="Z9" s="234" t="s">
        <v>540</v>
      </c>
      <c r="AA9" s="234" t="s">
        <v>541</v>
      </c>
      <c r="AB9" s="871"/>
      <c r="AC9" s="871"/>
      <c r="AD9" s="871"/>
      <c r="AE9" s="871"/>
      <c r="AF9" s="871"/>
      <c r="AG9" s="871"/>
      <c r="AH9" s="877"/>
      <c r="AI9" s="875"/>
      <c r="AJ9" s="875"/>
      <c r="AK9" s="875"/>
      <c r="AL9" s="875"/>
      <c r="AM9" s="875"/>
      <c r="AN9" s="875"/>
      <c r="AO9" s="904"/>
      <c r="AP9" s="904"/>
      <c r="AQ9" s="904"/>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c r="BQ9" s="235"/>
      <c r="BR9" s="235"/>
      <c r="BS9" s="235"/>
      <c r="BT9" s="235"/>
    </row>
    <row r="10" spans="1:72" s="442" customFormat="1" ht="176.25" customHeight="1" x14ac:dyDescent="0.25">
      <c r="A10" s="868">
        <v>1</v>
      </c>
      <c r="B10" s="859" t="s">
        <v>1148</v>
      </c>
      <c r="C10" s="862" t="s">
        <v>1152</v>
      </c>
      <c r="D10" s="831" t="s">
        <v>542</v>
      </c>
      <c r="E10" s="831" t="s">
        <v>1339</v>
      </c>
      <c r="F10" s="831" t="s">
        <v>1340</v>
      </c>
      <c r="G10" s="831" t="s">
        <v>1341</v>
      </c>
      <c r="H10" s="831" t="s">
        <v>1342</v>
      </c>
      <c r="I10" s="831" t="s">
        <v>1343</v>
      </c>
      <c r="J10" s="831" t="s">
        <v>1344</v>
      </c>
      <c r="K10" s="849">
        <v>24</v>
      </c>
      <c r="L10" s="840" t="str">
        <f>IF(K10&lt;=0,"",IF(K10&lt;=2,"Muy Baja",IF(K10&lt;=24,"Baja",IF(K10&lt;=500,"Media",IF(K10&lt;=5000,"Alta","Muy Alta")))))</f>
        <v>Baja</v>
      </c>
      <c r="M10" s="837">
        <f>IF(L10="","",IF(L10="Muy Baja",0.2,IF(L10="Baja",0.4,IF(L10="Media",0.6,IF(L10="Alta",0.8,IF(L10="Muy Alta",1,))))))</f>
        <v>0.4</v>
      </c>
      <c r="N10" s="852" t="s">
        <v>547</v>
      </c>
      <c r="O10" s="837" t="str">
        <f>IF(NOT(ISERROR(MATCH(N10,'Tabla Impacto'!$B$221:$B$223,0))),'Tabla Impacto'!$F$223&amp;"Por favor no seleccionar los criterios de impacto(Afectación Económica o presupuestal y Pérdida Reputacional)",N10)</f>
        <v xml:space="preserve">     Entre 10 y 50 SMLMV </v>
      </c>
      <c r="P10" s="840" t="str">
        <f>IF(OR(O10='Tabla Impacto'!$C$11,O10='Tabla Impacto'!$D$11),"Leve",IF(OR(O10='Tabla Impacto'!$C$12,O10='Tabla Impacto'!$D$12),"Menor",IF(OR(O10='Tabla Impacto'!$C$13,O10='Tabla Impacto'!$D$13),"Moderado",IF(OR(O10='Tabla Impacto'!$C$14,O10='Tabla Impacto'!$D$14),"Mayor",IF(OR(O10='Tabla Impacto'!$C$15,O10='Tabla Impacto'!$D$15),"Catastrófico","")))))</f>
        <v>Menor</v>
      </c>
      <c r="Q10" s="837">
        <f>IF(P10="","",IF(P10="Leve",0.2,IF(P10="Menor",0.4,IF(P10="Moderado",0.6,IF(P10="Mayor",0.8,IF(P10="Catastrófico",1,))))))</f>
        <v>0.4</v>
      </c>
      <c r="R10" s="843"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429">
        <v>1</v>
      </c>
      <c r="T10" s="428" t="s">
        <v>1345</v>
      </c>
      <c r="U10" s="430" t="str">
        <f t="shared" ref="U10:U41" si="0">IF(OR(V10="Preventivo",V10="Detectivo"),"Probabilidad",IF(V10="Correctivo","Impacto",""))</f>
        <v>Probabilidad</v>
      </c>
      <c r="V10" s="431" t="s">
        <v>549</v>
      </c>
      <c r="W10" s="431" t="s">
        <v>550</v>
      </c>
      <c r="X10" s="432" t="str">
        <f t="shared" ref="X10:X41" si="1">IF(AND(V10="Preventivo",W10="Automático"),"50%",IF(AND(V10="Preventivo",W10="Manual"),"40%",IF(AND(V10="Detectivo",W10="Automático"),"40%",IF(AND(V10="Detectivo",W10="Manual"),"30%",IF(AND(V10="Correctivo",W10="Automático"),"35%",IF(AND(V10="Correctivo",W10="Manual"),"25%",""))))))</f>
        <v>40%</v>
      </c>
      <c r="Y10" s="431" t="s">
        <v>551</v>
      </c>
      <c r="Z10" s="431" t="s">
        <v>552</v>
      </c>
      <c r="AA10" s="431" t="s">
        <v>553</v>
      </c>
      <c r="AB10" s="433">
        <f>IFERROR(IF(U10="Probabilidad",(M10-(+M10*X10)),IF(U10="Impacto",M10,"")),"")</f>
        <v>0.24</v>
      </c>
      <c r="AC10" s="434" t="str">
        <f>IFERROR(IF(AB10="","",IF(AB10&lt;=0.2,"Muy Baja",IF(AB10&lt;=0.4,"Baja",IF(AB10&lt;=0.6,"Media",IF(AB10&lt;=0.8,"Alta","Muy Alta"))))),"")</f>
        <v>Baja</v>
      </c>
      <c r="AD10" s="435">
        <f t="shared" ref="AD10:AD41" si="2">+AB10</f>
        <v>0.24</v>
      </c>
      <c r="AE10" s="434" t="str">
        <f>IFERROR(IF(AF10="","",IF(AF10&lt;=0.2,"Leve",IF(AF10&lt;=0.4,"Menor",IF(AF10&lt;=0.6,"Moderado",IF(AF10&lt;=0.8,"Mayor","Catastrófico"))))),"")</f>
        <v>Menor</v>
      </c>
      <c r="AF10" s="435">
        <f>IFERROR(IF(U10="Impacto",(Q10-(+Q10*X10)),IF(U10="Probabilidad",Q10,"")),"")</f>
        <v>0.4</v>
      </c>
      <c r="AG10" s="436" t="str">
        <f t="shared" ref="AG10:AG41"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437" t="s">
        <v>568</v>
      </c>
      <c r="AI10" s="438" t="s">
        <v>1346</v>
      </c>
      <c r="AJ10" s="438" t="s">
        <v>1347</v>
      </c>
      <c r="AK10" s="438" t="s">
        <v>1348</v>
      </c>
      <c r="AL10" s="439">
        <v>45412</v>
      </c>
      <c r="AM10" s="476" t="s">
        <v>1356</v>
      </c>
      <c r="AN10" s="475" t="s">
        <v>1135</v>
      </c>
      <c r="AO10" s="480" t="s">
        <v>1349</v>
      </c>
      <c r="AP10" s="449"/>
      <c r="AQ10" s="446"/>
      <c r="AR10" s="441"/>
      <c r="AS10" s="441"/>
      <c r="AT10" s="441"/>
      <c r="AU10" s="441"/>
      <c r="AV10" s="441"/>
      <c r="AW10" s="441"/>
      <c r="AX10" s="441"/>
      <c r="AY10" s="441"/>
      <c r="AZ10" s="441"/>
      <c r="BA10" s="441"/>
      <c r="BB10" s="441"/>
      <c r="BC10" s="441"/>
      <c r="BD10" s="441"/>
      <c r="BE10" s="441"/>
      <c r="BF10" s="441"/>
      <c r="BG10" s="441"/>
      <c r="BH10" s="441"/>
      <c r="BI10" s="441"/>
      <c r="BJ10" s="441"/>
      <c r="BK10" s="441"/>
      <c r="BL10" s="441"/>
      <c r="BM10" s="441"/>
      <c r="BN10" s="441"/>
      <c r="BO10" s="441"/>
      <c r="BP10" s="441"/>
      <c r="BQ10" s="441"/>
      <c r="BR10" s="441"/>
      <c r="BS10" s="441"/>
      <c r="BT10" s="441"/>
    </row>
    <row r="11" spans="1:72" ht="46.5" customHeight="1" x14ac:dyDescent="0.3">
      <c r="A11" s="869"/>
      <c r="B11" s="860"/>
      <c r="C11" s="863"/>
      <c r="D11" s="832"/>
      <c r="E11" s="832"/>
      <c r="F11" s="832"/>
      <c r="G11" s="832"/>
      <c r="H11" s="832"/>
      <c r="I11" s="832"/>
      <c r="J11" s="832"/>
      <c r="K11" s="850"/>
      <c r="L11" s="841"/>
      <c r="M11" s="838"/>
      <c r="N11" s="853"/>
      <c r="O11" s="838">
        <f>IF(NOT(ISERROR(MATCH(N11,_xlfn.ANCHORARRAY(G22),0))),M24&amp;"Por favor no seleccionar los criterios de impacto",N11)</f>
        <v>0</v>
      </c>
      <c r="P11" s="841"/>
      <c r="Q11" s="838"/>
      <c r="R11" s="844"/>
      <c r="S11" s="346">
        <v>2</v>
      </c>
      <c r="T11" s="237"/>
      <c r="U11" s="238" t="str">
        <f t="shared" si="0"/>
        <v/>
      </c>
      <c r="V11" s="239"/>
      <c r="W11" s="239"/>
      <c r="X11" s="240" t="str">
        <f t="shared" si="1"/>
        <v/>
      </c>
      <c r="Y11" s="239"/>
      <c r="Z11" s="239"/>
      <c r="AA11" s="239"/>
      <c r="AB11" s="241" t="str">
        <f>IFERROR(IF(AND(U10="Probabilidad",U11="Probabilidad"),(AD10-(+AD10*X11)),IF(U11="Probabilidad",(M10-(+M10*X11)),IF(U11="Impacto",AD10,""))),"")</f>
        <v/>
      </c>
      <c r="AC11" s="242" t="str">
        <f t="shared" ref="AC11:AC69" si="4">IFERROR(IF(AB11="","",IF(AB11&lt;=0.2,"Muy Baja",IF(AB11&lt;=0.4,"Baja",IF(AB11&lt;=0.6,"Media",IF(AB11&lt;=0.8,"Alta","Muy Alta"))))),"")</f>
        <v/>
      </c>
      <c r="AD11" s="243" t="str">
        <f t="shared" si="2"/>
        <v/>
      </c>
      <c r="AE11" s="242" t="str">
        <f t="shared" ref="AE11:AE69" si="5">IFERROR(IF(AF11="","",IF(AF11&lt;=0.2,"Leve",IF(AF11&lt;=0.4,"Menor",IF(AF11&lt;=0.6,"Moderado",IF(AF11&lt;=0.8,"Mayor","Catastrófico"))))),"")</f>
        <v/>
      </c>
      <c r="AF11" s="243" t="str">
        <f>IFERROR(IF(AND(U10="Impacto",U11="Impacto"),(AF10-(+AF10*X11)),IF(U11="Impacto",(Q10-(+Q10*X11)),IF(U11="Probabilidad",AF10,""))),"")</f>
        <v/>
      </c>
      <c r="AG11" s="244" t="str">
        <f t="shared" si="3"/>
        <v/>
      </c>
      <c r="AH11" s="245"/>
      <c r="AI11" s="246"/>
      <c r="AJ11" s="247"/>
      <c r="AK11" s="248"/>
      <c r="AL11" s="248"/>
      <c r="AM11" s="246"/>
      <c r="AN11" s="363"/>
      <c r="AO11" s="440"/>
      <c r="AP11" s="440"/>
      <c r="AQ11" s="446"/>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row>
    <row r="12" spans="1:72" ht="46.5" customHeight="1" x14ac:dyDescent="0.3">
      <c r="A12" s="869"/>
      <c r="B12" s="860"/>
      <c r="C12" s="863"/>
      <c r="D12" s="832"/>
      <c r="E12" s="832"/>
      <c r="F12" s="832"/>
      <c r="G12" s="832"/>
      <c r="H12" s="832"/>
      <c r="I12" s="832"/>
      <c r="J12" s="832"/>
      <c r="K12" s="850"/>
      <c r="L12" s="841"/>
      <c r="M12" s="838"/>
      <c r="N12" s="853"/>
      <c r="O12" s="838">
        <f>IF(NOT(ISERROR(MATCH(N12,_xlfn.ANCHORARRAY(G23),0))),M25&amp;"Por favor no seleccionar los criterios de impacto",N12)</f>
        <v>0</v>
      </c>
      <c r="P12" s="841"/>
      <c r="Q12" s="838"/>
      <c r="R12" s="844"/>
      <c r="S12" s="346">
        <v>3</v>
      </c>
      <c r="T12" s="249"/>
      <c r="U12" s="238" t="str">
        <f t="shared" si="0"/>
        <v/>
      </c>
      <c r="V12" s="239"/>
      <c r="W12" s="239"/>
      <c r="X12" s="240" t="str">
        <f t="shared" si="1"/>
        <v/>
      </c>
      <c r="Y12" s="239"/>
      <c r="Z12" s="239"/>
      <c r="AA12" s="239"/>
      <c r="AB12" s="241" t="str">
        <f>IFERROR(IF(AND(U11="Probabilidad",U12="Probabilidad"),(AD11-(+AD11*X12)),IF(AND(U11="Impacto",U12="Probabilidad"),(AD10-(+AD10*X12)),IF(U12="Impacto",AD11,""))),"")</f>
        <v/>
      </c>
      <c r="AC12" s="242" t="str">
        <f t="shared" si="4"/>
        <v/>
      </c>
      <c r="AD12" s="243" t="str">
        <f t="shared" si="2"/>
        <v/>
      </c>
      <c r="AE12" s="242" t="str">
        <f t="shared" si="5"/>
        <v/>
      </c>
      <c r="AF12" s="243" t="str">
        <f>IFERROR(IF(AND(U11="Impacto",U12="Impacto"),(AF11-(+AF11*X12)),IF(AND(U11="Probabilidad",U12="Impacto"),(AF10-(+AF10*X12)),IF(U12="Probabilidad",AF11,""))),"")</f>
        <v/>
      </c>
      <c r="AG12" s="244" t="str">
        <f t="shared" si="3"/>
        <v/>
      </c>
      <c r="AH12" s="245"/>
      <c r="AI12" s="246"/>
      <c r="AJ12" s="247"/>
      <c r="AK12" s="248"/>
      <c r="AL12" s="248"/>
      <c r="AM12" s="246"/>
      <c r="AN12" s="363"/>
      <c r="AO12" s="440"/>
      <c r="AP12" s="440"/>
      <c r="AQ12" s="446"/>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row>
    <row r="13" spans="1:72" ht="46.5" customHeight="1" x14ac:dyDescent="0.3">
      <c r="A13" s="869"/>
      <c r="B13" s="860"/>
      <c r="C13" s="863"/>
      <c r="D13" s="832"/>
      <c r="E13" s="832"/>
      <c r="F13" s="832"/>
      <c r="G13" s="832"/>
      <c r="H13" s="832"/>
      <c r="I13" s="832"/>
      <c r="J13" s="832"/>
      <c r="K13" s="850"/>
      <c r="L13" s="841"/>
      <c r="M13" s="838"/>
      <c r="N13" s="853"/>
      <c r="O13" s="838">
        <f>IF(NOT(ISERROR(MATCH(N13,_xlfn.ANCHORARRAY(G24),0))),M26&amp;"Por favor no seleccionar los criterios de impacto",N13)</f>
        <v>0</v>
      </c>
      <c r="P13" s="841"/>
      <c r="Q13" s="838"/>
      <c r="R13" s="844"/>
      <c r="S13" s="346">
        <v>4</v>
      </c>
      <c r="T13" s="237"/>
      <c r="U13" s="238" t="str">
        <f t="shared" si="0"/>
        <v/>
      </c>
      <c r="V13" s="239"/>
      <c r="W13" s="239"/>
      <c r="X13" s="240" t="str">
        <f t="shared" si="1"/>
        <v/>
      </c>
      <c r="Y13" s="239"/>
      <c r="Z13" s="239"/>
      <c r="AA13" s="239"/>
      <c r="AB13" s="241" t="str">
        <f>IFERROR(IF(AND(U12="Probabilidad",U13="Probabilidad"),(AD12-(+AD12*X13)),IF(AND(U12="Impacto",U13="Probabilidad"),(AD11-(+AD11*X13)),IF(U13="Impacto",AD12,""))),"")</f>
        <v/>
      </c>
      <c r="AC13" s="242" t="str">
        <f t="shared" si="4"/>
        <v/>
      </c>
      <c r="AD13" s="243" t="str">
        <f t="shared" si="2"/>
        <v/>
      </c>
      <c r="AE13" s="242" t="str">
        <f t="shared" si="5"/>
        <v/>
      </c>
      <c r="AF13" s="243" t="str">
        <f>IFERROR(IF(AND(U12="Impacto",U13="Impacto"),(AF12-(+AF12*X13)),IF(AND(U12="Probabilidad",U13="Impacto"),(AF11-(+AF11*X13)),IF(U13="Probabilidad",AF12,""))),"")</f>
        <v/>
      </c>
      <c r="AG13" s="244" t="str">
        <f t="shared" si="3"/>
        <v/>
      </c>
      <c r="AH13" s="245"/>
      <c r="AI13" s="246"/>
      <c r="AJ13" s="247"/>
      <c r="AK13" s="248"/>
      <c r="AL13" s="248"/>
      <c r="AM13" s="246"/>
      <c r="AN13" s="363"/>
      <c r="AO13" s="440"/>
      <c r="AP13" s="440"/>
      <c r="AQ13" s="446"/>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row>
    <row r="14" spans="1:72" ht="46.5" customHeight="1" x14ac:dyDescent="0.3">
      <c r="A14" s="869"/>
      <c r="B14" s="860"/>
      <c r="C14" s="863"/>
      <c r="D14" s="832"/>
      <c r="E14" s="832"/>
      <c r="F14" s="832"/>
      <c r="G14" s="832"/>
      <c r="H14" s="832"/>
      <c r="I14" s="832"/>
      <c r="J14" s="832"/>
      <c r="K14" s="850"/>
      <c r="L14" s="841"/>
      <c r="M14" s="838"/>
      <c r="N14" s="853"/>
      <c r="O14" s="838">
        <f>IF(NOT(ISERROR(MATCH(N14,_xlfn.ANCHORARRAY(G25),0))),M27&amp;"Por favor no seleccionar los criterios de impacto",N14)</f>
        <v>0</v>
      </c>
      <c r="P14" s="841"/>
      <c r="Q14" s="838"/>
      <c r="R14" s="844"/>
      <c r="S14" s="346">
        <v>5</v>
      </c>
      <c r="T14" s="237"/>
      <c r="U14" s="238" t="str">
        <f t="shared" si="0"/>
        <v/>
      </c>
      <c r="V14" s="239"/>
      <c r="W14" s="239"/>
      <c r="X14" s="240" t="str">
        <f t="shared" si="1"/>
        <v/>
      </c>
      <c r="Y14" s="239"/>
      <c r="Z14" s="239"/>
      <c r="AA14" s="239"/>
      <c r="AB14" s="241" t="str">
        <f>IFERROR(IF(AND(U13="Probabilidad",U14="Probabilidad"),(AD13-(+AD13*X14)),IF(AND(U13="Impacto",U14="Probabilidad"),(AD12-(+AD12*X14)),IF(U14="Impacto",AD13,""))),"")</f>
        <v/>
      </c>
      <c r="AC14" s="242" t="str">
        <f t="shared" si="4"/>
        <v/>
      </c>
      <c r="AD14" s="243" t="str">
        <f t="shared" si="2"/>
        <v/>
      </c>
      <c r="AE14" s="242" t="str">
        <f t="shared" si="5"/>
        <v/>
      </c>
      <c r="AF14" s="243" t="str">
        <f>IFERROR(IF(AND(U13="Impacto",U14="Impacto"),(AF13-(+AF13*X14)),IF(AND(U13="Probabilidad",U14="Impacto"),(AF12-(+AF12*X14)),IF(U14="Probabilidad",AF13,""))),"")</f>
        <v/>
      </c>
      <c r="AG14" s="244" t="str">
        <f t="shared" si="3"/>
        <v/>
      </c>
      <c r="AH14" s="245"/>
      <c r="AI14" s="246"/>
      <c r="AJ14" s="247"/>
      <c r="AK14" s="248"/>
      <c r="AL14" s="248"/>
      <c r="AM14" s="246"/>
      <c r="AN14" s="363"/>
      <c r="AO14" s="440"/>
      <c r="AP14" s="440"/>
      <c r="AQ14" s="446"/>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row>
    <row r="15" spans="1:72" ht="46.5" customHeight="1" x14ac:dyDescent="0.3">
      <c r="A15" s="870"/>
      <c r="B15" s="861"/>
      <c r="C15" s="864"/>
      <c r="D15" s="833"/>
      <c r="E15" s="833"/>
      <c r="F15" s="833"/>
      <c r="G15" s="833"/>
      <c r="H15" s="833"/>
      <c r="I15" s="833"/>
      <c r="J15" s="833"/>
      <c r="K15" s="851"/>
      <c r="L15" s="842"/>
      <c r="M15" s="839"/>
      <c r="N15" s="854"/>
      <c r="O15" s="839">
        <f>IF(NOT(ISERROR(MATCH(N15,_xlfn.ANCHORARRAY(G26),0))),M28&amp;"Por favor no seleccionar los criterios de impacto",N15)</f>
        <v>0</v>
      </c>
      <c r="P15" s="842"/>
      <c r="Q15" s="839"/>
      <c r="R15" s="845"/>
      <c r="S15" s="346">
        <v>6</v>
      </c>
      <c r="T15" s="237"/>
      <c r="U15" s="238" t="str">
        <f t="shared" si="0"/>
        <v/>
      </c>
      <c r="V15" s="239"/>
      <c r="W15" s="239"/>
      <c r="X15" s="240" t="str">
        <f t="shared" si="1"/>
        <v/>
      </c>
      <c r="Y15" s="239"/>
      <c r="Z15" s="239"/>
      <c r="AA15" s="239"/>
      <c r="AB15" s="241" t="str">
        <f>IFERROR(IF(AND(U14="Probabilidad",U15="Probabilidad"),(AD14-(+AD14*X15)),IF(AND(U14="Impacto",U15="Probabilidad"),(AD13-(+AD13*X15)),IF(U15="Impacto",AD14,""))),"")</f>
        <v/>
      </c>
      <c r="AC15" s="242" t="str">
        <f t="shared" si="4"/>
        <v/>
      </c>
      <c r="AD15" s="243" t="str">
        <f t="shared" si="2"/>
        <v/>
      </c>
      <c r="AE15" s="242" t="str">
        <f t="shared" si="5"/>
        <v/>
      </c>
      <c r="AF15" s="243" t="str">
        <f>IFERROR(IF(AND(U14="Impacto",U15="Impacto"),(AF14-(+AF14*X15)),IF(AND(U14="Probabilidad",U15="Impacto"),(AF13-(+AF13*X15)),IF(U15="Probabilidad",AF14,""))),"")</f>
        <v/>
      </c>
      <c r="AG15" s="244" t="str">
        <f t="shared" si="3"/>
        <v/>
      </c>
      <c r="AH15" s="245"/>
      <c r="AI15" s="246"/>
      <c r="AJ15" s="247"/>
      <c r="AK15" s="248"/>
      <c r="AL15" s="248"/>
      <c r="AM15" s="246"/>
      <c r="AN15" s="363"/>
      <c r="AO15" s="440"/>
      <c r="AP15" s="440"/>
      <c r="AQ15" s="446"/>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row>
    <row r="16" spans="1:72" ht="151.5" customHeight="1" x14ac:dyDescent="0.3">
      <c r="A16" s="865">
        <v>2</v>
      </c>
      <c r="B16" s="846"/>
      <c r="C16" s="846"/>
      <c r="D16" s="831"/>
      <c r="E16" s="831"/>
      <c r="F16" s="831"/>
      <c r="G16" s="834"/>
      <c r="H16" s="831"/>
      <c r="I16" s="831"/>
      <c r="J16" s="443"/>
      <c r="K16" s="849"/>
      <c r="L16" s="840" t="str">
        <f>IF(K16&lt;=0,"",IF(K16&lt;=2,"Muy Baja",IF(K16&lt;=24,"Baja",IF(K16&lt;=500,"Media",IF(K16&lt;=5000,"Alta","Muy Alta")))))</f>
        <v/>
      </c>
      <c r="M16" s="837" t="str">
        <f>IF(L16="","",IF(L16="Muy Baja",0.2,IF(L16="Baja",0.4,IF(L16="Media",0.6,IF(L16="Alta",0.8,IF(L16="Muy Alta",1,))))))</f>
        <v/>
      </c>
      <c r="N16" s="852"/>
      <c r="O16" s="837">
        <f>IF(NOT(ISERROR(MATCH(N16,'Tabla Impacto'!$B$221:$B$223,0))),'Tabla Impacto'!$F$223&amp;"Por favor no seleccionar los criterios de impacto(Afectación Económica o presupuestal y Pérdida Reputacional)",N16)</f>
        <v>0</v>
      </c>
      <c r="P16" s="840" t="str">
        <f>IF(OR(O16='Tabla Impacto'!$C$11,O16='Tabla Impacto'!$D$11),"Leve",IF(OR(O16='Tabla Impacto'!$C$12,O16='Tabla Impacto'!$D$12),"Menor",IF(OR(O16='Tabla Impacto'!$C$13,O16='Tabla Impacto'!$D$13),"Moderado",IF(OR(O16='Tabla Impacto'!$C$14,O16='Tabla Impacto'!$D$14),"Mayor",IF(OR(O16='Tabla Impacto'!$C$15,O16='Tabla Impacto'!$D$15),"Catastrófico","")))))</f>
        <v/>
      </c>
      <c r="Q16" s="837" t="str">
        <f>IF(P16="","",IF(P16="Leve",0.2,IF(P16="Menor",0.4,IF(P16="Moderado",0.6,IF(P16="Mayor",0.8,IF(P16="Catastrófico",1,))))))</f>
        <v/>
      </c>
      <c r="R16" s="843"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346">
        <v>1</v>
      </c>
      <c r="T16" s="237"/>
      <c r="U16" s="238" t="str">
        <f t="shared" si="0"/>
        <v/>
      </c>
      <c r="V16" s="239"/>
      <c r="W16" s="239"/>
      <c r="X16" s="240" t="str">
        <f t="shared" si="1"/>
        <v/>
      </c>
      <c r="Y16" s="239"/>
      <c r="Z16" s="239"/>
      <c r="AA16" s="239"/>
      <c r="AB16" s="241" t="str">
        <f>IFERROR(IF(U16="Probabilidad",(M16-(+M16*X16)),IF(U16="Impacto",M16,"")),"")</f>
        <v/>
      </c>
      <c r="AC16" s="242" t="str">
        <f>IFERROR(IF(AB16="","",IF(AB16&lt;=0.2,"Muy Baja",IF(AB16&lt;=0.4,"Baja",IF(AB16&lt;=0.6,"Media",IF(AB16&lt;=0.8,"Alta","Muy Alta"))))),"")</f>
        <v/>
      </c>
      <c r="AD16" s="243" t="str">
        <f t="shared" si="2"/>
        <v/>
      </c>
      <c r="AE16" s="242" t="str">
        <f>IFERROR(IF(AF16="","",IF(AF16&lt;=0.2,"Leve",IF(AF16&lt;=0.4,"Menor",IF(AF16&lt;=0.6,"Moderado",IF(AF16&lt;=0.8,"Mayor","Catastrófico"))))),"")</f>
        <v/>
      </c>
      <c r="AF16" s="243" t="str">
        <f>IFERROR(IF(U16="Impacto",(Q16-(+Q16*X16)),IF(U16="Probabilidad",Q16,"")),"")</f>
        <v/>
      </c>
      <c r="AG16" s="244" t="str">
        <f t="shared" si="3"/>
        <v/>
      </c>
      <c r="AH16" s="245"/>
      <c r="AI16" s="246"/>
      <c r="AJ16" s="247"/>
      <c r="AK16" s="248"/>
      <c r="AL16" s="248"/>
      <c r="AM16" s="246"/>
      <c r="AN16" s="363"/>
      <c r="AO16" s="440"/>
      <c r="AP16" s="440"/>
      <c r="AQ16" s="446"/>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row>
    <row r="17" spans="1:72" ht="151.5" customHeight="1" x14ac:dyDescent="0.3">
      <c r="A17" s="866"/>
      <c r="B17" s="847"/>
      <c r="C17" s="847"/>
      <c r="D17" s="832"/>
      <c r="E17" s="832"/>
      <c r="F17" s="832"/>
      <c r="G17" s="835"/>
      <c r="H17" s="832"/>
      <c r="I17" s="832"/>
      <c r="J17" s="444"/>
      <c r="K17" s="850"/>
      <c r="L17" s="841"/>
      <c r="M17" s="838"/>
      <c r="N17" s="853"/>
      <c r="O17" s="838">
        <f>IF(NOT(ISERROR(MATCH(N17,_xlfn.ANCHORARRAY(G28),0))),M30&amp;"Por favor no seleccionar los criterios de impacto",N17)</f>
        <v>0</v>
      </c>
      <c r="P17" s="841"/>
      <c r="Q17" s="838"/>
      <c r="R17" s="844"/>
      <c r="S17" s="346">
        <v>2</v>
      </c>
      <c r="T17" s="237"/>
      <c r="U17" s="238" t="str">
        <f t="shared" si="0"/>
        <v/>
      </c>
      <c r="V17" s="239"/>
      <c r="W17" s="239"/>
      <c r="X17" s="240" t="str">
        <f t="shared" si="1"/>
        <v/>
      </c>
      <c r="Y17" s="239"/>
      <c r="Z17" s="239"/>
      <c r="AA17" s="239"/>
      <c r="AB17" s="241" t="str">
        <f>IFERROR(IF(AND(U16="Probabilidad",U17="Probabilidad"),(AD16-(+AD16*X17)),IF(U17="Probabilidad",(M16-(+M16*X17)),IF(U17="Impacto",AD16,""))),"")</f>
        <v/>
      </c>
      <c r="AC17" s="242" t="str">
        <f t="shared" si="4"/>
        <v/>
      </c>
      <c r="AD17" s="243" t="str">
        <f t="shared" si="2"/>
        <v/>
      </c>
      <c r="AE17" s="242" t="str">
        <f t="shared" si="5"/>
        <v/>
      </c>
      <c r="AF17" s="243" t="str">
        <f>IFERROR(IF(AND(U16="Impacto",U17="Impacto"),(AF16-(+AF16*X17)),IF(U17="Impacto",(Q16-(+Q16*X17)),IF(U17="Probabilidad",AF16,""))),"")</f>
        <v/>
      </c>
      <c r="AG17" s="244" t="str">
        <f t="shared" si="3"/>
        <v/>
      </c>
      <c r="AH17" s="245"/>
      <c r="AI17" s="246"/>
      <c r="AJ17" s="247"/>
      <c r="AK17" s="248"/>
      <c r="AL17" s="248"/>
      <c r="AM17" s="246"/>
      <c r="AN17" s="363"/>
      <c r="AO17" s="440"/>
      <c r="AP17" s="440"/>
      <c r="AQ17" s="446"/>
      <c r="AR17" s="229"/>
      <c r="AS17" s="229"/>
      <c r="AT17" s="229"/>
      <c r="AU17" s="229"/>
      <c r="AV17" s="229"/>
      <c r="AW17" s="229"/>
      <c r="AX17" s="229"/>
      <c r="AY17" s="229"/>
      <c r="AZ17" s="229"/>
      <c r="BA17" s="229"/>
      <c r="BB17" s="229"/>
      <c r="BC17" s="229"/>
      <c r="BD17" s="229"/>
      <c r="BE17" s="229"/>
      <c r="BF17" s="229"/>
      <c r="BG17" s="229"/>
      <c r="BH17" s="229"/>
      <c r="BI17" s="229"/>
      <c r="BJ17" s="229"/>
      <c r="BK17" s="229"/>
      <c r="BL17" s="229"/>
      <c r="BM17" s="229"/>
      <c r="BN17" s="229"/>
      <c r="BO17" s="229"/>
      <c r="BP17" s="229"/>
      <c r="BQ17" s="229"/>
      <c r="BR17" s="229"/>
      <c r="BS17" s="229"/>
      <c r="BT17" s="229"/>
    </row>
    <row r="18" spans="1:72" ht="151.5" customHeight="1" x14ac:dyDescent="0.3">
      <c r="A18" s="866"/>
      <c r="B18" s="847"/>
      <c r="C18" s="847"/>
      <c r="D18" s="832"/>
      <c r="E18" s="832"/>
      <c r="F18" s="832"/>
      <c r="G18" s="835"/>
      <c r="H18" s="832"/>
      <c r="I18" s="832"/>
      <c r="J18" s="444"/>
      <c r="K18" s="850"/>
      <c r="L18" s="841"/>
      <c r="M18" s="838"/>
      <c r="N18" s="853"/>
      <c r="O18" s="838">
        <f>IF(NOT(ISERROR(MATCH(N18,_xlfn.ANCHORARRAY(G29),0))),M31&amp;"Por favor no seleccionar los criterios de impacto",N18)</f>
        <v>0</v>
      </c>
      <c r="P18" s="841"/>
      <c r="Q18" s="838"/>
      <c r="R18" s="844"/>
      <c r="S18" s="346">
        <v>3</v>
      </c>
      <c r="T18" s="249"/>
      <c r="U18" s="238" t="str">
        <f t="shared" si="0"/>
        <v/>
      </c>
      <c r="V18" s="239"/>
      <c r="W18" s="239"/>
      <c r="X18" s="240" t="str">
        <f t="shared" si="1"/>
        <v/>
      </c>
      <c r="Y18" s="239"/>
      <c r="Z18" s="239"/>
      <c r="AA18" s="239"/>
      <c r="AB18" s="241" t="str">
        <f>IFERROR(IF(AND(U17="Probabilidad",U18="Probabilidad"),(AD17-(+AD17*X18)),IF(AND(U17="Impacto",U18="Probabilidad"),(AD16-(+AD16*X18)),IF(U18="Impacto",AD17,""))),"")</f>
        <v/>
      </c>
      <c r="AC18" s="242" t="str">
        <f t="shared" si="4"/>
        <v/>
      </c>
      <c r="AD18" s="243" t="str">
        <f t="shared" si="2"/>
        <v/>
      </c>
      <c r="AE18" s="242" t="str">
        <f t="shared" si="5"/>
        <v/>
      </c>
      <c r="AF18" s="243" t="str">
        <f>IFERROR(IF(AND(U17="Impacto",U18="Impacto"),(AF17-(+AF17*X18)),IF(AND(U17="Probabilidad",U18="Impacto"),(AF16-(+AF16*X18)),IF(U18="Probabilidad",AF17,""))),"")</f>
        <v/>
      </c>
      <c r="AG18" s="244" t="str">
        <f t="shared" si="3"/>
        <v/>
      </c>
      <c r="AH18" s="245"/>
      <c r="AI18" s="246"/>
      <c r="AJ18" s="247"/>
      <c r="AK18" s="248"/>
      <c r="AL18" s="248"/>
      <c r="AM18" s="246"/>
      <c r="AN18" s="363"/>
      <c r="AO18" s="440"/>
      <c r="AP18" s="440"/>
      <c r="AQ18" s="446"/>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c r="BP18" s="229"/>
      <c r="BQ18" s="229"/>
      <c r="BR18" s="229"/>
      <c r="BS18" s="229"/>
      <c r="BT18" s="229"/>
    </row>
    <row r="19" spans="1:72" ht="151.5" customHeight="1" x14ac:dyDescent="0.3">
      <c r="A19" s="866"/>
      <c r="B19" s="847"/>
      <c r="C19" s="847"/>
      <c r="D19" s="832"/>
      <c r="E19" s="832"/>
      <c r="F19" s="832"/>
      <c r="G19" s="835"/>
      <c r="H19" s="832"/>
      <c r="I19" s="832"/>
      <c r="J19" s="444"/>
      <c r="K19" s="850"/>
      <c r="L19" s="841"/>
      <c r="M19" s="838"/>
      <c r="N19" s="853"/>
      <c r="O19" s="838">
        <f>IF(NOT(ISERROR(MATCH(N19,_xlfn.ANCHORARRAY(G30),0))),M32&amp;"Por favor no seleccionar los criterios de impacto",N19)</f>
        <v>0</v>
      </c>
      <c r="P19" s="841"/>
      <c r="Q19" s="838"/>
      <c r="R19" s="844"/>
      <c r="S19" s="346">
        <v>4</v>
      </c>
      <c r="T19" s="237"/>
      <c r="U19" s="238" t="str">
        <f t="shared" si="0"/>
        <v/>
      </c>
      <c r="V19" s="239"/>
      <c r="W19" s="239"/>
      <c r="X19" s="240" t="str">
        <f t="shared" si="1"/>
        <v/>
      </c>
      <c r="Y19" s="239"/>
      <c r="Z19" s="239"/>
      <c r="AA19" s="239"/>
      <c r="AB19" s="241" t="str">
        <f>IFERROR(IF(AND(U18="Probabilidad",U19="Probabilidad"),(AD18-(+AD18*X19)),IF(AND(U18="Impacto",U19="Probabilidad"),(AD17-(+AD17*X19)),IF(U19="Impacto",AD18,""))),"")</f>
        <v/>
      </c>
      <c r="AC19" s="242" t="str">
        <f t="shared" si="4"/>
        <v/>
      </c>
      <c r="AD19" s="243" t="str">
        <f t="shared" si="2"/>
        <v/>
      </c>
      <c r="AE19" s="242" t="str">
        <f t="shared" si="5"/>
        <v/>
      </c>
      <c r="AF19" s="243" t="str">
        <f>IFERROR(IF(AND(U18="Impacto",U19="Impacto"),(AF18-(+AF18*X19)),IF(AND(U18="Probabilidad",U19="Impacto"),(AF17-(+AF17*X19)),IF(U19="Probabilidad",AF18,""))),"")</f>
        <v/>
      </c>
      <c r="AG19" s="244" t="str">
        <f t="shared" si="3"/>
        <v/>
      </c>
      <c r="AH19" s="245"/>
      <c r="AI19" s="246"/>
      <c r="AJ19" s="247"/>
      <c r="AK19" s="248"/>
      <c r="AL19" s="248"/>
      <c r="AM19" s="246"/>
      <c r="AN19" s="363"/>
      <c r="AO19" s="440"/>
      <c r="AP19" s="440"/>
      <c r="AQ19" s="446"/>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row>
    <row r="20" spans="1:72" ht="151.5" customHeight="1" x14ac:dyDescent="0.3">
      <c r="A20" s="866"/>
      <c r="B20" s="847"/>
      <c r="C20" s="847"/>
      <c r="D20" s="832"/>
      <c r="E20" s="832"/>
      <c r="F20" s="832"/>
      <c r="G20" s="835"/>
      <c r="H20" s="832"/>
      <c r="I20" s="832"/>
      <c r="J20" s="444"/>
      <c r="K20" s="850"/>
      <c r="L20" s="841"/>
      <c r="M20" s="838"/>
      <c r="N20" s="853"/>
      <c r="O20" s="838">
        <f>IF(NOT(ISERROR(MATCH(N20,_xlfn.ANCHORARRAY(G31),0))),M33&amp;"Por favor no seleccionar los criterios de impacto",N20)</f>
        <v>0</v>
      </c>
      <c r="P20" s="841"/>
      <c r="Q20" s="838"/>
      <c r="R20" s="844"/>
      <c r="S20" s="346">
        <v>5</v>
      </c>
      <c r="T20" s="237"/>
      <c r="U20" s="238" t="str">
        <f t="shared" si="0"/>
        <v/>
      </c>
      <c r="V20" s="239"/>
      <c r="W20" s="239"/>
      <c r="X20" s="240" t="str">
        <f t="shared" si="1"/>
        <v/>
      </c>
      <c r="Y20" s="239"/>
      <c r="Z20" s="239"/>
      <c r="AA20" s="239"/>
      <c r="AB20" s="241" t="str">
        <f>IFERROR(IF(AND(U19="Probabilidad",U20="Probabilidad"),(AD19-(+AD19*X20)),IF(AND(U19="Impacto",U20="Probabilidad"),(AD18-(+AD18*X20)),IF(U20="Impacto",AD19,""))),"")</f>
        <v/>
      </c>
      <c r="AC20" s="242" t="str">
        <f t="shared" si="4"/>
        <v/>
      </c>
      <c r="AD20" s="243" t="str">
        <f t="shared" si="2"/>
        <v/>
      </c>
      <c r="AE20" s="242" t="str">
        <f t="shared" si="5"/>
        <v/>
      </c>
      <c r="AF20" s="243" t="str">
        <f>IFERROR(IF(AND(U19="Impacto",U20="Impacto"),(AF19-(+AF19*X20)),IF(AND(U19="Probabilidad",U20="Impacto"),(AF18-(+AF18*X20)),IF(U20="Probabilidad",AF19,""))),"")</f>
        <v/>
      </c>
      <c r="AG20" s="244" t="str">
        <f t="shared" si="3"/>
        <v/>
      </c>
      <c r="AH20" s="245"/>
      <c r="AI20" s="246"/>
      <c r="AJ20" s="247"/>
      <c r="AK20" s="248"/>
      <c r="AL20" s="248"/>
      <c r="AM20" s="246"/>
      <c r="AN20" s="363"/>
      <c r="AO20" s="440"/>
      <c r="AP20" s="440"/>
      <c r="AQ20" s="446"/>
      <c r="AR20" s="229"/>
      <c r="AS20" s="229"/>
      <c r="AT20" s="229"/>
      <c r="AU20" s="229"/>
      <c r="AV20" s="229"/>
      <c r="AW20" s="229"/>
      <c r="AX20" s="229"/>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row>
    <row r="21" spans="1:72" ht="151.5" customHeight="1" x14ac:dyDescent="0.3">
      <c r="A21" s="867"/>
      <c r="B21" s="848"/>
      <c r="C21" s="848"/>
      <c r="D21" s="833"/>
      <c r="E21" s="833"/>
      <c r="F21" s="833"/>
      <c r="G21" s="836"/>
      <c r="H21" s="833"/>
      <c r="I21" s="833"/>
      <c r="J21" s="445"/>
      <c r="K21" s="851"/>
      <c r="L21" s="842"/>
      <c r="M21" s="839"/>
      <c r="N21" s="854"/>
      <c r="O21" s="839">
        <f>IF(NOT(ISERROR(MATCH(N21,_xlfn.ANCHORARRAY(G32),0))),M34&amp;"Por favor no seleccionar los criterios de impacto",N21)</f>
        <v>0</v>
      </c>
      <c r="P21" s="842"/>
      <c r="Q21" s="839"/>
      <c r="R21" s="845"/>
      <c r="S21" s="346">
        <v>6</v>
      </c>
      <c r="T21" s="237"/>
      <c r="U21" s="238" t="str">
        <f t="shared" si="0"/>
        <v/>
      </c>
      <c r="V21" s="239"/>
      <c r="W21" s="239"/>
      <c r="X21" s="240" t="str">
        <f t="shared" si="1"/>
        <v/>
      </c>
      <c r="Y21" s="239"/>
      <c r="Z21" s="239"/>
      <c r="AA21" s="239"/>
      <c r="AB21" s="241" t="str">
        <f>IFERROR(IF(AND(U20="Probabilidad",U21="Probabilidad"),(AD20-(+AD20*X21)),IF(AND(U20="Impacto",U21="Probabilidad"),(AD19-(+AD19*X21)),IF(U21="Impacto",AD20,""))),"")</f>
        <v/>
      </c>
      <c r="AC21" s="242" t="str">
        <f t="shared" si="4"/>
        <v/>
      </c>
      <c r="AD21" s="243" t="str">
        <f t="shared" si="2"/>
        <v/>
      </c>
      <c r="AE21" s="242" t="str">
        <f t="shared" si="5"/>
        <v/>
      </c>
      <c r="AF21" s="243" t="str">
        <f>IFERROR(IF(AND(U20="Impacto",U21="Impacto"),(AF20-(+AF20*X21)),IF(AND(U20="Probabilidad",U21="Impacto"),(AF19-(+AF19*X21)),IF(U21="Probabilidad",AF20,""))),"")</f>
        <v/>
      </c>
      <c r="AG21" s="244" t="str">
        <f t="shared" si="3"/>
        <v/>
      </c>
      <c r="AH21" s="245"/>
      <c r="AI21" s="246"/>
      <c r="AJ21" s="247"/>
      <c r="AK21" s="248"/>
      <c r="AL21" s="248"/>
      <c r="AM21" s="246"/>
      <c r="AN21" s="363"/>
      <c r="AO21" s="440"/>
      <c r="AP21" s="440"/>
      <c r="AQ21" s="446"/>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row>
    <row r="22" spans="1:72" ht="151.5" customHeight="1" x14ac:dyDescent="0.3">
      <c r="A22" s="865">
        <v>3</v>
      </c>
      <c r="B22" s="846"/>
      <c r="C22" s="846"/>
      <c r="D22" s="831"/>
      <c r="E22" s="831"/>
      <c r="F22" s="831"/>
      <c r="G22" s="834"/>
      <c r="H22" s="831"/>
      <c r="I22" s="831"/>
      <c r="J22" s="443"/>
      <c r="K22" s="849"/>
      <c r="L22" s="840" t="str">
        <f>IF(K22&lt;=0,"",IF(K22&lt;=2,"Muy Baja",IF(K22&lt;=24,"Baja",IF(K22&lt;=500,"Media",IF(K22&lt;=5000,"Alta","Muy Alta")))))</f>
        <v/>
      </c>
      <c r="M22" s="837" t="str">
        <f>IF(L22="","",IF(L22="Muy Baja",0.2,IF(L22="Baja",0.4,IF(L22="Media",0.6,IF(L22="Alta",0.8,IF(L22="Muy Alta",1,))))))</f>
        <v/>
      </c>
      <c r="N22" s="852"/>
      <c r="O22" s="837">
        <f>IF(NOT(ISERROR(MATCH(N22,'Tabla Impacto'!$B$221:$B$223,0))),'Tabla Impacto'!$F$223&amp;"Por favor no seleccionar los criterios de impacto(Afectación Económica o presupuestal y Pérdida Reputacional)",N22)</f>
        <v>0</v>
      </c>
      <c r="P22" s="840" t="str">
        <f>IF(OR(O22='Tabla Impacto'!$C$11,O22='Tabla Impacto'!$D$11),"Leve",IF(OR(O22='Tabla Impacto'!$C$12,O22='Tabla Impacto'!$D$12),"Menor",IF(OR(O22='Tabla Impacto'!$C$13,O22='Tabla Impacto'!$D$13),"Moderado",IF(OR(O22='Tabla Impacto'!$C$14,O22='Tabla Impacto'!$D$14),"Mayor",IF(OR(O22='Tabla Impacto'!$C$15,O22='Tabla Impacto'!$D$15),"Catastrófico","")))))</f>
        <v/>
      </c>
      <c r="Q22" s="837" t="str">
        <f>IF(P22="","",IF(P22="Leve",0.2,IF(P22="Menor",0.4,IF(P22="Moderado",0.6,IF(P22="Mayor",0.8,IF(P22="Catastrófico",1,))))))</f>
        <v/>
      </c>
      <c r="R22" s="843"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346">
        <v>1</v>
      </c>
      <c r="T22" s="237"/>
      <c r="U22" s="238" t="str">
        <f t="shared" si="0"/>
        <v/>
      </c>
      <c r="V22" s="239"/>
      <c r="W22" s="239"/>
      <c r="X22" s="240" t="str">
        <f t="shared" si="1"/>
        <v/>
      </c>
      <c r="Y22" s="239"/>
      <c r="Z22" s="239"/>
      <c r="AA22" s="239"/>
      <c r="AB22" s="241" t="str">
        <f>IFERROR(IF(U22="Probabilidad",(M22-(+M22*X22)),IF(U22="Impacto",M22,"")),"")</f>
        <v/>
      </c>
      <c r="AC22" s="242" t="str">
        <f>IFERROR(IF(AB22="","",IF(AB22&lt;=0.2,"Muy Baja",IF(AB22&lt;=0.4,"Baja",IF(AB22&lt;=0.6,"Media",IF(AB22&lt;=0.8,"Alta","Muy Alta"))))),"")</f>
        <v/>
      </c>
      <c r="AD22" s="243" t="str">
        <f t="shared" si="2"/>
        <v/>
      </c>
      <c r="AE22" s="242" t="str">
        <f>IFERROR(IF(AF22="","",IF(AF22&lt;=0.2,"Leve",IF(AF22&lt;=0.4,"Menor",IF(AF22&lt;=0.6,"Moderado",IF(AF22&lt;=0.8,"Mayor","Catastrófico"))))),"")</f>
        <v/>
      </c>
      <c r="AF22" s="243" t="str">
        <f>IFERROR(IF(U22="Impacto",(Q22-(+Q22*X22)),IF(U22="Probabilidad",Q22,"")),"")</f>
        <v/>
      </c>
      <c r="AG22" s="244" t="str">
        <f t="shared" si="3"/>
        <v/>
      </c>
      <c r="AH22" s="245"/>
      <c r="AI22" s="246"/>
      <c r="AJ22" s="247"/>
      <c r="AK22" s="248"/>
      <c r="AL22" s="248"/>
      <c r="AM22" s="246"/>
      <c r="AN22" s="363"/>
      <c r="AO22" s="440"/>
      <c r="AP22" s="440"/>
      <c r="AQ22" s="446"/>
      <c r="AR22" s="229"/>
      <c r="AS22" s="229"/>
      <c r="AT22" s="229"/>
      <c r="AU22" s="229"/>
      <c r="AV22" s="229"/>
      <c r="AW22" s="229"/>
      <c r="AX22" s="229"/>
      <c r="AY22" s="229"/>
      <c r="AZ22" s="229"/>
      <c r="BA22" s="229"/>
      <c r="BB22" s="229"/>
      <c r="BC22" s="229"/>
      <c r="BD22" s="229"/>
      <c r="BE22" s="229"/>
      <c r="BF22" s="229"/>
      <c r="BG22" s="229"/>
      <c r="BH22" s="229"/>
      <c r="BI22" s="229"/>
      <c r="BJ22" s="229"/>
      <c r="BK22" s="229"/>
      <c r="BL22" s="229"/>
      <c r="BM22" s="229"/>
      <c r="BN22" s="229"/>
      <c r="BO22" s="229"/>
      <c r="BP22" s="229"/>
      <c r="BQ22" s="229"/>
      <c r="BR22" s="229"/>
      <c r="BS22" s="229"/>
      <c r="BT22" s="229"/>
    </row>
    <row r="23" spans="1:72" ht="151.5" customHeight="1" x14ac:dyDescent="0.3">
      <c r="A23" s="866"/>
      <c r="B23" s="847"/>
      <c r="C23" s="847"/>
      <c r="D23" s="832"/>
      <c r="E23" s="832"/>
      <c r="F23" s="832"/>
      <c r="G23" s="835"/>
      <c r="H23" s="832"/>
      <c r="I23" s="832"/>
      <c r="J23" s="444"/>
      <c r="K23" s="850"/>
      <c r="L23" s="841"/>
      <c r="M23" s="838"/>
      <c r="N23" s="853"/>
      <c r="O23" s="838">
        <f>IF(NOT(ISERROR(MATCH(N23,_xlfn.ANCHORARRAY(G34),0))),M36&amp;"Por favor no seleccionar los criterios de impacto",N23)</f>
        <v>0</v>
      </c>
      <c r="P23" s="841"/>
      <c r="Q23" s="838"/>
      <c r="R23" s="844"/>
      <c r="S23" s="346">
        <v>2</v>
      </c>
      <c r="T23" s="237"/>
      <c r="U23" s="238" t="str">
        <f t="shared" si="0"/>
        <v/>
      </c>
      <c r="V23" s="239"/>
      <c r="W23" s="239"/>
      <c r="X23" s="240" t="str">
        <f t="shared" si="1"/>
        <v/>
      </c>
      <c r="Y23" s="239"/>
      <c r="Z23" s="239"/>
      <c r="AA23" s="239"/>
      <c r="AB23" s="250" t="str">
        <f>IFERROR(IF(AND(U22="Probabilidad",U23="Probabilidad"),(AD22-(+AD22*X23)),IF(U23="Probabilidad",(M22-(+M22*X23)),IF(U23="Impacto",AD22,""))),"")</f>
        <v/>
      </c>
      <c r="AC23" s="242" t="str">
        <f t="shared" si="4"/>
        <v/>
      </c>
      <c r="AD23" s="243" t="str">
        <f t="shared" si="2"/>
        <v/>
      </c>
      <c r="AE23" s="242" t="str">
        <f t="shared" si="5"/>
        <v/>
      </c>
      <c r="AF23" s="243" t="str">
        <f>IFERROR(IF(AND(U22="Impacto",U23="Impacto"),(AF22-(+AF22*X23)),IF(U23="Impacto",(Q22-(+Q22*X23)),IF(U23="Probabilidad",AF22,""))),"")</f>
        <v/>
      </c>
      <c r="AG23" s="244" t="str">
        <f t="shared" si="3"/>
        <v/>
      </c>
      <c r="AH23" s="245"/>
      <c r="AI23" s="246"/>
      <c r="AJ23" s="247"/>
      <c r="AK23" s="248"/>
      <c r="AL23" s="248"/>
      <c r="AM23" s="246"/>
      <c r="AN23" s="363"/>
      <c r="AO23" s="440"/>
      <c r="AP23" s="440"/>
      <c r="AQ23" s="446"/>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Q23" s="229"/>
      <c r="BR23" s="229"/>
      <c r="BS23" s="229"/>
      <c r="BT23" s="229"/>
    </row>
    <row r="24" spans="1:72" ht="151.5" customHeight="1" x14ac:dyDescent="0.3">
      <c r="A24" s="866"/>
      <c r="B24" s="847"/>
      <c r="C24" s="847"/>
      <c r="D24" s="832"/>
      <c r="E24" s="832"/>
      <c r="F24" s="832"/>
      <c r="G24" s="835"/>
      <c r="H24" s="832"/>
      <c r="I24" s="832"/>
      <c r="J24" s="444"/>
      <c r="K24" s="850"/>
      <c r="L24" s="841"/>
      <c r="M24" s="838"/>
      <c r="N24" s="853"/>
      <c r="O24" s="838">
        <f>IF(NOT(ISERROR(MATCH(N24,_xlfn.ANCHORARRAY(G35),0))),M37&amp;"Por favor no seleccionar los criterios de impacto",N24)</f>
        <v>0</v>
      </c>
      <c r="P24" s="841"/>
      <c r="Q24" s="838"/>
      <c r="R24" s="844"/>
      <c r="S24" s="346">
        <v>3</v>
      </c>
      <c r="T24" s="249"/>
      <c r="U24" s="238" t="str">
        <f t="shared" si="0"/>
        <v/>
      </c>
      <c r="V24" s="239"/>
      <c r="W24" s="239"/>
      <c r="X24" s="240" t="str">
        <f t="shared" si="1"/>
        <v/>
      </c>
      <c r="Y24" s="239"/>
      <c r="Z24" s="239"/>
      <c r="AA24" s="239"/>
      <c r="AB24" s="241" t="str">
        <f>IFERROR(IF(AND(U23="Probabilidad",U24="Probabilidad"),(AD23-(+AD23*X24)),IF(AND(U23="Impacto",U24="Probabilidad"),(AD22-(+AD22*X24)),IF(U24="Impacto",AD23,""))),"")</f>
        <v/>
      </c>
      <c r="AC24" s="242" t="str">
        <f t="shared" si="4"/>
        <v/>
      </c>
      <c r="AD24" s="243" t="str">
        <f t="shared" si="2"/>
        <v/>
      </c>
      <c r="AE24" s="242" t="str">
        <f t="shared" si="5"/>
        <v/>
      </c>
      <c r="AF24" s="243" t="str">
        <f>IFERROR(IF(AND(U23="Impacto",U24="Impacto"),(AF23-(+AF23*X24)),IF(AND(U23="Probabilidad",U24="Impacto"),(AF22-(+AF22*X24)),IF(U24="Probabilidad",AF23,""))),"")</f>
        <v/>
      </c>
      <c r="AG24" s="244" t="str">
        <f t="shared" si="3"/>
        <v/>
      </c>
      <c r="AH24" s="245"/>
      <c r="AI24" s="246"/>
      <c r="AJ24" s="247"/>
      <c r="AK24" s="248"/>
      <c r="AL24" s="248"/>
      <c r="AM24" s="246"/>
      <c r="AN24" s="363"/>
      <c r="AO24" s="440"/>
      <c r="AP24" s="440"/>
      <c r="AQ24" s="446"/>
      <c r="AR24" s="229"/>
      <c r="AS24" s="229"/>
      <c r="AT24" s="229"/>
      <c r="AU24" s="229"/>
      <c r="AV24" s="229"/>
      <c r="AW24" s="229"/>
      <c r="AX24" s="229"/>
      <c r="AY24" s="229"/>
      <c r="AZ24" s="229"/>
      <c r="BA24" s="229"/>
      <c r="BB24" s="229"/>
      <c r="BC24" s="229"/>
      <c r="BD24" s="229"/>
      <c r="BE24" s="229"/>
      <c r="BF24" s="229"/>
      <c r="BG24" s="229"/>
      <c r="BH24" s="229"/>
      <c r="BI24" s="229"/>
      <c r="BJ24" s="229"/>
      <c r="BK24" s="229"/>
      <c r="BL24" s="229"/>
      <c r="BM24" s="229"/>
      <c r="BN24" s="229"/>
      <c r="BO24" s="229"/>
      <c r="BP24" s="229"/>
      <c r="BQ24" s="229"/>
      <c r="BR24" s="229"/>
      <c r="BS24" s="229"/>
      <c r="BT24" s="229"/>
    </row>
    <row r="25" spans="1:72" ht="151.5" customHeight="1" x14ac:dyDescent="0.3">
      <c r="A25" s="866"/>
      <c r="B25" s="847"/>
      <c r="C25" s="847"/>
      <c r="D25" s="832"/>
      <c r="E25" s="832"/>
      <c r="F25" s="832"/>
      <c r="G25" s="835"/>
      <c r="H25" s="832"/>
      <c r="I25" s="832"/>
      <c r="J25" s="444"/>
      <c r="K25" s="850"/>
      <c r="L25" s="841"/>
      <c r="M25" s="838"/>
      <c r="N25" s="853"/>
      <c r="O25" s="838">
        <f>IF(NOT(ISERROR(MATCH(N25,_xlfn.ANCHORARRAY(G36),0))),M38&amp;"Por favor no seleccionar los criterios de impacto",N25)</f>
        <v>0</v>
      </c>
      <c r="P25" s="841"/>
      <c r="Q25" s="838"/>
      <c r="R25" s="844"/>
      <c r="S25" s="346">
        <v>4</v>
      </c>
      <c r="T25" s="237"/>
      <c r="U25" s="238" t="str">
        <f t="shared" si="0"/>
        <v/>
      </c>
      <c r="V25" s="239"/>
      <c r="W25" s="239"/>
      <c r="X25" s="240" t="str">
        <f t="shared" si="1"/>
        <v/>
      </c>
      <c r="Y25" s="239"/>
      <c r="Z25" s="239"/>
      <c r="AA25" s="239"/>
      <c r="AB25" s="241" t="str">
        <f>IFERROR(IF(AND(U24="Probabilidad",U25="Probabilidad"),(AD24-(+AD24*X25)),IF(AND(U24="Impacto",U25="Probabilidad"),(AD23-(+AD23*X25)),IF(U25="Impacto",AD24,""))),"")</f>
        <v/>
      </c>
      <c r="AC25" s="242" t="str">
        <f t="shared" si="4"/>
        <v/>
      </c>
      <c r="AD25" s="243" t="str">
        <f t="shared" si="2"/>
        <v/>
      </c>
      <c r="AE25" s="242" t="str">
        <f t="shared" si="5"/>
        <v/>
      </c>
      <c r="AF25" s="243" t="str">
        <f>IFERROR(IF(AND(U24="Impacto",U25="Impacto"),(AF24-(+AF24*X25)),IF(AND(U24="Probabilidad",U25="Impacto"),(AF23-(+AF23*X25)),IF(U25="Probabilidad",AF24,""))),"")</f>
        <v/>
      </c>
      <c r="AG25" s="244" t="str">
        <f t="shared" si="3"/>
        <v/>
      </c>
      <c r="AH25" s="245"/>
      <c r="AI25" s="246"/>
      <c r="AJ25" s="247"/>
      <c r="AK25" s="248"/>
      <c r="AL25" s="248"/>
      <c r="AM25" s="246"/>
      <c r="AN25" s="363"/>
      <c r="AO25" s="440"/>
      <c r="AP25" s="440"/>
      <c r="AQ25" s="446"/>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row>
    <row r="26" spans="1:72" ht="151.5" customHeight="1" x14ac:dyDescent="0.3">
      <c r="A26" s="866"/>
      <c r="B26" s="847"/>
      <c r="C26" s="847"/>
      <c r="D26" s="832"/>
      <c r="E26" s="832"/>
      <c r="F26" s="832"/>
      <c r="G26" s="835"/>
      <c r="H26" s="832"/>
      <c r="I26" s="832"/>
      <c r="J26" s="444"/>
      <c r="K26" s="850"/>
      <c r="L26" s="841"/>
      <c r="M26" s="838"/>
      <c r="N26" s="853"/>
      <c r="O26" s="838">
        <f>IF(NOT(ISERROR(MATCH(N26,_xlfn.ANCHORARRAY(G37),0))),M39&amp;"Por favor no seleccionar los criterios de impacto",N26)</f>
        <v>0</v>
      </c>
      <c r="P26" s="841"/>
      <c r="Q26" s="838"/>
      <c r="R26" s="844"/>
      <c r="S26" s="346">
        <v>5</v>
      </c>
      <c r="T26" s="237"/>
      <c r="U26" s="238" t="str">
        <f t="shared" si="0"/>
        <v/>
      </c>
      <c r="V26" s="239"/>
      <c r="W26" s="239"/>
      <c r="X26" s="240" t="str">
        <f t="shared" si="1"/>
        <v/>
      </c>
      <c r="Y26" s="239"/>
      <c r="Z26" s="239"/>
      <c r="AA26" s="239"/>
      <c r="AB26" s="241" t="str">
        <f>IFERROR(IF(AND(U25="Probabilidad",U26="Probabilidad"),(AD25-(+AD25*X26)),IF(AND(U25="Impacto",U26="Probabilidad"),(AD24-(+AD24*X26)),IF(U26="Impacto",AD25,""))),"")</f>
        <v/>
      </c>
      <c r="AC26" s="242" t="str">
        <f t="shared" si="4"/>
        <v/>
      </c>
      <c r="AD26" s="243" t="str">
        <f t="shared" si="2"/>
        <v/>
      </c>
      <c r="AE26" s="242" t="str">
        <f t="shared" si="5"/>
        <v/>
      </c>
      <c r="AF26" s="243" t="str">
        <f>IFERROR(IF(AND(U25="Impacto",U26="Impacto"),(AF25-(+AF25*X26)),IF(AND(U25="Probabilidad",U26="Impacto"),(AF24-(+AF24*X26)),IF(U26="Probabilidad",AF25,""))),"")</f>
        <v/>
      </c>
      <c r="AG26" s="244" t="str">
        <f t="shared" si="3"/>
        <v/>
      </c>
      <c r="AH26" s="245"/>
      <c r="AI26" s="246"/>
      <c r="AJ26" s="247"/>
      <c r="AK26" s="248"/>
      <c r="AL26" s="248"/>
      <c r="AM26" s="246"/>
      <c r="AN26" s="363"/>
      <c r="AO26" s="440"/>
      <c r="AP26" s="440"/>
      <c r="AQ26" s="446"/>
      <c r="AR26" s="229"/>
      <c r="AS26" s="229"/>
      <c r="AT26" s="229"/>
      <c r="AU26" s="229"/>
      <c r="AV26" s="229"/>
      <c r="AW26" s="229"/>
      <c r="AX26" s="229"/>
      <c r="AY26" s="229"/>
      <c r="AZ26" s="229"/>
      <c r="BA26" s="229"/>
      <c r="BB26" s="229"/>
      <c r="BC26" s="229"/>
      <c r="BD26" s="229"/>
      <c r="BE26" s="229"/>
      <c r="BF26" s="229"/>
      <c r="BG26" s="229"/>
      <c r="BH26" s="229"/>
      <c r="BI26" s="229"/>
      <c r="BJ26" s="229"/>
      <c r="BK26" s="229"/>
      <c r="BL26" s="229"/>
      <c r="BM26" s="229"/>
      <c r="BN26" s="229"/>
      <c r="BO26" s="229"/>
      <c r="BP26" s="229"/>
      <c r="BQ26" s="229"/>
      <c r="BR26" s="229"/>
      <c r="BS26" s="229"/>
      <c r="BT26" s="229"/>
    </row>
    <row r="27" spans="1:72" ht="151.5" customHeight="1" x14ac:dyDescent="0.3">
      <c r="A27" s="867"/>
      <c r="B27" s="848"/>
      <c r="C27" s="848"/>
      <c r="D27" s="833"/>
      <c r="E27" s="833"/>
      <c r="F27" s="833"/>
      <c r="G27" s="836"/>
      <c r="H27" s="833"/>
      <c r="I27" s="833"/>
      <c r="J27" s="445"/>
      <c r="K27" s="851"/>
      <c r="L27" s="842"/>
      <c r="M27" s="839"/>
      <c r="N27" s="854"/>
      <c r="O27" s="839">
        <f>IF(NOT(ISERROR(MATCH(N27,_xlfn.ANCHORARRAY(G38),0))),M40&amp;"Por favor no seleccionar los criterios de impacto",N27)</f>
        <v>0</v>
      </c>
      <c r="P27" s="842"/>
      <c r="Q27" s="839"/>
      <c r="R27" s="845"/>
      <c r="S27" s="346">
        <v>6</v>
      </c>
      <c r="T27" s="237"/>
      <c r="U27" s="238" t="str">
        <f t="shared" si="0"/>
        <v/>
      </c>
      <c r="V27" s="239"/>
      <c r="W27" s="239"/>
      <c r="X27" s="240" t="str">
        <f t="shared" si="1"/>
        <v/>
      </c>
      <c r="Y27" s="239"/>
      <c r="Z27" s="239"/>
      <c r="AA27" s="239"/>
      <c r="AB27" s="241" t="str">
        <f>IFERROR(IF(AND(U26="Probabilidad",U27="Probabilidad"),(AD26-(+AD26*X27)),IF(AND(U26="Impacto",U27="Probabilidad"),(AD25-(+AD25*X27)),IF(U27="Impacto",AD26,""))),"")</f>
        <v/>
      </c>
      <c r="AC27" s="242" t="str">
        <f t="shared" si="4"/>
        <v/>
      </c>
      <c r="AD27" s="243" t="str">
        <f t="shared" si="2"/>
        <v/>
      </c>
      <c r="AE27" s="242" t="str">
        <f t="shared" si="5"/>
        <v/>
      </c>
      <c r="AF27" s="243" t="str">
        <f>IFERROR(IF(AND(U26="Impacto",U27="Impacto"),(AF26-(+AF26*X27)),IF(AND(U26="Probabilidad",U27="Impacto"),(AF25-(+AF25*X27)),IF(U27="Probabilidad",AF26,""))),"")</f>
        <v/>
      </c>
      <c r="AG27" s="244" t="str">
        <f t="shared" si="3"/>
        <v/>
      </c>
      <c r="AH27" s="245"/>
      <c r="AI27" s="246"/>
      <c r="AJ27" s="247"/>
      <c r="AK27" s="248"/>
      <c r="AL27" s="248"/>
      <c r="AM27" s="246"/>
      <c r="AN27" s="363"/>
      <c r="AO27" s="440"/>
      <c r="AP27" s="440"/>
      <c r="AQ27" s="446"/>
      <c r="AR27" s="229"/>
      <c r="AS27" s="229"/>
      <c r="AT27" s="229"/>
      <c r="AU27" s="229"/>
      <c r="AV27" s="229"/>
      <c r="AW27" s="229"/>
      <c r="AX27" s="229"/>
      <c r="AY27" s="229"/>
      <c r="AZ27" s="229"/>
      <c r="BA27" s="229"/>
      <c r="BB27" s="229"/>
      <c r="BC27" s="229"/>
      <c r="BD27" s="229"/>
      <c r="BE27" s="229"/>
      <c r="BF27" s="229"/>
      <c r="BG27" s="229"/>
      <c r="BH27" s="229"/>
      <c r="BI27" s="229"/>
      <c r="BJ27" s="229"/>
      <c r="BK27" s="229"/>
      <c r="BL27" s="229"/>
      <c r="BM27" s="229"/>
      <c r="BN27" s="229"/>
      <c r="BO27" s="229"/>
      <c r="BP27" s="229"/>
      <c r="BQ27" s="229"/>
      <c r="BR27" s="229"/>
      <c r="BS27" s="229"/>
      <c r="BT27" s="229"/>
    </row>
    <row r="28" spans="1:72" ht="151.5" customHeight="1" x14ac:dyDescent="0.3">
      <c r="A28" s="865">
        <v>4</v>
      </c>
      <c r="B28" s="846"/>
      <c r="C28" s="846"/>
      <c r="D28" s="831"/>
      <c r="E28" s="831"/>
      <c r="F28" s="831"/>
      <c r="G28" s="834"/>
      <c r="H28" s="831"/>
      <c r="I28" s="831"/>
      <c r="J28" s="443"/>
      <c r="K28" s="849"/>
      <c r="L28" s="840" t="str">
        <f>IF(K28&lt;=0,"",IF(K28&lt;=2,"Muy Baja",IF(K28&lt;=24,"Baja",IF(K28&lt;=500,"Media",IF(K28&lt;=5000,"Alta","Muy Alta")))))</f>
        <v/>
      </c>
      <c r="M28" s="837" t="str">
        <f>IF(L28="","",IF(L28="Muy Baja",0.2,IF(L28="Baja",0.4,IF(L28="Media",0.6,IF(L28="Alta",0.8,IF(L28="Muy Alta",1,))))))</f>
        <v/>
      </c>
      <c r="N28" s="852"/>
      <c r="O28" s="837">
        <f>IF(NOT(ISERROR(MATCH(N28,'Tabla Impacto'!$B$221:$B$223,0))),'Tabla Impacto'!$F$223&amp;"Por favor no seleccionar los criterios de impacto(Afectación Económica o presupuestal y Pérdida Reputacional)",N28)</f>
        <v>0</v>
      </c>
      <c r="P28" s="840" t="str">
        <f>IF(OR(O28='Tabla Impacto'!$C$11,O28='Tabla Impacto'!$D$11),"Leve",IF(OR(O28='Tabla Impacto'!$C$12,O28='Tabla Impacto'!$D$12),"Menor",IF(OR(O28='Tabla Impacto'!$C$13,O28='Tabla Impacto'!$D$13),"Moderado",IF(OR(O28='Tabla Impacto'!$C$14,O28='Tabla Impacto'!$D$14),"Mayor",IF(OR(O28='Tabla Impacto'!$C$15,O28='Tabla Impacto'!$D$15),"Catastrófico","")))))</f>
        <v/>
      </c>
      <c r="Q28" s="837" t="str">
        <f>IF(P28="","",IF(P28="Leve",0.2,IF(P28="Menor",0.4,IF(P28="Moderado",0.6,IF(P28="Mayor",0.8,IF(P28="Catastrófico",1,))))))</f>
        <v/>
      </c>
      <c r="R28" s="843"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346">
        <v>1</v>
      </c>
      <c r="T28" s="237"/>
      <c r="U28" s="238" t="str">
        <f t="shared" si="0"/>
        <v/>
      </c>
      <c r="V28" s="239"/>
      <c r="W28" s="239"/>
      <c r="X28" s="240" t="str">
        <f t="shared" si="1"/>
        <v/>
      </c>
      <c r="Y28" s="239"/>
      <c r="Z28" s="239"/>
      <c r="AA28" s="239"/>
      <c r="AB28" s="241" t="str">
        <f>IFERROR(IF(U28="Probabilidad",(M28-(+M28*X28)),IF(U28="Impacto",M28,"")),"")</f>
        <v/>
      </c>
      <c r="AC28" s="242" t="str">
        <f>IFERROR(IF(AB28="","",IF(AB28&lt;=0.2,"Muy Baja",IF(AB28&lt;=0.4,"Baja",IF(AB28&lt;=0.6,"Media",IF(AB28&lt;=0.8,"Alta","Muy Alta"))))),"")</f>
        <v/>
      </c>
      <c r="AD28" s="243" t="str">
        <f t="shared" si="2"/>
        <v/>
      </c>
      <c r="AE28" s="242" t="str">
        <f>IFERROR(IF(AF28="","",IF(AF28&lt;=0.2,"Leve",IF(AF28&lt;=0.4,"Menor",IF(AF28&lt;=0.6,"Moderado",IF(AF28&lt;=0.8,"Mayor","Catastrófico"))))),"")</f>
        <v/>
      </c>
      <c r="AF28" s="243" t="str">
        <f>IFERROR(IF(U28="Impacto",(Q28-(+Q28*X28)),IF(U28="Probabilidad",Q28,"")),"")</f>
        <v/>
      </c>
      <c r="AG28" s="244" t="str">
        <f t="shared" si="3"/>
        <v/>
      </c>
      <c r="AH28" s="245"/>
      <c r="AI28" s="246"/>
      <c r="AJ28" s="247"/>
      <c r="AK28" s="248"/>
      <c r="AL28" s="248"/>
      <c r="AM28" s="246"/>
      <c r="AN28" s="363"/>
      <c r="AO28" s="440"/>
      <c r="AP28" s="440"/>
      <c r="AQ28" s="446"/>
      <c r="AR28" s="229"/>
      <c r="AS28" s="229"/>
      <c r="AT28" s="229"/>
      <c r="AU28" s="229"/>
      <c r="AV28" s="229"/>
      <c r="AW28" s="229"/>
      <c r="AX28" s="229"/>
      <c r="AY28" s="229"/>
      <c r="AZ28" s="229"/>
      <c r="BA28" s="229"/>
      <c r="BB28" s="229"/>
      <c r="BC28" s="229"/>
      <c r="BD28" s="229"/>
      <c r="BE28" s="229"/>
      <c r="BF28" s="229"/>
      <c r="BG28" s="229"/>
      <c r="BH28" s="229"/>
      <c r="BI28" s="229"/>
      <c r="BJ28" s="229"/>
      <c r="BK28" s="229"/>
      <c r="BL28" s="229"/>
      <c r="BM28" s="229"/>
      <c r="BN28" s="229"/>
      <c r="BO28" s="229"/>
      <c r="BP28" s="229"/>
      <c r="BQ28" s="229"/>
      <c r="BR28" s="229"/>
      <c r="BS28" s="229"/>
      <c r="BT28" s="229"/>
    </row>
    <row r="29" spans="1:72" ht="151.5" customHeight="1" x14ac:dyDescent="0.3">
      <c r="A29" s="866"/>
      <c r="B29" s="847"/>
      <c r="C29" s="847"/>
      <c r="D29" s="832"/>
      <c r="E29" s="832"/>
      <c r="F29" s="832"/>
      <c r="G29" s="835"/>
      <c r="H29" s="832"/>
      <c r="I29" s="832"/>
      <c r="J29" s="444"/>
      <c r="K29" s="850"/>
      <c r="L29" s="841"/>
      <c r="M29" s="838"/>
      <c r="N29" s="853"/>
      <c r="O29" s="838">
        <f>IF(NOT(ISERROR(MATCH(N29,_xlfn.ANCHORARRAY(G40),0))),M42&amp;"Por favor no seleccionar los criterios de impacto",N29)</f>
        <v>0</v>
      </c>
      <c r="P29" s="841"/>
      <c r="Q29" s="838"/>
      <c r="R29" s="844"/>
      <c r="S29" s="346">
        <v>2</v>
      </c>
      <c r="T29" s="237"/>
      <c r="U29" s="238" t="str">
        <f t="shared" si="0"/>
        <v/>
      </c>
      <c r="V29" s="239"/>
      <c r="W29" s="239"/>
      <c r="X29" s="240" t="str">
        <f t="shared" si="1"/>
        <v/>
      </c>
      <c r="Y29" s="239"/>
      <c r="Z29" s="239"/>
      <c r="AA29" s="239"/>
      <c r="AB29" s="241" t="str">
        <f>IFERROR(IF(AND(U28="Probabilidad",U29="Probabilidad"),(AD28-(+AD28*X29)),IF(U29="Probabilidad",(M28-(+M28*X29)),IF(U29="Impacto",AD28,""))),"")</f>
        <v/>
      </c>
      <c r="AC29" s="242" t="str">
        <f t="shared" si="4"/>
        <v/>
      </c>
      <c r="AD29" s="243" t="str">
        <f t="shared" si="2"/>
        <v/>
      </c>
      <c r="AE29" s="242" t="str">
        <f t="shared" si="5"/>
        <v/>
      </c>
      <c r="AF29" s="243" t="str">
        <f>IFERROR(IF(AND(U28="Impacto",U29="Impacto"),(AF28-(+AF28*X29)),IF(U29="Impacto",(Q28-(+Q28*X29)),IF(U29="Probabilidad",AF28,""))),"")</f>
        <v/>
      </c>
      <c r="AG29" s="244" t="str">
        <f t="shared" si="3"/>
        <v/>
      </c>
      <c r="AH29" s="245"/>
      <c r="AI29" s="246"/>
      <c r="AJ29" s="247"/>
      <c r="AK29" s="248"/>
      <c r="AL29" s="248"/>
      <c r="AM29" s="246"/>
      <c r="AN29" s="363"/>
      <c r="AO29" s="440"/>
      <c r="AP29" s="440"/>
      <c r="AQ29" s="446"/>
      <c r="AR29" s="229"/>
      <c r="AS29" s="229"/>
      <c r="AT29" s="229"/>
      <c r="AU29" s="229"/>
      <c r="AV29" s="229"/>
      <c r="AW29" s="229"/>
      <c r="AX29" s="229"/>
      <c r="AY29" s="229"/>
      <c r="AZ29" s="229"/>
      <c r="BA29" s="229"/>
      <c r="BB29" s="229"/>
      <c r="BC29" s="229"/>
      <c r="BD29" s="229"/>
      <c r="BE29" s="229"/>
      <c r="BF29" s="229"/>
      <c r="BG29" s="229"/>
      <c r="BH29" s="229"/>
      <c r="BI29" s="229"/>
      <c r="BJ29" s="229"/>
      <c r="BK29" s="229"/>
      <c r="BL29" s="229"/>
      <c r="BM29" s="229"/>
      <c r="BN29" s="229"/>
      <c r="BO29" s="229"/>
      <c r="BP29" s="229"/>
      <c r="BQ29" s="229"/>
      <c r="BR29" s="229"/>
      <c r="BS29" s="229"/>
      <c r="BT29" s="229"/>
    </row>
    <row r="30" spans="1:72" ht="151.5" customHeight="1" x14ac:dyDescent="0.3">
      <c r="A30" s="866"/>
      <c r="B30" s="847"/>
      <c r="C30" s="847"/>
      <c r="D30" s="832"/>
      <c r="E30" s="832"/>
      <c r="F30" s="832"/>
      <c r="G30" s="835"/>
      <c r="H30" s="832"/>
      <c r="I30" s="832"/>
      <c r="J30" s="444"/>
      <c r="K30" s="850"/>
      <c r="L30" s="841"/>
      <c r="M30" s="838"/>
      <c r="N30" s="853"/>
      <c r="O30" s="838">
        <f>IF(NOT(ISERROR(MATCH(N30,_xlfn.ANCHORARRAY(G41),0))),M43&amp;"Por favor no seleccionar los criterios de impacto",N30)</f>
        <v>0</v>
      </c>
      <c r="P30" s="841"/>
      <c r="Q30" s="838"/>
      <c r="R30" s="844"/>
      <c r="S30" s="346">
        <v>3</v>
      </c>
      <c r="T30" s="249"/>
      <c r="U30" s="238" t="str">
        <f t="shared" si="0"/>
        <v/>
      </c>
      <c r="V30" s="239"/>
      <c r="W30" s="239"/>
      <c r="X30" s="240" t="str">
        <f t="shared" si="1"/>
        <v/>
      </c>
      <c r="Y30" s="239"/>
      <c r="Z30" s="239"/>
      <c r="AA30" s="239"/>
      <c r="AB30" s="241" t="str">
        <f>IFERROR(IF(AND(U29="Probabilidad",U30="Probabilidad"),(AD29-(+AD29*X30)),IF(AND(U29="Impacto",U30="Probabilidad"),(AD28-(+AD28*X30)),IF(U30="Impacto",AD29,""))),"")</f>
        <v/>
      </c>
      <c r="AC30" s="242" t="str">
        <f t="shared" si="4"/>
        <v/>
      </c>
      <c r="AD30" s="243" t="str">
        <f t="shared" si="2"/>
        <v/>
      </c>
      <c r="AE30" s="242" t="str">
        <f t="shared" si="5"/>
        <v/>
      </c>
      <c r="AF30" s="243" t="str">
        <f>IFERROR(IF(AND(U29="Impacto",U30="Impacto"),(AF29-(+AF29*X30)),IF(AND(U29="Probabilidad",U30="Impacto"),(AF28-(+AF28*X30)),IF(U30="Probabilidad",AF29,""))),"")</f>
        <v/>
      </c>
      <c r="AG30" s="244" t="str">
        <f t="shared" si="3"/>
        <v/>
      </c>
      <c r="AH30" s="245"/>
      <c r="AI30" s="246"/>
      <c r="AJ30" s="247"/>
      <c r="AK30" s="248"/>
      <c r="AL30" s="248"/>
      <c r="AM30" s="246"/>
      <c r="AN30" s="363"/>
      <c r="AO30" s="440"/>
      <c r="AP30" s="440"/>
      <c r="AQ30" s="446"/>
      <c r="AR30" s="229"/>
      <c r="AS30" s="229"/>
      <c r="AT30" s="229"/>
      <c r="AU30" s="229"/>
      <c r="AV30" s="229"/>
      <c r="AW30" s="229"/>
      <c r="AX30" s="229"/>
      <c r="AY30" s="229"/>
      <c r="AZ30" s="229"/>
      <c r="BA30" s="229"/>
      <c r="BB30" s="229"/>
      <c r="BC30" s="229"/>
      <c r="BD30" s="229"/>
      <c r="BE30" s="229"/>
      <c r="BF30" s="229"/>
      <c r="BG30" s="229"/>
      <c r="BH30" s="229"/>
      <c r="BI30" s="229"/>
      <c r="BJ30" s="229"/>
      <c r="BK30" s="229"/>
      <c r="BL30" s="229"/>
      <c r="BM30" s="229"/>
      <c r="BN30" s="229"/>
      <c r="BO30" s="229"/>
      <c r="BP30" s="229"/>
      <c r="BQ30" s="229"/>
      <c r="BR30" s="229"/>
      <c r="BS30" s="229"/>
      <c r="BT30" s="229"/>
    </row>
    <row r="31" spans="1:72" ht="151.5" customHeight="1" x14ac:dyDescent="0.3">
      <c r="A31" s="866"/>
      <c r="B31" s="847"/>
      <c r="C31" s="847"/>
      <c r="D31" s="832"/>
      <c r="E31" s="832"/>
      <c r="F31" s="832"/>
      <c r="G31" s="835"/>
      <c r="H31" s="832"/>
      <c r="I31" s="832"/>
      <c r="J31" s="444"/>
      <c r="K31" s="850"/>
      <c r="L31" s="841"/>
      <c r="M31" s="838"/>
      <c r="N31" s="853"/>
      <c r="O31" s="838">
        <f>IF(NOT(ISERROR(MATCH(N31,_xlfn.ANCHORARRAY(G42),0))),M44&amp;"Por favor no seleccionar los criterios de impacto",N31)</f>
        <v>0</v>
      </c>
      <c r="P31" s="841"/>
      <c r="Q31" s="838"/>
      <c r="R31" s="844"/>
      <c r="S31" s="346">
        <v>4</v>
      </c>
      <c r="T31" s="237"/>
      <c r="U31" s="238" t="str">
        <f t="shared" si="0"/>
        <v/>
      </c>
      <c r="V31" s="239"/>
      <c r="W31" s="239"/>
      <c r="X31" s="240" t="str">
        <f t="shared" si="1"/>
        <v/>
      </c>
      <c r="Y31" s="239"/>
      <c r="Z31" s="239"/>
      <c r="AA31" s="239"/>
      <c r="AB31" s="241" t="str">
        <f>IFERROR(IF(AND(U30="Probabilidad",U31="Probabilidad"),(AD30-(+AD30*X31)),IF(AND(U30="Impacto",U31="Probabilidad"),(AD29-(+AD29*X31)),IF(U31="Impacto",AD30,""))),"")</f>
        <v/>
      </c>
      <c r="AC31" s="242" t="str">
        <f t="shared" si="4"/>
        <v/>
      </c>
      <c r="AD31" s="243" t="str">
        <f t="shared" si="2"/>
        <v/>
      </c>
      <c r="AE31" s="242" t="str">
        <f t="shared" si="5"/>
        <v/>
      </c>
      <c r="AF31" s="243" t="str">
        <f>IFERROR(IF(AND(U30="Impacto",U31="Impacto"),(AF30-(+AF30*X31)),IF(AND(U30="Probabilidad",U31="Impacto"),(AF29-(+AF29*X31)),IF(U31="Probabilidad",AF30,""))),"")</f>
        <v/>
      </c>
      <c r="AG31" s="244" t="str">
        <f t="shared" si="3"/>
        <v/>
      </c>
      <c r="AH31" s="245"/>
      <c r="AI31" s="246"/>
      <c r="AJ31" s="247"/>
      <c r="AK31" s="248"/>
      <c r="AL31" s="248"/>
      <c r="AM31" s="246"/>
      <c r="AN31" s="363"/>
      <c r="AO31" s="440"/>
      <c r="AP31" s="440"/>
      <c r="AQ31" s="446"/>
      <c r="AR31" s="229"/>
      <c r="AS31" s="229"/>
      <c r="AT31" s="229"/>
      <c r="AU31" s="229"/>
      <c r="AV31" s="229"/>
      <c r="AW31" s="229"/>
      <c r="AX31" s="229"/>
      <c r="AY31" s="229"/>
      <c r="AZ31" s="229"/>
      <c r="BA31" s="229"/>
      <c r="BB31" s="229"/>
      <c r="BC31" s="229"/>
      <c r="BD31" s="229"/>
      <c r="BE31" s="229"/>
      <c r="BF31" s="229"/>
      <c r="BG31" s="229"/>
      <c r="BH31" s="229"/>
      <c r="BI31" s="229"/>
      <c r="BJ31" s="229"/>
      <c r="BK31" s="229"/>
      <c r="BL31" s="229"/>
      <c r="BM31" s="229"/>
      <c r="BN31" s="229"/>
      <c r="BO31" s="229"/>
      <c r="BP31" s="229"/>
      <c r="BQ31" s="229"/>
      <c r="BR31" s="229"/>
      <c r="BS31" s="229"/>
      <c r="BT31" s="229"/>
    </row>
    <row r="32" spans="1:72" ht="151.5" customHeight="1" x14ac:dyDescent="0.3">
      <c r="A32" s="866"/>
      <c r="B32" s="847"/>
      <c r="C32" s="847"/>
      <c r="D32" s="832"/>
      <c r="E32" s="832"/>
      <c r="F32" s="832"/>
      <c r="G32" s="835"/>
      <c r="H32" s="832"/>
      <c r="I32" s="832"/>
      <c r="J32" s="444"/>
      <c r="K32" s="850"/>
      <c r="L32" s="841"/>
      <c r="M32" s="838"/>
      <c r="N32" s="853"/>
      <c r="O32" s="838">
        <f>IF(NOT(ISERROR(MATCH(N32,_xlfn.ANCHORARRAY(G43),0))),M45&amp;"Por favor no seleccionar los criterios de impacto",N32)</f>
        <v>0</v>
      </c>
      <c r="P32" s="841"/>
      <c r="Q32" s="838"/>
      <c r="R32" s="844"/>
      <c r="S32" s="346">
        <v>5</v>
      </c>
      <c r="T32" s="237"/>
      <c r="U32" s="238" t="str">
        <f t="shared" si="0"/>
        <v/>
      </c>
      <c r="V32" s="239"/>
      <c r="W32" s="239"/>
      <c r="X32" s="240" t="str">
        <f t="shared" si="1"/>
        <v/>
      </c>
      <c r="Y32" s="239"/>
      <c r="Z32" s="239"/>
      <c r="AA32" s="239"/>
      <c r="AB32" s="250" t="str">
        <f>IFERROR(IF(AND(U31="Probabilidad",U32="Probabilidad"),(AD31-(+AD31*X32)),IF(AND(U31="Impacto",U32="Probabilidad"),(AD30-(+AD30*X32)),IF(U32="Impacto",AD31,""))),"")</f>
        <v/>
      </c>
      <c r="AC32" s="242" t="str">
        <f>IFERROR(IF(AB32="","",IF(AB32&lt;=0.2,"Muy Baja",IF(AB32&lt;=0.4,"Baja",IF(AB32&lt;=0.6,"Media",IF(AB32&lt;=0.8,"Alta","Muy Alta"))))),"")</f>
        <v/>
      </c>
      <c r="AD32" s="243" t="str">
        <f t="shared" si="2"/>
        <v/>
      </c>
      <c r="AE32" s="242" t="str">
        <f t="shared" si="5"/>
        <v/>
      </c>
      <c r="AF32" s="243" t="str">
        <f>IFERROR(IF(AND(U31="Impacto",U32="Impacto"),(AF31-(+AF31*X32)),IF(AND(U31="Probabilidad",U32="Impacto"),(AF30-(+AF30*X32)),IF(U32="Probabilidad",AF31,""))),"")</f>
        <v/>
      </c>
      <c r="AG32" s="244" t="str">
        <f t="shared" si="3"/>
        <v/>
      </c>
      <c r="AH32" s="245"/>
      <c r="AI32" s="246"/>
      <c r="AJ32" s="247"/>
      <c r="AK32" s="248"/>
      <c r="AL32" s="248"/>
      <c r="AM32" s="246"/>
      <c r="AN32" s="363"/>
      <c r="AO32" s="440"/>
      <c r="AP32" s="440"/>
      <c r="AQ32" s="446"/>
      <c r="AR32" s="229"/>
      <c r="AS32" s="229"/>
      <c r="AT32" s="229"/>
      <c r="AU32" s="229"/>
      <c r="AV32" s="229"/>
      <c r="AW32" s="229"/>
      <c r="AX32" s="229"/>
      <c r="AY32" s="229"/>
      <c r="AZ32" s="229"/>
      <c r="BA32" s="229"/>
      <c r="BB32" s="229"/>
      <c r="BC32" s="229"/>
      <c r="BD32" s="229"/>
      <c r="BE32" s="229"/>
      <c r="BF32" s="229"/>
      <c r="BG32" s="229"/>
      <c r="BH32" s="229"/>
      <c r="BI32" s="229"/>
      <c r="BJ32" s="229"/>
      <c r="BK32" s="229"/>
      <c r="BL32" s="229"/>
      <c r="BM32" s="229"/>
      <c r="BN32" s="229"/>
      <c r="BO32" s="229"/>
      <c r="BP32" s="229"/>
      <c r="BQ32" s="229"/>
      <c r="BR32" s="229"/>
      <c r="BS32" s="229"/>
      <c r="BT32" s="229"/>
    </row>
    <row r="33" spans="1:72" ht="151.5" customHeight="1" x14ac:dyDescent="0.3">
      <c r="A33" s="867"/>
      <c r="B33" s="848"/>
      <c r="C33" s="848"/>
      <c r="D33" s="833"/>
      <c r="E33" s="833"/>
      <c r="F33" s="833"/>
      <c r="G33" s="836"/>
      <c r="H33" s="833"/>
      <c r="I33" s="833"/>
      <c r="J33" s="445"/>
      <c r="K33" s="851"/>
      <c r="L33" s="842"/>
      <c r="M33" s="839"/>
      <c r="N33" s="854"/>
      <c r="O33" s="839">
        <f>IF(NOT(ISERROR(MATCH(N33,_xlfn.ANCHORARRAY(G44),0))),M46&amp;"Por favor no seleccionar los criterios de impacto",N33)</f>
        <v>0</v>
      </c>
      <c r="P33" s="842"/>
      <c r="Q33" s="839"/>
      <c r="R33" s="845"/>
      <c r="S33" s="346">
        <v>6</v>
      </c>
      <c r="T33" s="237"/>
      <c r="U33" s="238" t="str">
        <f t="shared" si="0"/>
        <v/>
      </c>
      <c r="V33" s="239"/>
      <c r="W33" s="239"/>
      <c r="X33" s="240" t="str">
        <f t="shared" si="1"/>
        <v/>
      </c>
      <c r="Y33" s="239"/>
      <c r="Z33" s="239"/>
      <c r="AA33" s="239"/>
      <c r="AB33" s="241" t="str">
        <f>IFERROR(IF(AND(U32="Probabilidad",U33="Probabilidad"),(AD32-(+AD32*X33)),IF(AND(U32="Impacto",U33="Probabilidad"),(AD31-(+AD31*X33)),IF(U33="Impacto",AD32,""))),"")</f>
        <v/>
      </c>
      <c r="AC33" s="242" t="str">
        <f t="shared" si="4"/>
        <v/>
      </c>
      <c r="AD33" s="243" t="str">
        <f t="shared" si="2"/>
        <v/>
      </c>
      <c r="AE33" s="242" t="str">
        <f t="shared" si="5"/>
        <v/>
      </c>
      <c r="AF33" s="243" t="str">
        <f>IFERROR(IF(AND(U32="Impacto",U33="Impacto"),(AF32-(+AF32*X33)),IF(AND(U32="Probabilidad",U33="Impacto"),(AF31-(+AF31*X33)),IF(U33="Probabilidad",AF32,""))),"")</f>
        <v/>
      </c>
      <c r="AG33" s="244" t="str">
        <f t="shared" si="3"/>
        <v/>
      </c>
      <c r="AH33" s="245"/>
      <c r="AI33" s="246"/>
      <c r="AJ33" s="247"/>
      <c r="AK33" s="248"/>
      <c r="AL33" s="248"/>
      <c r="AM33" s="246"/>
      <c r="AN33" s="363"/>
      <c r="AO33" s="440"/>
      <c r="AP33" s="440"/>
      <c r="AQ33" s="446"/>
      <c r="AR33" s="229"/>
      <c r="AS33" s="229"/>
      <c r="AT33" s="229"/>
      <c r="AU33" s="229"/>
      <c r="AV33" s="229"/>
      <c r="AW33" s="229"/>
      <c r="AX33" s="229"/>
      <c r="AY33" s="229"/>
      <c r="AZ33" s="229"/>
      <c r="BA33" s="229"/>
      <c r="BB33" s="229"/>
      <c r="BC33" s="229"/>
      <c r="BD33" s="229"/>
      <c r="BE33" s="229"/>
      <c r="BF33" s="229"/>
      <c r="BG33" s="229"/>
      <c r="BH33" s="229"/>
      <c r="BI33" s="229"/>
      <c r="BJ33" s="229"/>
      <c r="BK33" s="229"/>
      <c r="BL33" s="229"/>
      <c r="BM33" s="229"/>
      <c r="BN33" s="229"/>
      <c r="BO33" s="229"/>
      <c r="BP33" s="229"/>
      <c r="BQ33" s="229"/>
      <c r="BR33" s="229"/>
      <c r="BS33" s="229"/>
      <c r="BT33" s="229"/>
    </row>
    <row r="34" spans="1:72" ht="151.5" customHeight="1" x14ac:dyDescent="0.3">
      <c r="A34" s="865">
        <v>5</v>
      </c>
      <c r="B34" s="846"/>
      <c r="C34" s="846"/>
      <c r="D34" s="831"/>
      <c r="E34" s="831"/>
      <c r="F34" s="831"/>
      <c r="G34" s="834"/>
      <c r="H34" s="831"/>
      <c r="I34" s="831"/>
      <c r="J34" s="443"/>
      <c r="K34" s="849"/>
      <c r="L34" s="840" t="str">
        <f>IF(K34&lt;=0,"",IF(K34&lt;=2,"Muy Baja",IF(K34&lt;=24,"Baja",IF(K34&lt;=500,"Media",IF(K34&lt;=5000,"Alta","Muy Alta")))))</f>
        <v/>
      </c>
      <c r="M34" s="837" t="str">
        <f>IF(L34="","",IF(L34="Muy Baja",0.2,IF(L34="Baja",0.4,IF(L34="Media",0.6,IF(L34="Alta",0.8,IF(L34="Muy Alta",1,))))))</f>
        <v/>
      </c>
      <c r="N34" s="852"/>
      <c r="O34" s="837">
        <f>IF(NOT(ISERROR(MATCH(N34,'Tabla Impacto'!$B$221:$B$223,0))),'Tabla Impacto'!$F$223&amp;"Por favor no seleccionar los criterios de impacto(Afectación Económica o presupuestal y Pérdida Reputacional)",N34)</f>
        <v>0</v>
      </c>
      <c r="P34" s="840" t="str">
        <f>IF(OR(O34='Tabla Impacto'!$C$11,O34='Tabla Impacto'!$D$11),"Leve",IF(OR(O34='Tabla Impacto'!$C$12,O34='Tabla Impacto'!$D$12),"Menor",IF(OR(O34='Tabla Impacto'!$C$13,O34='Tabla Impacto'!$D$13),"Moderado",IF(OR(O34='Tabla Impacto'!$C$14,O34='Tabla Impacto'!$D$14),"Mayor",IF(OR(O34='Tabla Impacto'!$C$15,O34='Tabla Impacto'!$D$15),"Catastrófico","")))))</f>
        <v/>
      </c>
      <c r="Q34" s="837" t="str">
        <f>IF(P34="","",IF(P34="Leve",0.2,IF(P34="Menor",0.4,IF(P34="Moderado",0.6,IF(P34="Mayor",0.8,IF(P34="Catastrófico",1,))))))</f>
        <v/>
      </c>
      <c r="R34" s="843"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346">
        <v>1</v>
      </c>
      <c r="T34" s="237"/>
      <c r="U34" s="238" t="str">
        <f t="shared" si="0"/>
        <v/>
      </c>
      <c r="V34" s="239"/>
      <c r="W34" s="239"/>
      <c r="X34" s="240" t="str">
        <f t="shared" si="1"/>
        <v/>
      </c>
      <c r="Y34" s="239"/>
      <c r="Z34" s="239"/>
      <c r="AA34" s="239"/>
      <c r="AB34" s="241" t="str">
        <f>IFERROR(IF(U34="Probabilidad",(M34-(+M34*X34)),IF(U34="Impacto",M34,"")),"")</f>
        <v/>
      </c>
      <c r="AC34" s="242" t="str">
        <f>IFERROR(IF(AB34="","",IF(AB34&lt;=0.2,"Muy Baja",IF(AB34&lt;=0.4,"Baja",IF(AB34&lt;=0.6,"Media",IF(AB34&lt;=0.8,"Alta","Muy Alta"))))),"")</f>
        <v/>
      </c>
      <c r="AD34" s="243" t="str">
        <f t="shared" si="2"/>
        <v/>
      </c>
      <c r="AE34" s="242" t="str">
        <f>IFERROR(IF(AF34="","",IF(AF34&lt;=0.2,"Leve",IF(AF34&lt;=0.4,"Menor",IF(AF34&lt;=0.6,"Moderado",IF(AF34&lt;=0.8,"Mayor","Catastrófico"))))),"")</f>
        <v/>
      </c>
      <c r="AF34" s="243" t="str">
        <f>IFERROR(IF(U34="Impacto",(Q34-(+Q34*X34)),IF(U34="Probabilidad",Q34,"")),"")</f>
        <v/>
      </c>
      <c r="AG34" s="244" t="str">
        <f t="shared" si="3"/>
        <v/>
      </c>
      <c r="AH34" s="245"/>
      <c r="AI34" s="246"/>
      <c r="AJ34" s="247"/>
      <c r="AK34" s="248"/>
      <c r="AL34" s="248"/>
      <c r="AM34" s="246"/>
      <c r="AN34" s="363"/>
      <c r="AO34" s="440"/>
      <c r="AP34" s="440"/>
      <c r="AQ34" s="446"/>
      <c r="AR34" s="229"/>
      <c r="AS34" s="229"/>
      <c r="AT34" s="229"/>
      <c r="AU34" s="229"/>
      <c r="AV34" s="229"/>
      <c r="AW34" s="229"/>
      <c r="AX34" s="229"/>
      <c r="AY34" s="229"/>
      <c r="AZ34" s="229"/>
      <c r="BA34" s="229"/>
      <c r="BB34" s="229"/>
      <c r="BC34" s="229"/>
      <c r="BD34" s="229"/>
      <c r="BE34" s="229"/>
      <c r="BF34" s="229"/>
      <c r="BG34" s="229"/>
      <c r="BH34" s="229"/>
      <c r="BI34" s="229"/>
      <c r="BJ34" s="229"/>
      <c r="BK34" s="229"/>
      <c r="BL34" s="229"/>
      <c r="BM34" s="229"/>
      <c r="BN34" s="229"/>
      <c r="BO34" s="229"/>
      <c r="BP34" s="229"/>
      <c r="BQ34" s="229"/>
      <c r="BR34" s="229"/>
      <c r="BS34" s="229"/>
      <c r="BT34" s="229"/>
    </row>
    <row r="35" spans="1:72" ht="151.5" customHeight="1" x14ac:dyDescent="0.3">
      <c r="A35" s="866"/>
      <c r="B35" s="847"/>
      <c r="C35" s="847"/>
      <c r="D35" s="832"/>
      <c r="E35" s="832"/>
      <c r="F35" s="832"/>
      <c r="G35" s="835"/>
      <c r="H35" s="832"/>
      <c r="I35" s="832"/>
      <c r="J35" s="444"/>
      <c r="K35" s="850"/>
      <c r="L35" s="841"/>
      <c r="M35" s="838"/>
      <c r="N35" s="853"/>
      <c r="O35" s="838">
        <f>IF(NOT(ISERROR(MATCH(N35,_xlfn.ANCHORARRAY(G46),0))),M48&amp;"Por favor no seleccionar los criterios de impacto",N35)</f>
        <v>0</v>
      </c>
      <c r="P35" s="841"/>
      <c r="Q35" s="838"/>
      <c r="R35" s="844"/>
      <c r="S35" s="346">
        <v>2</v>
      </c>
      <c r="T35" s="237"/>
      <c r="U35" s="238" t="str">
        <f t="shared" si="0"/>
        <v/>
      </c>
      <c r="V35" s="239"/>
      <c r="W35" s="239"/>
      <c r="X35" s="240" t="str">
        <f t="shared" si="1"/>
        <v/>
      </c>
      <c r="Y35" s="239"/>
      <c r="Z35" s="239"/>
      <c r="AA35" s="239"/>
      <c r="AB35" s="241" t="str">
        <f>IFERROR(IF(AND(U34="Probabilidad",U35="Probabilidad"),(AD34-(+AD34*X35)),IF(U35="Probabilidad",(M34-(+M34*X35)),IF(U35="Impacto",AD34,""))),"")</f>
        <v/>
      </c>
      <c r="AC35" s="242" t="str">
        <f t="shared" si="4"/>
        <v/>
      </c>
      <c r="AD35" s="243" t="str">
        <f t="shared" si="2"/>
        <v/>
      </c>
      <c r="AE35" s="242" t="str">
        <f t="shared" si="5"/>
        <v/>
      </c>
      <c r="AF35" s="243" t="str">
        <f>IFERROR(IF(AND(U34="Impacto",U35="Impacto"),(AF34-(+AF34*X35)),IF(U35="Impacto",(Q34-(+Q34*X35)),IF(U35="Probabilidad",AF34,""))),"")</f>
        <v/>
      </c>
      <c r="AG35" s="244" t="str">
        <f t="shared" si="3"/>
        <v/>
      </c>
      <c r="AH35" s="245"/>
      <c r="AI35" s="246"/>
      <c r="AJ35" s="247"/>
      <c r="AK35" s="248"/>
      <c r="AL35" s="248"/>
      <c r="AM35" s="246"/>
      <c r="AN35" s="363"/>
      <c r="AO35" s="440"/>
      <c r="AP35" s="440"/>
      <c r="AQ35" s="446"/>
      <c r="AR35" s="229"/>
      <c r="AS35" s="229"/>
      <c r="AT35" s="229"/>
      <c r="AU35" s="229"/>
      <c r="AV35" s="229"/>
      <c r="AW35" s="229"/>
      <c r="AX35" s="229"/>
      <c r="AY35" s="229"/>
      <c r="AZ35" s="229"/>
      <c r="BA35" s="229"/>
      <c r="BB35" s="229"/>
      <c r="BC35" s="229"/>
      <c r="BD35" s="229"/>
      <c r="BE35" s="229"/>
      <c r="BF35" s="229"/>
      <c r="BG35" s="229"/>
      <c r="BH35" s="229"/>
      <c r="BI35" s="229"/>
      <c r="BJ35" s="229"/>
      <c r="BK35" s="229"/>
      <c r="BL35" s="229"/>
      <c r="BM35" s="229"/>
      <c r="BN35" s="229"/>
      <c r="BO35" s="229"/>
      <c r="BP35" s="229"/>
      <c r="BQ35" s="229"/>
      <c r="BR35" s="229"/>
      <c r="BS35" s="229"/>
      <c r="BT35" s="229"/>
    </row>
    <row r="36" spans="1:72" ht="151.5" customHeight="1" x14ac:dyDescent="0.3">
      <c r="A36" s="866"/>
      <c r="B36" s="847"/>
      <c r="C36" s="847"/>
      <c r="D36" s="832"/>
      <c r="E36" s="832"/>
      <c r="F36" s="832"/>
      <c r="G36" s="835"/>
      <c r="H36" s="832"/>
      <c r="I36" s="832"/>
      <c r="J36" s="444"/>
      <c r="K36" s="850"/>
      <c r="L36" s="841"/>
      <c r="M36" s="838"/>
      <c r="N36" s="853"/>
      <c r="O36" s="838">
        <f>IF(NOT(ISERROR(MATCH(N36,_xlfn.ANCHORARRAY(G47),0))),M49&amp;"Por favor no seleccionar los criterios de impacto",N36)</f>
        <v>0</v>
      </c>
      <c r="P36" s="841"/>
      <c r="Q36" s="838"/>
      <c r="R36" s="844"/>
      <c r="S36" s="346">
        <v>3</v>
      </c>
      <c r="T36" s="249"/>
      <c r="U36" s="238" t="str">
        <f t="shared" si="0"/>
        <v/>
      </c>
      <c r="V36" s="239"/>
      <c r="W36" s="239"/>
      <c r="X36" s="240" t="str">
        <f t="shared" si="1"/>
        <v/>
      </c>
      <c r="Y36" s="239"/>
      <c r="Z36" s="239"/>
      <c r="AA36" s="239"/>
      <c r="AB36" s="241" t="str">
        <f>IFERROR(IF(AND(U35="Probabilidad",U36="Probabilidad"),(AD35-(+AD35*X36)),IF(AND(U35="Impacto",U36="Probabilidad"),(AD34-(+AD34*X36)),IF(U36="Impacto",AD35,""))),"")</f>
        <v/>
      </c>
      <c r="AC36" s="242" t="str">
        <f t="shared" si="4"/>
        <v/>
      </c>
      <c r="AD36" s="243" t="str">
        <f t="shared" si="2"/>
        <v/>
      </c>
      <c r="AE36" s="242" t="str">
        <f t="shared" si="5"/>
        <v/>
      </c>
      <c r="AF36" s="243" t="str">
        <f>IFERROR(IF(AND(U35="Impacto",U36="Impacto"),(AF35-(+AF35*X36)),IF(AND(U35="Probabilidad",U36="Impacto"),(AF34-(+AF34*X36)),IF(U36="Probabilidad",AF35,""))),"")</f>
        <v/>
      </c>
      <c r="AG36" s="244" t="str">
        <f t="shared" si="3"/>
        <v/>
      </c>
      <c r="AH36" s="245"/>
      <c r="AI36" s="246"/>
      <c r="AJ36" s="247"/>
      <c r="AK36" s="248"/>
      <c r="AL36" s="248"/>
      <c r="AM36" s="246"/>
      <c r="AN36" s="363"/>
      <c r="AO36" s="440"/>
      <c r="AP36" s="440"/>
      <c r="AQ36" s="446"/>
      <c r="AR36" s="229"/>
      <c r="AS36" s="229"/>
      <c r="AT36" s="229"/>
      <c r="AU36" s="229"/>
      <c r="AV36" s="229"/>
      <c r="AW36" s="229"/>
      <c r="AX36" s="229"/>
      <c r="AY36" s="229"/>
      <c r="AZ36" s="229"/>
      <c r="BA36" s="229"/>
      <c r="BB36" s="229"/>
      <c r="BC36" s="229"/>
      <c r="BD36" s="229"/>
      <c r="BE36" s="229"/>
      <c r="BF36" s="229"/>
      <c r="BG36" s="229"/>
      <c r="BH36" s="229"/>
      <c r="BI36" s="229"/>
      <c r="BJ36" s="229"/>
      <c r="BK36" s="229"/>
      <c r="BL36" s="229"/>
      <c r="BM36" s="229"/>
      <c r="BN36" s="229"/>
      <c r="BO36" s="229"/>
      <c r="BP36" s="229"/>
      <c r="BQ36" s="229"/>
      <c r="BR36" s="229"/>
      <c r="BS36" s="229"/>
      <c r="BT36" s="229"/>
    </row>
    <row r="37" spans="1:72" ht="151.5" customHeight="1" x14ac:dyDescent="0.3">
      <c r="A37" s="866"/>
      <c r="B37" s="847"/>
      <c r="C37" s="847"/>
      <c r="D37" s="832"/>
      <c r="E37" s="832"/>
      <c r="F37" s="832"/>
      <c r="G37" s="835"/>
      <c r="H37" s="832"/>
      <c r="I37" s="832"/>
      <c r="J37" s="444"/>
      <c r="K37" s="850"/>
      <c r="L37" s="841"/>
      <c r="M37" s="838"/>
      <c r="N37" s="853"/>
      <c r="O37" s="838">
        <f>IF(NOT(ISERROR(MATCH(N37,_xlfn.ANCHORARRAY(G48),0))),M50&amp;"Por favor no seleccionar los criterios de impacto",N37)</f>
        <v>0</v>
      </c>
      <c r="P37" s="841"/>
      <c r="Q37" s="838"/>
      <c r="R37" s="844"/>
      <c r="S37" s="346">
        <v>4</v>
      </c>
      <c r="T37" s="237"/>
      <c r="U37" s="238" t="str">
        <f t="shared" si="0"/>
        <v/>
      </c>
      <c r="V37" s="239"/>
      <c r="W37" s="239"/>
      <c r="X37" s="240" t="str">
        <f t="shared" si="1"/>
        <v/>
      </c>
      <c r="Y37" s="239"/>
      <c r="Z37" s="239"/>
      <c r="AA37" s="239"/>
      <c r="AB37" s="241" t="str">
        <f>IFERROR(IF(AND(U36="Probabilidad",U37="Probabilidad"),(AD36-(+AD36*X37)),IF(AND(U36="Impacto",U37="Probabilidad"),(AD35-(+AD35*X37)),IF(U37="Impacto",AD36,""))),"")</f>
        <v/>
      </c>
      <c r="AC37" s="242" t="str">
        <f t="shared" si="4"/>
        <v/>
      </c>
      <c r="AD37" s="243" t="str">
        <f t="shared" si="2"/>
        <v/>
      </c>
      <c r="AE37" s="242" t="str">
        <f t="shared" si="5"/>
        <v/>
      </c>
      <c r="AF37" s="243" t="str">
        <f>IFERROR(IF(AND(U36="Impacto",U37="Impacto"),(AF36-(+AF36*X37)),IF(AND(U36="Probabilidad",U37="Impacto"),(AF35-(+AF35*X37)),IF(U37="Probabilidad",AF36,""))),"")</f>
        <v/>
      </c>
      <c r="AG37" s="244" t="str">
        <f t="shared" si="3"/>
        <v/>
      </c>
      <c r="AH37" s="245"/>
      <c r="AI37" s="246"/>
      <c r="AJ37" s="247"/>
      <c r="AK37" s="248"/>
      <c r="AL37" s="248"/>
      <c r="AM37" s="246"/>
      <c r="AN37" s="363"/>
      <c r="AO37" s="440"/>
      <c r="AP37" s="440"/>
      <c r="AQ37" s="446"/>
      <c r="AR37" s="229"/>
      <c r="AS37" s="229"/>
      <c r="AT37" s="229"/>
      <c r="AU37" s="229"/>
      <c r="AV37" s="229"/>
      <c r="AW37" s="229"/>
      <c r="AX37" s="229"/>
      <c r="AY37" s="229"/>
      <c r="AZ37" s="229"/>
      <c r="BA37" s="229"/>
      <c r="BB37" s="229"/>
      <c r="BC37" s="229"/>
      <c r="BD37" s="229"/>
      <c r="BE37" s="229"/>
      <c r="BF37" s="229"/>
      <c r="BG37" s="229"/>
      <c r="BH37" s="229"/>
      <c r="BI37" s="229"/>
      <c r="BJ37" s="229"/>
      <c r="BK37" s="229"/>
      <c r="BL37" s="229"/>
      <c r="BM37" s="229"/>
      <c r="BN37" s="229"/>
      <c r="BO37" s="229"/>
      <c r="BP37" s="229"/>
      <c r="BQ37" s="229"/>
      <c r="BR37" s="229"/>
      <c r="BS37" s="229"/>
      <c r="BT37" s="229"/>
    </row>
    <row r="38" spans="1:72" ht="151.5" customHeight="1" x14ac:dyDescent="0.3">
      <c r="A38" s="866"/>
      <c r="B38" s="847"/>
      <c r="C38" s="847"/>
      <c r="D38" s="832"/>
      <c r="E38" s="832"/>
      <c r="F38" s="832"/>
      <c r="G38" s="835"/>
      <c r="H38" s="832"/>
      <c r="I38" s="832"/>
      <c r="J38" s="444"/>
      <c r="K38" s="850"/>
      <c r="L38" s="841"/>
      <c r="M38" s="838"/>
      <c r="N38" s="853"/>
      <c r="O38" s="838">
        <f>IF(NOT(ISERROR(MATCH(N38,_xlfn.ANCHORARRAY(G49),0))),M51&amp;"Por favor no seleccionar los criterios de impacto",N38)</f>
        <v>0</v>
      </c>
      <c r="P38" s="841"/>
      <c r="Q38" s="838"/>
      <c r="R38" s="844"/>
      <c r="S38" s="346">
        <v>5</v>
      </c>
      <c r="T38" s="237"/>
      <c r="U38" s="238" t="str">
        <f t="shared" si="0"/>
        <v/>
      </c>
      <c r="V38" s="239"/>
      <c r="W38" s="239"/>
      <c r="X38" s="240" t="str">
        <f t="shared" si="1"/>
        <v/>
      </c>
      <c r="Y38" s="239"/>
      <c r="Z38" s="239"/>
      <c r="AA38" s="239"/>
      <c r="AB38" s="241" t="str">
        <f>IFERROR(IF(AND(U37="Probabilidad",U38="Probabilidad"),(AD37-(+AD37*X38)),IF(AND(U37="Impacto",U38="Probabilidad"),(AD36-(+AD36*X38)),IF(U38="Impacto",AD37,""))),"")</f>
        <v/>
      </c>
      <c r="AC38" s="242" t="str">
        <f t="shared" si="4"/>
        <v/>
      </c>
      <c r="AD38" s="243" t="str">
        <f t="shared" si="2"/>
        <v/>
      </c>
      <c r="AE38" s="242" t="str">
        <f t="shared" si="5"/>
        <v/>
      </c>
      <c r="AF38" s="243" t="str">
        <f>IFERROR(IF(AND(U37="Impacto",U38="Impacto"),(AF37-(+AF37*X38)),IF(AND(U37="Probabilidad",U38="Impacto"),(AF36-(+AF36*X38)),IF(U38="Probabilidad",AF37,""))),"")</f>
        <v/>
      </c>
      <c r="AG38" s="244" t="str">
        <f t="shared" si="3"/>
        <v/>
      </c>
      <c r="AH38" s="245"/>
      <c r="AI38" s="246"/>
      <c r="AJ38" s="247"/>
      <c r="AK38" s="248"/>
      <c r="AL38" s="248"/>
      <c r="AM38" s="246"/>
      <c r="AN38" s="363"/>
      <c r="AO38" s="440"/>
      <c r="AP38" s="440"/>
      <c r="AQ38" s="446"/>
      <c r="AR38" s="229"/>
      <c r="AS38" s="229"/>
      <c r="AT38" s="229"/>
      <c r="AU38" s="229"/>
      <c r="AV38" s="229"/>
      <c r="AW38" s="229"/>
      <c r="AX38" s="229"/>
      <c r="AY38" s="229"/>
      <c r="AZ38" s="229"/>
      <c r="BA38" s="229"/>
      <c r="BB38" s="229"/>
      <c r="BC38" s="229"/>
      <c r="BD38" s="229"/>
      <c r="BE38" s="229"/>
      <c r="BF38" s="229"/>
      <c r="BG38" s="229"/>
      <c r="BH38" s="229"/>
      <c r="BI38" s="229"/>
      <c r="BJ38" s="229"/>
      <c r="BK38" s="229"/>
      <c r="BL38" s="229"/>
      <c r="BM38" s="229"/>
      <c r="BN38" s="229"/>
      <c r="BO38" s="229"/>
      <c r="BP38" s="229"/>
      <c r="BQ38" s="229"/>
      <c r="BR38" s="229"/>
      <c r="BS38" s="229"/>
      <c r="BT38" s="229"/>
    </row>
    <row r="39" spans="1:72" ht="151.5" customHeight="1" x14ac:dyDescent="0.3">
      <c r="A39" s="867"/>
      <c r="B39" s="848"/>
      <c r="C39" s="848"/>
      <c r="D39" s="833"/>
      <c r="E39" s="833"/>
      <c r="F39" s="833"/>
      <c r="G39" s="836"/>
      <c r="H39" s="833"/>
      <c r="I39" s="833"/>
      <c r="J39" s="445"/>
      <c r="K39" s="851"/>
      <c r="L39" s="842"/>
      <c r="M39" s="839"/>
      <c r="N39" s="854"/>
      <c r="O39" s="839">
        <f>IF(NOT(ISERROR(MATCH(N39,_xlfn.ANCHORARRAY(G50),0))),M52&amp;"Por favor no seleccionar los criterios de impacto",N39)</f>
        <v>0</v>
      </c>
      <c r="P39" s="842"/>
      <c r="Q39" s="839"/>
      <c r="R39" s="845"/>
      <c r="S39" s="346">
        <v>6</v>
      </c>
      <c r="T39" s="237"/>
      <c r="U39" s="238" t="str">
        <f t="shared" si="0"/>
        <v/>
      </c>
      <c r="V39" s="239"/>
      <c r="W39" s="239"/>
      <c r="X39" s="240" t="str">
        <f t="shared" si="1"/>
        <v/>
      </c>
      <c r="Y39" s="239"/>
      <c r="Z39" s="239"/>
      <c r="AA39" s="239"/>
      <c r="AB39" s="241" t="str">
        <f>IFERROR(IF(AND(U38="Probabilidad",U39="Probabilidad"),(AD38-(+AD38*X39)),IF(AND(U38="Impacto",U39="Probabilidad"),(AD37-(+AD37*X39)),IF(U39="Impacto",AD38,""))),"")</f>
        <v/>
      </c>
      <c r="AC39" s="242" t="str">
        <f t="shared" si="4"/>
        <v/>
      </c>
      <c r="AD39" s="243" t="str">
        <f t="shared" si="2"/>
        <v/>
      </c>
      <c r="AE39" s="242" t="str">
        <f t="shared" si="5"/>
        <v/>
      </c>
      <c r="AF39" s="243" t="str">
        <f>IFERROR(IF(AND(U38="Impacto",U39="Impacto"),(AF38-(+AF38*X39)),IF(AND(U38="Probabilidad",U39="Impacto"),(AF37-(+AF37*X39)),IF(U39="Probabilidad",AF38,""))),"")</f>
        <v/>
      </c>
      <c r="AG39" s="244" t="str">
        <f t="shared" si="3"/>
        <v/>
      </c>
      <c r="AH39" s="245"/>
      <c r="AI39" s="246"/>
      <c r="AJ39" s="247"/>
      <c r="AK39" s="248"/>
      <c r="AL39" s="248"/>
      <c r="AM39" s="246"/>
      <c r="AN39" s="363"/>
      <c r="AO39" s="440"/>
      <c r="AP39" s="440"/>
      <c r="AQ39" s="446"/>
      <c r="AR39" s="229"/>
      <c r="AS39" s="229"/>
      <c r="AT39" s="229"/>
      <c r="AU39" s="229"/>
      <c r="AV39" s="229"/>
      <c r="AW39" s="229"/>
      <c r="AX39" s="229"/>
      <c r="AY39" s="229"/>
      <c r="AZ39" s="229"/>
      <c r="BA39" s="229"/>
      <c r="BB39" s="229"/>
      <c r="BC39" s="229"/>
      <c r="BD39" s="229"/>
      <c r="BE39" s="229"/>
      <c r="BF39" s="229"/>
      <c r="BG39" s="229"/>
      <c r="BH39" s="229"/>
      <c r="BI39" s="229"/>
      <c r="BJ39" s="229"/>
      <c r="BK39" s="229"/>
      <c r="BL39" s="229"/>
      <c r="BM39" s="229"/>
      <c r="BN39" s="229"/>
      <c r="BO39" s="229"/>
      <c r="BP39" s="229"/>
      <c r="BQ39" s="229"/>
      <c r="BR39" s="229"/>
      <c r="BS39" s="229"/>
      <c r="BT39" s="229"/>
    </row>
    <row r="40" spans="1:72" ht="151.5" customHeight="1" x14ac:dyDescent="0.3">
      <c r="A40" s="865">
        <v>6</v>
      </c>
      <c r="B40" s="846"/>
      <c r="C40" s="846"/>
      <c r="D40" s="831"/>
      <c r="E40" s="831"/>
      <c r="F40" s="831"/>
      <c r="G40" s="834"/>
      <c r="H40" s="831"/>
      <c r="I40" s="831"/>
      <c r="J40" s="443"/>
      <c r="K40" s="849"/>
      <c r="L40" s="840" t="str">
        <f>IF(K40&lt;=0,"",IF(K40&lt;=2,"Muy Baja",IF(K40&lt;=24,"Baja",IF(K40&lt;=500,"Media",IF(K40&lt;=5000,"Alta","Muy Alta")))))</f>
        <v/>
      </c>
      <c r="M40" s="837" t="str">
        <f>IF(L40="","",IF(L40="Muy Baja",0.2,IF(L40="Baja",0.4,IF(L40="Media",0.6,IF(L40="Alta",0.8,IF(L40="Muy Alta",1,))))))</f>
        <v/>
      </c>
      <c r="N40" s="852"/>
      <c r="O40" s="837">
        <f>IF(NOT(ISERROR(MATCH(N40,'Tabla Impacto'!$B$221:$B$223,0))),'Tabla Impacto'!$F$223&amp;"Por favor no seleccionar los criterios de impacto(Afectación Económica o presupuestal y Pérdida Reputacional)",N40)</f>
        <v>0</v>
      </c>
      <c r="P40" s="840" t="str">
        <f>IF(OR(O40='Tabla Impacto'!$C$11,O40='Tabla Impacto'!$D$11),"Leve",IF(OR(O40='Tabla Impacto'!$C$12,O40='Tabla Impacto'!$D$12),"Menor",IF(OR(O40='Tabla Impacto'!$C$13,O40='Tabla Impacto'!$D$13),"Moderado",IF(OR(O40='Tabla Impacto'!$C$14,O40='Tabla Impacto'!$D$14),"Mayor",IF(OR(O40='Tabla Impacto'!$C$15,O40='Tabla Impacto'!$D$15),"Catastrófico","")))))</f>
        <v/>
      </c>
      <c r="Q40" s="837" t="str">
        <f>IF(P40="","",IF(P40="Leve",0.2,IF(P40="Menor",0.4,IF(P40="Moderado",0.6,IF(P40="Mayor",0.8,IF(P40="Catastrófico",1,))))))</f>
        <v/>
      </c>
      <c r="R40" s="843"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346">
        <v>1</v>
      </c>
      <c r="T40" s="237"/>
      <c r="U40" s="238" t="str">
        <f t="shared" si="0"/>
        <v/>
      </c>
      <c r="V40" s="239"/>
      <c r="W40" s="239"/>
      <c r="X40" s="240" t="str">
        <f t="shared" si="1"/>
        <v/>
      </c>
      <c r="Y40" s="239"/>
      <c r="Z40" s="239"/>
      <c r="AA40" s="239"/>
      <c r="AB40" s="241" t="str">
        <f>IFERROR(IF(U40="Probabilidad",(M40-(+M40*X40)),IF(U40="Impacto",M40,"")),"")</f>
        <v/>
      </c>
      <c r="AC40" s="242" t="str">
        <f>IFERROR(IF(AB40="","",IF(AB40&lt;=0.2,"Muy Baja",IF(AB40&lt;=0.4,"Baja",IF(AB40&lt;=0.6,"Media",IF(AB40&lt;=0.8,"Alta","Muy Alta"))))),"")</f>
        <v/>
      </c>
      <c r="AD40" s="243" t="str">
        <f t="shared" si="2"/>
        <v/>
      </c>
      <c r="AE40" s="242" t="str">
        <f>IFERROR(IF(AF40="","",IF(AF40&lt;=0.2,"Leve",IF(AF40&lt;=0.4,"Menor",IF(AF40&lt;=0.6,"Moderado",IF(AF40&lt;=0.8,"Mayor","Catastrófico"))))),"")</f>
        <v/>
      </c>
      <c r="AF40" s="243" t="str">
        <f>IFERROR(IF(U40="Impacto",(Q40-(+Q40*X40)),IF(U40="Probabilidad",Q40,"")),"")</f>
        <v/>
      </c>
      <c r="AG40" s="244" t="str">
        <f t="shared" si="3"/>
        <v/>
      </c>
      <c r="AH40" s="245"/>
      <c r="AI40" s="246"/>
      <c r="AJ40" s="247"/>
      <c r="AK40" s="248"/>
      <c r="AL40" s="248"/>
      <c r="AM40" s="246"/>
      <c r="AN40" s="363"/>
      <c r="AO40" s="440"/>
      <c r="AP40" s="440"/>
      <c r="AQ40" s="446"/>
      <c r="AR40" s="229"/>
      <c r="AS40" s="229"/>
      <c r="AT40" s="229"/>
      <c r="AU40" s="229"/>
      <c r="AV40" s="229"/>
      <c r="AW40" s="229"/>
      <c r="AX40" s="229"/>
      <c r="AY40" s="229"/>
      <c r="AZ40" s="229"/>
      <c r="BA40" s="229"/>
      <c r="BB40" s="229"/>
      <c r="BC40" s="229"/>
      <c r="BD40" s="229"/>
      <c r="BE40" s="229"/>
      <c r="BF40" s="229"/>
      <c r="BG40" s="229"/>
      <c r="BH40" s="229"/>
      <c r="BI40" s="229"/>
      <c r="BJ40" s="229"/>
      <c r="BK40" s="229"/>
      <c r="BL40" s="229"/>
      <c r="BM40" s="229"/>
      <c r="BN40" s="229"/>
      <c r="BO40" s="229"/>
      <c r="BP40" s="229"/>
      <c r="BQ40" s="229"/>
      <c r="BR40" s="229"/>
      <c r="BS40" s="229"/>
      <c r="BT40" s="229"/>
    </row>
    <row r="41" spans="1:72" ht="151.5" customHeight="1" x14ac:dyDescent="0.3">
      <c r="A41" s="866"/>
      <c r="B41" s="847"/>
      <c r="C41" s="847"/>
      <c r="D41" s="832"/>
      <c r="E41" s="832"/>
      <c r="F41" s="832"/>
      <c r="G41" s="835"/>
      <c r="H41" s="832"/>
      <c r="I41" s="832"/>
      <c r="J41" s="444"/>
      <c r="K41" s="850"/>
      <c r="L41" s="841"/>
      <c r="M41" s="838"/>
      <c r="N41" s="853"/>
      <c r="O41" s="838">
        <f>IF(NOT(ISERROR(MATCH(N41,_xlfn.ANCHORARRAY(G52),0))),M54&amp;"Por favor no seleccionar los criterios de impacto",N41)</f>
        <v>0</v>
      </c>
      <c r="P41" s="841"/>
      <c r="Q41" s="838"/>
      <c r="R41" s="844"/>
      <c r="S41" s="346">
        <v>2</v>
      </c>
      <c r="T41" s="237"/>
      <c r="U41" s="238" t="str">
        <f t="shared" si="0"/>
        <v/>
      </c>
      <c r="V41" s="239"/>
      <c r="W41" s="239"/>
      <c r="X41" s="240" t="str">
        <f t="shared" si="1"/>
        <v/>
      </c>
      <c r="Y41" s="239"/>
      <c r="Z41" s="239"/>
      <c r="AA41" s="239"/>
      <c r="AB41" s="241" t="str">
        <f>IFERROR(IF(AND(U40="Probabilidad",U41="Probabilidad"),(AD40-(+AD40*X41)),IF(U41="Probabilidad",(M40-(+M40*X41)),IF(U41="Impacto",AD40,""))),"")</f>
        <v/>
      </c>
      <c r="AC41" s="242" t="str">
        <f t="shared" si="4"/>
        <v/>
      </c>
      <c r="AD41" s="243" t="str">
        <f t="shared" si="2"/>
        <v/>
      </c>
      <c r="AE41" s="242" t="str">
        <f t="shared" si="5"/>
        <v/>
      </c>
      <c r="AF41" s="243" t="str">
        <f>IFERROR(IF(AND(U40="Impacto",U41="Impacto"),(AF40-(+AF40*X41)),IF(U41="Impacto",(Q40-(+Q40*X41)),IF(U41="Probabilidad",AF40,""))),"")</f>
        <v/>
      </c>
      <c r="AG41" s="244" t="str">
        <f t="shared" si="3"/>
        <v/>
      </c>
      <c r="AH41" s="245"/>
      <c r="AI41" s="246"/>
      <c r="AJ41" s="247"/>
      <c r="AK41" s="248"/>
      <c r="AL41" s="248"/>
      <c r="AM41" s="246"/>
      <c r="AN41" s="363"/>
      <c r="AO41" s="440"/>
      <c r="AP41" s="440"/>
      <c r="AQ41" s="446"/>
      <c r="AR41" s="229"/>
      <c r="AS41" s="229"/>
      <c r="AT41" s="229"/>
      <c r="AU41" s="229"/>
      <c r="AV41" s="229"/>
      <c r="AW41" s="229"/>
      <c r="AX41" s="229"/>
      <c r="AY41" s="229"/>
      <c r="AZ41" s="229"/>
      <c r="BA41" s="229"/>
      <c r="BB41" s="229"/>
      <c r="BC41" s="229"/>
      <c r="BD41" s="229"/>
      <c r="BE41" s="229"/>
      <c r="BF41" s="229"/>
      <c r="BG41" s="229"/>
      <c r="BH41" s="229"/>
      <c r="BI41" s="229"/>
      <c r="BJ41" s="229"/>
      <c r="BK41" s="229"/>
      <c r="BL41" s="229"/>
      <c r="BM41" s="229"/>
      <c r="BN41" s="229"/>
      <c r="BO41" s="229"/>
      <c r="BP41" s="229"/>
      <c r="BQ41" s="229"/>
      <c r="BR41" s="229"/>
      <c r="BS41" s="229"/>
      <c r="BT41" s="229"/>
    </row>
    <row r="42" spans="1:72" ht="151.5" customHeight="1" x14ac:dyDescent="0.3">
      <c r="A42" s="866"/>
      <c r="B42" s="847"/>
      <c r="C42" s="847"/>
      <c r="D42" s="832"/>
      <c r="E42" s="832"/>
      <c r="F42" s="832"/>
      <c r="G42" s="835"/>
      <c r="H42" s="832"/>
      <c r="I42" s="832"/>
      <c r="J42" s="444"/>
      <c r="K42" s="850"/>
      <c r="L42" s="841"/>
      <c r="M42" s="838"/>
      <c r="N42" s="853"/>
      <c r="O42" s="838">
        <f>IF(NOT(ISERROR(MATCH(N42,_xlfn.ANCHORARRAY(G53),0))),M55&amp;"Por favor no seleccionar los criterios de impacto",N42)</f>
        <v>0</v>
      </c>
      <c r="P42" s="841"/>
      <c r="Q42" s="838"/>
      <c r="R42" s="844"/>
      <c r="S42" s="346">
        <v>3</v>
      </c>
      <c r="T42" s="249"/>
      <c r="U42" s="238" t="str">
        <f t="shared" ref="U42:U69" si="6">IF(OR(V42="Preventivo",V42="Detectivo"),"Probabilidad",IF(V42="Correctivo","Impacto",""))</f>
        <v/>
      </c>
      <c r="V42" s="239"/>
      <c r="W42" s="239"/>
      <c r="X42" s="240" t="str">
        <f t="shared" ref="X42:X69" si="7">IF(AND(V42="Preventivo",W42="Automático"),"50%",IF(AND(V42="Preventivo",W42="Manual"),"40%",IF(AND(V42="Detectivo",W42="Automático"),"40%",IF(AND(V42="Detectivo",W42="Manual"),"30%",IF(AND(V42="Correctivo",W42="Automático"),"35%",IF(AND(V42="Correctivo",W42="Manual"),"25%",""))))))</f>
        <v/>
      </c>
      <c r="Y42" s="239"/>
      <c r="Z42" s="239"/>
      <c r="AA42" s="239"/>
      <c r="AB42" s="241" t="str">
        <f>IFERROR(IF(AND(U41="Probabilidad",U42="Probabilidad"),(AD41-(+AD41*X42)),IF(AND(U41="Impacto",U42="Probabilidad"),(AD40-(+AD40*X42)),IF(U42="Impacto",AD41,""))),"")</f>
        <v/>
      </c>
      <c r="AC42" s="242" t="str">
        <f t="shared" si="4"/>
        <v/>
      </c>
      <c r="AD42" s="243" t="str">
        <f t="shared" ref="AD42:AD69" si="8">+AB42</f>
        <v/>
      </c>
      <c r="AE42" s="242" t="str">
        <f t="shared" si="5"/>
        <v/>
      </c>
      <c r="AF42" s="243" t="str">
        <f>IFERROR(IF(AND(U41="Impacto",U42="Impacto"),(AF41-(+AF41*X42)),IF(AND(U41="Probabilidad",U42="Impacto"),(AF40-(+AF40*X42)),IF(U42="Probabilidad",AF41,""))),"")</f>
        <v/>
      </c>
      <c r="AG42" s="244" t="str">
        <f t="shared" ref="AG42:AG69" si="9">IFERROR(IF(OR(AND(AC42="Muy Baja",AE42="Leve"),AND(AC42="Muy Baja",AE42="Menor"),AND(AC42="Baja",AE42="Leve")),"Bajo",IF(OR(AND(AC42="Muy baja",AE42="Moderado"),AND(AC42="Baja",AE42="Menor"),AND(AC42="Baja",AE42="Moderado"),AND(AC42="Media",AE42="Leve"),AND(AC42="Media",AE42="Menor"),AND(AC42="Media",AE42="Moderado"),AND(AC42="Alta",AE42="Leve"),AND(AC42="Alta",AE42="Menor")),"Moderado",IF(OR(AND(AC42="Muy Baja",AE42="Mayor"),AND(AC42="Baja",AE42="Mayor"),AND(AC42="Media",AE42="Mayor"),AND(AC42="Alta",AE42="Moderado"),AND(AC42="Alta",AE42="Mayor"),AND(AC42="Muy Alta",AE42="Leve"),AND(AC42="Muy Alta",AE42="Menor"),AND(AC42="Muy Alta",AE42="Moderado"),AND(AC42="Muy Alta",AE42="Mayor")),"Alto",IF(OR(AND(AC42="Muy Baja",AE42="Catastrófico"),AND(AC42="Baja",AE42="Catastrófico"),AND(AC42="Media",AE42="Catastrófico"),AND(AC42="Alta",AE42="Catastrófico"),AND(AC42="Muy Alta",AE42="Catastrófico")),"Extremo","")))),"")</f>
        <v/>
      </c>
      <c r="AH42" s="245"/>
      <c r="AI42" s="246"/>
      <c r="AJ42" s="247"/>
      <c r="AK42" s="248"/>
      <c r="AL42" s="248"/>
      <c r="AM42" s="246"/>
      <c r="AN42" s="363"/>
      <c r="AO42" s="440"/>
      <c r="AP42" s="440"/>
      <c r="AQ42" s="446"/>
      <c r="AR42" s="229"/>
      <c r="AS42" s="229"/>
      <c r="AT42" s="229"/>
      <c r="AU42" s="229"/>
      <c r="AV42" s="229"/>
      <c r="AW42" s="229"/>
      <c r="AX42" s="229"/>
      <c r="AY42" s="229"/>
      <c r="AZ42" s="229"/>
      <c r="BA42" s="229"/>
      <c r="BB42" s="229"/>
      <c r="BC42" s="229"/>
      <c r="BD42" s="229"/>
      <c r="BE42" s="229"/>
      <c r="BF42" s="229"/>
      <c r="BG42" s="229"/>
      <c r="BH42" s="229"/>
      <c r="BI42" s="229"/>
      <c r="BJ42" s="229"/>
      <c r="BK42" s="229"/>
      <c r="BL42" s="229"/>
      <c r="BM42" s="229"/>
      <c r="BN42" s="229"/>
      <c r="BO42" s="229"/>
      <c r="BP42" s="229"/>
      <c r="BQ42" s="229"/>
      <c r="BR42" s="229"/>
      <c r="BS42" s="229"/>
      <c r="BT42" s="229"/>
    </row>
    <row r="43" spans="1:72" ht="151.5" customHeight="1" x14ac:dyDescent="0.3">
      <c r="A43" s="866"/>
      <c r="B43" s="847"/>
      <c r="C43" s="847"/>
      <c r="D43" s="832"/>
      <c r="E43" s="832"/>
      <c r="F43" s="832"/>
      <c r="G43" s="835"/>
      <c r="H43" s="832"/>
      <c r="I43" s="832"/>
      <c r="J43" s="444"/>
      <c r="K43" s="850"/>
      <c r="L43" s="841"/>
      <c r="M43" s="838"/>
      <c r="N43" s="853"/>
      <c r="O43" s="838">
        <f>IF(NOT(ISERROR(MATCH(N43,_xlfn.ANCHORARRAY(G54),0))),M56&amp;"Por favor no seleccionar los criterios de impacto",N43)</f>
        <v>0</v>
      </c>
      <c r="P43" s="841"/>
      <c r="Q43" s="838"/>
      <c r="R43" s="844"/>
      <c r="S43" s="346">
        <v>4</v>
      </c>
      <c r="T43" s="237"/>
      <c r="U43" s="238" t="str">
        <f t="shared" si="6"/>
        <v/>
      </c>
      <c r="V43" s="239"/>
      <c r="W43" s="239"/>
      <c r="X43" s="240" t="str">
        <f t="shared" si="7"/>
        <v/>
      </c>
      <c r="Y43" s="239"/>
      <c r="Z43" s="239"/>
      <c r="AA43" s="239"/>
      <c r="AB43" s="241" t="str">
        <f>IFERROR(IF(AND(U42="Probabilidad",U43="Probabilidad"),(AD42-(+AD42*X43)),IF(AND(U42="Impacto",U43="Probabilidad"),(AD41-(+AD41*X43)),IF(U43="Impacto",AD42,""))),"")</f>
        <v/>
      </c>
      <c r="AC43" s="242" t="str">
        <f t="shared" si="4"/>
        <v/>
      </c>
      <c r="AD43" s="243" t="str">
        <f t="shared" si="8"/>
        <v/>
      </c>
      <c r="AE43" s="242" t="str">
        <f t="shared" si="5"/>
        <v/>
      </c>
      <c r="AF43" s="243" t="str">
        <f>IFERROR(IF(AND(U42="Impacto",U43="Impacto"),(AF42-(+AF42*X43)),IF(AND(U42="Probabilidad",U43="Impacto"),(AF41-(+AF41*X43)),IF(U43="Probabilidad",AF42,""))),"")</f>
        <v/>
      </c>
      <c r="AG43" s="244" t="str">
        <f t="shared" si="9"/>
        <v/>
      </c>
      <c r="AH43" s="245"/>
      <c r="AI43" s="246"/>
      <c r="AJ43" s="247"/>
      <c r="AK43" s="248"/>
      <c r="AL43" s="248"/>
      <c r="AM43" s="246"/>
      <c r="AN43" s="363"/>
      <c r="AO43" s="440"/>
      <c r="AP43" s="440"/>
      <c r="AQ43" s="446"/>
      <c r="AR43" s="229"/>
      <c r="AS43" s="229"/>
      <c r="AT43" s="229"/>
      <c r="AU43" s="229"/>
      <c r="AV43" s="229"/>
      <c r="AW43" s="229"/>
      <c r="AX43" s="229"/>
      <c r="AY43" s="229"/>
      <c r="AZ43" s="229"/>
      <c r="BA43" s="229"/>
      <c r="BB43" s="229"/>
      <c r="BC43" s="229"/>
      <c r="BD43" s="229"/>
      <c r="BE43" s="229"/>
      <c r="BF43" s="229"/>
      <c r="BG43" s="229"/>
      <c r="BH43" s="229"/>
      <c r="BI43" s="229"/>
      <c r="BJ43" s="229"/>
      <c r="BK43" s="229"/>
      <c r="BL43" s="229"/>
      <c r="BM43" s="229"/>
      <c r="BN43" s="229"/>
      <c r="BO43" s="229"/>
      <c r="BP43" s="229"/>
      <c r="BQ43" s="229"/>
      <c r="BR43" s="229"/>
      <c r="BS43" s="229"/>
      <c r="BT43" s="229"/>
    </row>
    <row r="44" spans="1:72" ht="151.5" customHeight="1" x14ac:dyDescent="0.3">
      <c r="A44" s="866"/>
      <c r="B44" s="847"/>
      <c r="C44" s="847"/>
      <c r="D44" s="832"/>
      <c r="E44" s="832"/>
      <c r="F44" s="832"/>
      <c r="G44" s="835"/>
      <c r="H44" s="832"/>
      <c r="I44" s="832"/>
      <c r="J44" s="444"/>
      <c r="K44" s="850"/>
      <c r="L44" s="841"/>
      <c r="M44" s="838"/>
      <c r="N44" s="853"/>
      <c r="O44" s="838">
        <f>IF(NOT(ISERROR(MATCH(N44,_xlfn.ANCHORARRAY(G55),0))),M57&amp;"Por favor no seleccionar los criterios de impacto",N44)</f>
        <v>0</v>
      </c>
      <c r="P44" s="841"/>
      <c r="Q44" s="838"/>
      <c r="R44" s="844"/>
      <c r="S44" s="346">
        <v>5</v>
      </c>
      <c r="T44" s="237"/>
      <c r="U44" s="238" t="str">
        <f t="shared" si="6"/>
        <v/>
      </c>
      <c r="V44" s="239"/>
      <c r="W44" s="239"/>
      <c r="X44" s="240" t="str">
        <f t="shared" si="7"/>
        <v/>
      </c>
      <c r="Y44" s="239"/>
      <c r="Z44" s="239"/>
      <c r="AA44" s="239"/>
      <c r="AB44" s="241" t="str">
        <f>IFERROR(IF(AND(U43="Probabilidad",U44="Probabilidad"),(AD43-(+AD43*X44)),IF(AND(U43="Impacto",U44="Probabilidad"),(AD42-(+AD42*X44)),IF(U44="Impacto",AD43,""))),"")</f>
        <v/>
      </c>
      <c r="AC44" s="242" t="str">
        <f t="shared" si="4"/>
        <v/>
      </c>
      <c r="AD44" s="243" t="str">
        <f t="shared" si="8"/>
        <v/>
      </c>
      <c r="AE44" s="242" t="str">
        <f t="shared" si="5"/>
        <v/>
      </c>
      <c r="AF44" s="243" t="str">
        <f>IFERROR(IF(AND(U43="Impacto",U44="Impacto"),(AF43-(+AF43*X44)),IF(AND(U43="Probabilidad",U44="Impacto"),(AF42-(+AF42*X44)),IF(U44="Probabilidad",AF43,""))),"")</f>
        <v/>
      </c>
      <c r="AG44" s="244" t="str">
        <f t="shared" si="9"/>
        <v/>
      </c>
      <c r="AH44" s="245"/>
      <c r="AI44" s="246"/>
      <c r="AJ44" s="247"/>
      <c r="AK44" s="248"/>
      <c r="AL44" s="248"/>
      <c r="AM44" s="246"/>
      <c r="AN44" s="363"/>
      <c r="AO44" s="440"/>
      <c r="AP44" s="440"/>
      <c r="AQ44" s="446"/>
      <c r="AR44" s="229"/>
      <c r="AS44" s="229"/>
      <c r="AT44" s="229"/>
      <c r="AU44" s="229"/>
      <c r="AV44" s="229"/>
      <c r="AW44" s="229"/>
      <c r="AX44" s="229"/>
      <c r="AY44" s="229"/>
      <c r="AZ44" s="229"/>
      <c r="BA44" s="229"/>
      <c r="BB44" s="229"/>
      <c r="BC44" s="229"/>
      <c r="BD44" s="229"/>
      <c r="BE44" s="229"/>
      <c r="BF44" s="229"/>
      <c r="BG44" s="229"/>
      <c r="BH44" s="229"/>
      <c r="BI44" s="229"/>
      <c r="BJ44" s="229"/>
      <c r="BK44" s="229"/>
      <c r="BL44" s="229"/>
      <c r="BM44" s="229"/>
      <c r="BN44" s="229"/>
      <c r="BO44" s="229"/>
      <c r="BP44" s="229"/>
      <c r="BQ44" s="229"/>
      <c r="BR44" s="229"/>
      <c r="BS44" s="229"/>
      <c r="BT44" s="229"/>
    </row>
    <row r="45" spans="1:72" ht="151.5" customHeight="1" x14ac:dyDescent="0.3">
      <c r="A45" s="867"/>
      <c r="B45" s="848"/>
      <c r="C45" s="848"/>
      <c r="D45" s="833"/>
      <c r="E45" s="833"/>
      <c r="F45" s="833"/>
      <c r="G45" s="836"/>
      <c r="H45" s="833"/>
      <c r="I45" s="833"/>
      <c r="J45" s="445"/>
      <c r="K45" s="851"/>
      <c r="L45" s="842"/>
      <c r="M45" s="839"/>
      <c r="N45" s="854"/>
      <c r="O45" s="839">
        <f>IF(NOT(ISERROR(MATCH(N45,_xlfn.ANCHORARRAY(G56),0))),M58&amp;"Por favor no seleccionar los criterios de impacto",N45)</f>
        <v>0</v>
      </c>
      <c r="P45" s="842"/>
      <c r="Q45" s="839"/>
      <c r="R45" s="845"/>
      <c r="S45" s="346">
        <v>6</v>
      </c>
      <c r="T45" s="237"/>
      <c r="U45" s="238" t="str">
        <f t="shared" si="6"/>
        <v/>
      </c>
      <c r="V45" s="239"/>
      <c r="W45" s="239"/>
      <c r="X45" s="240" t="str">
        <f t="shared" si="7"/>
        <v/>
      </c>
      <c r="Y45" s="239"/>
      <c r="Z45" s="239"/>
      <c r="AA45" s="239"/>
      <c r="AB45" s="241" t="str">
        <f>IFERROR(IF(AND(U44="Probabilidad",U45="Probabilidad"),(AD44-(+AD44*X45)),IF(AND(U44="Impacto",U45="Probabilidad"),(AD43-(+AD43*X45)),IF(U45="Impacto",AD44,""))),"")</f>
        <v/>
      </c>
      <c r="AC45" s="242" t="str">
        <f t="shared" si="4"/>
        <v/>
      </c>
      <c r="AD45" s="243" t="str">
        <f t="shared" si="8"/>
        <v/>
      </c>
      <c r="AE45" s="242" t="str">
        <f>IFERROR(IF(AF45="","",IF(AF45&lt;=0.2,"Leve",IF(AF45&lt;=0.4,"Menor",IF(AF45&lt;=0.6,"Moderado",IF(AF45&lt;=0.8,"Mayor","Catastrófico"))))),"")</f>
        <v/>
      </c>
      <c r="AF45" s="243" t="str">
        <f>IFERROR(IF(AND(U44="Impacto",U45="Impacto"),(AF44-(+AF44*X45)),IF(AND(U44="Probabilidad",U45="Impacto"),(AF43-(+AF43*X45)),IF(U45="Probabilidad",AF44,""))),"")</f>
        <v/>
      </c>
      <c r="AG45" s="244" t="str">
        <f t="shared" si="9"/>
        <v/>
      </c>
      <c r="AH45" s="245"/>
      <c r="AI45" s="246"/>
      <c r="AJ45" s="247"/>
      <c r="AK45" s="248"/>
      <c r="AL45" s="248"/>
      <c r="AM45" s="246"/>
      <c r="AN45" s="363"/>
      <c r="AO45" s="440"/>
      <c r="AP45" s="440"/>
      <c r="AQ45" s="446"/>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c r="BP45" s="229"/>
      <c r="BQ45" s="229"/>
      <c r="BR45" s="229"/>
      <c r="BS45" s="229"/>
      <c r="BT45" s="229"/>
    </row>
    <row r="46" spans="1:72" ht="151.5" customHeight="1" x14ac:dyDescent="0.3">
      <c r="A46" s="865">
        <v>7</v>
      </c>
      <c r="B46" s="846"/>
      <c r="C46" s="846"/>
      <c r="D46" s="831"/>
      <c r="E46" s="831"/>
      <c r="F46" s="831"/>
      <c r="G46" s="834"/>
      <c r="H46" s="831"/>
      <c r="I46" s="831"/>
      <c r="J46" s="443"/>
      <c r="K46" s="849"/>
      <c r="L46" s="840" t="str">
        <f>IF(K46&lt;=0,"",IF(K46&lt;=2,"Muy Baja",IF(K46&lt;=24,"Baja",IF(K46&lt;=500,"Media",IF(K46&lt;=5000,"Alta","Muy Alta")))))</f>
        <v/>
      </c>
      <c r="M46" s="837" t="str">
        <f>IF(L46="","",IF(L46="Muy Baja",0.2,IF(L46="Baja",0.4,IF(L46="Media",0.6,IF(L46="Alta",0.8,IF(L46="Muy Alta",1,))))))</f>
        <v/>
      </c>
      <c r="N46" s="852"/>
      <c r="O46" s="837">
        <f>IF(NOT(ISERROR(MATCH(N46,'Tabla Impacto'!$B$221:$B$223,0))),'Tabla Impacto'!$F$223&amp;"Por favor no seleccionar los criterios de impacto(Afectación Económica o presupuestal y Pérdida Reputacional)",N46)</f>
        <v>0</v>
      </c>
      <c r="P46" s="840" t="str">
        <f>IF(OR(O46='Tabla Impacto'!$C$11,O46='Tabla Impacto'!$D$11),"Leve",IF(OR(O46='Tabla Impacto'!$C$12,O46='Tabla Impacto'!$D$12),"Menor",IF(OR(O46='Tabla Impacto'!$C$13,O46='Tabla Impacto'!$D$13),"Moderado",IF(OR(O46='Tabla Impacto'!$C$14,O46='Tabla Impacto'!$D$14),"Mayor",IF(OR(O46='Tabla Impacto'!$C$15,O46='Tabla Impacto'!$D$15),"Catastrófico","")))))</f>
        <v/>
      </c>
      <c r="Q46" s="837" t="str">
        <f>IF(P46="","",IF(P46="Leve",0.2,IF(P46="Menor",0.4,IF(P46="Moderado",0.6,IF(P46="Mayor",0.8,IF(P46="Catastrófico",1,))))))</f>
        <v/>
      </c>
      <c r="R46" s="843"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346">
        <v>1</v>
      </c>
      <c r="T46" s="237"/>
      <c r="U46" s="238" t="str">
        <f t="shared" si="6"/>
        <v/>
      </c>
      <c r="V46" s="239"/>
      <c r="W46" s="239"/>
      <c r="X46" s="240" t="str">
        <f t="shared" si="7"/>
        <v/>
      </c>
      <c r="Y46" s="239"/>
      <c r="Z46" s="239"/>
      <c r="AA46" s="239"/>
      <c r="AB46" s="241" t="str">
        <f>IFERROR(IF(U46="Probabilidad",(M46-(+M46*X46)),IF(U46="Impacto",M46,"")),"")</f>
        <v/>
      </c>
      <c r="AC46" s="242" t="str">
        <f>IFERROR(IF(AB46="","",IF(AB46&lt;=0.2,"Muy Baja",IF(AB46&lt;=0.4,"Baja",IF(AB46&lt;=0.6,"Media",IF(AB46&lt;=0.8,"Alta","Muy Alta"))))),"")</f>
        <v/>
      </c>
      <c r="AD46" s="243" t="str">
        <f t="shared" si="8"/>
        <v/>
      </c>
      <c r="AE46" s="242" t="str">
        <f>IFERROR(IF(AF46="","",IF(AF46&lt;=0.2,"Leve",IF(AF46&lt;=0.4,"Menor",IF(AF46&lt;=0.6,"Moderado",IF(AF46&lt;=0.8,"Mayor","Catastrófico"))))),"")</f>
        <v/>
      </c>
      <c r="AF46" s="243" t="str">
        <f>IFERROR(IF(U46="Impacto",(Q46-(+Q46*X46)),IF(U46="Probabilidad",Q46,"")),"")</f>
        <v/>
      </c>
      <c r="AG46" s="244" t="str">
        <f t="shared" si="9"/>
        <v/>
      </c>
      <c r="AH46" s="245"/>
      <c r="AI46" s="246"/>
      <c r="AJ46" s="247"/>
      <c r="AK46" s="248"/>
      <c r="AL46" s="248"/>
      <c r="AM46" s="246"/>
      <c r="AN46" s="363"/>
      <c r="AO46" s="440"/>
      <c r="AP46" s="440"/>
      <c r="AQ46" s="446"/>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c r="BN46" s="229"/>
      <c r="BO46" s="229"/>
      <c r="BP46" s="229"/>
      <c r="BQ46" s="229"/>
      <c r="BR46" s="229"/>
      <c r="BS46" s="229"/>
      <c r="BT46" s="229"/>
    </row>
    <row r="47" spans="1:72" ht="151.5" customHeight="1" x14ac:dyDescent="0.3">
      <c r="A47" s="866"/>
      <c r="B47" s="847"/>
      <c r="C47" s="847"/>
      <c r="D47" s="832"/>
      <c r="E47" s="832"/>
      <c r="F47" s="832"/>
      <c r="G47" s="835"/>
      <c r="H47" s="832"/>
      <c r="I47" s="832"/>
      <c r="J47" s="444"/>
      <c r="K47" s="850"/>
      <c r="L47" s="841"/>
      <c r="M47" s="838"/>
      <c r="N47" s="853"/>
      <c r="O47" s="838">
        <f>IF(NOT(ISERROR(MATCH(N47,_xlfn.ANCHORARRAY(G58),0))),M60&amp;"Por favor no seleccionar los criterios de impacto",N47)</f>
        <v>0</v>
      </c>
      <c r="P47" s="841"/>
      <c r="Q47" s="838"/>
      <c r="R47" s="844"/>
      <c r="S47" s="346">
        <v>2</v>
      </c>
      <c r="T47" s="237"/>
      <c r="U47" s="238" t="str">
        <f t="shared" si="6"/>
        <v/>
      </c>
      <c r="V47" s="239"/>
      <c r="W47" s="239"/>
      <c r="X47" s="240" t="str">
        <f t="shared" si="7"/>
        <v/>
      </c>
      <c r="Y47" s="239"/>
      <c r="Z47" s="239"/>
      <c r="AA47" s="239"/>
      <c r="AB47" s="241" t="str">
        <f>IFERROR(IF(AND(U46="Probabilidad",U47="Probabilidad"),(AD46-(+AD46*X47)),IF(U47="Probabilidad",(M46-(+M46*X47)),IF(U47="Impacto",AD46,""))),"")</f>
        <v/>
      </c>
      <c r="AC47" s="242" t="str">
        <f t="shared" si="4"/>
        <v/>
      </c>
      <c r="AD47" s="243" t="str">
        <f t="shared" si="8"/>
        <v/>
      </c>
      <c r="AE47" s="242" t="str">
        <f t="shared" si="5"/>
        <v/>
      </c>
      <c r="AF47" s="243" t="str">
        <f>IFERROR(IF(AND(U46="Impacto",U47="Impacto"),(AF46-(+AF46*X47)),IF(U47="Impacto",(Q46-(+Q46*X47)),IF(U47="Probabilidad",AF46,""))),"")</f>
        <v/>
      </c>
      <c r="AG47" s="244" t="str">
        <f t="shared" si="9"/>
        <v/>
      </c>
      <c r="AH47" s="245"/>
      <c r="AI47" s="246"/>
      <c r="AJ47" s="247"/>
      <c r="AK47" s="248"/>
      <c r="AL47" s="248"/>
      <c r="AM47" s="246"/>
      <c r="AN47" s="363"/>
      <c r="AO47" s="440"/>
      <c r="AP47" s="440"/>
      <c r="AQ47" s="446"/>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N47" s="229"/>
      <c r="BO47" s="229"/>
      <c r="BP47" s="229"/>
      <c r="BQ47" s="229"/>
      <c r="BR47" s="229"/>
      <c r="BS47" s="229"/>
      <c r="BT47" s="229"/>
    </row>
    <row r="48" spans="1:72" ht="151.5" customHeight="1" x14ac:dyDescent="0.3">
      <c r="A48" s="866"/>
      <c r="B48" s="847"/>
      <c r="C48" s="847"/>
      <c r="D48" s="832"/>
      <c r="E48" s="832"/>
      <c r="F48" s="832"/>
      <c r="G48" s="835"/>
      <c r="H48" s="832"/>
      <c r="I48" s="832"/>
      <c r="J48" s="444"/>
      <c r="K48" s="850"/>
      <c r="L48" s="841"/>
      <c r="M48" s="838"/>
      <c r="N48" s="853"/>
      <c r="O48" s="838">
        <f>IF(NOT(ISERROR(MATCH(N48,_xlfn.ANCHORARRAY(G59),0))),M61&amp;"Por favor no seleccionar los criterios de impacto",N48)</f>
        <v>0</v>
      </c>
      <c r="P48" s="841"/>
      <c r="Q48" s="838"/>
      <c r="R48" s="844"/>
      <c r="S48" s="346">
        <v>3</v>
      </c>
      <c r="T48" s="249"/>
      <c r="U48" s="238" t="str">
        <f t="shared" si="6"/>
        <v/>
      </c>
      <c r="V48" s="239"/>
      <c r="W48" s="239"/>
      <c r="X48" s="240" t="str">
        <f t="shared" si="7"/>
        <v/>
      </c>
      <c r="Y48" s="239"/>
      <c r="Z48" s="239"/>
      <c r="AA48" s="239"/>
      <c r="AB48" s="241" t="str">
        <f>IFERROR(IF(AND(U47="Probabilidad",U48="Probabilidad"),(AD47-(+AD47*X48)),IF(AND(U47="Impacto",U48="Probabilidad"),(AD46-(+AD46*X48)),IF(U48="Impacto",AD47,""))),"")</f>
        <v/>
      </c>
      <c r="AC48" s="242" t="str">
        <f t="shared" si="4"/>
        <v/>
      </c>
      <c r="AD48" s="243" t="str">
        <f t="shared" si="8"/>
        <v/>
      </c>
      <c r="AE48" s="242" t="str">
        <f t="shared" si="5"/>
        <v/>
      </c>
      <c r="AF48" s="243" t="str">
        <f>IFERROR(IF(AND(U47="Impacto",U48="Impacto"),(AF47-(+AF47*X48)),IF(AND(U47="Probabilidad",U48="Impacto"),(AF46-(+AF46*X48)),IF(U48="Probabilidad",AF47,""))),"")</f>
        <v/>
      </c>
      <c r="AG48" s="244" t="str">
        <f t="shared" si="9"/>
        <v/>
      </c>
      <c r="AH48" s="245"/>
      <c r="AI48" s="246"/>
      <c r="AJ48" s="247"/>
      <c r="AK48" s="248"/>
      <c r="AL48" s="248"/>
      <c r="AM48" s="246"/>
      <c r="AN48" s="363"/>
      <c r="AO48" s="440"/>
      <c r="AP48" s="440"/>
      <c r="AQ48" s="446"/>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c r="BN48" s="229"/>
      <c r="BO48" s="229"/>
      <c r="BP48" s="229"/>
      <c r="BQ48" s="229"/>
      <c r="BR48" s="229"/>
      <c r="BS48" s="229"/>
      <c r="BT48" s="229"/>
    </row>
    <row r="49" spans="1:72" ht="151.5" customHeight="1" x14ac:dyDescent="0.3">
      <c r="A49" s="866"/>
      <c r="B49" s="847"/>
      <c r="C49" s="847"/>
      <c r="D49" s="832"/>
      <c r="E49" s="832"/>
      <c r="F49" s="832"/>
      <c r="G49" s="835"/>
      <c r="H49" s="832"/>
      <c r="I49" s="832"/>
      <c r="J49" s="444"/>
      <c r="K49" s="850"/>
      <c r="L49" s="841"/>
      <c r="M49" s="838"/>
      <c r="N49" s="853"/>
      <c r="O49" s="838">
        <f>IF(NOT(ISERROR(MATCH(N49,_xlfn.ANCHORARRAY(G60),0))),M62&amp;"Por favor no seleccionar los criterios de impacto",N49)</f>
        <v>0</v>
      </c>
      <c r="P49" s="841"/>
      <c r="Q49" s="838"/>
      <c r="R49" s="844"/>
      <c r="S49" s="346">
        <v>4</v>
      </c>
      <c r="T49" s="237"/>
      <c r="U49" s="238" t="str">
        <f t="shared" si="6"/>
        <v/>
      </c>
      <c r="V49" s="239"/>
      <c r="W49" s="239"/>
      <c r="X49" s="240" t="str">
        <f t="shared" si="7"/>
        <v/>
      </c>
      <c r="Y49" s="239"/>
      <c r="Z49" s="239"/>
      <c r="AA49" s="239"/>
      <c r="AB49" s="241" t="str">
        <f>IFERROR(IF(AND(U48="Probabilidad",U49="Probabilidad"),(AD48-(+AD48*X49)),IF(AND(U48="Impacto",U49="Probabilidad"),(AD47-(+AD47*X49)),IF(U49="Impacto",AD48,""))),"")</f>
        <v/>
      </c>
      <c r="AC49" s="242" t="str">
        <f t="shared" si="4"/>
        <v/>
      </c>
      <c r="AD49" s="243" t="str">
        <f t="shared" si="8"/>
        <v/>
      </c>
      <c r="AE49" s="242" t="str">
        <f t="shared" si="5"/>
        <v/>
      </c>
      <c r="AF49" s="243" t="str">
        <f>IFERROR(IF(AND(U48="Impacto",U49="Impacto"),(AF48-(+AF48*X49)),IF(AND(U48="Probabilidad",U49="Impacto"),(AF47-(+AF47*X49)),IF(U49="Probabilidad",AF48,""))),"")</f>
        <v/>
      </c>
      <c r="AG49" s="244" t="str">
        <f t="shared" si="9"/>
        <v/>
      </c>
      <c r="AH49" s="245"/>
      <c r="AI49" s="246"/>
      <c r="AJ49" s="247"/>
      <c r="AK49" s="248"/>
      <c r="AL49" s="248"/>
      <c r="AM49" s="246"/>
      <c r="AN49" s="363"/>
      <c r="AO49" s="440"/>
      <c r="AP49" s="440"/>
      <c r="AQ49" s="446"/>
      <c r="AR49" s="229"/>
      <c r="AS49" s="229"/>
      <c r="AT49" s="229"/>
      <c r="AU49" s="229"/>
      <c r="AV49" s="229"/>
      <c r="AW49" s="229"/>
      <c r="AX49" s="229"/>
      <c r="AY49" s="229"/>
      <c r="AZ49" s="229"/>
      <c r="BA49" s="229"/>
      <c r="BB49" s="229"/>
      <c r="BC49" s="229"/>
      <c r="BD49" s="229"/>
      <c r="BE49" s="229"/>
      <c r="BF49" s="229"/>
      <c r="BG49" s="229"/>
      <c r="BH49" s="229"/>
      <c r="BI49" s="229"/>
      <c r="BJ49" s="229"/>
      <c r="BK49" s="229"/>
      <c r="BL49" s="229"/>
      <c r="BM49" s="229"/>
      <c r="BN49" s="229"/>
      <c r="BO49" s="229"/>
      <c r="BP49" s="229"/>
      <c r="BQ49" s="229"/>
      <c r="BR49" s="229"/>
      <c r="BS49" s="229"/>
      <c r="BT49" s="229"/>
    </row>
    <row r="50" spans="1:72" ht="151.5" customHeight="1" x14ac:dyDescent="0.3">
      <c r="A50" s="866"/>
      <c r="B50" s="847"/>
      <c r="C50" s="847"/>
      <c r="D50" s="832"/>
      <c r="E50" s="832"/>
      <c r="F50" s="832"/>
      <c r="G50" s="835"/>
      <c r="H50" s="832"/>
      <c r="I50" s="832"/>
      <c r="J50" s="444"/>
      <c r="K50" s="850"/>
      <c r="L50" s="841"/>
      <c r="M50" s="838"/>
      <c r="N50" s="853"/>
      <c r="O50" s="838">
        <f>IF(NOT(ISERROR(MATCH(N50,_xlfn.ANCHORARRAY(G61),0))),M63&amp;"Por favor no seleccionar los criterios de impacto",N50)</f>
        <v>0</v>
      </c>
      <c r="P50" s="841"/>
      <c r="Q50" s="838"/>
      <c r="R50" s="844"/>
      <c r="S50" s="346">
        <v>5</v>
      </c>
      <c r="T50" s="237"/>
      <c r="U50" s="238" t="str">
        <f t="shared" si="6"/>
        <v/>
      </c>
      <c r="V50" s="239"/>
      <c r="W50" s="239"/>
      <c r="X50" s="240" t="str">
        <f t="shared" si="7"/>
        <v/>
      </c>
      <c r="Y50" s="239"/>
      <c r="Z50" s="239"/>
      <c r="AA50" s="239"/>
      <c r="AB50" s="241" t="str">
        <f>IFERROR(IF(AND(U49="Probabilidad",U50="Probabilidad"),(AD49-(+AD49*X50)),IF(AND(U49="Impacto",U50="Probabilidad"),(AD48-(+AD48*X50)),IF(U50="Impacto",AD49,""))),"")</f>
        <v/>
      </c>
      <c r="AC50" s="242" t="str">
        <f t="shared" si="4"/>
        <v/>
      </c>
      <c r="AD50" s="243" t="str">
        <f t="shared" si="8"/>
        <v/>
      </c>
      <c r="AE50" s="242" t="str">
        <f t="shared" si="5"/>
        <v/>
      </c>
      <c r="AF50" s="243" t="str">
        <f>IFERROR(IF(AND(U49="Impacto",U50="Impacto"),(AF49-(+AF49*X50)),IF(AND(U49="Probabilidad",U50="Impacto"),(AF48-(+AF48*X50)),IF(U50="Probabilidad",AF49,""))),"")</f>
        <v/>
      </c>
      <c r="AG50" s="244" t="str">
        <f t="shared" si="9"/>
        <v/>
      </c>
      <c r="AH50" s="245"/>
      <c r="AI50" s="246"/>
      <c r="AJ50" s="247"/>
      <c r="AK50" s="248"/>
      <c r="AL50" s="248"/>
      <c r="AM50" s="246"/>
      <c r="AN50" s="363"/>
      <c r="AO50" s="440"/>
      <c r="AP50" s="440"/>
      <c r="AQ50" s="446"/>
      <c r="AR50" s="229"/>
      <c r="AS50" s="229"/>
      <c r="AT50" s="229"/>
      <c r="AU50" s="229"/>
      <c r="AV50" s="229"/>
      <c r="AW50" s="229"/>
      <c r="AX50" s="229"/>
      <c r="AY50" s="229"/>
      <c r="AZ50" s="229"/>
      <c r="BA50" s="229"/>
      <c r="BB50" s="229"/>
      <c r="BC50" s="229"/>
      <c r="BD50" s="229"/>
      <c r="BE50" s="229"/>
      <c r="BF50" s="229"/>
      <c r="BG50" s="229"/>
      <c r="BH50" s="229"/>
      <c r="BI50" s="229"/>
      <c r="BJ50" s="229"/>
      <c r="BK50" s="229"/>
      <c r="BL50" s="229"/>
      <c r="BM50" s="229"/>
      <c r="BN50" s="229"/>
      <c r="BO50" s="229"/>
      <c r="BP50" s="229"/>
      <c r="BQ50" s="229"/>
      <c r="BR50" s="229"/>
      <c r="BS50" s="229"/>
      <c r="BT50" s="229"/>
    </row>
    <row r="51" spans="1:72" ht="151.5" customHeight="1" x14ac:dyDescent="0.3">
      <c r="A51" s="867"/>
      <c r="B51" s="848"/>
      <c r="C51" s="848"/>
      <c r="D51" s="833"/>
      <c r="E51" s="833"/>
      <c r="F51" s="833"/>
      <c r="G51" s="836"/>
      <c r="H51" s="833"/>
      <c r="I51" s="833"/>
      <c r="J51" s="445"/>
      <c r="K51" s="851"/>
      <c r="L51" s="842"/>
      <c r="M51" s="839"/>
      <c r="N51" s="854"/>
      <c r="O51" s="839">
        <f>IF(NOT(ISERROR(MATCH(N51,_xlfn.ANCHORARRAY(G62),0))),M64&amp;"Por favor no seleccionar los criterios de impacto",N51)</f>
        <v>0</v>
      </c>
      <c r="P51" s="842"/>
      <c r="Q51" s="839"/>
      <c r="R51" s="845"/>
      <c r="S51" s="346">
        <v>6</v>
      </c>
      <c r="T51" s="237"/>
      <c r="U51" s="238" t="str">
        <f t="shared" si="6"/>
        <v/>
      </c>
      <c r="V51" s="239"/>
      <c r="W51" s="239"/>
      <c r="X51" s="240" t="str">
        <f t="shared" si="7"/>
        <v/>
      </c>
      <c r="Y51" s="239"/>
      <c r="Z51" s="239"/>
      <c r="AA51" s="239"/>
      <c r="AB51" s="241" t="str">
        <f>IFERROR(IF(AND(U50="Probabilidad",U51="Probabilidad"),(AD50-(+AD50*X51)),IF(AND(U50="Impacto",U51="Probabilidad"),(AD49-(+AD49*X51)),IF(U51="Impacto",AD50,""))),"")</f>
        <v/>
      </c>
      <c r="AC51" s="242" t="str">
        <f t="shared" si="4"/>
        <v/>
      </c>
      <c r="AD51" s="243" t="str">
        <f t="shared" si="8"/>
        <v/>
      </c>
      <c r="AE51" s="242" t="str">
        <f t="shared" si="5"/>
        <v/>
      </c>
      <c r="AF51" s="243" t="str">
        <f>IFERROR(IF(AND(U50="Impacto",U51="Impacto"),(AF50-(+AF50*X51)),IF(AND(U50="Probabilidad",U51="Impacto"),(AF49-(+AF49*X51)),IF(U51="Probabilidad",AF50,""))),"")</f>
        <v/>
      </c>
      <c r="AG51" s="244" t="str">
        <f t="shared" si="9"/>
        <v/>
      </c>
      <c r="AH51" s="245"/>
      <c r="AI51" s="246"/>
      <c r="AJ51" s="247"/>
      <c r="AK51" s="248"/>
      <c r="AL51" s="248"/>
      <c r="AM51" s="246"/>
      <c r="AN51" s="363"/>
      <c r="AO51" s="440"/>
      <c r="AP51" s="440"/>
      <c r="AQ51" s="446"/>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N51" s="229"/>
      <c r="BO51" s="229"/>
      <c r="BP51" s="229"/>
      <c r="BQ51" s="229"/>
      <c r="BR51" s="229"/>
      <c r="BS51" s="229"/>
      <c r="BT51" s="229"/>
    </row>
    <row r="52" spans="1:72" ht="151.5" customHeight="1" x14ac:dyDescent="0.3">
      <c r="A52" s="865">
        <v>8</v>
      </c>
      <c r="B52" s="846"/>
      <c r="C52" s="846"/>
      <c r="D52" s="831"/>
      <c r="E52" s="831"/>
      <c r="F52" s="831"/>
      <c r="G52" s="834"/>
      <c r="H52" s="831"/>
      <c r="I52" s="831"/>
      <c r="J52" s="443"/>
      <c r="K52" s="849"/>
      <c r="L52" s="840" t="str">
        <f>IF(K52&lt;=0,"",IF(K52&lt;=2,"Muy Baja",IF(K52&lt;=24,"Baja",IF(K52&lt;=500,"Media",IF(K52&lt;=5000,"Alta","Muy Alta")))))</f>
        <v/>
      </c>
      <c r="M52" s="837" t="str">
        <f>IF(L52="","",IF(L52="Muy Baja",0.2,IF(L52="Baja",0.4,IF(L52="Media",0.6,IF(L52="Alta",0.8,IF(L52="Muy Alta",1,))))))</f>
        <v/>
      </c>
      <c r="N52" s="852"/>
      <c r="O52" s="837">
        <f>IF(NOT(ISERROR(MATCH(N52,'Tabla Impacto'!$B$221:$B$223,0))),'Tabla Impacto'!$F$223&amp;"Por favor no seleccionar los criterios de impacto(Afectación Económica o presupuestal y Pérdida Reputacional)",N52)</f>
        <v>0</v>
      </c>
      <c r="P52" s="840" t="str">
        <f>IF(OR(O52='Tabla Impacto'!$C$11,O52='Tabla Impacto'!$D$11),"Leve",IF(OR(O52='Tabla Impacto'!$C$12,O52='Tabla Impacto'!$D$12),"Menor",IF(OR(O52='Tabla Impacto'!$C$13,O52='Tabla Impacto'!$D$13),"Moderado",IF(OR(O52='Tabla Impacto'!$C$14,O52='Tabla Impacto'!$D$14),"Mayor",IF(OR(O52='Tabla Impacto'!$C$15,O52='Tabla Impacto'!$D$15),"Catastrófico","")))))</f>
        <v/>
      </c>
      <c r="Q52" s="837" t="str">
        <f>IF(P52="","",IF(P52="Leve",0.2,IF(P52="Menor",0.4,IF(P52="Moderado",0.6,IF(P52="Mayor",0.8,IF(P52="Catastrófico",1,))))))</f>
        <v/>
      </c>
      <c r="R52" s="843"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346">
        <v>1</v>
      </c>
      <c r="T52" s="237"/>
      <c r="U52" s="238" t="str">
        <f t="shared" si="6"/>
        <v/>
      </c>
      <c r="V52" s="239"/>
      <c r="W52" s="239"/>
      <c r="X52" s="240" t="str">
        <f t="shared" si="7"/>
        <v/>
      </c>
      <c r="Y52" s="239"/>
      <c r="Z52" s="239"/>
      <c r="AA52" s="239"/>
      <c r="AB52" s="241" t="str">
        <f>IFERROR(IF(U52="Probabilidad",(M52-(+M52*X52)),IF(U52="Impacto",M52,"")),"")</f>
        <v/>
      </c>
      <c r="AC52" s="242" t="str">
        <f>IFERROR(IF(AB52="","",IF(AB52&lt;=0.2,"Muy Baja",IF(AB52&lt;=0.4,"Baja",IF(AB52&lt;=0.6,"Media",IF(AB52&lt;=0.8,"Alta","Muy Alta"))))),"")</f>
        <v/>
      </c>
      <c r="AD52" s="243" t="str">
        <f t="shared" si="8"/>
        <v/>
      </c>
      <c r="AE52" s="242" t="str">
        <f>IFERROR(IF(AF52="","",IF(AF52&lt;=0.2,"Leve",IF(AF52&lt;=0.4,"Menor",IF(AF52&lt;=0.6,"Moderado",IF(AF52&lt;=0.8,"Mayor","Catastrófico"))))),"")</f>
        <v/>
      </c>
      <c r="AF52" s="243" t="str">
        <f>IFERROR(IF(U52="Impacto",(Q52-(+Q52*X52)),IF(U52="Probabilidad",Q52,"")),"")</f>
        <v/>
      </c>
      <c r="AG52" s="244" t="str">
        <f t="shared" si="9"/>
        <v/>
      </c>
      <c r="AH52" s="245"/>
      <c r="AI52" s="246"/>
      <c r="AJ52" s="247"/>
      <c r="AK52" s="248"/>
      <c r="AL52" s="248"/>
      <c r="AM52" s="246"/>
      <c r="AN52" s="363"/>
      <c r="AO52" s="440"/>
      <c r="AP52" s="440"/>
      <c r="AQ52" s="446"/>
      <c r="AR52" s="229"/>
      <c r="AS52" s="229"/>
      <c r="AT52" s="229"/>
      <c r="AU52" s="229"/>
      <c r="AV52" s="229"/>
      <c r="AW52" s="229"/>
      <c r="AX52" s="229"/>
      <c r="AY52" s="229"/>
      <c r="AZ52" s="229"/>
      <c r="BA52" s="229"/>
      <c r="BB52" s="229"/>
      <c r="BC52" s="229"/>
      <c r="BD52" s="229"/>
      <c r="BE52" s="229"/>
      <c r="BF52" s="229"/>
      <c r="BG52" s="229"/>
      <c r="BH52" s="229"/>
      <c r="BI52" s="229"/>
      <c r="BJ52" s="229"/>
      <c r="BK52" s="229"/>
      <c r="BL52" s="229"/>
      <c r="BM52" s="229"/>
      <c r="BN52" s="229"/>
      <c r="BO52" s="229"/>
      <c r="BP52" s="229"/>
      <c r="BQ52" s="229"/>
      <c r="BR52" s="229"/>
      <c r="BS52" s="229"/>
      <c r="BT52" s="229"/>
    </row>
    <row r="53" spans="1:72" ht="151.5" customHeight="1" x14ac:dyDescent="0.3">
      <c r="A53" s="866"/>
      <c r="B53" s="847"/>
      <c r="C53" s="847"/>
      <c r="D53" s="832"/>
      <c r="E53" s="832"/>
      <c r="F53" s="832"/>
      <c r="G53" s="835"/>
      <c r="H53" s="832"/>
      <c r="I53" s="832"/>
      <c r="J53" s="444"/>
      <c r="K53" s="850"/>
      <c r="L53" s="841"/>
      <c r="M53" s="838"/>
      <c r="N53" s="853"/>
      <c r="O53" s="838">
        <f>IF(NOT(ISERROR(MATCH(N53,_xlfn.ANCHORARRAY(G64),0))),M66&amp;"Por favor no seleccionar los criterios de impacto",N53)</f>
        <v>0</v>
      </c>
      <c r="P53" s="841"/>
      <c r="Q53" s="838"/>
      <c r="R53" s="844"/>
      <c r="S53" s="346">
        <v>2</v>
      </c>
      <c r="T53" s="237"/>
      <c r="U53" s="238" t="str">
        <f t="shared" si="6"/>
        <v/>
      </c>
      <c r="V53" s="239"/>
      <c r="W53" s="239"/>
      <c r="X53" s="240" t="str">
        <f t="shared" si="7"/>
        <v/>
      </c>
      <c r="Y53" s="239"/>
      <c r="Z53" s="239"/>
      <c r="AA53" s="239"/>
      <c r="AB53" s="241" t="str">
        <f>IFERROR(IF(AND(U52="Probabilidad",U53="Probabilidad"),(AD52-(+AD52*X53)),IF(U53="Probabilidad",(M52-(+M52*X53)),IF(U53="Impacto",AD52,""))),"")</f>
        <v/>
      </c>
      <c r="AC53" s="242" t="str">
        <f t="shared" si="4"/>
        <v/>
      </c>
      <c r="AD53" s="243" t="str">
        <f t="shared" si="8"/>
        <v/>
      </c>
      <c r="AE53" s="242" t="str">
        <f t="shared" si="5"/>
        <v/>
      </c>
      <c r="AF53" s="243" t="str">
        <f>IFERROR(IF(AND(U52="Impacto",U53="Impacto"),(AF52-(+AF52*X53)),IF(U53="Impacto",(Q52-(+Q52*X53)),IF(U53="Probabilidad",AF52,""))),"")</f>
        <v/>
      </c>
      <c r="AG53" s="244" t="str">
        <f t="shared" si="9"/>
        <v/>
      </c>
      <c r="AH53" s="245"/>
      <c r="AI53" s="246"/>
      <c r="AJ53" s="247"/>
      <c r="AK53" s="248"/>
      <c r="AL53" s="248"/>
      <c r="AM53" s="246"/>
      <c r="AN53" s="363"/>
      <c r="AO53" s="440"/>
      <c r="AP53" s="440"/>
      <c r="AQ53" s="446"/>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N53" s="229"/>
      <c r="BO53" s="229"/>
      <c r="BP53" s="229"/>
      <c r="BQ53" s="229"/>
      <c r="BR53" s="229"/>
      <c r="BS53" s="229"/>
      <c r="BT53" s="229"/>
    </row>
    <row r="54" spans="1:72" ht="151.5" customHeight="1" x14ac:dyDescent="0.3">
      <c r="A54" s="866"/>
      <c r="B54" s="847"/>
      <c r="C54" s="847"/>
      <c r="D54" s="832"/>
      <c r="E54" s="832"/>
      <c r="F54" s="832"/>
      <c r="G54" s="835"/>
      <c r="H54" s="832"/>
      <c r="I54" s="832"/>
      <c r="J54" s="444"/>
      <c r="K54" s="850"/>
      <c r="L54" s="841"/>
      <c r="M54" s="838"/>
      <c r="N54" s="853"/>
      <c r="O54" s="838">
        <f>IF(NOT(ISERROR(MATCH(N54,_xlfn.ANCHORARRAY(G65),0))),M67&amp;"Por favor no seleccionar los criterios de impacto",N54)</f>
        <v>0</v>
      </c>
      <c r="P54" s="841"/>
      <c r="Q54" s="838"/>
      <c r="R54" s="844"/>
      <c r="S54" s="346">
        <v>3</v>
      </c>
      <c r="T54" s="249"/>
      <c r="U54" s="238" t="str">
        <f t="shared" si="6"/>
        <v/>
      </c>
      <c r="V54" s="239"/>
      <c r="W54" s="239"/>
      <c r="X54" s="240" t="str">
        <f t="shared" si="7"/>
        <v/>
      </c>
      <c r="Y54" s="239"/>
      <c r="Z54" s="239"/>
      <c r="AA54" s="239"/>
      <c r="AB54" s="241" t="str">
        <f>IFERROR(IF(AND(U53="Probabilidad",U54="Probabilidad"),(AD53-(+AD53*X54)),IF(AND(U53="Impacto",U54="Probabilidad"),(AD52-(+AD52*X54)),IF(U54="Impacto",AD53,""))),"")</f>
        <v/>
      </c>
      <c r="AC54" s="242" t="str">
        <f t="shared" si="4"/>
        <v/>
      </c>
      <c r="AD54" s="243" t="str">
        <f t="shared" si="8"/>
        <v/>
      </c>
      <c r="AE54" s="242" t="str">
        <f t="shared" si="5"/>
        <v/>
      </c>
      <c r="AF54" s="243" t="str">
        <f>IFERROR(IF(AND(U53="Impacto",U54="Impacto"),(AF53-(+AF53*X54)),IF(AND(U53="Probabilidad",U54="Impacto"),(AF52-(+AF52*X54)),IF(U54="Probabilidad",AF53,""))),"")</f>
        <v/>
      </c>
      <c r="AG54" s="244" t="str">
        <f t="shared" si="9"/>
        <v/>
      </c>
      <c r="AH54" s="245"/>
      <c r="AI54" s="246"/>
      <c r="AJ54" s="247"/>
      <c r="AK54" s="248"/>
      <c r="AL54" s="248"/>
      <c r="AM54" s="246"/>
      <c r="AN54" s="363"/>
      <c r="AO54" s="440"/>
      <c r="AP54" s="440"/>
      <c r="AQ54" s="446"/>
      <c r="AR54" s="229"/>
      <c r="AS54" s="229"/>
      <c r="AT54" s="229"/>
      <c r="AU54" s="229"/>
      <c r="AV54" s="229"/>
      <c r="AW54" s="229"/>
      <c r="AX54" s="229"/>
      <c r="AY54" s="229"/>
      <c r="AZ54" s="229"/>
      <c r="BA54" s="229"/>
      <c r="BB54" s="229"/>
      <c r="BC54" s="229"/>
      <c r="BD54" s="229"/>
      <c r="BE54" s="229"/>
      <c r="BF54" s="229"/>
      <c r="BG54" s="229"/>
      <c r="BH54" s="229"/>
      <c r="BI54" s="229"/>
      <c r="BJ54" s="229"/>
      <c r="BK54" s="229"/>
      <c r="BL54" s="229"/>
      <c r="BM54" s="229"/>
      <c r="BN54" s="229"/>
      <c r="BO54" s="229"/>
      <c r="BP54" s="229"/>
      <c r="BQ54" s="229"/>
      <c r="BR54" s="229"/>
      <c r="BS54" s="229"/>
      <c r="BT54" s="229"/>
    </row>
    <row r="55" spans="1:72" ht="151.5" customHeight="1" x14ac:dyDescent="0.3">
      <c r="A55" s="866"/>
      <c r="B55" s="847"/>
      <c r="C55" s="847"/>
      <c r="D55" s="832"/>
      <c r="E55" s="832"/>
      <c r="F55" s="832"/>
      <c r="G55" s="835"/>
      <c r="H55" s="832"/>
      <c r="I55" s="832"/>
      <c r="J55" s="444"/>
      <c r="K55" s="850"/>
      <c r="L55" s="841"/>
      <c r="M55" s="838"/>
      <c r="N55" s="853"/>
      <c r="O55" s="838">
        <f>IF(NOT(ISERROR(MATCH(N55,_xlfn.ANCHORARRAY(G66),0))),M68&amp;"Por favor no seleccionar los criterios de impacto",N55)</f>
        <v>0</v>
      </c>
      <c r="P55" s="841"/>
      <c r="Q55" s="838"/>
      <c r="R55" s="844"/>
      <c r="S55" s="346">
        <v>4</v>
      </c>
      <c r="T55" s="237"/>
      <c r="U55" s="238" t="str">
        <f t="shared" si="6"/>
        <v/>
      </c>
      <c r="V55" s="239"/>
      <c r="W55" s="239"/>
      <c r="X55" s="240" t="str">
        <f t="shared" si="7"/>
        <v/>
      </c>
      <c r="Y55" s="239"/>
      <c r="Z55" s="239"/>
      <c r="AA55" s="239"/>
      <c r="AB55" s="241" t="str">
        <f>IFERROR(IF(AND(U54="Probabilidad",U55="Probabilidad"),(AD54-(+AD54*X55)),IF(AND(U54="Impacto",U55="Probabilidad"),(AD53-(+AD53*X55)),IF(U55="Impacto",AD54,""))),"")</f>
        <v/>
      </c>
      <c r="AC55" s="242" t="str">
        <f t="shared" si="4"/>
        <v/>
      </c>
      <c r="AD55" s="243" t="str">
        <f t="shared" si="8"/>
        <v/>
      </c>
      <c r="AE55" s="242" t="str">
        <f t="shared" si="5"/>
        <v/>
      </c>
      <c r="AF55" s="243" t="str">
        <f>IFERROR(IF(AND(U54="Impacto",U55="Impacto"),(AF54-(+AF54*X55)),IF(AND(U54="Probabilidad",U55="Impacto"),(AF53-(+AF53*X55)),IF(U55="Probabilidad",AF54,""))),"")</f>
        <v/>
      </c>
      <c r="AG55" s="244" t="str">
        <f t="shared" si="9"/>
        <v/>
      </c>
      <c r="AH55" s="245"/>
      <c r="AI55" s="246"/>
      <c r="AJ55" s="247"/>
      <c r="AK55" s="248"/>
      <c r="AL55" s="248"/>
      <c r="AM55" s="246"/>
      <c r="AN55" s="363"/>
      <c r="AO55" s="440"/>
      <c r="AP55" s="440"/>
      <c r="AQ55" s="446"/>
      <c r="AR55" s="229"/>
      <c r="AS55" s="229"/>
      <c r="AT55" s="229"/>
      <c r="AU55" s="229"/>
      <c r="AV55" s="229"/>
      <c r="AW55" s="229"/>
      <c r="AX55" s="229"/>
      <c r="AY55" s="229"/>
      <c r="AZ55" s="229"/>
      <c r="BA55" s="229"/>
      <c r="BB55" s="229"/>
      <c r="BC55" s="229"/>
      <c r="BD55" s="229"/>
      <c r="BE55" s="229"/>
      <c r="BF55" s="229"/>
      <c r="BG55" s="229"/>
      <c r="BH55" s="229"/>
      <c r="BI55" s="229"/>
      <c r="BJ55" s="229"/>
      <c r="BK55" s="229"/>
      <c r="BL55" s="229"/>
      <c r="BM55" s="229"/>
      <c r="BN55" s="229"/>
      <c r="BO55" s="229"/>
      <c r="BP55" s="229"/>
      <c r="BQ55" s="229"/>
      <c r="BR55" s="229"/>
      <c r="BS55" s="229"/>
      <c r="BT55" s="229"/>
    </row>
    <row r="56" spans="1:72" ht="151.5" customHeight="1" x14ac:dyDescent="0.3">
      <c r="A56" s="866"/>
      <c r="B56" s="847"/>
      <c r="C56" s="847"/>
      <c r="D56" s="832"/>
      <c r="E56" s="832"/>
      <c r="F56" s="832"/>
      <c r="G56" s="835"/>
      <c r="H56" s="832"/>
      <c r="I56" s="832"/>
      <c r="J56" s="444"/>
      <c r="K56" s="850"/>
      <c r="L56" s="841"/>
      <c r="M56" s="838"/>
      <c r="N56" s="853"/>
      <c r="O56" s="838">
        <f>IF(NOT(ISERROR(MATCH(N56,_xlfn.ANCHORARRAY(G67),0))),M69&amp;"Por favor no seleccionar los criterios de impacto",N56)</f>
        <v>0</v>
      </c>
      <c r="P56" s="841"/>
      <c r="Q56" s="838"/>
      <c r="R56" s="844"/>
      <c r="S56" s="346">
        <v>5</v>
      </c>
      <c r="T56" s="237"/>
      <c r="U56" s="238" t="str">
        <f t="shared" si="6"/>
        <v/>
      </c>
      <c r="V56" s="239"/>
      <c r="W56" s="239"/>
      <c r="X56" s="240" t="str">
        <f t="shared" si="7"/>
        <v/>
      </c>
      <c r="Y56" s="239"/>
      <c r="Z56" s="239"/>
      <c r="AA56" s="239"/>
      <c r="AB56" s="241" t="str">
        <f>IFERROR(IF(AND(U55="Probabilidad",U56="Probabilidad"),(AD55-(+AD55*X56)),IF(AND(U55="Impacto",U56="Probabilidad"),(AD54-(+AD54*X56)),IF(U56="Impacto",AD55,""))),"")</f>
        <v/>
      </c>
      <c r="AC56" s="242" t="str">
        <f t="shared" si="4"/>
        <v/>
      </c>
      <c r="AD56" s="243" t="str">
        <f t="shared" si="8"/>
        <v/>
      </c>
      <c r="AE56" s="242" t="str">
        <f t="shared" si="5"/>
        <v/>
      </c>
      <c r="AF56" s="243" t="str">
        <f>IFERROR(IF(AND(U55="Impacto",U56="Impacto"),(AF55-(+AF55*X56)),IF(AND(U55="Probabilidad",U56="Impacto"),(AF54-(+AF54*X56)),IF(U56="Probabilidad",AF55,""))),"")</f>
        <v/>
      </c>
      <c r="AG56" s="244" t="str">
        <f t="shared" si="9"/>
        <v/>
      </c>
      <c r="AH56" s="245"/>
      <c r="AI56" s="246"/>
      <c r="AJ56" s="247"/>
      <c r="AK56" s="248"/>
      <c r="AL56" s="248"/>
      <c r="AM56" s="246"/>
      <c r="AN56" s="363"/>
      <c r="AO56" s="440"/>
      <c r="AP56" s="440"/>
      <c r="AQ56" s="446"/>
      <c r="AR56" s="229"/>
      <c r="AS56" s="229"/>
      <c r="AT56" s="229"/>
      <c r="AU56" s="229"/>
      <c r="AV56" s="229"/>
      <c r="AW56" s="229"/>
      <c r="AX56" s="229"/>
      <c r="AY56" s="229"/>
      <c r="AZ56" s="229"/>
      <c r="BA56" s="229"/>
      <c r="BB56" s="229"/>
      <c r="BC56" s="229"/>
      <c r="BD56" s="229"/>
      <c r="BE56" s="229"/>
      <c r="BF56" s="229"/>
      <c r="BG56" s="229"/>
      <c r="BH56" s="229"/>
      <c r="BI56" s="229"/>
      <c r="BJ56" s="229"/>
      <c r="BK56" s="229"/>
      <c r="BL56" s="229"/>
      <c r="BM56" s="229"/>
      <c r="BN56" s="229"/>
      <c r="BO56" s="229"/>
      <c r="BP56" s="229"/>
      <c r="BQ56" s="229"/>
      <c r="BR56" s="229"/>
      <c r="BS56" s="229"/>
      <c r="BT56" s="229"/>
    </row>
    <row r="57" spans="1:72" ht="151.5" customHeight="1" x14ac:dyDescent="0.3">
      <c r="A57" s="867"/>
      <c r="B57" s="848"/>
      <c r="C57" s="848"/>
      <c r="D57" s="833"/>
      <c r="E57" s="833"/>
      <c r="F57" s="833"/>
      <c r="G57" s="836"/>
      <c r="H57" s="833"/>
      <c r="I57" s="833"/>
      <c r="J57" s="445"/>
      <c r="K57" s="851"/>
      <c r="L57" s="842"/>
      <c r="M57" s="839"/>
      <c r="N57" s="854"/>
      <c r="O57" s="839">
        <f>IF(NOT(ISERROR(MATCH(N57,_xlfn.ANCHORARRAY(G68),0))),M70&amp;"Por favor no seleccionar los criterios de impacto",N57)</f>
        <v>0</v>
      </c>
      <c r="P57" s="842"/>
      <c r="Q57" s="839"/>
      <c r="R57" s="845"/>
      <c r="S57" s="346">
        <v>6</v>
      </c>
      <c r="T57" s="237"/>
      <c r="U57" s="238" t="str">
        <f t="shared" si="6"/>
        <v/>
      </c>
      <c r="V57" s="239"/>
      <c r="W57" s="239"/>
      <c r="X57" s="240" t="str">
        <f t="shared" si="7"/>
        <v/>
      </c>
      <c r="Y57" s="239"/>
      <c r="Z57" s="239"/>
      <c r="AA57" s="239"/>
      <c r="AB57" s="241" t="str">
        <f>IFERROR(IF(AND(U56="Probabilidad",U57="Probabilidad"),(AD56-(+AD56*X57)),IF(AND(U56="Impacto",U57="Probabilidad"),(AD55-(+AD55*X57)),IF(U57="Impacto",AD56,""))),"")</f>
        <v/>
      </c>
      <c r="AC57" s="242" t="str">
        <f t="shared" si="4"/>
        <v/>
      </c>
      <c r="AD57" s="243" t="str">
        <f t="shared" si="8"/>
        <v/>
      </c>
      <c r="AE57" s="242" t="str">
        <f t="shared" si="5"/>
        <v/>
      </c>
      <c r="AF57" s="243" t="str">
        <f>IFERROR(IF(AND(U56="Impacto",U57="Impacto"),(AF56-(+AF56*X57)),IF(AND(U56="Probabilidad",U57="Impacto"),(AF55-(+AF55*X57)),IF(U57="Probabilidad",AF56,""))),"")</f>
        <v/>
      </c>
      <c r="AG57" s="244" t="str">
        <f t="shared" si="9"/>
        <v/>
      </c>
      <c r="AH57" s="245"/>
      <c r="AI57" s="246"/>
      <c r="AJ57" s="247"/>
      <c r="AK57" s="248"/>
      <c r="AL57" s="248"/>
      <c r="AM57" s="246"/>
      <c r="AN57" s="363"/>
      <c r="AO57" s="440"/>
      <c r="AP57" s="440"/>
      <c r="AQ57" s="446"/>
      <c r="AR57" s="229"/>
      <c r="AS57" s="229"/>
      <c r="AT57" s="229"/>
      <c r="AU57" s="229"/>
      <c r="AV57" s="229"/>
      <c r="AW57" s="229"/>
      <c r="AX57" s="229"/>
      <c r="AY57" s="229"/>
      <c r="AZ57" s="229"/>
      <c r="BA57" s="229"/>
      <c r="BB57" s="229"/>
      <c r="BC57" s="229"/>
      <c r="BD57" s="229"/>
      <c r="BE57" s="229"/>
      <c r="BF57" s="229"/>
      <c r="BG57" s="229"/>
      <c r="BH57" s="229"/>
      <c r="BI57" s="229"/>
      <c r="BJ57" s="229"/>
      <c r="BK57" s="229"/>
      <c r="BL57" s="229"/>
      <c r="BM57" s="229"/>
      <c r="BN57" s="229"/>
      <c r="BO57" s="229"/>
      <c r="BP57" s="229"/>
      <c r="BQ57" s="229"/>
      <c r="BR57" s="229"/>
      <c r="BS57" s="229"/>
      <c r="BT57" s="229"/>
    </row>
    <row r="58" spans="1:72" ht="151.5" customHeight="1" x14ac:dyDescent="0.3">
      <c r="A58" s="865">
        <v>9</v>
      </c>
      <c r="B58" s="846"/>
      <c r="C58" s="846"/>
      <c r="D58" s="831"/>
      <c r="E58" s="831"/>
      <c r="F58" s="831"/>
      <c r="G58" s="834"/>
      <c r="H58" s="831"/>
      <c r="I58" s="831"/>
      <c r="J58" s="443"/>
      <c r="K58" s="849"/>
      <c r="L58" s="840" t="str">
        <f>IF(K58&lt;=0,"",IF(K58&lt;=2,"Muy Baja",IF(K58&lt;=24,"Baja",IF(K58&lt;=500,"Media",IF(K58&lt;=5000,"Alta","Muy Alta")))))</f>
        <v/>
      </c>
      <c r="M58" s="837" t="str">
        <f>IF(L58="","",IF(L58="Muy Baja",0.2,IF(L58="Baja",0.4,IF(L58="Media",0.6,IF(L58="Alta",0.8,IF(L58="Muy Alta",1,))))))</f>
        <v/>
      </c>
      <c r="N58" s="852"/>
      <c r="O58" s="837">
        <f>IF(NOT(ISERROR(MATCH(N58,'Tabla Impacto'!$B$221:$B$223,0))),'Tabla Impacto'!$F$223&amp;"Por favor no seleccionar los criterios de impacto(Afectación Económica o presupuestal y Pérdida Reputacional)",N58)</f>
        <v>0</v>
      </c>
      <c r="P58" s="840" t="str">
        <f>IF(OR(O58='Tabla Impacto'!$C$11,O58='Tabla Impacto'!$D$11),"Leve",IF(OR(O58='Tabla Impacto'!$C$12,O58='Tabla Impacto'!$D$12),"Menor",IF(OR(O58='Tabla Impacto'!$C$13,O58='Tabla Impacto'!$D$13),"Moderado",IF(OR(O58='Tabla Impacto'!$C$14,O58='Tabla Impacto'!$D$14),"Mayor",IF(OR(O58='Tabla Impacto'!$C$15,O58='Tabla Impacto'!$D$15),"Catastrófico","")))))</f>
        <v/>
      </c>
      <c r="Q58" s="837" t="str">
        <f>IF(P58="","",IF(P58="Leve",0.2,IF(P58="Menor",0.4,IF(P58="Moderado",0.6,IF(P58="Mayor",0.8,IF(P58="Catastrófico",1,))))))</f>
        <v/>
      </c>
      <c r="R58" s="843"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346">
        <v>1</v>
      </c>
      <c r="T58" s="237"/>
      <c r="U58" s="238" t="str">
        <f t="shared" si="6"/>
        <v/>
      </c>
      <c r="V58" s="239"/>
      <c r="W58" s="239"/>
      <c r="X58" s="240" t="str">
        <f t="shared" si="7"/>
        <v/>
      </c>
      <c r="Y58" s="239"/>
      <c r="Z58" s="239"/>
      <c r="AA58" s="239"/>
      <c r="AB58" s="241" t="str">
        <f>IFERROR(IF(U58="Probabilidad",(M58-(+M58*X58)),IF(U58="Impacto",M58,"")),"")</f>
        <v/>
      </c>
      <c r="AC58" s="242" t="str">
        <f>IFERROR(IF(AB58="","",IF(AB58&lt;=0.2,"Muy Baja",IF(AB58&lt;=0.4,"Baja",IF(AB58&lt;=0.6,"Media",IF(AB58&lt;=0.8,"Alta","Muy Alta"))))),"")</f>
        <v/>
      </c>
      <c r="AD58" s="243" t="str">
        <f t="shared" si="8"/>
        <v/>
      </c>
      <c r="AE58" s="242" t="str">
        <f>IFERROR(IF(AF58="","",IF(AF58&lt;=0.2,"Leve",IF(AF58&lt;=0.4,"Menor",IF(AF58&lt;=0.6,"Moderado",IF(AF58&lt;=0.8,"Mayor","Catastrófico"))))),"")</f>
        <v/>
      </c>
      <c r="AF58" s="243" t="str">
        <f>IFERROR(IF(U58="Impacto",(Q58-(+Q58*X58)),IF(U58="Probabilidad",Q58,"")),"")</f>
        <v/>
      </c>
      <c r="AG58" s="244" t="str">
        <f t="shared" si="9"/>
        <v/>
      </c>
      <c r="AH58" s="245"/>
      <c r="AI58" s="246"/>
      <c r="AJ58" s="247"/>
      <c r="AK58" s="248"/>
      <c r="AL58" s="248"/>
      <c r="AM58" s="246"/>
      <c r="AN58" s="363"/>
      <c r="AO58" s="440"/>
      <c r="AP58" s="440"/>
      <c r="AQ58" s="446"/>
      <c r="AR58" s="229"/>
      <c r="AS58" s="229"/>
      <c r="AT58" s="229"/>
      <c r="AU58" s="229"/>
      <c r="AV58" s="229"/>
      <c r="AW58" s="229"/>
      <c r="AX58" s="229"/>
      <c r="AY58" s="229"/>
      <c r="AZ58" s="229"/>
      <c r="BA58" s="229"/>
      <c r="BB58" s="229"/>
      <c r="BC58" s="229"/>
      <c r="BD58" s="229"/>
      <c r="BE58" s="229"/>
      <c r="BF58" s="229"/>
      <c r="BG58" s="229"/>
      <c r="BH58" s="229"/>
      <c r="BI58" s="229"/>
      <c r="BJ58" s="229"/>
      <c r="BK58" s="229"/>
      <c r="BL58" s="229"/>
      <c r="BM58" s="229"/>
      <c r="BN58" s="229"/>
      <c r="BO58" s="229"/>
      <c r="BP58" s="229"/>
      <c r="BQ58" s="229"/>
      <c r="BR58" s="229"/>
      <c r="BS58" s="229"/>
      <c r="BT58" s="229"/>
    </row>
    <row r="59" spans="1:72" ht="151.5" customHeight="1" x14ac:dyDescent="0.3">
      <c r="A59" s="866"/>
      <c r="B59" s="847"/>
      <c r="C59" s="847"/>
      <c r="D59" s="832"/>
      <c r="E59" s="832"/>
      <c r="F59" s="832"/>
      <c r="G59" s="835"/>
      <c r="H59" s="832"/>
      <c r="I59" s="832"/>
      <c r="J59" s="444"/>
      <c r="K59" s="850"/>
      <c r="L59" s="841"/>
      <c r="M59" s="838"/>
      <c r="N59" s="853"/>
      <c r="O59" s="838">
        <f>IF(NOT(ISERROR(MATCH(N59,_xlfn.ANCHORARRAY(G70),0))),M72&amp;"Por favor no seleccionar los criterios de impacto",N59)</f>
        <v>0</v>
      </c>
      <c r="P59" s="841"/>
      <c r="Q59" s="838"/>
      <c r="R59" s="844"/>
      <c r="S59" s="346">
        <v>2</v>
      </c>
      <c r="T59" s="237"/>
      <c r="U59" s="238" t="str">
        <f t="shared" si="6"/>
        <v/>
      </c>
      <c r="V59" s="239"/>
      <c r="W59" s="239"/>
      <c r="X59" s="240" t="str">
        <f t="shared" si="7"/>
        <v/>
      </c>
      <c r="Y59" s="239"/>
      <c r="Z59" s="239"/>
      <c r="AA59" s="239"/>
      <c r="AB59" s="241" t="str">
        <f>IFERROR(IF(AND(U58="Probabilidad",U59="Probabilidad"),(AD58-(+AD58*X59)),IF(U59="Probabilidad",(M58-(+M58*X59)),IF(U59="Impacto",AD58,""))),"")</f>
        <v/>
      </c>
      <c r="AC59" s="242" t="str">
        <f t="shared" si="4"/>
        <v/>
      </c>
      <c r="AD59" s="243" t="str">
        <f t="shared" si="8"/>
        <v/>
      </c>
      <c r="AE59" s="242" t="str">
        <f t="shared" si="5"/>
        <v/>
      </c>
      <c r="AF59" s="243" t="str">
        <f>IFERROR(IF(AND(U58="Impacto",U59="Impacto"),(AF58-(+AF58*X59)),IF(U59="Impacto",(Q58-(+Q58*X59)),IF(U59="Probabilidad",AF58,""))),"")</f>
        <v/>
      </c>
      <c r="AG59" s="244" t="str">
        <f t="shared" si="9"/>
        <v/>
      </c>
      <c r="AH59" s="245"/>
      <c r="AI59" s="246"/>
      <c r="AJ59" s="247"/>
      <c r="AK59" s="248"/>
      <c r="AL59" s="248"/>
      <c r="AM59" s="246"/>
      <c r="AN59" s="363"/>
      <c r="AO59" s="440"/>
      <c r="AP59" s="440"/>
      <c r="AQ59" s="446"/>
      <c r="AR59" s="229"/>
      <c r="AS59" s="229"/>
      <c r="AT59" s="229"/>
      <c r="AU59" s="229"/>
      <c r="AV59" s="229"/>
      <c r="AW59" s="229"/>
      <c r="AX59" s="229"/>
      <c r="AY59" s="229"/>
      <c r="AZ59" s="229"/>
      <c r="BA59" s="229"/>
      <c r="BB59" s="229"/>
      <c r="BC59" s="229"/>
      <c r="BD59" s="229"/>
      <c r="BE59" s="229"/>
      <c r="BF59" s="229"/>
      <c r="BG59" s="229"/>
      <c r="BH59" s="229"/>
      <c r="BI59" s="229"/>
      <c r="BJ59" s="229"/>
      <c r="BK59" s="229"/>
      <c r="BL59" s="229"/>
      <c r="BM59" s="229"/>
      <c r="BN59" s="229"/>
      <c r="BO59" s="229"/>
      <c r="BP59" s="229"/>
      <c r="BQ59" s="229"/>
      <c r="BR59" s="229"/>
      <c r="BS59" s="229"/>
      <c r="BT59" s="229"/>
    </row>
    <row r="60" spans="1:72" ht="151.5" customHeight="1" x14ac:dyDescent="0.3">
      <c r="A60" s="866"/>
      <c r="B60" s="847"/>
      <c r="C60" s="847"/>
      <c r="D60" s="832"/>
      <c r="E60" s="832"/>
      <c r="F60" s="832"/>
      <c r="G60" s="835"/>
      <c r="H60" s="832"/>
      <c r="I60" s="832"/>
      <c r="J60" s="444"/>
      <c r="K60" s="850"/>
      <c r="L60" s="841"/>
      <c r="M60" s="838"/>
      <c r="N60" s="853"/>
      <c r="O60" s="838">
        <f>IF(NOT(ISERROR(MATCH(N60,_xlfn.ANCHORARRAY(G71),0))),M73&amp;"Por favor no seleccionar los criterios de impacto",N60)</f>
        <v>0</v>
      </c>
      <c r="P60" s="841"/>
      <c r="Q60" s="838"/>
      <c r="R60" s="844"/>
      <c r="S60" s="346">
        <v>3</v>
      </c>
      <c r="T60" s="249"/>
      <c r="U60" s="238" t="str">
        <f t="shared" si="6"/>
        <v/>
      </c>
      <c r="V60" s="239"/>
      <c r="W60" s="239"/>
      <c r="X60" s="240" t="str">
        <f t="shared" si="7"/>
        <v/>
      </c>
      <c r="Y60" s="239"/>
      <c r="Z60" s="239"/>
      <c r="AA60" s="239"/>
      <c r="AB60" s="241" t="str">
        <f>IFERROR(IF(AND(U59="Probabilidad",U60="Probabilidad"),(AD59-(+AD59*X60)),IF(AND(U59="Impacto",U60="Probabilidad"),(AD58-(+AD58*X60)),IF(U60="Impacto",AD59,""))),"")</f>
        <v/>
      </c>
      <c r="AC60" s="242" t="str">
        <f t="shared" si="4"/>
        <v/>
      </c>
      <c r="AD60" s="243" t="str">
        <f t="shared" si="8"/>
        <v/>
      </c>
      <c r="AE60" s="242" t="str">
        <f t="shared" si="5"/>
        <v/>
      </c>
      <c r="AF60" s="243" t="str">
        <f>IFERROR(IF(AND(U59="Impacto",U60="Impacto"),(AF59-(+AF59*X60)),IF(AND(U59="Probabilidad",U60="Impacto"),(AF58-(+AF58*X60)),IF(U60="Probabilidad",AF59,""))),"")</f>
        <v/>
      </c>
      <c r="AG60" s="244" t="str">
        <f t="shared" si="9"/>
        <v/>
      </c>
      <c r="AH60" s="245"/>
      <c r="AI60" s="246"/>
      <c r="AJ60" s="247"/>
      <c r="AK60" s="248"/>
      <c r="AL60" s="248"/>
      <c r="AM60" s="246"/>
      <c r="AN60" s="363"/>
      <c r="AO60" s="440"/>
      <c r="AP60" s="440"/>
      <c r="AQ60" s="446"/>
      <c r="AR60" s="229"/>
      <c r="AS60" s="229"/>
      <c r="AT60" s="229"/>
      <c r="AU60" s="229"/>
      <c r="AV60" s="229"/>
      <c r="AW60" s="229"/>
      <c r="AX60" s="229"/>
      <c r="AY60" s="229"/>
      <c r="AZ60" s="229"/>
      <c r="BA60" s="229"/>
      <c r="BB60" s="229"/>
      <c r="BC60" s="229"/>
      <c r="BD60" s="229"/>
      <c r="BE60" s="229"/>
      <c r="BF60" s="229"/>
      <c r="BG60" s="229"/>
      <c r="BH60" s="229"/>
      <c r="BI60" s="229"/>
      <c r="BJ60" s="229"/>
      <c r="BK60" s="229"/>
      <c r="BL60" s="229"/>
      <c r="BM60" s="229"/>
      <c r="BN60" s="229"/>
      <c r="BO60" s="229"/>
      <c r="BP60" s="229"/>
      <c r="BQ60" s="229"/>
      <c r="BR60" s="229"/>
      <c r="BS60" s="229"/>
      <c r="BT60" s="229"/>
    </row>
    <row r="61" spans="1:72" ht="151.5" customHeight="1" x14ac:dyDescent="0.3">
      <c r="A61" s="866"/>
      <c r="B61" s="847"/>
      <c r="C61" s="847"/>
      <c r="D61" s="832"/>
      <c r="E61" s="832"/>
      <c r="F61" s="832"/>
      <c r="G61" s="835"/>
      <c r="H61" s="832"/>
      <c r="I61" s="832"/>
      <c r="J61" s="444"/>
      <c r="K61" s="850"/>
      <c r="L61" s="841"/>
      <c r="M61" s="838"/>
      <c r="N61" s="853"/>
      <c r="O61" s="838">
        <f>IF(NOT(ISERROR(MATCH(N61,_xlfn.ANCHORARRAY(G72),0))),M74&amp;"Por favor no seleccionar los criterios de impacto",N61)</f>
        <v>0</v>
      </c>
      <c r="P61" s="841"/>
      <c r="Q61" s="838"/>
      <c r="R61" s="844"/>
      <c r="S61" s="346">
        <v>4</v>
      </c>
      <c r="T61" s="237"/>
      <c r="U61" s="238" t="str">
        <f t="shared" si="6"/>
        <v/>
      </c>
      <c r="V61" s="239"/>
      <c r="W61" s="239"/>
      <c r="X61" s="240" t="str">
        <f t="shared" si="7"/>
        <v/>
      </c>
      <c r="Y61" s="239"/>
      <c r="Z61" s="239"/>
      <c r="AA61" s="239"/>
      <c r="AB61" s="241" t="str">
        <f>IFERROR(IF(AND(U60="Probabilidad",U61="Probabilidad"),(AD60-(+AD60*X61)),IF(AND(U60="Impacto",U61="Probabilidad"),(AD59-(+AD59*X61)),IF(U61="Impacto",AD60,""))),"")</f>
        <v/>
      </c>
      <c r="AC61" s="242" t="str">
        <f t="shared" si="4"/>
        <v/>
      </c>
      <c r="AD61" s="243" t="str">
        <f t="shared" si="8"/>
        <v/>
      </c>
      <c r="AE61" s="242" t="str">
        <f t="shared" si="5"/>
        <v/>
      </c>
      <c r="AF61" s="243" t="str">
        <f>IFERROR(IF(AND(U60="Impacto",U61="Impacto"),(AF60-(+AF60*X61)),IF(AND(U60="Probabilidad",U61="Impacto"),(AF59-(+AF59*X61)),IF(U61="Probabilidad",AF60,""))),"")</f>
        <v/>
      </c>
      <c r="AG61" s="244" t="str">
        <f t="shared" si="9"/>
        <v/>
      </c>
      <c r="AH61" s="245"/>
      <c r="AI61" s="246"/>
      <c r="AJ61" s="247"/>
      <c r="AK61" s="248"/>
      <c r="AL61" s="248"/>
      <c r="AM61" s="246"/>
      <c r="AN61" s="363"/>
      <c r="AO61" s="440"/>
      <c r="AP61" s="440"/>
      <c r="AQ61" s="446"/>
      <c r="AR61" s="229"/>
      <c r="AS61" s="229"/>
      <c r="AT61" s="229"/>
      <c r="AU61" s="229"/>
      <c r="AV61" s="229"/>
      <c r="AW61" s="229"/>
      <c r="AX61" s="229"/>
      <c r="AY61" s="229"/>
      <c r="AZ61" s="229"/>
      <c r="BA61" s="229"/>
      <c r="BB61" s="229"/>
      <c r="BC61" s="229"/>
      <c r="BD61" s="229"/>
      <c r="BE61" s="229"/>
      <c r="BF61" s="229"/>
      <c r="BG61" s="229"/>
      <c r="BH61" s="229"/>
      <c r="BI61" s="229"/>
      <c r="BJ61" s="229"/>
      <c r="BK61" s="229"/>
      <c r="BL61" s="229"/>
      <c r="BM61" s="229"/>
      <c r="BN61" s="229"/>
      <c r="BO61" s="229"/>
      <c r="BP61" s="229"/>
      <c r="BQ61" s="229"/>
      <c r="BR61" s="229"/>
      <c r="BS61" s="229"/>
      <c r="BT61" s="229"/>
    </row>
    <row r="62" spans="1:72" ht="151.5" customHeight="1" x14ac:dyDescent="0.3">
      <c r="A62" s="866"/>
      <c r="B62" s="847"/>
      <c r="C62" s="847"/>
      <c r="D62" s="832"/>
      <c r="E62" s="832"/>
      <c r="F62" s="832"/>
      <c r="G62" s="835"/>
      <c r="H62" s="832"/>
      <c r="I62" s="832"/>
      <c r="J62" s="444"/>
      <c r="K62" s="850"/>
      <c r="L62" s="841"/>
      <c r="M62" s="838"/>
      <c r="N62" s="853"/>
      <c r="O62" s="838">
        <f>IF(NOT(ISERROR(MATCH(N62,_xlfn.ANCHORARRAY(G73),0))),M75&amp;"Por favor no seleccionar los criterios de impacto",N62)</f>
        <v>0</v>
      </c>
      <c r="P62" s="841"/>
      <c r="Q62" s="838"/>
      <c r="R62" s="844"/>
      <c r="S62" s="346">
        <v>5</v>
      </c>
      <c r="T62" s="237"/>
      <c r="U62" s="238" t="str">
        <f t="shared" si="6"/>
        <v/>
      </c>
      <c r="V62" s="239"/>
      <c r="W62" s="239"/>
      <c r="X62" s="240" t="str">
        <f t="shared" si="7"/>
        <v/>
      </c>
      <c r="Y62" s="239"/>
      <c r="Z62" s="239"/>
      <c r="AA62" s="239"/>
      <c r="AB62" s="241" t="str">
        <f>IFERROR(IF(AND(U61="Probabilidad",U62="Probabilidad"),(AD61-(+AD61*X62)),IF(AND(U61="Impacto",U62="Probabilidad"),(AD60-(+AD60*X62)),IF(U62="Impacto",AD61,""))),"")</f>
        <v/>
      </c>
      <c r="AC62" s="242" t="str">
        <f t="shared" si="4"/>
        <v/>
      </c>
      <c r="AD62" s="243" t="str">
        <f t="shared" si="8"/>
        <v/>
      </c>
      <c r="AE62" s="242" t="str">
        <f t="shared" si="5"/>
        <v/>
      </c>
      <c r="AF62" s="243" t="str">
        <f>IFERROR(IF(AND(U61="Impacto",U62="Impacto"),(AF61-(+AF61*X62)),IF(AND(U61="Probabilidad",U62="Impacto"),(AF60-(+AF60*X62)),IF(U62="Probabilidad",AF61,""))),"")</f>
        <v/>
      </c>
      <c r="AG62" s="244" t="str">
        <f t="shared" si="9"/>
        <v/>
      </c>
      <c r="AH62" s="245"/>
      <c r="AI62" s="246"/>
      <c r="AJ62" s="247"/>
      <c r="AK62" s="248"/>
      <c r="AL62" s="248"/>
      <c r="AM62" s="246"/>
      <c r="AN62" s="363"/>
      <c r="AO62" s="440"/>
      <c r="AP62" s="440"/>
      <c r="AQ62" s="446"/>
      <c r="AR62" s="229"/>
      <c r="AS62" s="229"/>
      <c r="AT62" s="229"/>
      <c r="AU62" s="229"/>
      <c r="AV62" s="229"/>
      <c r="AW62" s="229"/>
      <c r="AX62" s="229"/>
      <c r="AY62" s="229"/>
      <c r="AZ62" s="229"/>
      <c r="BA62" s="229"/>
      <c r="BB62" s="229"/>
      <c r="BC62" s="229"/>
      <c r="BD62" s="229"/>
      <c r="BE62" s="229"/>
      <c r="BF62" s="229"/>
      <c r="BG62" s="229"/>
      <c r="BH62" s="229"/>
      <c r="BI62" s="229"/>
      <c r="BJ62" s="229"/>
      <c r="BK62" s="229"/>
      <c r="BL62" s="229"/>
      <c r="BM62" s="229"/>
      <c r="BN62" s="229"/>
      <c r="BO62" s="229"/>
      <c r="BP62" s="229"/>
      <c r="BQ62" s="229"/>
      <c r="BR62" s="229"/>
      <c r="BS62" s="229"/>
      <c r="BT62" s="229"/>
    </row>
    <row r="63" spans="1:72" ht="151.5" customHeight="1" x14ac:dyDescent="0.3">
      <c r="A63" s="867"/>
      <c r="B63" s="848"/>
      <c r="C63" s="848"/>
      <c r="D63" s="833"/>
      <c r="E63" s="833"/>
      <c r="F63" s="833"/>
      <c r="G63" s="836"/>
      <c r="H63" s="833"/>
      <c r="I63" s="833"/>
      <c r="J63" s="445"/>
      <c r="K63" s="851"/>
      <c r="L63" s="842"/>
      <c r="M63" s="839"/>
      <c r="N63" s="854"/>
      <c r="O63" s="839">
        <f>IF(NOT(ISERROR(MATCH(N63,_xlfn.ANCHORARRAY(G74),0))),M76&amp;"Por favor no seleccionar los criterios de impacto",N63)</f>
        <v>0</v>
      </c>
      <c r="P63" s="842"/>
      <c r="Q63" s="839"/>
      <c r="R63" s="845"/>
      <c r="S63" s="346">
        <v>6</v>
      </c>
      <c r="T63" s="237"/>
      <c r="U63" s="238" t="str">
        <f t="shared" si="6"/>
        <v/>
      </c>
      <c r="V63" s="239"/>
      <c r="W63" s="239"/>
      <c r="X63" s="240" t="str">
        <f t="shared" si="7"/>
        <v/>
      </c>
      <c r="Y63" s="239"/>
      <c r="Z63" s="239"/>
      <c r="AA63" s="239"/>
      <c r="AB63" s="241" t="str">
        <f>IFERROR(IF(AND(U62="Probabilidad",U63="Probabilidad"),(AD62-(+AD62*X63)),IF(AND(U62="Impacto",U63="Probabilidad"),(AD61-(+AD61*X63)),IF(U63="Impacto",AD62,""))),"")</f>
        <v/>
      </c>
      <c r="AC63" s="242" t="str">
        <f t="shared" si="4"/>
        <v/>
      </c>
      <c r="AD63" s="243" t="str">
        <f t="shared" si="8"/>
        <v/>
      </c>
      <c r="AE63" s="242" t="str">
        <f t="shared" si="5"/>
        <v/>
      </c>
      <c r="AF63" s="243" t="str">
        <f>IFERROR(IF(AND(U62="Impacto",U63="Impacto"),(AF62-(+AF62*X63)),IF(AND(U62="Probabilidad",U63="Impacto"),(AF61-(+AF61*X63)),IF(U63="Probabilidad",AF62,""))),"")</f>
        <v/>
      </c>
      <c r="AG63" s="244" t="str">
        <f t="shared" si="9"/>
        <v/>
      </c>
      <c r="AH63" s="245"/>
      <c r="AI63" s="246"/>
      <c r="AJ63" s="247"/>
      <c r="AK63" s="248"/>
      <c r="AL63" s="248"/>
      <c r="AM63" s="246"/>
      <c r="AN63" s="363"/>
      <c r="AO63" s="440"/>
      <c r="AP63" s="440"/>
      <c r="AQ63" s="446"/>
      <c r="AR63" s="229"/>
      <c r="AS63" s="229"/>
      <c r="AT63" s="229"/>
      <c r="AU63" s="229"/>
      <c r="AV63" s="229"/>
      <c r="AW63" s="229"/>
      <c r="AX63" s="229"/>
      <c r="AY63" s="229"/>
      <c r="AZ63" s="229"/>
      <c r="BA63" s="229"/>
      <c r="BB63" s="229"/>
      <c r="BC63" s="229"/>
      <c r="BD63" s="229"/>
      <c r="BE63" s="229"/>
      <c r="BF63" s="229"/>
      <c r="BG63" s="229"/>
      <c r="BH63" s="229"/>
      <c r="BI63" s="229"/>
      <c r="BJ63" s="229"/>
      <c r="BK63" s="229"/>
      <c r="BL63" s="229"/>
      <c r="BM63" s="229"/>
      <c r="BN63" s="229"/>
      <c r="BO63" s="229"/>
      <c r="BP63" s="229"/>
      <c r="BQ63" s="229"/>
      <c r="BR63" s="229"/>
      <c r="BS63" s="229"/>
      <c r="BT63" s="229"/>
    </row>
    <row r="64" spans="1:72" ht="151.5" customHeight="1" x14ac:dyDescent="0.3">
      <c r="A64" s="865">
        <v>10</v>
      </c>
      <c r="B64" s="846"/>
      <c r="C64" s="846"/>
      <c r="D64" s="831"/>
      <c r="E64" s="831"/>
      <c r="F64" s="831"/>
      <c r="G64" s="834"/>
      <c r="H64" s="831"/>
      <c r="I64" s="831"/>
      <c r="J64" s="443"/>
      <c r="K64" s="849"/>
      <c r="L64" s="840" t="str">
        <f>IF(K64&lt;=0,"",IF(K64&lt;=2,"Muy Baja",IF(K64&lt;=24,"Baja",IF(K64&lt;=500,"Media",IF(K64&lt;=5000,"Alta","Muy Alta")))))</f>
        <v/>
      </c>
      <c r="M64" s="837" t="str">
        <f>IF(L64="","",IF(L64="Muy Baja",0.2,IF(L64="Baja",0.4,IF(L64="Media",0.6,IF(L64="Alta",0.8,IF(L64="Muy Alta",1,))))))</f>
        <v/>
      </c>
      <c r="N64" s="852"/>
      <c r="O64" s="837">
        <f>IF(NOT(ISERROR(MATCH(N64,'Tabla Impacto'!$B$221:$B$223,0))),'Tabla Impacto'!$F$223&amp;"Por favor no seleccionar los criterios de impacto(Afectación Económica o presupuestal y Pérdida Reputacional)",N64)</f>
        <v>0</v>
      </c>
      <c r="P64" s="840" t="str">
        <f>IF(OR(O64='Tabla Impacto'!$C$11,O64='Tabla Impacto'!$D$11),"Leve",IF(OR(O64='Tabla Impacto'!$C$12,O64='Tabla Impacto'!$D$12),"Menor",IF(OR(O64='Tabla Impacto'!$C$13,O64='Tabla Impacto'!$D$13),"Moderado",IF(OR(O64='Tabla Impacto'!$C$14,O64='Tabla Impacto'!$D$14),"Mayor",IF(OR(O64='Tabla Impacto'!$C$15,O64='Tabla Impacto'!$D$15),"Catastrófico","")))))</f>
        <v/>
      </c>
      <c r="Q64" s="837" t="str">
        <f>IF(P64="","",IF(P64="Leve",0.2,IF(P64="Menor",0.4,IF(P64="Moderado",0.6,IF(P64="Mayor",0.8,IF(P64="Catastrófico",1,))))))</f>
        <v/>
      </c>
      <c r="R64" s="843"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346">
        <v>1</v>
      </c>
      <c r="T64" s="237"/>
      <c r="U64" s="238" t="str">
        <f t="shared" si="6"/>
        <v/>
      </c>
      <c r="V64" s="239"/>
      <c r="W64" s="239"/>
      <c r="X64" s="240" t="str">
        <f t="shared" si="7"/>
        <v/>
      </c>
      <c r="Y64" s="239"/>
      <c r="Z64" s="239"/>
      <c r="AA64" s="239"/>
      <c r="AB64" s="241" t="str">
        <f>IFERROR(IF(U64="Probabilidad",(M64-(+M64*X64)),IF(U64="Impacto",M64,"")),"")</f>
        <v/>
      </c>
      <c r="AC64" s="242" t="str">
        <f>IFERROR(IF(AB64="","",IF(AB64&lt;=0.2,"Muy Baja",IF(AB64&lt;=0.4,"Baja",IF(AB64&lt;=0.6,"Media",IF(AB64&lt;=0.8,"Alta","Muy Alta"))))),"")</f>
        <v/>
      </c>
      <c r="AD64" s="243" t="str">
        <f t="shared" si="8"/>
        <v/>
      </c>
      <c r="AE64" s="242" t="str">
        <f>IFERROR(IF(AF64="","",IF(AF64&lt;=0.2,"Leve",IF(AF64&lt;=0.4,"Menor",IF(AF64&lt;=0.6,"Moderado",IF(AF64&lt;=0.8,"Mayor","Catastrófico"))))),"")</f>
        <v/>
      </c>
      <c r="AF64" s="243" t="str">
        <f>IFERROR(IF(U64="Impacto",(Q64-(+Q64*X64)),IF(U64="Probabilidad",Q64,"")),"")</f>
        <v/>
      </c>
      <c r="AG64" s="244" t="str">
        <f t="shared" si="9"/>
        <v/>
      </c>
      <c r="AH64" s="245"/>
      <c r="AI64" s="246"/>
      <c r="AJ64" s="247"/>
      <c r="AK64" s="248"/>
      <c r="AL64" s="248"/>
      <c r="AM64" s="246"/>
      <c r="AN64" s="363"/>
      <c r="AO64" s="440"/>
      <c r="AP64" s="440"/>
      <c r="AQ64" s="446"/>
      <c r="AR64" s="229"/>
      <c r="AS64" s="229"/>
      <c r="AT64" s="229"/>
      <c r="AU64" s="229"/>
      <c r="AV64" s="229"/>
      <c r="AW64" s="229"/>
      <c r="AX64" s="229"/>
      <c r="AY64" s="229"/>
      <c r="AZ64" s="229"/>
      <c r="BA64" s="229"/>
      <c r="BB64" s="229"/>
      <c r="BC64" s="229"/>
      <c r="BD64" s="229"/>
      <c r="BE64" s="229"/>
      <c r="BF64" s="229"/>
      <c r="BG64" s="229"/>
      <c r="BH64" s="229"/>
      <c r="BI64" s="229"/>
      <c r="BJ64" s="229"/>
      <c r="BK64" s="229"/>
      <c r="BL64" s="229"/>
      <c r="BM64" s="229"/>
      <c r="BN64" s="229"/>
      <c r="BO64" s="229"/>
      <c r="BP64" s="229"/>
      <c r="BQ64" s="229"/>
      <c r="BR64" s="229"/>
      <c r="BS64" s="229"/>
      <c r="BT64" s="229"/>
    </row>
    <row r="65" spans="1:43" ht="151.5" customHeight="1" x14ac:dyDescent="0.3">
      <c r="A65" s="866"/>
      <c r="B65" s="847"/>
      <c r="C65" s="847"/>
      <c r="D65" s="832"/>
      <c r="E65" s="832"/>
      <c r="F65" s="832"/>
      <c r="G65" s="835"/>
      <c r="H65" s="832"/>
      <c r="I65" s="832"/>
      <c r="J65" s="444"/>
      <c r="K65" s="850"/>
      <c r="L65" s="841"/>
      <c r="M65" s="838"/>
      <c r="N65" s="853"/>
      <c r="O65" s="838">
        <f>IF(NOT(ISERROR(MATCH(N65,_xlfn.ANCHORARRAY(G76),0))),M78&amp;"Por favor no seleccionar los criterios de impacto",N65)</f>
        <v>0</v>
      </c>
      <c r="P65" s="841"/>
      <c r="Q65" s="838"/>
      <c r="R65" s="844"/>
      <c r="S65" s="346">
        <v>2</v>
      </c>
      <c r="T65" s="237"/>
      <c r="U65" s="238" t="str">
        <f t="shared" si="6"/>
        <v/>
      </c>
      <c r="V65" s="239"/>
      <c r="W65" s="239"/>
      <c r="X65" s="240" t="str">
        <f t="shared" si="7"/>
        <v/>
      </c>
      <c r="Y65" s="239"/>
      <c r="Z65" s="239"/>
      <c r="AA65" s="239"/>
      <c r="AB65" s="241" t="str">
        <f>IFERROR(IF(AND(U64="Probabilidad",U65="Probabilidad"),(AD64-(+AD64*X65)),IF(U65="Probabilidad",(M64-(+M64*X65)),IF(U65="Impacto",AD64,""))),"")</f>
        <v/>
      </c>
      <c r="AC65" s="242" t="str">
        <f t="shared" si="4"/>
        <v/>
      </c>
      <c r="AD65" s="243" t="str">
        <f t="shared" si="8"/>
        <v/>
      </c>
      <c r="AE65" s="242" t="str">
        <f t="shared" si="5"/>
        <v/>
      </c>
      <c r="AF65" s="243" t="str">
        <f>IFERROR(IF(AND(U64="Impacto",U65="Impacto"),(AF64-(+AF64*X65)),IF(U65="Impacto",(Q64-(+Q64*X65)),IF(U65="Probabilidad",AF64,""))),"")</f>
        <v/>
      </c>
      <c r="AG65" s="244" t="str">
        <f t="shared" si="9"/>
        <v/>
      </c>
      <c r="AH65" s="245"/>
      <c r="AI65" s="246"/>
      <c r="AJ65" s="247"/>
      <c r="AK65" s="248"/>
      <c r="AL65" s="248"/>
      <c r="AM65" s="246"/>
      <c r="AN65" s="363"/>
      <c r="AO65" s="440"/>
      <c r="AP65" s="440"/>
      <c r="AQ65" s="446"/>
    </row>
    <row r="66" spans="1:43" ht="151.5" customHeight="1" x14ac:dyDescent="0.3">
      <c r="A66" s="866"/>
      <c r="B66" s="847"/>
      <c r="C66" s="847"/>
      <c r="D66" s="832"/>
      <c r="E66" s="832"/>
      <c r="F66" s="832"/>
      <c r="G66" s="835"/>
      <c r="H66" s="832"/>
      <c r="I66" s="832"/>
      <c r="J66" s="444"/>
      <c r="K66" s="850"/>
      <c r="L66" s="841"/>
      <c r="M66" s="838"/>
      <c r="N66" s="853"/>
      <c r="O66" s="838">
        <f>IF(NOT(ISERROR(MATCH(N66,_xlfn.ANCHORARRAY(G77),0))),M79&amp;"Por favor no seleccionar los criterios de impacto",N66)</f>
        <v>0</v>
      </c>
      <c r="P66" s="841"/>
      <c r="Q66" s="838"/>
      <c r="R66" s="844"/>
      <c r="S66" s="346">
        <v>3</v>
      </c>
      <c r="T66" s="249"/>
      <c r="U66" s="238" t="str">
        <f t="shared" si="6"/>
        <v/>
      </c>
      <c r="V66" s="239"/>
      <c r="W66" s="239"/>
      <c r="X66" s="240" t="str">
        <f t="shared" si="7"/>
        <v/>
      </c>
      <c r="Y66" s="239"/>
      <c r="Z66" s="239"/>
      <c r="AA66" s="239"/>
      <c r="AB66" s="241" t="str">
        <f>IFERROR(IF(AND(U65="Probabilidad",U66="Probabilidad"),(AD65-(+AD65*X66)),IF(AND(U65="Impacto",U66="Probabilidad"),(AD64-(+AD64*X66)),IF(U66="Impacto",AD65,""))),"")</f>
        <v/>
      </c>
      <c r="AC66" s="242" t="str">
        <f t="shared" si="4"/>
        <v/>
      </c>
      <c r="AD66" s="243" t="str">
        <f t="shared" si="8"/>
        <v/>
      </c>
      <c r="AE66" s="242" t="str">
        <f t="shared" si="5"/>
        <v/>
      </c>
      <c r="AF66" s="243" t="str">
        <f>IFERROR(IF(AND(U65="Impacto",U66="Impacto"),(AF65-(+AF65*X66)),IF(AND(U65="Probabilidad",U66="Impacto"),(AF64-(+AF64*X66)),IF(U66="Probabilidad",AF65,""))),"")</f>
        <v/>
      </c>
      <c r="AG66" s="244" t="str">
        <f t="shared" si="9"/>
        <v/>
      </c>
      <c r="AH66" s="245"/>
      <c r="AI66" s="246"/>
      <c r="AJ66" s="247"/>
      <c r="AK66" s="248"/>
      <c r="AL66" s="248"/>
      <c r="AM66" s="246"/>
      <c r="AN66" s="363"/>
      <c r="AO66" s="440"/>
      <c r="AP66" s="440"/>
      <c r="AQ66" s="446"/>
    </row>
    <row r="67" spans="1:43" ht="151.5" customHeight="1" x14ac:dyDescent="0.3">
      <c r="A67" s="866"/>
      <c r="B67" s="847"/>
      <c r="C67" s="847"/>
      <c r="D67" s="832"/>
      <c r="E67" s="832"/>
      <c r="F67" s="832"/>
      <c r="G67" s="835"/>
      <c r="H67" s="832"/>
      <c r="I67" s="832"/>
      <c r="J67" s="444"/>
      <c r="K67" s="850"/>
      <c r="L67" s="841"/>
      <c r="M67" s="838"/>
      <c r="N67" s="853"/>
      <c r="O67" s="838">
        <f>IF(NOT(ISERROR(MATCH(N67,_xlfn.ANCHORARRAY(G78),0))),M80&amp;"Por favor no seleccionar los criterios de impacto",N67)</f>
        <v>0</v>
      </c>
      <c r="P67" s="841"/>
      <c r="Q67" s="838"/>
      <c r="R67" s="844"/>
      <c r="S67" s="346">
        <v>4</v>
      </c>
      <c r="T67" s="237"/>
      <c r="U67" s="238" t="str">
        <f t="shared" si="6"/>
        <v/>
      </c>
      <c r="V67" s="239"/>
      <c r="W67" s="239"/>
      <c r="X67" s="240" t="str">
        <f t="shared" si="7"/>
        <v/>
      </c>
      <c r="Y67" s="239"/>
      <c r="Z67" s="239"/>
      <c r="AA67" s="239"/>
      <c r="AB67" s="241" t="str">
        <f>IFERROR(IF(AND(U66="Probabilidad",U67="Probabilidad"),(AD66-(+AD66*X67)),IF(AND(U66="Impacto",U67="Probabilidad"),(AD65-(+AD65*X67)),IF(U67="Impacto",AD66,""))),"")</f>
        <v/>
      </c>
      <c r="AC67" s="242" t="str">
        <f t="shared" si="4"/>
        <v/>
      </c>
      <c r="AD67" s="243" t="str">
        <f t="shared" si="8"/>
        <v/>
      </c>
      <c r="AE67" s="242" t="str">
        <f t="shared" si="5"/>
        <v/>
      </c>
      <c r="AF67" s="243" t="str">
        <f>IFERROR(IF(AND(U66="Impacto",U67="Impacto"),(AF66-(+AF66*X67)),IF(AND(U66="Probabilidad",U67="Impacto"),(AF65-(+AF65*X67)),IF(U67="Probabilidad",AF66,""))),"")</f>
        <v/>
      </c>
      <c r="AG67" s="244" t="str">
        <f t="shared" si="9"/>
        <v/>
      </c>
      <c r="AH67" s="245"/>
      <c r="AI67" s="246"/>
      <c r="AJ67" s="247"/>
      <c r="AK67" s="248"/>
      <c r="AL67" s="248"/>
      <c r="AM67" s="246"/>
      <c r="AN67" s="363"/>
      <c r="AO67" s="440"/>
      <c r="AP67" s="440"/>
      <c r="AQ67" s="446"/>
    </row>
    <row r="68" spans="1:43" ht="151.5" customHeight="1" x14ac:dyDescent="0.3">
      <c r="A68" s="866"/>
      <c r="B68" s="847"/>
      <c r="C68" s="847"/>
      <c r="D68" s="832"/>
      <c r="E68" s="832"/>
      <c r="F68" s="832"/>
      <c r="G68" s="835"/>
      <c r="H68" s="832"/>
      <c r="I68" s="832"/>
      <c r="J68" s="444"/>
      <c r="K68" s="850"/>
      <c r="L68" s="841"/>
      <c r="M68" s="838"/>
      <c r="N68" s="853"/>
      <c r="O68" s="838">
        <f>IF(NOT(ISERROR(MATCH(N68,_xlfn.ANCHORARRAY(G79),0))),M81&amp;"Por favor no seleccionar los criterios de impacto",N68)</f>
        <v>0</v>
      </c>
      <c r="P68" s="841"/>
      <c r="Q68" s="838"/>
      <c r="R68" s="844"/>
      <c r="S68" s="346">
        <v>5</v>
      </c>
      <c r="T68" s="237"/>
      <c r="U68" s="238" t="str">
        <f t="shared" si="6"/>
        <v/>
      </c>
      <c r="V68" s="239"/>
      <c r="W68" s="239"/>
      <c r="X68" s="240" t="str">
        <f t="shared" si="7"/>
        <v/>
      </c>
      <c r="Y68" s="239"/>
      <c r="Z68" s="239"/>
      <c r="AA68" s="239"/>
      <c r="AB68" s="241" t="str">
        <f>IFERROR(IF(AND(U67="Probabilidad",U68="Probabilidad"),(AD67-(+AD67*X68)),IF(AND(U67="Impacto",U68="Probabilidad"),(AD66-(+AD66*X68)),IF(U68="Impacto",AD67,""))),"")</f>
        <v/>
      </c>
      <c r="AC68" s="242" t="str">
        <f t="shared" si="4"/>
        <v/>
      </c>
      <c r="AD68" s="243" t="str">
        <f t="shared" si="8"/>
        <v/>
      </c>
      <c r="AE68" s="242" t="str">
        <f t="shared" si="5"/>
        <v/>
      </c>
      <c r="AF68" s="243" t="str">
        <f>IFERROR(IF(AND(U67="Impacto",U68="Impacto"),(AF67-(+AF67*X68)),IF(AND(U67="Probabilidad",U68="Impacto"),(AF66-(+AF66*X68)),IF(U68="Probabilidad",AF67,""))),"")</f>
        <v/>
      </c>
      <c r="AG68" s="244" t="str">
        <f t="shared" si="9"/>
        <v/>
      </c>
      <c r="AH68" s="245"/>
      <c r="AI68" s="246"/>
      <c r="AJ68" s="247"/>
      <c r="AK68" s="248"/>
      <c r="AL68" s="248"/>
      <c r="AM68" s="246"/>
      <c r="AN68" s="363"/>
      <c r="AO68" s="440"/>
      <c r="AP68" s="440"/>
      <c r="AQ68" s="446"/>
    </row>
    <row r="69" spans="1:43" ht="151.5" customHeight="1" x14ac:dyDescent="0.3">
      <c r="A69" s="867"/>
      <c r="B69" s="848"/>
      <c r="C69" s="848"/>
      <c r="D69" s="833"/>
      <c r="E69" s="833"/>
      <c r="F69" s="833"/>
      <c r="G69" s="836"/>
      <c r="H69" s="833"/>
      <c r="I69" s="833"/>
      <c r="J69" s="445"/>
      <c r="K69" s="851"/>
      <c r="L69" s="842"/>
      <c r="M69" s="839"/>
      <c r="N69" s="854"/>
      <c r="O69" s="839">
        <f>IF(NOT(ISERROR(MATCH(N69,_xlfn.ANCHORARRAY(G80),0))),M82&amp;"Por favor no seleccionar los criterios de impacto",N69)</f>
        <v>0</v>
      </c>
      <c r="P69" s="842"/>
      <c r="Q69" s="839"/>
      <c r="R69" s="845"/>
      <c r="S69" s="346">
        <v>6</v>
      </c>
      <c r="T69" s="237"/>
      <c r="U69" s="238" t="str">
        <f t="shared" si="6"/>
        <v/>
      </c>
      <c r="V69" s="239"/>
      <c r="W69" s="239"/>
      <c r="X69" s="240" t="str">
        <f t="shared" si="7"/>
        <v/>
      </c>
      <c r="Y69" s="239"/>
      <c r="Z69" s="239"/>
      <c r="AA69" s="239"/>
      <c r="AB69" s="241" t="str">
        <f>IFERROR(IF(AND(U68="Probabilidad",U69="Probabilidad"),(AD68-(+AD68*X69)),IF(AND(U68="Impacto",U69="Probabilidad"),(AD67-(+AD67*X69)),IF(U69="Impacto",AD68,""))),"")</f>
        <v/>
      </c>
      <c r="AC69" s="242" t="str">
        <f t="shared" si="4"/>
        <v/>
      </c>
      <c r="AD69" s="240" t="str">
        <f t="shared" si="8"/>
        <v/>
      </c>
      <c r="AE69" s="242" t="str">
        <f t="shared" si="5"/>
        <v/>
      </c>
      <c r="AF69" s="240" t="str">
        <f>IFERROR(IF(AND(U68="Impacto",U69="Impacto"),(AF68-(+AF68*X69)),IF(AND(U68="Probabilidad",U69="Impacto"),(AF67-(+AF67*X69)),IF(U69="Probabilidad",AF68,""))),"")</f>
        <v/>
      </c>
      <c r="AG69" s="244" t="str">
        <f t="shared" si="9"/>
        <v/>
      </c>
      <c r="AH69" s="239"/>
      <c r="AI69" s="246"/>
      <c r="AJ69" s="247"/>
      <c r="AK69" s="248"/>
      <c r="AL69" s="248"/>
      <c r="AM69" s="246"/>
      <c r="AN69" s="363"/>
      <c r="AO69" s="440"/>
      <c r="AP69" s="440"/>
      <c r="AQ69" s="446"/>
    </row>
    <row r="70" spans="1:43" ht="49.7" customHeight="1" x14ac:dyDescent="0.3">
      <c r="A70" s="251"/>
      <c r="B70" s="345"/>
      <c r="C70" s="345"/>
      <c r="D70" s="855" t="s">
        <v>580</v>
      </c>
      <c r="E70" s="856"/>
      <c r="F70" s="856"/>
      <c r="G70" s="856"/>
      <c r="H70" s="856"/>
      <c r="I70" s="856"/>
      <c r="J70" s="856"/>
      <c r="K70" s="856"/>
      <c r="L70" s="856"/>
      <c r="M70" s="856"/>
      <c r="N70" s="856"/>
      <c r="O70" s="856"/>
      <c r="P70" s="856"/>
      <c r="Q70" s="856"/>
      <c r="R70" s="856"/>
      <c r="S70" s="856"/>
      <c r="T70" s="856"/>
      <c r="U70" s="856"/>
      <c r="V70" s="856"/>
      <c r="W70" s="856"/>
      <c r="X70" s="856"/>
      <c r="Y70" s="856"/>
      <c r="Z70" s="856"/>
      <c r="AA70" s="856"/>
      <c r="AB70" s="856"/>
      <c r="AC70" s="856"/>
      <c r="AD70" s="856"/>
      <c r="AE70" s="856"/>
      <c r="AF70" s="856"/>
      <c r="AG70" s="856"/>
      <c r="AH70" s="856"/>
      <c r="AI70" s="856"/>
      <c r="AJ70" s="856"/>
      <c r="AK70" s="856"/>
      <c r="AL70" s="856"/>
      <c r="AM70" s="856"/>
      <c r="AN70" s="857"/>
    </row>
    <row r="72" spans="1:43" x14ac:dyDescent="0.3">
      <c r="A72" s="230"/>
      <c r="B72" s="230"/>
      <c r="C72" s="230"/>
      <c r="D72" s="252" t="s">
        <v>581</v>
      </c>
      <c r="E72" s="230"/>
      <c r="F72" s="230"/>
      <c r="H72" s="230"/>
      <c r="I72" s="230"/>
      <c r="J72" s="230"/>
    </row>
  </sheetData>
  <dataConsolidate/>
  <mergeCells count="224">
    <mergeCell ref="AI7:AN7"/>
    <mergeCell ref="A8:A9"/>
    <mergeCell ref="D8:D9"/>
    <mergeCell ref="E8:E9"/>
    <mergeCell ref="F8:F9"/>
    <mergeCell ref="G8:G9"/>
    <mergeCell ref="H8:H9"/>
    <mergeCell ref="K8:K9"/>
    <mergeCell ref="A1:AQ2"/>
    <mergeCell ref="A6:D6"/>
    <mergeCell ref="A7:K7"/>
    <mergeCell ref="L7:R7"/>
    <mergeCell ref="S7:AA7"/>
    <mergeCell ref="AB7:AH7"/>
    <mergeCell ref="A4:D4"/>
    <mergeCell ref="E4:R4"/>
    <mergeCell ref="S4:U4"/>
    <mergeCell ref="A5:D5"/>
    <mergeCell ref="AO7:AQ7"/>
    <mergeCell ref="AO8:AO9"/>
    <mergeCell ref="AP8:AP9"/>
    <mergeCell ref="AQ8:AQ9"/>
    <mergeCell ref="E6:AQ6"/>
    <mergeCell ref="E5:AQ5"/>
    <mergeCell ref="AL8:AL9"/>
    <mergeCell ref="AM8:AM9"/>
    <mergeCell ref="AN8:AN9"/>
    <mergeCell ref="AH8:AH9"/>
    <mergeCell ref="AI8:AI9"/>
    <mergeCell ref="AJ8:AJ9"/>
    <mergeCell ref="L8:L9"/>
    <mergeCell ref="M8:M9"/>
    <mergeCell ref="AK8:AK9"/>
    <mergeCell ref="T8:T9"/>
    <mergeCell ref="U8:U9"/>
    <mergeCell ref="V8:AA8"/>
    <mergeCell ref="AB8:AB9"/>
    <mergeCell ref="AC8:AC9"/>
    <mergeCell ref="AD8:AD9"/>
    <mergeCell ref="AE8:AE9"/>
    <mergeCell ref="R8:R9"/>
    <mergeCell ref="S8:S9"/>
    <mergeCell ref="N8:N9"/>
    <mergeCell ref="O16:O21"/>
    <mergeCell ref="P16:P21"/>
    <mergeCell ref="K16:K21"/>
    <mergeCell ref="L16:L21"/>
    <mergeCell ref="K10:K15"/>
    <mergeCell ref="L10:L15"/>
    <mergeCell ref="M10:M15"/>
    <mergeCell ref="AF8:AF9"/>
    <mergeCell ref="AG8:AG9"/>
    <mergeCell ref="R16:R21"/>
    <mergeCell ref="Q10:Q15"/>
    <mergeCell ref="R10:R15"/>
    <mergeCell ref="O8:O9"/>
    <mergeCell ref="P8:P9"/>
    <mergeCell ref="Q8:Q9"/>
    <mergeCell ref="N10:N15"/>
    <mergeCell ref="O10:O15"/>
    <mergeCell ref="P10:P15"/>
    <mergeCell ref="Q16:Q21"/>
    <mergeCell ref="M16:M21"/>
    <mergeCell ref="N16:N21"/>
    <mergeCell ref="L28:L33"/>
    <mergeCell ref="A10:A15"/>
    <mergeCell ref="D10:D15"/>
    <mergeCell ref="E10:E15"/>
    <mergeCell ref="F10:F15"/>
    <mergeCell ref="G10:G15"/>
    <mergeCell ref="H10:H15"/>
    <mergeCell ref="J10:J15"/>
    <mergeCell ref="A16:A21"/>
    <mergeCell ref="D16:D21"/>
    <mergeCell ref="E16:E21"/>
    <mergeCell ref="F16:F21"/>
    <mergeCell ref="G16:G21"/>
    <mergeCell ref="K22:K27"/>
    <mergeCell ref="L22:L27"/>
    <mergeCell ref="M22:M27"/>
    <mergeCell ref="N22:N27"/>
    <mergeCell ref="O22:O27"/>
    <mergeCell ref="R28:R33"/>
    <mergeCell ref="Q22:Q27"/>
    <mergeCell ref="R22:R27"/>
    <mergeCell ref="K28:K33"/>
    <mergeCell ref="M28:M33"/>
    <mergeCell ref="N28:N33"/>
    <mergeCell ref="O28:O33"/>
    <mergeCell ref="P28:P33"/>
    <mergeCell ref="Q28:Q33"/>
    <mergeCell ref="P22:P27"/>
    <mergeCell ref="A22:A27"/>
    <mergeCell ref="D22:D27"/>
    <mergeCell ref="A40:A45"/>
    <mergeCell ref="D40:D45"/>
    <mergeCell ref="E40:E45"/>
    <mergeCell ref="F40:F45"/>
    <mergeCell ref="A34:A39"/>
    <mergeCell ref="D34:D39"/>
    <mergeCell ref="E34:E39"/>
    <mergeCell ref="F34:F39"/>
    <mergeCell ref="A28:A33"/>
    <mergeCell ref="D28:D33"/>
    <mergeCell ref="E28:E33"/>
    <mergeCell ref="F28:F33"/>
    <mergeCell ref="E22:E27"/>
    <mergeCell ref="F22:F27"/>
    <mergeCell ref="B22:B27"/>
    <mergeCell ref="C22:C27"/>
    <mergeCell ref="B28:B33"/>
    <mergeCell ref="C28:C33"/>
    <mergeCell ref="B34:B39"/>
    <mergeCell ref="C34:C39"/>
    <mergeCell ref="B40:B45"/>
    <mergeCell ref="C40:C45"/>
    <mergeCell ref="A46:A51"/>
    <mergeCell ref="D46:D51"/>
    <mergeCell ref="E46:E51"/>
    <mergeCell ref="F46:F51"/>
    <mergeCell ref="A64:A69"/>
    <mergeCell ref="D64:D69"/>
    <mergeCell ref="E64:E69"/>
    <mergeCell ref="F64:F69"/>
    <mergeCell ref="A58:A63"/>
    <mergeCell ref="D58:D63"/>
    <mergeCell ref="A52:A57"/>
    <mergeCell ref="D52:D57"/>
    <mergeCell ref="E52:E57"/>
    <mergeCell ref="F52:F57"/>
    <mergeCell ref="B52:B57"/>
    <mergeCell ref="C52:C57"/>
    <mergeCell ref="B58:B63"/>
    <mergeCell ref="C58:C63"/>
    <mergeCell ref="B64:B69"/>
    <mergeCell ref="C64:C69"/>
    <mergeCell ref="B46:B51"/>
    <mergeCell ref="C46:C51"/>
    <mergeCell ref="D70:AN70"/>
    <mergeCell ref="B8:B9"/>
    <mergeCell ref="C8:C9"/>
    <mergeCell ref="B10:B15"/>
    <mergeCell ref="C10:C15"/>
    <mergeCell ref="B16:B21"/>
    <mergeCell ref="G64:G69"/>
    <mergeCell ref="H64:H69"/>
    <mergeCell ref="K64:K69"/>
    <mergeCell ref="L64:L69"/>
    <mergeCell ref="K58:K63"/>
    <mergeCell ref="L58:L63"/>
    <mergeCell ref="K52:K57"/>
    <mergeCell ref="L52:L57"/>
    <mergeCell ref="K46:K51"/>
    <mergeCell ref="L46:L51"/>
    <mergeCell ref="M46:M51"/>
    <mergeCell ref="N46:N51"/>
    <mergeCell ref="G52:G57"/>
    <mergeCell ref="H52:H57"/>
    <mergeCell ref="O52:O57"/>
    <mergeCell ref="P52:P57"/>
    <mergeCell ref="Q52:Q57"/>
    <mergeCell ref="R52:R57"/>
    <mergeCell ref="M64:M69"/>
    <mergeCell ref="N64:N69"/>
    <mergeCell ref="M58:M63"/>
    <mergeCell ref="N58:N63"/>
    <mergeCell ref="M52:M57"/>
    <mergeCell ref="N52:N57"/>
    <mergeCell ref="E58:E63"/>
    <mergeCell ref="F58:F63"/>
    <mergeCell ref="G58:G63"/>
    <mergeCell ref="H58:H63"/>
    <mergeCell ref="I52:I57"/>
    <mergeCell ref="I58:I63"/>
    <mergeCell ref="I64:I69"/>
    <mergeCell ref="M34:M39"/>
    <mergeCell ref="N34:N39"/>
    <mergeCell ref="G46:G51"/>
    <mergeCell ref="H46:H51"/>
    <mergeCell ref="M40:M45"/>
    <mergeCell ref="N40:N45"/>
    <mergeCell ref="I40:I45"/>
    <mergeCell ref="I46:I51"/>
    <mergeCell ref="G40:G45"/>
    <mergeCell ref="H40:H45"/>
    <mergeCell ref="K40:K45"/>
    <mergeCell ref="O64:O69"/>
    <mergeCell ref="P64:P69"/>
    <mergeCell ref="Q64:Q69"/>
    <mergeCell ref="R64:R69"/>
    <mergeCell ref="Q58:Q63"/>
    <mergeCell ref="R58:R63"/>
    <mergeCell ref="O58:O63"/>
    <mergeCell ref="P58:P63"/>
    <mergeCell ref="C16:C21"/>
    <mergeCell ref="Q46:Q51"/>
    <mergeCell ref="R46:R51"/>
    <mergeCell ref="O46:O51"/>
    <mergeCell ref="P46:P51"/>
    <mergeCell ref="Q40:Q45"/>
    <mergeCell ref="R40:R45"/>
    <mergeCell ref="Q34:Q39"/>
    <mergeCell ref="R34:R39"/>
    <mergeCell ref="O34:O39"/>
    <mergeCell ref="P34:P39"/>
    <mergeCell ref="O40:O45"/>
    <mergeCell ref="P40:P45"/>
    <mergeCell ref="L40:L45"/>
    <mergeCell ref="K34:K39"/>
    <mergeCell ref="L34:L39"/>
    <mergeCell ref="I8:I9"/>
    <mergeCell ref="J8:J9"/>
    <mergeCell ref="I10:I15"/>
    <mergeCell ref="I16:I21"/>
    <mergeCell ref="I22:I27"/>
    <mergeCell ref="I28:I33"/>
    <mergeCell ref="G34:G39"/>
    <mergeCell ref="H34:H39"/>
    <mergeCell ref="I34:I39"/>
    <mergeCell ref="G28:G33"/>
    <mergeCell ref="H28:H33"/>
    <mergeCell ref="G22:G27"/>
    <mergeCell ref="H22:H27"/>
    <mergeCell ref="H16:H21"/>
  </mergeCells>
  <conditionalFormatting sqref="L10 L16">
    <cfRule type="cellIs" dxfId="116" priority="227" operator="equal">
      <formula>"Muy Alta"</formula>
    </cfRule>
    <cfRule type="cellIs" dxfId="115" priority="228" operator="equal">
      <formula>"Alta"</formula>
    </cfRule>
    <cfRule type="cellIs" dxfId="114" priority="229" operator="equal">
      <formula>"Media"</formula>
    </cfRule>
    <cfRule type="cellIs" dxfId="113" priority="230" operator="equal">
      <formula>"Baja"</formula>
    </cfRule>
    <cfRule type="cellIs" dxfId="112" priority="231" operator="equal">
      <formula>"Muy Baja"</formula>
    </cfRule>
  </conditionalFormatting>
  <conditionalFormatting sqref="L22">
    <cfRule type="cellIs" dxfId="111" priority="181" operator="equal">
      <formula>"Muy Alta"</formula>
    </cfRule>
    <cfRule type="cellIs" dxfId="110" priority="182" operator="equal">
      <formula>"Alta"</formula>
    </cfRule>
    <cfRule type="cellIs" dxfId="109" priority="183" operator="equal">
      <formula>"Media"</formula>
    </cfRule>
    <cfRule type="cellIs" dxfId="108" priority="184" operator="equal">
      <formula>"Baja"</formula>
    </cfRule>
    <cfRule type="cellIs" dxfId="107" priority="185" operator="equal">
      <formula>"Muy Baja"</formula>
    </cfRule>
  </conditionalFormatting>
  <conditionalFormatting sqref="L28">
    <cfRule type="cellIs" dxfId="106" priority="158" operator="equal">
      <formula>"Muy Alta"</formula>
    </cfRule>
    <cfRule type="cellIs" dxfId="105" priority="159" operator="equal">
      <formula>"Alta"</formula>
    </cfRule>
    <cfRule type="cellIs" dxfId="104" priority="160" operator="equal">
      <formula>"Media"</formula>
    </cfRule>
    <cfRule type="cellIs" dxfId="103" priority="161" operator="equal">
      <formula>"Baja"</formula>
    </cfRule>
    <cfRule type="cellIs" dxfId="102" priority="162" operator="equal">
      <formula>"Muy Baja"</formula>
    </cfRule>
  </conditionalFormatting>
  <conditionalFormatting sqref="L34">
    <cfRule type="cellIs" dxfId="101" priority="135" operator="equal">
      <formula>"Muy Alta"</formula>
    </cfRule>
    <cfRule type="cellIs" dxfId="100" priority="136" operator="equal">
      <formula>"Alta"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3" operator="equal">
      <formula>"Alta"</formula>
    </cfRule>
    <cfRule type="cellIs" dxfId="94" priority="114" operator="equal">
      <formula>"Media"</formula>
    </cfRule>
    <cfRule type="cellIs" dxfId="93" priority="115" operator="equal">
      <formula>"Baja"</formula>
    </cfRule>
    <cfRule type="cellIs" dxfId="92" priority="116" operator="equal">
      <formula>"Muy Baja"</formula>
    </cfRule>
  </conditionalFormatting>
  <conditionalFormatting sqref="L46">
    <cfRule type="cellIs" dxfId="91" priority="89" operator="equal">
      <formula>"Muy Alta"</formula>
    </cfRule>
    <cfRule type="cellIs" dxfId="90" priority="90" operator="equal">
      <formula>"Alta"</formula>
    </cfRule>
    <cfRule type="cellIs" dxfId="89" priority="91" operator="equal">
      <formula>"Media"</formula>
    </cfRule>
    <cfRule type="cellIs" dxfId="88" priority="92" operator="equal">
      <formula>"Baja"</formula>
    </cfRule>
    <cfRule type="cellIs" dxfId="87" priority="93" operator="equal">
      <formula>"Muy Baja"</formula>
    </cfRule>
  </conditionalFormatting>
  <conditionalFormatting sqref="L52">
    <cfRule type="cellIs" dxfId="86" priority="66" operator="equal">
      <formula>"Muy Alta"</formula>
    </cfRule>
    <cfRule type="cellIs" dxfId="85" priority="67" operator="equal">
      <formula>"Alta"</formula>
    </cfRule>
    <cfRule type="cellIs" dxfId="84" priority="68" operator="equal">
      <formula>"Media"</formula>
    </cfRule>
    <cfRule type="cellIs" dxfId="83" priority="69" operator="equal">
      <formula>"Baja"</formula>
    </cfRule>
    <cfRule type="cellIs" dxfId="82" priority="70" operator="equal">
      <formula>"Muy Baja"</formula>
    </cfRule>
  </conditionalFormatting>
  <conditionalFormatting sqref="L58">
    <cfRule type="cellIs" dxfId="81" priority="43" operator="equal">
      <formula>"Muy Alta"</formula>
    </cfRule>
    <cfRule type="cellIs" dxfId="80" priority="44" operator="equal">
      <formula>"Alta"</formula>
    </cfRule>
    <cfRule type="cellIs" dxfId="79" priority="45" operator="equal">
      <formula>"Media"</formula>
    </cfRule>
    <cfRule type="cellIs" dxfId="78" priority="46" operator="equal">
      <formula>"Baja"</formula>
    </cfRule>
    <cfRule type="cellIs" dxfId="77" priority="47" operator="equal">
      <formula>"Muy Baja"</formula>
    </cfRule>
  </conditionalFormatting>
  <conditionalFormatting sqref="L64">
    <cfRule type="cellIs" dxfId="76" priority="20" operator="equal">
      <formula>"Muy Alta"</formula>
    </cfRule>
    <cfRule type="cellIs" dxfId="75" priority="21" operator="equal">
      <formula>"Alta"</formula>
    </cfRule>
    <cfRule type="cellIs" dxfId="74" priority="22" operator="equal">
      <formula>"Media"</formula>
    </cfRule>
    <cfRule type="cellIs" dxfId="73" priority="23" operator="equal">
      <formula>"Baja"</formula>
    </cfRule>
    <cfRule type="cellIs" dxfId="72" priority="24" operator="equal">
      <formula>"Muy Baja"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2" operator="equal">
      <formula>"Catastrófico"</formula>
    </cfRule>
    <cfRule type="cellIs" dxfId="69" priority="223" operator="equal">
      <formula>"Mayor"</formula>
    </cfRule>
    <cfRule type="cellIs" dxfId="68" priority="224" operator="equal">
      <formula>"Moderado"</formula>
    </cfRule>
    <cfRule type="cellIs" dxfId="67" priority="225" operator="equal">
      <formula>"Menor"</formula>
    </cfRule>
    <cfRule type="cellIs" dxfId="66" priority="226" operator="equal">
      <formula>"Leve"</formula>
    </cfRule>
  </conditionalFormatting>
  <conditionalFormatting sqref="R10">
    <cfRule type="cellIs" dxfId="65" priority="218" operator="equal">
      <formula>"Extremo"</formula>
    </cfRule>
    <cfRule type="cellIs" dxfId="64" priority="219" operator="equal">
      <formula>"Alto"</formula>
    </cfRule>
    <cfRule type="cellIs" dxfId="63" priority="220" operator="equal">
      <formula>"Moderado"</formula>
    </cfRule>
    <cfRule type="cellIs" dxfId="62" priority="221" operator="equal">
      <formula>"Bajo"</formula>
    </cfRule>
  </conditionalFormatting>
  <conditionalFormatting sqref="R16">
    <cfRule type="cellIs" dxfId="61" priority="200" operator="equal">
      <formula>"Extremo"</formula>
    </cfRule>
    <cfRule type="cellIs" dxfId="60" priority="201" operator="equal">
      <formula>"Alto"</formula>
    </cfRule>
    <cfRule type="cellIs" dxfId="59" priority="202" operator="equal">
      <formula>"Moderado"</formula>
    </cfRule>
    <cfRule type="cellIs" dxfId="58" priority="203" operator="equal">
      <formula>"Bajo"</formula>
    </cfRule>
  </conditionalFormatting>
  <conditionalFormatting sqref="R22">
    <cfRule type="cellIs" dxfId="57" priority="177" operator="equal">
      <formula>"Extremo"</formula>
    </cfRule>
    <cfRule type="cellIs" dxfId="56" priority="178" operator="equal">
      <formula>"Alto"</formula>
    </cfRule>
    <cfRule type="cellIs" dxfId="55" priority="179" operator="equal">
      <formula>"Moderado"</formula>
    </cfRule>
    <cfRule type="cellIs" dxfId="54" priority="180" operator="equal">
      <formula>"Bajo"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1" operator="equal">
      <formula>"Extremo"</formula>
    </cfRule>
    <cfRule type="cellIs" dxfId="48" priority="132" operator="equal">
      <formula>"Alto"</formula>
    </cfRule>
    <cfRule type="cellIs" dxfId="47" priority="133" operator="equal">
      <formula>"Moderado"</formula>
    </cfRule>
    <cfRule type="cellIs" dxfId="46" priority="134" operator="equal">
      <formula>"Bajo"</formula>
    </cfRule>
  </conditionalFormatting>
  <conditionalFormatting sqref="R40">
    <cfRule type="cellIs" dxfId="45" priority="108" operator="equal">
      <formula>"Extremo"</formula>
    </cfRule>
    <cfRule type="cellIs" dxfId="44" priority="109" operator="equal">
      <formula>"Alto"</formula>
    </cfRule>
    <cfRule type="cellIs" dxfId="43" priority="110" operator="equal">
      <formula>"Moderado"</formula>
    </cfRule>
    <cfRule type="cellIs" dxfId="42" priority="111" operator="equal">
      <formula>"Bajo"</formula>
    </cfRule>
  </conditionalFormatting>
  <conditionalFormatting sqref="R46">
    <cfRule type="cellIs" dxfId="41" priority="85" operator="equal">
      <formula>"Extremo"</formula>
    </cfRule>
    <cfRule type="cellIs" dxfId="40" priority="86" operator="equal">
      <formula>"Alto"</formula>
    </cfRule>
    <cfRule type="cellIs" dxfId="39" priority="87" operator="equal">
      <formula>"Moderado"</formula>
    </cfRule>
    <cfRule type="cellIs" dxfId="38" priority="88" operator="equal">
      <formula>"Bajo"</formula>
    </cfRule>
  </conditionalFormatting>
  <conditionalFormatting sqref="R52">
    <cfRule type="cellIs" dxfId="37" priority="62" operator="equal">
      <formula>"Extremo"</formula>
    </cfRule>
    <cfRule type="cellIs" dxfId="36" priority="63" operator="equal">
      <formula>"Alto"</formula>
    </cfRule>
    <cfRule type="cellIs" dxfId="35" priority="64" operator="equal">
      <formula>"Moderado"</formula>
    </cfRule>
    <cfRule type="cellIs" dxfId="34" priority="65" operator="equal">
      <formula>"Bajo"</formula>
    </cfRule>
  </conditionalFormatting>
  <conditionalFormatting sqref="R58">
    <cfRule type="cellIs" dxfId="33" priority="39" operator="equal">
      <formula>"Extremo"</formula>
    </cfRule>
    <cfRule type="cellIs" dxfId="32" priority="40" operator="equal">
      <formula>"Alto"</formula>
    </cfRule>
    <cfRule type="cellIs" dxfId="31" priority="41" operator="equal">
      <formula>"Moderado"</formula>
    </cfRule>
    <cfRule type="cellIs" dxfId="30" priority="42" operator="equal">
      <formula>"Bajo"</formula>
    </cfRule>
  </conditionalFormatting>
  <conditionalFormatting sqref="R64">
    <cfRule type="cellIs" dxfId="29" priority="16" operator="equal">
      <formula>"Extremo"</formula>
    </cfRule>
    <cfRule type="cellIs" dxfId="28" priority="17" operator="equal">
      <formula>"Alto"</formula>
    </cfRule>
    <cfRule type="cellIs" dxfId="27" priority="18" operator="equal">
      <formula>"Moderado"</formula>
    </cfRule>
    <cfRule type="cellIs" dxfId="26" priority="19" operator="equal">
      <formula>"Bajo"</formula>
    </cfRule>
  </conditionalFormatting>
  <conditionalFormatting sqref="AC10:AC69">
    <cfRule type="cellIs" dxfId="25" priority="11" operator="equal">
      <formula>"Muy Alta"</formula>
    </cfRule>
    <cfRule type="cellIs" dxfId="24" priority="12" operator="equal">
      <formula>"Alta"</formula>
    </cfRule>
    <cfRule type="cellIs" dxfId="23" priority="13" operator="equal">
      <formula>"Media"</formula>
    </cfRule>
    <cfRule type="cellIs" dxfId="22" priority="14" operator="equal">
      <formula>"Baja"</formula>
    </cfRule>
    <cfRule type="cellIs" dxfId="21" priority="15" operator="equal">
      <formula>"Muy Baja"</formula>
    </cfRule>
  </conditionalFormatting>
  <conditionalFormatting sqref="AE10:AE69">
    <cfRule type="cellIs" dxfId="20" priority="6" operator="equal">
      <formula>"Catastrófico"</formula>
    </cfRule>
    <cfRule type="cellIs" dxfId="19" priority="7" operator="equal">
      <formula>"Mayor"</formula>
    </cfRule>
    <cfRule type="cellIs" dxfId="18" priority="8" operator="equal">
      <formula>"Moderado"</formula>
    </cfRule>
    <cfRule type="cellIs" dxfId="17" priority="9" operator="equal">
      <formula>"Menor"</formula>
    </cfRule>
    <cfRule type="cellIs" dxfId="16" priority="10" operator="equal">
      <formula>"Leve"</formula>
    </cfRule>
  </conditionalFormatting>
  <conditionalFormatting sqref="AG10:AG69">
    <cfRule type="cellIs" dxfId="15" priority="2" operator="equal">
      <formula>"Extremo"</formula>
    </cfRule>
    <cfRule type="cellIs" dxfId="14" priority="3" operator="equal">
      <formula>"Alto"</formula>
    </cfRule>
    <cfRule type="cellIs" dxfId="13" priority="4" operator="equal">
      <formula>"Moderado"</formula>
    </cfRule>
    <cfRule type="cellIs" dxfId="12" priority="5" operator="equal">
      <formula>"Bajo"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88" t="s">
        <v>47</v>
      </c>
      <c r="B1" s="488"/>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70" zoomScaleNormal="70" workbookViewId="0">
      <selection activeCell="AY7" sqref="AY7"/>
    </sheetView>
  </sheetViews>
  <sheetFormatPr baseColWidth="10" defaultColWidth="11.42578125" defaultRowHeight="15" x14ac:dyDescent="0.25"/>
  <cols>
    <col min="2" max="39" width="5.7109375" customWidth="1"/>
    <col min="41" max="46" width="5.7109375" customWidth="1"/>
  </cols>
  <sheetData>
    <row r="1" spans="1:99" ht="121.7"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42" t="s">
        <v>582</v>
      </c>
      <c r="C2" s="642"/>
      <c r="D2" s="642"/>
      <c r="E2" s="642"/>
      <c r="F2" s="642"/>
      <c r="G2" s="642"/>
      <c r="H2" s="642"/>
      <c r="I2" s="642"/>
      <c r="J2" s="643" t="s">
        <v>463</v>
      </c>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c r="AM2" s="6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42"/>
      <c r="C3" s="642"/>
      <c r="D3" s="642"/>
      <c r="E3" s="642"/>
      <c r="F3" s="642"/>
      <c r="G3" s="642"/>
      <c r="H3" s="642"/>
      <c r="I3" s="642"/>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42"/>
      <c r="C4" s="642"/>
      <c r="D4" s="642"/>
      <c r="E4" s="642"/>
      <c r="F4" s="642"/>
      <c r="G4" s="642"/>
      <c r="H4" s="642"/>
      <c r="I4" s="642"/>
      <c r="J4" s="643"/>
      <c r="K4" s="643"/>
      <c r="L4" s="643"/>
      <c r="M4" s="643"/>
      <c r="N4" s="643"/>
      <c r="O4" s="643"/>
      <c r="P4" s="643"/>
      <c r="Q4" s="643"/>
      <c r="R4" s="643"/>
      <c r="S4" s="643"/>
      <c r="T4" s="643"/>
      <c r="U4" s="643"/>
      <c r="V4" s="643"/>
      <c r="W4" s="643"/>
      <c r="X4" s="643"/>
      <c r="Y4" s="643"/>
      <c r="Z4" s="643"/>
      <c r="AA4" s="643"/>
      <c r="AB4" s="643"/>
      <c r="AC4" s="643"/>
      <c r="AD4" s="643"/>
      <c r="AE4" s="643"/>
      <c r="AF4" s="643"/>
      <c r="AG4" s="643"/>
      <c r="AH4" s="643"/>
      <c r="AI4" s="643"/>
      <c r="AJ4" s="643"/>
      <c r="AK4" s="643"/>
      <c r="AL4" s="643"/>
      <c r="AM4" s="6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44" t="s">
        <v>583</v>
      </c>
      <c r="C6" s="644"/>
      <c r="D6" s="645"/>
      <c r="E6" s="560" t="s">
        <v>584</v>
      </c>
      <c r="F6" s="561"/>
      <c r="G6" s="561"/>
      <c r="H6" s="561"/>
      <c r="I6" s="562"/>
      <c r="J6" s="594" t="str">
        <f>IF(AND('Mapa final SI'!$L$10="Muy Alta",'Mapa final SI'!$P$10="Leve"),CONCATENATE("R",'Mapa final SI'!$A$10),"")</f>
        <v/>
      </c>
      <c r="K6" s="595"/>
      <c r="L6" s="595" t="str">
        <f>IF(AND('Mapa final SI'!$L$16="Muy Alta",'Mapa final SI'!$P$16="Leve"),CONCATENATE("R",'Mapa final SI'!$A$16),"")</f>
        <v/>
      </c>
      <c r="M6" s="595"/>
      <c r="N6" s="595" t="str">
        <f>IF(AND('Mapa final SI'!$L$22="Muy Alta",'Mapa final SI'!$P$22="Leve"),CONCATENATE("R",'Mapa final SI'!$A$22),"")</f>
        <v/>
      </c>
      <c r="O6" s="596"/>
      <c r="P6" s="594" t="str">
        <f>IF(AND('Mapa final SI'!$L$10="Muy Alta",'Mapa final SI'!$P$10="Menor"),CONCATENATE("R",'Mapa final SI'!$A$10),"")</f>
        <v/>
      </c>
      <c r="Q6" s="595"/>
      <c r="R6" s="595" t="str">
        <f>IF(AND('Mapa final SI'!$L$16="Muy Alta",'Mapa final SI'!$P$16="Menor"),CONCATENATE("R",'Mapa final SI'!$A$16),"")</f>
        <v/>
      </c>
      <c r="S6" s="595"/>
      <c r="T6" s="595" t="str">
        <f>IF(AND('Mapa final SI'!$L$22="Muy Alta",'Mapa final SI'!$P$22="Menor"),CONCATENATE("R",'Mapa final SI'!$A$22),"")</f>
        <v/>
      </c>
      <c r="U6" s="596"/>
      <c r="V6" s="594" t="str">
        <f>IF(AND('Mapa final SI'!$L$10="Muy Alta",'Mapa final SI'!$P$10="Moderado"),CONCATENATE("R",'Mapa final SI'!$A$10),"")</f>
        <v/>
      </c>
      <c r="W6" s="595"/>
      <c r="X6" s="595" t="str">
        <f>IF(AND('Mapa final SI'!$L$16="Muy Alta",'Mapa final SI'!$P$16="Moderado"),CONCATENATE("R",'Mapa final SI'!$A$16),"")</f>
        <v/>
      </c>
      <c r="Y6" s="595"/>
      <c r="Z6" s="595" t="str">
        <f>IF(AND('Mapa final SI'!$L$22="Muy Alta",'Mapa final SI'!$P$22="Moderado"),CONCATENATE("R",'Mapa final SI'!$A$22),"")</f>
        <v/>
      </c>
      <c r="AA6" s="596"/>
      <c r="AB6" s="594" t="str">
        <f>IF(AND('Mapa final SI'!$L$10="Muy Alta",'Mapa final SI'!$P$10="Mayor"),CONCATENATE("R",'Mapa final SI'!$A$10),"")</f>
        <v/>
      </c>
      <c r="AC6" s="595"/>
      <c r="AD6" s="595" t="str">
        <f>IF(AND('Mapa final SI'!$L$16="Muy Alta",'Mapa final SI'!$P$16="Mayor"),CONCATENATE("R",'Mapa final SI'!$A$16),"")</f>
        <v/>
      </c>
      <c r="AE6" s="595"/>
      <c r="AF6" s="595" t="str">
        <f>IF(AND('Mapa final SI'!$L$22="Muy Alta",'Mapa final SI'!$P$22="Mayor"),CONCATENATE("R",'Mapa final SI'!$A$22),"")</f>
        <v/>
      </c>
      <c r="AG6" s="596"/>
      <c r="AH6" s="602" t="str">
        <f>IF(AND('Mapa final SI'!$L$10="Muy Alta",'Mapa final SI'!$P$10="Catastrófico"),CONCATENATE("R",'Mapa final SI'!$A$10),"")</f>
        <v/>
      </c>
      <c r="AI6" s="597"/>
      <c r="AJ6" s="597" t="str">
        <f>IF(AND('Mapa final SI'!$L$16="Muy Alta",'Mapa final SI'!$P$16="Catastrófico"),CONCATENATE("R",'Mapa final SI'!$A$16),"")</f>
        <v/>
      </c>
      <c r="AK6" s="597"/>
      <c r="AL6" s="597" t="str">
        <f>IF(AND('Mapa final SI'!$L$22="Muy Alta",'Mapa final SI'!$P$22="Catastrófico"),CONCATENATE("R",'Mapa final SI'!$A$22),"")</f>
        <v/>
      </c>
      <c r="AM6" s="598"/>
      <c r="AO6" s="633" t="s">
        <v>585</v>
      </c>
      <c r="AP6" s="634"/>
      <c r="AQ6" s="634"/>
      <c r="AR6" s="634"/>
      <c r="AS6" s="634"/>
      <c r="AT6" s="6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44"/>
      <c r="C7" s="644"/>
      <c r="D7" s="645"/>
      <c r="E7" s="563"/>
      <c r="F7" s="564"/>
      <c r="G7" s="564"/>
      <c r="H7" s="564"/>
      <c r="I7" s="565"/>
      <c r="J7" s="569"/>
      <c r="K7" s="570"/>
      <c r="L7" s="570"/>
      <c r="M7" s="570"/>
      <c r="N7" s="570"/>
      <c r="O7" s="573"/>
      <c r="P7" s="569"/>
      <c r="Q7" s="570"/>
      <c r="R7" s="570"/>
      <c r="S7" s="570"/>
      <c r="T7" s="570"/>
      <c r="U7" s="573"/>
      <c r="V7" s="569"/>
      <c r="W7" s="570"/>
      <c r="X7" s="570"/>
      <c r="Y7" s="570"/>
      <c r="Z7" s="570"/>
      <c r="AA7" s="573"/>
      <c r="AB7" s="569"/>
      <c r="AC7" s="570"/>
      <c r="AD7" s="570"/>
      <c r="AE7" s="570"/>
      <c r="AF7" s="570"/>
      <c r="AG7" s="573"/>
      <c r="AH7" s="575"/>
      <c r="AI7" s="576"/>
      <c r="AJ7" s="576"/>
      <c r="AK7" s="576"/>
      <c r="AL7" s="576"/>
      <c r="AM7" s="579"/>
      <c r="AN7" s="15"/>
      <c r="AO7" s="636"/>
      <c r="AP7" s="637"/>
      <c r="AQ7" s="637"/>
      <c r="AR7" s="637"/>
      <c r="AS7" s="637"/>
      <c r="AT7" s="6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44"/>
      <c r="C8" s="644"/>
      <c r="D8" s="645"/>
      <c r="E8" s="563"/>
      <c r="F8" s="564"/>
      <c r="G8" s="564"/>
      <c r="H8" s="564"/>
      <c r="I8" s="565"/>
      <c r="J8" s="569" t="str">
        <f>IF(AND('Mapa final SI'!$L$28="Muy Alta",'Mapa final SI'!$P$28="Leve"),CONCATENATE("R",'Mapa final'!$A$28),"")</f>
        <v/>
      </c>
      <c r="K8" s="570"/>
      <c r="L8" s="570" t="str">
        <f>IF(AND('Mapa final SI'!$L$34="Muy Alta",'Mapa final SI'!$P$34="Leve"),CONCATENATE("R",'Mapa final'!$A$34),"")</f>
        <v/>
      </c>
      <c r="M8" s="570"/>
      <c r="N8" s="570" t="str">
        <f>IF(AND('Mapa final SI'!$L$40="Muy Alta",'Mapa final SI'!$P$40="Leve"),CONCATENATE("R",'Mapa final'!$A$40),"")</f>
        <v/>
      </c>
      <c r="O8" s="573"/>
      <c r="P8" s="569" t="str">
        <f>IF(AND('Mapa final SI'!$L$28="Muy Alta",'Mapa final SI'!$P$28="Menor"),CONCATENATE("R",'Mapa final'!$A$28),"")</f>
        <v/>
      </c>
      <c r="Q8" s="570"/>
      <c r="R8" s="570" t="str">
        <f>IF(AND('Mapa final SI'!$L$34="Muy Alta",'Mapa final SI'!$P$34="Menor"),CONCATENATE("R",'Mapa final'!$A$34),"")</f>
        <v/>
      </c>
      <c r="S8" s="570"/>
      <c r="T8" s="570" t="str">
        <f>IF(AND('Mapa final SI'!$L$40="Muy Alta",'Mapa final SI'!$P$40="Menor"),CONCATENATE("R",'Mapa final'!$A$40),"")</f>
        <v/>
      </c>
      <c r="U8" s="573"/>
      <c r="V8" s="569" t="str">
        <f>IF(AND('Mapa final SI'!$L$28="Muy Alta",'Mapa final SI'!$P$28="Moderado"),CONCATENATE("R",'Mapa final'!$A$28),"")</f>
        <v/>
      </c>
      <c r="W8" s="570"/>
      <c r="X8" s="570" t="str">
        <f>IF(AND('Mapa final SI'!$L$34="Muy Alta",'Mapa final SI'!$P$34="Moderado"),CONCATENATE("R",'Mapa final'!$A$34),"")</f>
        <v/>
      </c>
      <c r="Y8" s="570"/>
      <c r="Z8" s="570" t="str">
        <f>IF(AND('Mapa final SI'!$L$40="Muy Alta",'Mapa final SI'!$P$40="Moderado"),CONCATENATE("R",'Mapa final'!$A$40),"")</f>
        <v/>
      </c>
      <c r="AA8" s="573"/>
      <c r="AB8" s="569" t="str">
        <f>IF(AND('Mapa final SI'!$L$28="Muy Alta",'Mapa final SI'!$P$28="Mayor"),CONCATENATE("R",'Mapa final'!$A$28),"")</f>
        <v/>
      </c>
      <c r="AC8" s="570"/>
      <c r="AD8" s="570" t="str">
        <f>IF(AND('Mapa final SI'!$L$34="Muy Alta",'Mapa final SI'!$P$34="Mayor"),CONCATENATE("R",'Mapa final'!$A$34),"")</f>
        <v/>
      </c>
      <c r="AE8" s="570"/>
      <c r="AF8" s="570" t="str">
        <f>IF(AND('Mapa final SI'!$L$40="Muy Alta",'Mapa final SI'!$P$40="Mayor"),CONCATENATE("R",'Mapa final'!$A$40),"")</f>
        <v/>
      </c>
      <c r="AG8" s="573"/>
      <c r="AH8" s="575" t="str">
        <f>IF(AND('Mapa final SI'!$L$28="Muy Alta",'Mapa final SI'!$P$28="Catastrófico"),CONCATENATE("R",'Mapa final'!$A$28),"")</f>
        <v/>
      </c>
      <c r="AI8" s="576"/>
      <c r="AJ8" s="576" t="str">
        <f>IF(AND('Mapa final SI'!$L$34="Muy Alta",'Mapa final SI'!$P$34="Catastrófico"),CONCATENATE("R",'Mapa final'!$A$34),"")</f>
        <v/>
      </c>
      <c r="AK8" s="576"/>
      <c r="AL8" s="576" t="str">
        <f>IF(AND('Mapa final SI'!$L$40="Muy Alta",'Mapa final SI'!$P$40="Catastrófico"),CONCATENATE("R",'Mapa final'!$A$40),"")</f>
        <v/>
      </c>
      <c r="AM8" s="579"/>
      <c r="AN8" s="15"/>
      <c r="AO8" s="636"/>
      <c r="AP8" s="637"/>
      <c r="AQ8" s="637"/>
      <c r="AR8" s="637"/>
      <c r="AS8" s="637"/>
      <c r="AT8" s="6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44"/>
      <c r="C9" s="644"/>
      <c r="D9" s="645"/>
      <c r="E9" s="563"/>
      <c r="F9" s="564"/>
      <c r="G9" s="564"/>
      <c r="H9" s="564"/>
      <c r="I9" s="565"/>
      <c r="J9" s="569"/>
      <c r="K9" s="570"/>
      <c r="L9" s="570"/>
      <c r="M9" s="570"/>
      <c r="N9" s="570"/>
      <c r="O9" s="573"/>
      <c r="P9" s="569"/>
      <c r="Q9" s="570"/>
      <c r="R9" s="570"/>
      <c r="S9" s="570"/>
      <c r="T9" s="570"/>
      <c r="U9" s="573"/>
      <c r="V9" s="569"/>
      <c r="W9" s="570"/>
      <c r="X9" s="570"/>
      <c r="Y9" s="570"/>
      <c r="Z9" s="570"/>
      <c r="AA9" s="573"/>
      <c r="AB9" s="569"/>
      <c r="AC9" s="570"/>
      <c r="AD9" s="570"/>
      <c r="AE9" s="570"/>
      <c r="AF9" s="570"/>
      <c r="AG9" s="573"/>
      <c r="AH9" s="575"/>
      <c r="AI9" s="576"/>
      <c r="AJ9" s="576"/>
      <c r="AK9" s="576"/>
      <c r="AL9" s="576"/>
      <c r="AM9" s="579"/>
      <c r="AN9" s="15"/>
      <c r="AO9" s="636"/>
      <c r="AP9" s="637"/>
      <c r="AQ9" s="637"/>
      <c r="AR9" s="637"/>
      <c r="AS9" s="637"/>
      <c r="AT9" s="6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44"/>
      <c r="C10" s="644"/>
      <c r="D10" s="645"/>
      <c r="E10" s="563"/>
      <c r="F10" s="564"/>
      <c r="G10" s="564"/>
      <c r="H10" s="564"/>
      <c r="I10" s="565"/>
      <c r="J10" s="569" t="str">
        <f>IF(AND('Mapa final SI'!$L$46="Muy Alta",'Mapa final SI'!$P$46="Leve"),CONCATENATE("R",'Mapa final'!$A$46),"")</f>
        <v/>
      </c>
      <c r="K10" s="570"/>
      <c r="L10" s="570" t="str">
        <f>IF(AND('Mapa final SI'!$L$52="Muy Alta",'Mapa final SI'!$P$52="Leve"),CONCATENATE("R",'Mapa final'!$A$52),"")</f>
        <v/>
      </c>
      <c r="M10" s="570"/>
      <c r="N10" s="570" t="str">
        <f>IF(AND('Mapa final SI'!$L$58="Muy Alta",'Mapa final SI'!$P$58="Leve"),CONCATENATE("R",'Mapa final'!$A$58),"")</f>
        <v/>
      </c>
      <c r="O10" s="573"/>
      <c r="P10" s="569" t="str">
        <f>IF(AND('Mapa final SI'!$L$46="Muy Alta",'Mapa final SI'!$P$46="Menor"),CONCATENATE("R",'Mapa final'!$A$46),"")</f>
        <v/>
      </c>
      <c r="Q10" s="570"/>
      <c r="R10" s="570" t="str">
        <f>IF(AND('Mapa final SI'!$L$52="Muy Alta",'Mapa final SI'!$P$52="Menor"),CONCATENATE("R",'Mapa final'!$A$52),"")</f>
        <v/>
      </c>
      <c r="S10" s="570"/>
      <c r="T10" s="570" t="str">
        <f>IF(AND('Mapa final SI'!$L$58="Muy Alta",'Mapa final SI'!$P$58="Menor"),CONCATENATE("R",'Mapa final'!$A$58),"")</f>
        <v/>
      </c>
      <c r="U10" s="573"/>
      <c r="V10" s="569" t="str">
        <f>IF(AND('Mapa final SI'!$L$46="Muy Alta",'Mapa final SI'!$P$46="Moderado"),CONCATENATE("R",'Mapa final'!$A$46),"")</f>
        <v/>
      </c>
      <c r="W10" s="570"/>
      <c r="X10" s="570" t="str">
        <f>IF(AND('Mapa final SI'!$L$52="Muy Alta",'Mapa final SI'!$P$52="Moderado"),CONCATENATE("R",'Mapa final'!$A$52),"")</f>
        <v/>
      </c>
      <c r="Y10" s="570"/>
      <c r="Z10" s="570" t="str">
        <f>IF(AND('Mapa final SI'!$L$58="Muy Alta",'Mapa final SI'!$P$58="Moderado"),CONCATENATE("R",'Mapa final'!$A$58),"")</f>
        <v/>
      </c>
      <c r="AA10" s="573"/>
      <c r="AB10" s="569" t="str">
        <f>IF(AND('Mapa final SI'!$L$46="Muy Alta",'Mapa final SI'!$P$46="Mayor"),CONCATENATE("R",'Mapa final'!$A$46),"")</f>
        <v/>
      </c>
      <c r="AC10" s="570"/>
      <c r="AD10" s="570" t="str">
        <f>IF(AND('Mapa final SI'!$L$52="Muy Alta",'Mapa final SI'!$P$52="Mayor"),CONCATENATE("R",'Mapa final'!$A$52),"")</f>
        <v/>
      </c>
      <c r="AE10" s="570"/>
      <c r="AF10" s="570" t="str">
        <f>IF(AND('Mapa final SI'!$L$58="Muy Alta",'Mapa final SI'!$P$58="Mayor"),CONCATENATE("R",'Mapa final'!$A$58),"")</f>
        <v/>
      </c>
      <c r="AG10" s="573"/>
      <c r="AH10" s="575" t="str">
        <f>IF(AND('Mapa final SI'!$L$46="Muy Alta",'Mapa final SI'!$P$46="Catastrófico"),CONCATENATE("R",'Mapa final'!$A$46),"")</f>
        <v/>
      </c>
      <c r="AI10" s="576"/>
      <c r="AJ10" s="576" t="str">
        <f>IF(AND('Mapa final SI'!$L$52="Muy Alta",'Mapa final SI'!$P$52="Catastrófico"),CONCATENATE("R",'Mapa final'!$A$52),"")</f>
        <v/>
      </c>
      <c r="AK10" s="576"/>
      <c r="AL10" s="576" t="str">
        <f>IF(AND('Mapa final SI'!$L$58="Muy Alta",'Mapa final SI'!$P$58="Catastrófico"),CONCATENATE("R",'Mapa final'!$A$58),"")</f>
        <v/>
      </c>
      <c r="AM10" s="579"/>
      <c r="AN10" s="15"/>
      <c r="AO10" s="636"/>
      <c r="AP10" s="637"/>
      <c r="AQ10" s="637"/>
      <c r="AR10" s="637"/>
      <c r="AS10" s="637"/>
      <c r="AT10" s="6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44"/>
      <c r="C11" s="644"/>
      <c r="D11" s="645"/>
      <c r="E11" s="563"/>
      <c r="F11" s="564"/>
      <c r="G11" s="564"/>
      <c r="H11" s="564"/>
      <c r="I11" s="565"/>
      <c r="J11" s="569"/>
      <c r="K11" s="570"/>
      <c r="L11" s="570"/>
      <c r="M11" s="570"/>
      <c r="N11" s="570"/>
      <c r="O11" s="573"/>
      <c r="P11" s="569"/>
      <c r="Q11" s="570"/>
      <c r="R11" s="570"/>
      <c r="S11" s="570"/>
      <c r="T11" s="570"/>
      <c r="U11" s="573"/>
      <c r="V11" s="569"/>
      <c r="W11" s="570"/>
      <c r="X11" s="570"/>
      <c r="Y11" s="570"/>
      <c r="Z11" s="570"/>
      <c r="AA11" s="573"/>
      <c r="AB11" s="569"/>
      <c r="AC11" s="570"/>
      <c r="AD11" s="570"/>
      <c r="AE11" s="570"/>
      <c r="AF11" s="570"/>
      <c r="AG11" s="573"/>
      <c r="AH11" s="575"/>
      <c r="AI11" s="576"/>
      <c r="AJ11" s="576"/>
      <c r="AK11" s="576"/>
      <c r="AL11" s="576"/>
      <c r="AM11" s="579"/>
      <c r="AN11" s="15"/>
      <c r="AO11" s="636"/>
      <c r="AP11" s="637"/>
      <c r="AQ11" s="637"/>
      <c r="AR11" s="637"/>
      <c r="AS11" s="637"/>
      <c r="AT11" s="6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44"/>
      <c r="C12" s="644"/>
      <c r="D12" s="645"/>
      <c r="E12" s="563"/>
      <c r="F12" s="564"/>
      <c r="G12" s="564"/>
      <c r="H12" s="564"/>
      <c r="I12" s="565"/>
      <c r="J12" s="569" t="str">
        <f>IF(AND('Mapa final SI'!$L$64="Muy Alta",'Mapa final SI'!$P$64="Leve"),CONCATENATE("R",'Mapa final SI'!$A$64),"")</f>
        <v/>
      </c>
      <c r="K12" s="570"/>
      <c r="L12" s="570" t="str">
        <f>IF(AND('Mapa final SI'!$L$70="Muy Alta",'Mapa final SI'!$P$70="Leve"),CONCATENATE("R",'Mapa final SI'!$A$70),"")</f>
        <v/>
      </c>
      <c r="M12" s="570"/>
      <c r="N12" s="570" t="str">
        <f>IF(AND('Mapa final SI'!$L$76="Muy Alta",'Mapa final SI'!$P$76="Leve"),CONCATENATE("R",'Mapa final SI'!$A$76),"")</f>
        <v/>
      </c>
      <c r="O12" s="573"/>
      <c r="P12" s="569" t="str">
        <f>IF(AND('Mapa final SI'!$L$64="Muy Alta",'Mapa final SI'!$P$64="Menor"),CONCATENATE("R",'Mapa final SI'!$A$64),"")</f>
        <v/>
      </c>
      <c r="Q12" s="570"/>
      <c r="R12" s="570" t="str">
        <f>IF(AND('Mapa final SI'!$L$70="Muy Alta",'Mapa final SI'!$P$70="Menor"),CONCATENATE("R",'Mapa final SI'!$A$70),"")</f>
        <v/>
      </c>
      <c r="S12" s="570"/>
      <c r="T12" s="570" t="str">
        <f>IF(AND('Mapa final SI'!$L$76="Muy Alta",'Mapa final SI'!$P$76="Menor"),CONCATENATE("R",'Mapa final SI'!$A$76),"")</f>
        <v/>
      </c>
      <c r="U12" s="573"/>
      <c r="V12" s="569" t="str">
        <f>IF(AND('Mapa final SI'!$L$64="Muy Alta",'Mapa final SI'!$P$64="Moderado"),CONCATENATE("R",'Mapa final SI'!$A$64),"")</f>
        <v/>
      </c>
      <c r="W12" s="570"/>
      <c r="X12" s="570" t="str">
        <f>IF(AND('Mapa final SI'!$L$70="Muy Alta",'Mapa final SI'!$P$70="Moderado"),CONCATENATE("R",'Mapa final SI'!$A$70),"")</f>
        <v/>
      </c>
      <c r="Y12" s="570"/>
      <c r="Z12" s="570" t="str">
        <f>IF(AND('Mapa final SI'!$L$76="Muy Alta",'Mapa final SI'!$P$76="Moderado"),CONCATENATE("R",'Mapa final SI'!$A$76),"")</f>
        <v/>
      </c>
      <c r="AA12" s="573"/>
      <c r="AB12" s="569" t="str">
        <f>IF(AND('Mapa final SI'!$L$64="Muy Alta",'Mapa final SI'!$P$64="Mayor"),CONCATENATE("R",'Mapa final SI'!$A$64),"")</f>
        <v/>
      </c>
      <c r="AC12" s="570"/>
      <c r="AD12" s="570" t="str">
        <f>IF(AND('Mapa final SI'!$L$70="Muy Alta",'Mapa final SI'!$P$70="Mayor"),CONCATENATE("R",'Mapa final SI'!$A$70),"")</f>
        <v/>
      </c>
      <c r="AE12" s="570"/>
      <c r="AF12" s="570" t="str">
        <f>IF(AND('Mapa final SI'!$L$76="Muy Alta",'Mapa final SI'!$P$76="Mayor"),CONCATENATE("R",'Mapa final SI'!$A$76),"")</f>
        <v/>
      </c>
      <c r="AG12" s="573"/>
      <c r="AH12" s="575" t="str">
        <f>IF(AND('Mapa final SI'!$L$64="Muy Alta",'Mapa final SI'!$P$64="Catastrófico"),CONCATENATE("R",'Mapa final SI'!$A$64),"")</f>
        <v/>
      </c>
      <c r="AI12" s="576"/>
      <c r="AJ12" s="576" t="str">
        <f>IF(AND('Mapa final SI'!$L$70="Muy Alta",'Mapa final SI'!$P$70="Catastrófico"),CONCATENATE("R",'Mapa final SI'!$A$70),"")</f>
        <v/>
      </c>
      <c r="AK12" s="576"/>
      <c r="AL12" s="576" t="str">
        <f>IF(AND('Mapa final SI'!$L$76="Muy Alta",'Mapa final SI'!$P$76="Catastrófico"),CONCATENATE("R",'Mapa final SI'!$A$76),"")</f>
        <v/>
      </c>
      <c r="AM12" s="579"/>
      <c r="AN12" s="15"/>
      <c r="AO12" s="636"/>
      <c r="AP12" s="637"/>
      <c r="AQ12" s="637"/>
      <c r="AR12" s="637"/>
      <c r="AS12" s="637"/>
      <c r="AT12" s="6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44"/>
      <c r="C13" s="644"/>
      <c r="D13" s="645"/>
      <c r="E13" s="566"/>
      <c r="F13" s="567"/>
      <c r="G13" s="567"/>
      <c r="H13" s="567"/>
      <c r="I13" s="568"/>
      <c r="J13" s="569"/>
      <c r="K13" s="570"/>
      <c r="L13" s="570"/>
      <c r="M13" s="570"/>
      <c r="N13" s="570"/>
      <c r="O13" s="573"/>
      <c r="P13" s="569"/>
      <c r="Q13" s="570"/>
      <c r="R13" s="570"/>
      <c r="S13" s="570"/>
      <c r="T13" s="570"/>
      <c r="U13" s="573"/>
      <c r="V13" s="569"/>
      <c r="W13" s="570"/>
      <c r="X13" s="570"/>
      <c r="Y13" s="570"/>
      <c r="Z13" s="570"/>
      <c r="AA13" s="573"/>
      <c r="AB13" s="569"/>
      <c r="AC13" s="570"/>
      <c r="AD13" s="570"/>
      <c r="AE13" s="570"/>
      <c r="AF13" s="570"/>
      <c r="AG13" s="573"/>
      <c r="AH13" s="577"/>
      <c r="AI13" s="578"/>
      <c r="AJ13" s="578"/>
      <c r="AK13" s="578"/>
      <c r="AL13" s="578"/>
      <c r="AM13" s="580"/>
      <c r="AN13" s="15"/>
      <c r="AO13" s="639"/>
      <c r="AP13" s="640"/>
      <c r="AQ13" s="640"/>
      <c r="AR13" s="640"/>
      <c r="AS13" s="640"/>
      <c r="AT13" s="6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44"/>
      <c r="C14" s="644"/>
      <c r="D14" s="645"/>
      <c r="E14" s="560" t="s">
        <v>586</v>
      </c>
      <c r="F14" s="561"/>
      <c r="G14" s="561"/>
      <c r="H14" s="561"/>
      <c r="I14" s="561"/>
      <c r="J14" s="603" t="str">
        <f>IF(AND('Mapa final SI'!$P$10="Alta",'Mapa final SI'!$P$10="Leve"),CONCATENATE("R",'Mapa final'!$A$10),"")</f>
        <v/>
      </c>
      <c r="K14" s="604"/>
      <c r="L14" s="604" t="str">
        <f>IF(AND('Mapa final SI'!$P$16="Alta",'Mapa final SI'!$P$16="Leve"),CONCATENATE("R",'Mapa final'!$A$16),"")</f>
        <v/>
      </c>
      <c r="M14" s="604"/>
      <c r="N14" s="604" t="str">
        <f>IF(AND('Mapa final SI'!$L$22="Alta",'Mapa final SI'!$P$22="Leve"),CONCATENATE("R",'Mapa final SI'!$A$22),"")</f>
        <v/>
      </c>
      <c r="O14" s="605"/>
      <c r="P14" s="603" t="str">
        <f>IF(AND('Mapa final SI'!$L$10="Alta",'Mapa final SI'!$P$10="Menor"),CONCATENATE("R",'Mapa final SI'!$A$10),"")</f>
        <v/>
      </c>
      <c r="Q14" s="604"/>
      <c r="R14" s="604" t="str">
        <f>IF(AND('Mapa final SI'!$L$16="Alta",'Mapa final SI'!$P$16="Menor"),CONCATENATE("R",'Mapa final SI'!$A$16),"")</f>
        <v/>
      </c>
      <c r="S14" s="604"/>
      <c r="T14" s="604" t="str">
        <f>IF(AND('Mapa final SI'!$L$22="Alta",'Mapa final SI'!$P$22="Menor"),CONCATENATE("R",'Mapa final SI'!$A$22),"")</f>
        <v/>
      </c>
      <c r="U14" s="605"/>
      <c r="V14" s="594" t="str">
        <f>IF(AND('Mapa final SI'!$L$10="Alta",'Mapa final SI'!$P$10="Moderado"),CONCATENATE("R",'Mapa final SI'!$A$10),"")</f>
        <v/>
      </c>
      <c r="W14" s="595"/>
      <c r="X14" s="595" t="str">
        <f>IF(AND('Mapa final SI'!$L$16="Alta",'Mapa final SI'!$P$16="Moderado"),CONCATENATE("R",'Mapa final SI'!$A$16),"")</f>
        <v/>
      </c>
      <c r="Y14" s="595"/>
      <c r="Z14" s="595" t="str">
        <f>IF(AND('Mapa final SI'!$L$22="Alta",'Mapa final SI'!$P$22="Moderado"),CONCATENATE("R",'Mapa final SI'!$A$22),"")</f>
        <v/>
      </c>
      <c r="AA14" s="596"/>
      <c r="AB14" s="594" t="str">
        <f>IF(AND('Mapa final SI'!$L$10="Alta",'Mapa final SI'!$P$10="Mayor"),CONCATENATE("R",'Mapa final SI'!$A$10),"")</f>
        <v/>
      </c>
      <c r="AC14" s="595"/>
      <c r="AD14" s="595" t="str">
        <f>IF(AND('Mapa final SI'!$L$16="Alta",'Mapa final SI'!$P$16="Mayor"),CONCATENATE("R",'Mapa final SI'!$A$16),"")</f>
        <v/>
      </c>
      <c r="AE14" s="595"/>
      <c r="AF14" s="595" t="str">
        <f>IF(AND('Mapa final SI'!$L$22="Alta",'Mapa final SI'!$P$22="Mayor"),CONCATENATE("R",'Mapa final SI'!$A$22),"")</f>
        <v/>
      </c>
      <c r="AG14" s="596"/>
      <c r="AH14" s="602" t="str">
        <f>IF(AND('Mapa final SI'!$L$10="Alta",'Mapa final SI'!$P$10="Catastrófico"),CONCATENATE("R",'Mapa final SI'!$A$10),"")</f>
        <v/>
      </c>
      <c r="AI14" s="597"/>
      <c r="AJ14" s="597" t="str">
        <f>IF(AND('Mapa final SI'!$L$16="Alta",'Mapa final SI'!$P$16="Catastrófico"),CONCATENATE("R",'Mapa final SI'!$A$16),"")</f>
        <v/>
      </c>
      <c r="AK14" s="597"/>
      <c r="AL14" s="597" t="str">
        <f>IF(AND('Mapa final SI'!$L$22="Alta",'Mapa final SI'!$P$22="Catastrófico"),CONCATENATE("R",'Mapa final SI'!$A$22),"")</f>
        <v/>
      </c>
      <c r="AM14" s="598"/>
      <c r="AN14" s="15"/>
      <c r="AO14" s="624" t="s">
        <v>587</v>
      </c>
      <c r="AP14" s="625"/>
      <c r="AQ14" s="625"/>
      <c r="AR14" s="625"/>
      <c r="AS14" s="625"/>
      <c r="AT14" s="62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44"/>
      <c r="C15" s="644"/>
      <c r="D15" s="645"/>
      <c r="E15" s="563"/>
      <c r="F15" s="564"/>
      <c r="G15" s="564"/>
      <c r="H15" s="564"/>
      <c r="I15" s="564"/>
      <c r="J15" s="581"/>
      <c r="K15" s="582"/>
      <c r="L15" s="582"/>
      <c r="M15" s="582"/>
      <c r="N15" s="582"/>
      <c r="O15" s="587"/>
      <c r="P15" s="581"/>
      <c r="Q15" s="582"/>
      <c r="R15" s="582"/>
      <c r="S15" s="582"/>
      <c r="T15" s="582"/>
      <c r="U15" s="587"/>
      <c r="V15" s="569"/>
      <c r="W15" s="570"/>
      <c r="X15" s="570"/>
      <c r="Y15" s="570"/>
      <c r="Z15" s="570"/>
      <c r="AA15" s="573"/>
      <c r="AB15" s="569"/>
      <c r="AC15" s="570"/>
      <c r="AD15" s="570"/>
      <c r="AE15" s="570"/>
      <c r="AF15" s="570"/>
      <c r="AG15" s="573"/>
      <c r="AH15" s="575"/>
      <c r="AI15" s="576"/>
      <c r="AJ15" s="576"/>
      <c r="AK15" s="576"/>
      <c r="AL15" s="576"/>
      <c r="AM15" s="579"/>
      <c r="AN15" s="15"/>
      <c r="AO15" s="627"/>
      <c r="AP15" s="628"/>
      <c r="AQ15" s="628"/>
      <c r="AR15" s="628"/>
      <c r="AS15" s="628"/>
      <c r="AT15" s="62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44"/>
      <c r="C16" s="644"/>
      <c r="D16" s="645"/>
      <c r="E16" s="563"/>
      <c r="F16" s="564"/>
      <c r="G16" s="564"/>
      <c r="H16" s="564"/>
      <c r="I16" s="564"/>
      <c r="J16" s="581" t="str">
        <f>IF(AND('Mapa final SI'!$L$28="Alta",'Mapa final SI'!$P$28="Leve"),CONCATENATE("R",'Mapa final SI'!$A$28),"")</f>
        <v/>
      </c>
      <c r="K16" s="582"/>
      <c r="L16" s="582" t="str">
        <f>IF(AND('Mapa final SI'!$L$34="Alta",'Mapa final SI'!$P$34="Leve"),CONCATENATE("R",'Mapa final SI'!$A$34),"")</f>
        <v/>
      </c>
      <c r="M16" s="582"/>
      <c r="N16" s="582" t="str">
        <f>IF(AND('Mapa final SI'!$L$40="Alta",'Mapa final SI'!$P$40="Leve"),CONCATENATE("R",'Mapa final SI'!$A$40),"")</f>
        <v/>
      </c>
      <c r="O16" s="587"/>
      <c r="P16" s="581" t="str">
        <f>IF(AND('Mapa final SI'!$L$28="Alta",'Mapa final SI'!$P$28="Menor"),CONCATENATE("R",'Mapa final SI'!$A$28),"")</f>
        <v/>
      </c>
      <c r="Q16" s="582"/>
      <c r="R16" s="582" t="str">
        <f>IF(AND('Mapa final SI'!$L$34="Alta",'Mapa final SI'!$P$34="Menor"),CONCATENATE("R",'Mapa final SI'!$A$34),"")</f>
        <v/>
      </c>
      <c r="S16" s="582"/>
      <c r="T16" s="582" t="str">
        <f>IF(AND('Mapa final SI'!$L$40="Alta",'Mapa final SI'!$P$40="Menor"),CONCATENATE("R",'Mapa final SI'!$A$40),"")</f>
        <v/>
      </c>
      <c r="U16" s="587"/>
      <c r="V16" s="569" t="str">
        <f>IF(AND('Mapa final SI'!$L$28="Alta",'Mapa final SI'!$P$28="Moderado"),CONCATENATE("R",'Mapa final SI'!$A$28),"")</f>
        <v/>
      </c>
      <c r="W16" s="570"/>
      <c r="X16" s="570" t="str">
        <f>IF(AND('Mapa final SI'!$L$34="Alta",'Mapa final SI'!$P$34="Moderado"),CONCATENATE("R",'Mapa final SI'!$A$34),"")</f>
        <v/>
      </c>
      <c r="Y16" s="570"/>
      <c r="Z16" s="570" t="str">
        <f>IF(AND('Mapa final SI'!$L$40="Alta",'Mapa final SI'!$P$40="Moderado"),CONCATENATE("R",'Mapa final SI'!$A$40),"")</f>
        <v/>
      </c>
      <c r="AA16" s="573"/>
      <c r="AB16" s="569" t="str">
        <f>IF(AND('Mapa final SI'!$L$28="Alta",'Mapa final SI'!$P$28="Mayor"),CONCATENATE("R",'Mapa final SI'!$A$28),"")</f>
        <v/>
      </c>
      <c r="AC16" s="570"/>
      <c r="AD16" s="570" t="str">
        <f>IF(AND('Mapa final SI'!$L$34="Alta",'Mapa final SI'!$P$34="Mayor"),CONCATENATE("R",'Mapa final SI'!$A$34),"")</f>
        <v/>
      </c>
      <c r="AE16" s="570"/>
      <c r="AF16" s="570" t="str">
        <f>IF(AND('Mapa final SI'!$L$40="Alta",'Mapa final SI'!$P$40="Mayor"),CONCATENATE("R",'Mapa final SI'!$A$40),"")</f>
        <v/>
      </c>
      <c r="AG16" s="573"/>
      <c r="AH16" s="575" t="str">
        <f>IF(AND('Mapa final SI'!$L$28="Alta",'Mapa final SI'!$P$28="Catastrófico"),CONCATENATE("R",'Mapa final SI'!$A$28),"")</f>
        <v/>
      </c>
      <c r="AI16" s="576"/>
      <c r="AJ16" s="576" t="str">
        <f>IF(AND('Mapa final SI'!$L$34="Alta",'Mapa final SI'!$P$34="Catastrófico"),CONCATENATE("R",'Mapa final SI'!$A$34),"")</f>
        <v/>
      </c>
      <c r="AK16" s="576"/>
      <c r="AL16" s="576" t="str">
        <f>IF(AND('Mapa final SI'!$L$40="Alta",'Mapa final SI'!$P$40="Catastrófico"),CONCATENATE("R",'Mapa final SI'!$A$40),"")</f>
        <v/>
      </c>
      <c r="AM16" s="579"/>
      <c r="AN16" s="15"/>
      <c r="AO16" s="627"/>
      <c r="AP16" s="628"/>
      <c r="AQ16" s="628"/>
      <c r="AR16" s="628"/>
      <c r="AS16" s="628"/>
      <c r="AT16" s="62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44"/>
      <c r="C17" s="644"/>
      <c r="D17" s="645"/>
      <c r="E17" s="563"/>
      <c r="F17" s="564"/>
      <c r="G17" s="564"/>
      <c r="H17" s="564"/>
      <c r="I17" s="564"/>
      <c r="J17" s="581"/>
      <c r="K17" s="582"/>
      <c r="L17" s="582"/>
      <c r="M17" s="582"/>
      <c r="N17" s="582"/>
      <c r="O17" s="587"/>
      <c r="P17" s="581"/>
      <c r="Q17" s="582"/>
      <c r="R17" s="582"/>
      <c r="S17" s="582"/>
      <c r="T17" s="582"/>
      <c r="U17" s="587"/>
      <c r="V17" s="569"/>
      <c r="W17" s="570"/>
      <c r="X17" s="570"/>
      <c r="Y17" s="570"/>
      <c r="Z17" s="570"/>
      <c r="AA17" s="573"/>
      <c r="AB17" s="569"/>
      <c r="AC17" s="570"/>
      <c r="AD17" s="570"/>
      <c r="AE17" s="570"/>
      <c r="AF17" s="570"/>
      <c r="AG17" s="573"/>
      <c r="AH17" s="575"/>
      <c r="AI17" s="576"/>
      <c r="AJ17" s="576"/>
      <c r="AK17" s="576"/>
      <c r="AL17" s="576"/>
      <c r="AM17" s="579"/>
      <c r="AN17" s="15"/>
      <c r="AO17" s="627"/>
      <c r="AP17" s="628"/>
      <c r="AQ17" s="628"/>
      <c r="AR17" s="628"/>
      <c r="AS17" s="628"/>
      <c r="AT17" s="62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44"/>
      <c r="C18" s="644"/>
      <c r="D18" s="645"/>
      <c r="E18" s="563"/>
      <c r="F18" s="564"/>
      <c r="G18" s="564"/>
      <c r="H18" s="564"/>
      <c r="I18" s="564"/>
      <c r="J18" s="581" t="str">
        <f>IF(AND('Mapa final SI'!$L$46="Alta",'Mapa final SI'!$P$46="Leve"),CONCATENATE("R",'Mapa final SI'!$A$46),"")</f>
        <v/>
      </c>
      <c r="K18" s="582"/>
      <c r="L18" s="582" t="str">
        <f>IF(AND('Mapa final SI'!$L$52="Alta",'Mapa final SI'!$P$52="Leve"),CONCATENATE("R",'Mapa final SI'!$A$52),"")</f>
        <v/>
      </c>
      <c r="M18" s="582"/>
      <c r="N18" s="582" t="str">
        <f>IF(AND('Mapa final SI'!$L$58="Alta",'Mapa final SI'!$P$58="Leve"),CONCATENATE("R",'Mapa final SI'!$A$58),"")</f>
        <v/>
      </c>
      <c r="O18" s="587"/>
      <c r="P18" s="581" t="str">
        <f>IF(AND('Mapa final SI'!$L$46="Alta",'Mapa final SI'!$P$46="Menor"),CONCATENATE("R",'Mapa final SI'!$A$46),"")</f>
        <v/>
      </c>
      <c r="Q18" s="582"/>
      <c r="R18" s="582" t="str">
        <f>IF(AND('Mapa final SI'!$L$52="Alta",'Mapa final SI'!$P$52="Menor"),CONCATENATE("R",'Mapa final SI'!$A$52),"")</f>
        <v/>
      </c>
      <c r="S18" s="582"/>
      <c r="T18" s="582" t="str">
        <f>IF(AND('Mapa final SI'!$L$58="Alta",'Mapa final SI'!$P$58="Menor"),CONCATENATE("R",'Mapa final SI'!$A$58),"")</f>
        <v/>
      </c>
      <c r="U18" s="587"/>
      <c r="V18" s="569" t="str">
        <f>IF(AND('Mapa final SI'!$L$46="Alta",'Mapa final SI'!$P$46="Moderado"),CONCATENATE("R",'Mapa final SI'!$A$46),"")</f>
        <v/>
      </c>
      <c r="W18" s="570"/>
      <c r="X18" s="570" t="str">
        <f>IF(AND('Mapa final SI'!$L$52="Alta",'Mapa final SI'!$P$52="Moderado"),CONCATENATE("R",'Mapa final SI'!$A$52),"")</f>
        <v/>
      </c>
      <c r="Y18" s="570"/>
      <c r="Z18" s="570" t="str">
        <f>IF(AND('Mapa final SI'!$L$58="Alta",'Mapa final SI'!$P$58="Moderado"),CONCATENATE("R",'Mapa final SI'!$A$58),"")</f>
        <v/>
      </c>
      <c r="AA18" s="573"/>
      <c r="AB18" s="569" t="str">
        <f>IF(AND('Mapa final SI'!$L$46="Alta",'Mapa final SI'!$P$46="Mayor"),CONCATENATE("R",'Mapa final SI'!$A$46),"")</f>
        <v/>
      </c>
      <c r="AC18" s="570"/>
      <c r="AD18" s="570" t="str">
        <f>IF(AND('Mapa final SI'!$L$52="Alta",'Mapa final SI'!$P$52="Mayor"),CONCATENATE("R",'Mapa final SI'!$A$52),"")</f>
        <v/>
      </c>
      <c r="AE18" s="570"/>
      <c r="AF18" s="570" t="str">
        <f>IF(AND('Mapa final SI'!$L$58="Alta",'Mapa final SI'!$P$58="Mayor"),CONCATENATE("R",'Mapa final SI'!$A$58),"")</f>
        <v/>
      </c>
      <c r="AG18" s="573"/>
      <c r="AH18" s="575" t="str">
        <f>IF(AND('Mapa final SI'!$L$46="Alta",'Mapa final SI'!$P$46="Catastrófico"),CONCATENATE("R",'Mapa final SI'!$A$46),"")</f>
        <v/>
      </c>
      <c r="AI18" s="576"/>
      <c r="AJ18" s="576" t="str">
        <f>IF(AND('Mapa final SI'!$L$52="Alta",'Mapa final SI'!$P$52="Catastrófico"),CONCATENATE("R",'Mapa final SI'!$A$52),"")</f>
        <v/>
      </c>
      <c r="AK18" s="576"/>
      <c r="AL18" s="576" t="str">
        <f>IF(AND('Mapa final SI'!$L$58="Alta",'Mapa final SI'!$P$58="Catastrófico"),CONCATENATE("R",'Mapa final SI'!$A$58),"")</f>
        <v/>
      </c>
      <c r="AM18" s="579"/>
      <c r="AN18" s="15"/>
      <c r="AO18" s="627"/>
      <c r="AP18" s="628"/>
      <c r="AQ18" s="628"/>
      <c r="AR18" s="628"/>
      <c r="AS18" s="628"/>
      <c r="AT18" s="62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44"/>
      <c r="C19" s="644"/>
      <c r="D19" s="645"/>
      <c r="E19" s="563"/>
      <c r="F19" s="564"/>
      <c r="G19" s="564"/>
      <c r="H19" s="564"/>
      <c r="I19" s="564"/>
      <c r="J19" s="581"/>
      <c r="K19" s="582"/>
      <c r="L19" s="582"/>
      <c r="M19" s="582"/>
      <c r="N19" s="582"/>
      <c r="O19" s="587"/>
      <c r="P19" s="581"/>
      <c r="Q19" s="582"/>
      <c r="R19" s="582"/>
      <c r="S19" s="582"/>
      <c r="T19" s="582"/>
      <c r="U19" s="587"/>
      <c r="V19" s="569"/>
      <c r="W19" s="570"/>
      <c r="X19" s="570"/>
      <c r="Y19" s="570"/>
      <c r="Z19" s="570"/>
      <c r="AA19" s="573"/>
      <c r="AB19" s="569"/>
      <c r="AC19" s="570"/>
      <c r="AD19" s="570"/>
      <c r="AE19" s="570"/>
      <c r="AF19" s="570"/>
      <c r="AG19" s="573"/>
      <c r="AH19" s="575"/>
      <c r="AI19" s="576"/>
      <c r="AJ19" s="576"/>
      <c r="AK19" s="576"/>
      <c r="AL19" s="576"/>
      <c r="AM19" s="579"/>
      <c r="AN19" s="15"/>
      <c r="AO19" s="627"/>
      <c r="AP19" s="628"/>
      <c r="AQ19" s="628"/>
      <c r="AR19" s="628"/>
      <c r="AS19" s="628"/>
      <c r="AT19" s="62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44"/>
      <c r="C20" s="644"/>
      <c r="D20" s="645"/>
      <c r="E20" s="563"/>
      <c r="F20" s="564"/>
      <c r="G20" s="564"/>
      <c r="H20" s="564"/>
      <c r="I20" s="564"/>
      <c r="J20" s="581" t="str">
        <f>IF(AND('Mapa final SI'!$L$64="Alta",'Mapa final SI'!$P$64="Leve"),CONCATENATE("R",'Mapa final SI'!$A$64),"")</f>
        <v/>
      </c>
      <c r="K20" s="582"/>
      <c r="L20" s="582" t="str">
        <f>IF(AND('Mapa final SI'!$L$70="Alta",'Mapa final SI'!$P$70="Leve"),CONCATENATE("R",'Mapa final SI'!$A$70),"")</f>
        <v/>
      </c>
      <c r="M20" s="582"/>
      <c r="N20" s="582" t="str">
        <f>IF(AND('Mapa final SI'!$L$76="Alta",'Mapa final SI'!$P$76="Leve"),CONCATENATE("R",'Mapa final SI'!$A$76),"")</f>
        <v/>
      </c>
      <c r="O20" s="587"/>
      <c r="P20" s="581" t="str">
        <f>IF(AND('Mapa final SI'!$L$64="Alta",'Mapa final SI'!$P$64="Menor"),CONCATENATE("R",'Mapa final SI'!$A$64),"")</f>
        <v/>
      </c>
      <c r="Q20" s="582"/>
      <c r="R20" s="582" t="str">
        <f>IF(AND('Mapa final SI'!$L$70="Alta",'Mapa final SI'!$P$70="Menor"),CONCATENATE("R",'Mapa final SI'!$A$70),"")</f>
        <v/>
      </c>
      <c r="S20" s="582"/>
      <c r="T20" s="582" t="str">
        <f>IF(AND('Mapa final SI'!$L$76="Alta",'Mapa final SI'!$P$76="Menor"),CONCATENATE("R",'Mapa final SI'!$A$76),"")</f>
        <v/>
      </c>
      <c r="U20" s="587"/>
      <c r="V20" s="569" t="str">
        <f>IF(AND('Mapa final SI'!$L$64="Alta",'Mapa final SI'!$P$64="Moderado"),CONCATENATE("R",'Mapa final SI'!$A$64),"")</f>
        <v/>
      </c>
      <c r="W20" s="570"/>
      <c r="X20" s="570" t="str">
        <f>IF(AND('Mapa final SI'!$L$70="Alta",'Mapa final SI'!$P$70="Moderado"),CONCATENATE("R",'Mapa final SI'!$A$70),"")</f>
        <v/>
      </c>
      <c r="Y20" s="570"/>
      <c r="Z20" s="570" t="str">
        <f>IF(AND('Mapa final SI'!$L$76="Alta",'Mapa final SI'!$P$76="Moderado"),CONCATENATE("R",'Mapa final SI'!$A$76),"")</f>
        <v/>
      </c>
      <c r="AA20" s="573"/>
      <c r="AB20" s="569" t="str">
        <f>IF(AND('Mapa final SI'!$L$64="Alta",'Mapa final SI'!$P$64="Mayor"),CONCATENATE("R",'Mapa final SI'!$A$64),"")</f>
        <v/>
      </c>
      <c r="AC20" s="570"/>
      <c r="AD20" s="570" t="str">
        <f>IF(AND('Mapa final SI'!$L$70="Alta",'Mapa final SI'!$P$70="Mayor"),CONCATENATE("R",'Mapa final SI'!$A$70),"")</f>
        <v/>
      </c>
      <c r="AE20" s="570"/>
      <c r="AF20" s="570" t="str">
        <f>IF(AND('Mapa final SI'!$L$76="Alta",'Mapa final SI'!$P$76="Mayor"),CONCATENATE("R",'Mapa final SI'!$A$76),"")</f>
        <v/>
      </c>
      <c r="AG20" s="573"/>
      <c r="AH20" s="575" t="str">
        <f>IF(AND('Mapa final SI'!$L$64="Alta",'Mapa final SI'!$P$64="Catastrófico"),CONCATENATE("R",'Mapa final SI'!$A$64),"")</f>
        <v/>
      </c>
      <c r="AI20" s="576"/>
      <c r="AJ20" s="576" t="str">
        <f>IF(AND('Mapa final SI'!$L$70="Alta",'Mapa final SI'!$P$70="Catastrófico"),CONCATENATE("R",'Mapa final SI'!$A$70),"")</f>
        <v/>
      </c>
      <c r="AK20" s="576"/>
      <c r="AL20" s="576" t="str">
        <f>IF(AND('Mapa final SI'!$L$76="Alta",'Mapa final SI'!$P$76="Catastrófico"),CONCATENATE("R",'Mapa final SI'!$A$76),"")</f>
        <v/>
      </c>
      <c r="AM20" s="579"/>
      <c r="AN20" s="15"/>
      <c r="AO20" s="627"/>
      <c r="AP20" s="628"/>
      <c r="AQ20" s="628"/>
      <c r="AR20" s="628"/>
      <c r="AS20" s="628"/>
      <c r="AT20" s="62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44"/>
      <c r="C21" s="644"/>
      <c r="D21" s="645"/>
      <c r="E21" s="566"/>
      <c r="F21" s="567"/>
      <c r="G21" s="567"/>
      <c r="H21" s="567"/>
      <c r="I21" s="567"/>
      <c r="J21" s="591"/>
      <c r="K21" s="592"/>
      <c r="L21" s="592"/>
      <c r="M21" s="592"/>
      <c r="N21" s="592"/>
      <c r="O21" s="593"/>
      <c r="P21" s="591"/>
      <c r="Q21" s="592"/>
      <c r="R21" s="592"/>
      <c r="S21" s="592"/>
      <c r="T21" s="592"/>
      <c r="U21" s="593"/>
      <c r="V21" s="571"/>
      <c r="W21" s="572"/>
      <c r="X21" s="572"/>
      <c r="Y21" s="572"/>
      <c r="Z21" s="572"/>
      <c r="AA21" s="574"/>
      <c r="AB21" s="571"/>
      <c r="AC21" s="572"/>
      <c r="AD21" s="572"/>
      <c r="AE21" s="572"/>
      <c r="AF21" s="572"/>
      <c r="AG21" s="574"/>
      <c r="AH21" s="577"/>
      <c r="AI21" s="578"/>
      <c r="AJ21" s="578"/>
      <c r="AK21" s="578"/>
      <c r="AL21" s="578"/>
      <c r="AM21" s="580"/>
      <c r="AN21" s="15"/>
      <c r="AO21" s="630"/>
      <c r="AP21" s="631"/>
      <c r="AQ21" s="631"/>
      <c r="AR21" s="631"/>
      <c r="AS21" s="631"/>
      <c r="AT21" s="63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44"/>
      <c r="C22" s="644"/>
      <c r="D22" s="645"/>
      <c r="E22" s="560" t="s">
        <v>588</v>
      </c>
      <c r="F22" s="561"/>
      <c r="G22" s="561"/>
      <c r="H22" s="561"/>
      <c r="I22" s="562"/>
      <c r="J22" s="603" t="str">
        <f>IF(AND('Mapa final SI'!$L$10="Media",'Mapa final SI'!$P$10="Leve"),CONCATENATE("R",'Mapa final SI'!$A$10),"")</f>
        <v/>
      </c>
      <c r="K22" s="604"/>
      <c r="L22" s="604" t="str">
        <f>IF(AND('Mapa final SI'!$L$16="Media",'Mapa final SI'!$P$16="Leve"),CONCATENATE("R",'Mapa final SI'!$A$16),"")</f>
        <v/>
      </c>
      <c r="M22" s="604"/>
      <c r="N22" s="604" t="str">
        <f>IF(AND('Mapa final SI'!$L$22="Media",'Mapa final SI'!$P$22="Leve"),CONCATENATE("R",'Mapa final SI'!$A$22),"")</f>
        <v/>
      </c>
      <c r="O22" s="605"/>
      <c r="P22" s="603" t="str">
        <f>IF(AND('Mapa final SI'!$L$10="Media",'Mapa final SI'!$P$10="Menor"),CONCATENATE("R",'Mapa final SI'!$A$10),"")</f>
        <v/>
      </c>
      <c r="Q22" s="604"/>
      <c r="R22" s="604" t="str">
        <f>IF(AND('Mapa final SI'!$L$16="Media",'Mapa final SI'!$P$16="Menor"),CONCATENATE("R",'Mapa final SI'!$A$16),"")</f>
        <v/>
      </c>
      <c r="S22" s="604"/>
      <c r="T22" s="604" t="str">
        <f>IF(AND('Mapa final SI'!$L$22="Media",'Mapa final SI'!$P$22="Menor"),CONCATENATE("R",'Mapa final SI'!$A$22),"")</f>
        <v/>
      </c>
      <c r="U22" s="605"/>
      <c r="V22" s="603" t="str">
        <f>IF(AND('Mapa final SI'!$L$10="Media",'Mapa final SI'!$P$10="Moderado"),CONCATENATE("R",'Mapa final SI'!$A$10),"")</f>
        <v/>
      </c>
      <c r="W22" s="604"/>
      <c r="X22" s="604" t="str">
        <f>IF(AND('Mapa final SI'!$L$16="Media",'Mapa final SI'!$P$16="Moderado"),CONCATENATE("R",'Mapa final SI'!$A$16),"")</f>
        <v/>
      </c>
      <c r="Y22" s="604"/>
      <c r="Z22" s="604" t="str">
        <f>IF(AND('Mapa final SI'!$L$22="Media",'Mapa final SI'!$P$22="Moderado"),CONCATENATE("R",'Mapa final SI'!$A$22),"")</f>
        <v/>
      </c>
      <c r="AA22" s="605"/>
      <c r="AB22" s="594" t="str">
        <f>IF(AND('Mapa final SI'!$L$10="Media",'Mapa final SI'!$P$10="Mayor"),CONCATENATE("R",'Mapa final SI'!$A$10),"")</f>
        <v/>
      </c>
      <c r="AC22" s="595"/>
      <c r="AD22" s="595" t="str">
        <f>IF(AND('Mapa final SI'!$L$16="Media",'Mapa final SI'!$P$16="Mayor"),CONCATENATE("R",'Mapa final SI'!$A$16),"")</f>
        <v/>
      </c>
      <c r="AE22" s="595"/>
      <c r="AF22" s="595" t="str">
        <f>IF(AND('Mapa final SI'!$L$22="Media",'Mapa final SI'!$P$22="Mayor"),CONCATENATE("R",'Mapa final SI'!$A$22),"")</f>
        <v/>
      </c>
      <c r="AG22" s="596"/>
      <c r="AH22" s="602" t="str">
        <f>IF(AND('Mapa final SI'!$L$10="Media",'Mapa final SI'!$P$10="Catastrófico"),CONCATENATE("R",'Mapa final SI'!$A$10),"")</f>
        <v/>
      </c>
      <c r="AI22" s="597"/>
      <c r="AJ22" s="597" t="str">
        <f>IF(AND('Mapa final SI'!$L$16="Media",'Mapa final SI'!$P$16="Catastrófico"),CONCATENATE("R",'Mapa final SI'!$A$16),"")</f>
        <v/>
      </c>
      <c r="AK22" s="597"/>
      <c r="AL22" s="597" t="str">
        <f>IF(AND('Mapa final SI'!$L$22="Media",'Mapa final SI'!$P$22="Catastrófico"),CONCATENATE("R",'Mapa final SI'!$A$22),"")</f>
        <v/>
      </c>
      <c r="AM22" s="598"/>
      <c r="AN22" s="15"/>
      <c r="AO22" s="615" t="s">
        <v>90</v>
      </c>
      <c r="AP22" s="616"/>
      <c r="AQ22" s="616"/>
      <c r="AR22" s="616"/>
      <c r="AS22" s="616"/>
      <c r="AT22" s="61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44"/>
      <c r="C23" s="644"/>
      <c r="D23" s="645"/>
      <c r="E23" s="563"/>
      <c r="F23" s="564"/>
      <c r="G23" s="564"/>
      <c r="H23" s="564"/>
      <c r="I23" s="565"/>
      <c r="J23" s="581"/>
      <c r="K23" s="582"/>
      <c r="L23" s="582"/>
      <c r="M23" s="582"/>
      <c r="N23" s="582"/>
      <c r="O23" s="587"/>
      <c r="P23" s="581"/>
      <c r="Q23" s="582"/>
      <c r="R23" s="582"/>
      <c r="S23" s="582"/>
      <c r="T23" s="582"/>
      <c r="U23" s="587"/>
      <c r="V23" s="581"/>
      <c r="W23" s="582"/>
      <c r="X23" s="582"/>
      <c r="Y23" s="582"/>
      <c r="Z23" s="582"/>
      <c r="AA23" s="587"/>
      <c r="AB23" s="569"/>
      <c r="AC23" s="570"/>
      <c r="AD23" s="570"/>
      <c r="AE23" s="570"/>
      <c r="AF23" s="570"/>
      <c r="AG23" s="573"/>
      <c r="AH23" s="575"/>
      <c r="AI23" s="576"/>
      <c r="AJ23" s="576"/>
      <c r="AK23" s="576"/>
      <c r="AL23" s="576"/>
      <c r="AM23" s="579"/>
      <c r="AN23" s="15"/>
      <c r="AO23" s="618"/>
      <c r="AP23" s="619"/>
      <c r="AQ23" s="619"/>
      <c r="AR23" s="619"/>
      <c r="AS23" s="619"/>
      <c r="AT23" s="6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44"/>
      <c r="C24" s="644"/>
      <c r="D24" s="645"/>
      <c r="E24" s="563"/>
      <c r="F24" s="564"/>
      <c r="G24" s="564"/>
      <c r="H24" s="564"/>
      <c r="I24" s="565"/>
      <c r="J24" s="581" t="str">
        <f>IF(AND('Mapa final SI'!$L$28="Media",'Mapa final SI'!$P$28="Leve"),CONCATENATE("R",'Mapa final SI'!$A$28),"")</f>
        <v/>
      </c>
      <c r="K24" s="582"/>
      <c r="L24" s="582" t="str">
        <f>IF(AND('Mapa final SI'!$L$34="Media",'Mapa final SI'!$P$34="Leve"),CONCATENATE("R",'Mapa final SI'!$A$34),"")</f>
        <v/>
      </c>
      <c r="M24" s="582"/>
      <c r="N24" s="582" t="str">
        <f>IF(AND('Mapa final SI'!$L$40="Media",'Mapa final SI'!$P$40="Leve"),CONCATENATE("R",'Mapa final SI'!$A$40),"")</f>
        <v/>
      </c>
      <c r="O24" s="587"/>
      <c r="P24" s="581" t="str">
        <f>IF(AND('Mapa final SI'!$L$28="Media",'Mapa final SI'!$P$28="Menor"),CONCATENATE("R",'Mapa final SI'!$A$28),"")</f>
        <v/>
      </c>
      <c r="Q24" s="582"/>
      <c r="R24" s="582" t="str">
        <f>IF(AND('Mapa final SI'!$L$34="Media",'Mapa final SI'!$P$34="Menor"),CONCATENATE("R",'Mapa final SI'!$A$34),"")</f>
        <v/>
      </c>
      <c r="S24" s="582"/>
      <c r="T24" s="582" t="str">
        <f>IF(AND('Mapa final SI'!$L$40="Media",'Mapa final SI'!$P$40="Menor"),CONCATENATE("R",'Mapa final SI'!$A$40),"")</f>
        <v/>
      </c>
      <c r="U24" s="587"/>
      <c r="V24" s="581" t="str">
        <f>IF(AND('Mapa final SI'!$L$28="Media",'Mapa final SI'!$P$28="Moderado"),CONCATENATE("R",'Mapa final SI'!$A$28),"")</f>
        <v/>
      </c>
      <c r="W24" s="582"/>
      <c r="X24" s="582" t="str">
        <f>IF(AND('Mapa final SI'!$L$34="Media",'Mapa final SI'!$P$34="Moderado"),CONCATENATE("R",'Mapa final SI'!$A$34),"")</f>
        <v/>
      </c>
      <c r="Y24" s="582"/>
      <c r="Z24" s="582" t="str">
        <f>IF(AND('Mapa final SI'!$L$40="Media",'Mapa final SI'!$P$40="Moderado"),CONCATENATE("R",'Mapa final SI'!$A$40),"")</f>
        <v/>
      </c>
      <c r="AA24" s="587"/>
      <c r="AB24" s="569" t="str">
        <f>IF(AND('Mapa final SI'!$L$28="Media",'Mapa final SI'!$P$28="Mayor"),CONCATENATE("R",'Mapa final SI'!$A$28),"")</f>
        <v/>
      </c>
      <c r="AC24" s="570"/>
      <c r="AD24" s="570" t="str">
        <f>IF(AND('Mapa final SI'!$L$34="Media",'Mapa final SI'!$P$34="Mayor"),CONCATENATE("R",'Mapa final SI'!$A$34),"")</f>
        <v/>
      </c>
      <c r="AE24" s="570"/>
      <c r="AF24" s="570" t="str">
        <f>IF(AND('Mapa final SI'!$L$40="Media",'Mapa final SI'!$P$40="Mayor"),CONCATENATE("R",'Mapa final SI'!$A$40),"")</f>
        <v/>
      </c>
      <c r="AG24" s="573"/>
      <c r="AH24" s="575" t="str">
        <f>IF(AND('Mapa final SI'!$L$28="Media",'Mapa final SI'!$P$28="Catastrófico"),CONCATENATE("R",'Mapa final SI'!$A$28),"")</f>
        <v/>
      </c>
      <c r="AI24" s="576"/>
      <c r="AJ24" s="576" t="str">
        <f>IF(AND('Mapa final SI'!$L$34="Media",'Mapa final SI'!$P$34="Catastrófico"),CONCATENATE("R",'Mapa final SI'!$A$34),"")</f>
        <v/>
      </c>
      <c r="AK24" s="576"/>
      <c r="AL24" s="576" t="str">
        <f>IF(AND('Mapa final SI'!$L$40="Media",'Mapa final SI'!$P$40="Catastrófico"),CONCATENATE("R",'Mapa final SI'!$A$40),"")</f>
        <v/>
      </c>
      <c r="AM24" s="579"/>
      <c r="AN24" s="15"/>
      <c r="AO24" s="618"/>
      <c r="AP24" s="619"/>
      <c r="AQ24" s="619"/>
      <c r="AR24" s="619"/>
      <c r="AS24" s="619"/>
      <c r="AT24" s="6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44"/>
      <c r="C25" s="644"/>
      <c r="D25" s="645"/>
      <c r="E25" s="563"/>
      <c r="F25" s="564"/>
      <c r="G25" s="564"/>
      <c r="H25" s="564"/>
      <c r="I25" s="565"/>
      <c r="J25" s="581"/>
      <c r="K25" s="582"/>
      <c r="L25" s="582"/>
      <c r="M25" s="582"/>
      <c r="N25" s="582"/>
      <c r="O25" s="587"/>
      <c r="P25" s="581"/>
      <c r="Q25" s="582"/>
      <c r="R25" s="582"/>
      <c r="S25" s="582"/>
      <c r="T25" s="582"/>
      <c r="U25" s="587"/>
      <c r="V25" s="581"/>
      <c r="W25" s="582"/>
      <c r="X25" s="582"/>
      <c r="Y25" s="582"/>
      <c r="Z25" s="582"/>
      <c r="AA25" s="587"/>
      <c r="AB25" s="569"/>
      <c r="AC25" s="570"/>
      <c r="AD25" s="570"/>
      <c r="AE25" s="570"/>
      <c r="AF25" s="570"/>
      <c r="AG25" s="573"/>
      <c r="AH25" s="575"/>
      <c r="AI25" s="576"/>
      <c r="AJ25" s="576"/>
      <c r="AK25" s="576"/>
      <c r="AL25" s="576"/>
      <c r="AM25" s="579"/>
      <c r="AN25" s="15"/>
      <c r="AO25" s="618"/>
      <c r="AP25" s="619"/>
      <c r="AQ25" s="619"/>
      <c r="AR25" s="619"/>
      <c r="AS25" s="619"/>
      <c r="AT25" s="62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44"/>
      <c r="C26" s="644"/>
      <c r="D26" s="645"/>
      <c r="E26" s="563"/>
      <c r="F26" s="564"/>
      <c r="G26" s="564"/>
      <c r="H26" s="564"/>
      <c r="I26" s="565"/>
      <c r="J26" s="581" t="str">
        <f>IF(AND('Mapa final SI'!$L$46="Media",'Mapa final SI'!$P$46="Leve"),CONCATENATE("R",'Mapa final SI'!$A$46),"")</f>
        <v/>
      </c>
      <c r="K26" s="582"/>
      <c r="L26" s="582" t="str">
        <f>IF(AND('Mapa final SI'!$L$52="Media",'Mapa final SI'!$P$52="Leve"),CONCATENATE("R",'Mapa final SI'!$A$52),"")</f>
        <v/>
      </c>
      <c r="M26" s="582"/>
      <c r="N26" s="582" t="str">
        <f>IF(AND('Mapa final SI'!$L$58="Media",'Mapa final SI'!$P$58="Leve"),CONCATENATE("R",'Mapa final SI'!$A$58),"")</f>
        <v/>
      </c>
      <c r="O26" s="587"/>
      <c r="P26" s="581" t="str">
        <f>IF(AND('Mapa final SI'!$L$46="Media",'Mapa final SI'!$P$46="Menor"),CONCATENATE("R",'Mapa final SI'!$A$46),"")</f>
        <v/>
      </c>
      <c r="Q26" s="582"/>
      <c r="R26" s="582" t="str">
        <f>IF(AND('Mapa final SI'!$L$52="Media",'Mapa final SI'!$P$52="Menor"),CONCATENATE("R",'Mapa final SI'!$A$52),"")</f>
        <v/>
      </c>
      <c r="S26" s="582"/>
      <c r="T26" s="582" t="str">
        <f>IF(AND('Mapa final SI'!$L$58="Media",'Mapa final SI'!$P$58="Menor"),CONCATENATE("R",'Mapa final SI'!$A$58),"")</f>
        <v/>
      </c>
      <c r="U26" s="587"/>
      <c r="V26" s="581" t="str">
        <f>IF(AND('Mapa final SI'!$L$46="Media",'Mapa final SI'!$P$46="Moderado"),CONCATENATE("R",'Mapa final SI'!$A$46),"")</f>
        <v/>
      </c>
      <c r="W26" s="582"/>
      <c r="X26" s="582" t="str">
        <f>IF(AND('Mapa final SI'!$L$52="Media",'Mapa final SI'!$P$52="Moderado"),CONCATENATE("R",'Mapa final SI'!$A$52),"")</f>
        <v/>
      </c>
      <c r="Y26" s="582"/>
      <c r="Z26" s="582" t="str">
        <f>IF(AND('Mapa final SI'!$L$58="Media",'Mapa final SI'!$P$58="Moderado"),CONCATENATE("R",'Mapa final SI'!$A$58),"")</f>
        <v/>
      </c>
      <c r="AA26" s="587"/>
      <c r="AB26" s="569" t="str">
        <f>IF(AND('Mapa final SI'!$L$46="Media",'Mapa final SI'!$P$46="Mayor"),CONCATENATE("R",'Mapa final SI'!$A$46),"")</f>
        <v/>
      </c>
      <c r="AC26" s="570"/>
      <c r="AD26" s="570" t="str">
        <f>IF(AND('Mapa final SI'!$L$52="Media",'Mapa final SI'!$P$52="Mayor"),CONCATENATE("R",'Mapa final SI'!$A$52),"")</f>
        <v/>
      </c>
      <c r="AE26" s="570"/>
      <c r="AF26" s="570" t="str">
        <f>IF(AND('Mapa final SI'!$L$58="Media",'Mapa final SI'!$P$58="Mayor"),CONCATENATE("R",'Mapa final SI'!$A$58),"")</f>
        <v/>
      </c>
      <c r="AG26" s="573"/>
      <c r="AH26" s="575" t="str">
        <f>IF(AND('Mapa final SI'!$L$46="Media",'Mapa final SI'!$P$46="Catastrófico"),CONCATENATE("R",'Mapa final SI'!$A$46),"")</f>
        <v/>
      </c>
      <c r="AI26" s="576"/>
      <c r="AJ26" s="576" t="str">
        <f>IF(AND('Mapa final SI'!$L$52="Media",'Mapa final SI'!$P$52="Catastrófico"),CONCATENATE("R",'Mapa final SI'!$A$52),"")</f>
        <v/>
      </c>
      <c r="AK26" s="576"/>
      <c r="AL26" s="576" t="str">
        <f>IF(AND('Mapa final SI'!$L$58="Media",'Mapa final SI'!$P$58="Catastrófico"),CONCATENATE("R",'Mapa final SI'!$A$58),"")</f>
        <v/>
      </c>
      <c r="AM26" s="579"/>
      <c r="AN26" s="15"/>
      <c r="AO26" s="618"/>
      <c r="AP26" s="619"/>
      <c r="AQ26" s="619"/>
      <c r="AR26" s="619"/>
      <c r="AS26" s="619"/>
      <c r="AT26" s="62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44"/>
      <c r="C27" s="644"/>
      <c r="D27" s="645"/>
      <c r="E27" s="563"/>
      <c r="F27" s="564"/>
      <c r="G27" s="564"/>
      <c r="H27" s="564"/>
      <c r="I27" s="565"/>
      <c r="J27" s="581"/>
      <c r="K27" s="582"/>
      <c r="L27" s="582"/>
      <c r="M27" s="582"/>
      <c r="N27" s="582"/>
      <c r="O27" s="587"/>
      <c r="P27" s="581"/>
      <c r="Q27" s="582"/>
      <c r="R27" s="582"/>
      <c r="S27" s="582"/>
      <c r="T27" s="582"/>
      <c r="U27" s="587"/>
      <c r="V27" s="581"/>
      <c r="W27" s="582"/>
      <c r="X27" s="582"/>
      <c r="Y27" s="582"/>
      <c r="Z27" s="582"/>
      <c r="AA27" s="587"/>
      <c r="AB27" s="569"/>
      <c r="AC27" s="570"/>
      <c r="AD27" s="570"/>
      <c r="AE27" s="570"/>
      <c r="AF27" s="570"/>
      <c r="AG27" s="573"/>
      <c r="AH27" s="575"/>
      <c r="AI27" s="576"/>
      <c r="AJ27" s="576"/>
      <c r="AK27" s="576"/>
      <c r="AL27" s="576"/>
      <c r="AM27" s="579"/>
      <c r="AN27" s="15"/>
      <c r="AO27" s="618"/>
      <c r="AP27" s="619"/>
      <c r="AQ27" s="619"/>
      <c r="AR27" s="619"/>
      <c r="AS27" s="619"/>
      <c r="AT27" s="62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44"/>
      <c r="C28" s="644"/>
      <c r="D28" s="645"/>
      <c r="E28" s="563"/>
      <c r="F28" s="564"/>
      <c r="G28" s="564"/>
      <c r="H28" s="564"/>
      <c r="I28" s="565"/>
      <c r="J28" s="581" t="str">
        <f>IF(AND('Mapa final SI'!$L$64="Media",'Mapa final SI'!$P$64="Leve"),CONCATENATE("R",'Mapa final SI'!$A$64),"")</f>
        <v/>
      </c>
      <c r="K28" s="582"/>
      <c r="L28" s="582" t="str">
        <f>IF(AND('Mapa final SI'!$L$70="Media",'Mapa final SI'!$P$70="Leve"),CONCATENATE("R",'Mapa final SI'!$A$70),"")</f>
        <v/>
      </c>
      <c r="M28" s="582"/>
      <c r="N28" s="582" t="str">
        <f>IF(AND('Mapa final SI'!$L$76="Media",'Mapa final SI'!$P$76="Leve"),CONCATENATE("R",'Mapa final SI'!$A$76),"")</f>
        <v/>
      </c>
      <c r="O28" s="587"/>
      <c r="P28" s="581" t="str">
        <f>IF(AND('Mapa final SI'!$L$64="Media",'Mapa final SI'!$P$64="Menor"),CONCATENATE("R",'Mapa final SI'!$A$64),"")</f>
        <v/>
      </c>
      <c r="Q28" s="582"/>
      <c r="R28" s="582" t="str">
        <f>IF(AND('Mapa final SI'!$L$70="Media",'Mapa final SI'!$P$70="Menor"),CONCATENATE("R",'Mapa final SI'!$A$70),"")</f>
        <v/>
      </c>
      <c r="S28" s="582"/>
      <c r="T28" s="582" t="str">
        <f>IF(AND('Mapa final SI'!$L$76="Media",'Mapa final SI'!$P$76="Menor"),CONCATENATE("R",'Mapa final SI'!$A$76),"")</f>
        <v/>
      </c>
      <c r="U28" s="587"/>
      <c r="V28" s="581" t="str">
        <f>IF(AND('Mapa final SI'!$L$64="Media",'Mapa final SI'!$P$64="Moderado"),CONCATENATE("R",'Mapa final SI'!$A$64),"")</f>
        <v/>
      </c>
      <c r="W28" s="582"/>
      <c r="X28" s="582" t="str">
        <f>IF(AND('Mapa final SI'!$L$70="Media",'Mapa final SI'!$P$70="Moderado"),CONCATENATE("R",'Mapa final SI'!$A$70),"")</f>
        <v/>
      </c>
      <c r="Y28" s="582"/>
      <c r="Z28" s="582" t="str">
        <f>IF(AND('Mapa final SI'!$L$76="Media",'Mapa final SI'!$P$76="Moderado"),CONCATENATE("R",'Mapa final SI'!$A$76),"")</f>
        <v/>
      </c>
      <c r="AA28" s="587"/>
      <c r="AB28" s="569" t="str">
        <f>IF(AND('Mapa final SI'!$L$64="Media",'Mapa final SI'!$P$64="Mayor"),CONCATENATE("R",'Mapa final SI'!$A$64),"")</f>
        <v/>
      </c>
      <c r="AC28" s="570"/>
      <c r="AD28" s="570" t="str">
        <f>IF(AND('Mapa final SI'!$L$70="Media",'Mapa final SI'!$P$70="Mayor"),CONCATENATE("R",'Mapa final SI'!$A$70),"")</f>
        <v/>
      </c>
      <c r="AE28" s="570"/>
      <c r="AF28" s="570" t="str">
        <f>IF(AND('Mapa final SI'!$L$76="Media",'Mapa final SI'!$P$76="Mayor"),CONCATENATE("R",'Mapa final SI'!$A$76),"")</f>
        <v/>
      </c>
      <c r="AG28" s="573"/>
      <c r="AH28" s="575" t="str">
        <f>IF(AND('Mapa final SI'!$L$64="Media",'Mapa final SI'!$P$64="Catastrófico"),CONCATENATE("R",'Mapa final SI'!$A$64),"")</f>
        <v/>
      </c>
      <c r="AI28" s="576"/>
      <c r="AJ28" s="576" t="str">
        <f>IF(AND('Mapa final SI'!$L$70="Media",'Mapa final SI'!$P$70="Catastrófico"),CONCATENATE("R",'Mapa final SI'!$A$70),"")</f>
        <v/>
      </c>
      <c r="AK28" s="576"/>
      <c r="AL28" s="576" t="str">
        <f>IF(AND('Mapa final SI'!$L$76="Media",'Mapa final SI'!$P$76="Catastrófico"),CONCATENATE("R",'Mapa final SI'!$A$76),"")</f>
        <v/>
      </c>
      <c r="AM28" s="579"/>
      <c r="AN28" s="15"/>
      <c r="AO28" s="618"/>
      <c r="AP28" s="619"/>
      <c r="AQ28" s="619"/>
      <c r="AR28" s="619"/>
      <c r="AS28" s="619"/>
      <c r="AT28" s="62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44"/>
      <c r="C29" s="644"/>
      <c r="D29" s="645"/>
      <c r="E29" s="566"/>
      <c r="F29" s="567"/>
      <c r="G29" s="567"/>
      <c r="H29" s="567"/>
      <c r="I29" s="568"/>
      <c r="J29" s="581"/>
      <c r="K29" s="582"/>
      <c r="L29" s="582"/>
      <c r="M29" s="582"/>
      <c r="N29" s="582"/>
      <c r="O29" s="587"/>
      <c r="P29" s="591"/>
      <c r="Q29" s="592"/>
      <c r="R29" s="592"/>
      <c r="S29" s="592"/>
      <c r="T29" s="592"/>
      <c r="U29" s="593"/>
      <c r="V29" s="591"/>
      <c r="W29" s="592"/>
      <c r="X29" s="592"/>
      <c r="Y29" s="592"/>
      <c r="Z29" s="592"/>
      <c r="AA29" s="593"/>
      <c r="AB29" s="571"/>
      <c r="AC29" s="572"/>
      <c r="AD29" s="572"/>
      <c r="AE29" s="572"/>
      <c r="AF29" s="572"/>
      <c r="AG29" s="574"/>
      <c r="AH29" s="577"/>
      <c r="AI29" s="578"/>
      <c r="AJ29" s="578"/>
      <c r="AK29" s="578"/>
      <c r="AL29" s="578"/>
      <c r="AM29" s="580"/>
      <c r="AN29" s="15"/>
      <c r="AO29" s="621"/>
      <c r="AP29" s="622"/>
      <c r="AQ29" s="622"/>
      <c r="AR29" s="622"/>
      <c r="AS29" s="622"/>
      <c r="AT29" s="62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44"/>
      <c r="C30" s="644"/>
      <c r="D30" s="645"/>
      <c r="E30" s="560" t="s">
        <v>589</v>
      </c>
      <c r="F30" s="561"/>
      <c r="G30" s="561"/>
      <c r="H30" s="561"/>
      <c r="I30" s="561"/>
      <c r="J30" s="599" t="str">
        <f>IF(AND('Mapa final'!$L$10="Baja",'Mapa final'!$P$10="Leve"),CONCATENATE("R",'Mapa final'!$A$10),"")</f>
        <v/>
      </c>
      <c r="K30" s="600"/>
      <c r="L30" s="600" t="str">
        <f>IF(AND('Mapa final SI'!$L$16="Baja",'Mapa final SI'!$P$16="Leve"),CONCATENATE("R",'Mapa final SI'!$A$16),"")</f>
        <v/>
      </c>
      <c r="M30" s="600"/>
      <c r="N30" s="600" t="str">
        <f>IF(AND('Mapa final SI'!$L$22="Baja",'Mapa final SI'!$P$22="Leve"),CONCATENATE("R",'Mapa final SI'!$A$22),"")</f>
        <v/>
      </c>
      <c r="O30" s="601"/>
      <c r="P30" s="604" t="str">
        <f>IF(AND('Mapa final SI'!$L$10="Baja",'Mapa final SI'!$P$10="Menor"),CONCATENATE("R",'Mapa final SI'!$A$10),"")</f>
        <v>R1</v>
      </c>
      <c r="Q30" s="604"/>
      <c r="R30" s="604" t="str">
        <f>IF(AND('Mapa final SI'!$L$16="Baja",'Mapa final SI'!$P$16="Menor"),CONCATENATE("R",'Mapa final SI'!$A$16),"")</f>
        <v/>
      </c>
      <c r="S30" s="604"/>
      <c r="T30" s="604" t="str">
        <f>IF(AND('Mapa final SI'!$L$22="Baja",'Mapa final SI'!$P$22="Menor"),CONCATENATE("R",'Mapa final SI'!$A$22),"")</f>
        <v/>
      </c>
      <c r="U30" s="605"/>
      <c r="V30" s="603" t="str">
        <f>IF(AND('Mapa final SI'!$L$10="Baja",'Mapa final SI'!$P$10="Moderado"),CONCATENATE("R",'Mapa final SI'!$A$10),"")</f>
        <v/>
      </c>
      <c r="W30" s="604"/>
      <c r="X30" s="604" t="str">
        <f>IF(AND('Mapa final SI'!$L$16="Baja",'Mapa final SI'!$P$16="Moderado"),CONCATENATE("R",'Mapa final SI'!$A$16),"")</f>
        <v/>
      </c>
      <c r="Y30" s="604"/>
      <c r="Z30" s="604" t="str">
        <f>IF(AND('Mapa final SI'!$L$22="Baja",'Mapa final SI'!$P$22="Moderado"),CONCATENATE("R",'Mapa final SI'!$A$22),"")</f>
        <v/>
      </c>
      <c r="AA30" s="605"/>
      <c r="AB30" s="594" t="str">
        <f>IF(AND('Mapa final SI'!$L$10="Baja",'Mapa final SI'!$P$10="Mayor"),CONCATENATE("R",'Mapa final SI'!$A$10),"")</f>
        <v/>
      </c>
      <c r="AC30" s="595"/>
      <c r="AD30" s="595" t="str">
        <f>IF(AND('Mapa final SI'!$L$16="Baja",'Mapa final SI'!$P$16="Mayor"),CONCATENATE("R",'Mapa final SI'!$A$16),"")</f>
        <v/>
      </c>
      <c r="AE30" s="595"/>
      <c r="AF30" s="595" t="str">
        <f>IF(AND('Mapa final SI'!$L$22="Baja",'Mapa final SI'!$P$22="Mayor"),CONCATENATE("R",'Mapa final SI'!$A$22),"")</f>
        <v/>
      </c>
      <c r="AG30" s="596"/>
      <c r="AH30" s="602" t="str">
        <f>IF(AND('Mapa final SI'!$L$10="Baja",'Mapa final SI'!$P$10="Catastrófico"),CONCATENATE("R",'Mapa final SI'!$A$10),"")</f>
        <v/>
      </c>
      <c r="AI30" s="597"/>
      <c r="AJ30" s="597" t="str">
        <f>IF(AND('Mapa final SI'!$L$16="Baja",'Mapa final SI'!$P$16="Catastrófico"),CONCATENATE("R",'Mapa final SI'!$A$16),"")</f>
        <v/>
      </c>
      <c r="AK30" s="597"/>
      <c r="AL30" s="597" t="str">
        <f>IF(AND('Mapa final SI'!$L$22="Baja",'Mapa final SI'!$P$22="Catastrófico"),CONCATENATE("R",'Mapa final SI'!$A$22),"")</f>
        <v/>
      </c>
      <c r="AM30" s="598"/>
      <c r="AN30" s="15"/>
      <c r="AO30" s="606" t="s">
        <v>590</v>
      </c>
      <c r="AP30" s="607"/>
      <c r="AQ30" s="607"/>
      <c r="AR30" s="607"/>
      <c r="AS30" s="607"/>
      <c r="AT30" s="60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44"/>
      <c r="C31" s="644"/>
      <c r="D31" s="645"/>
      <c r="E31" s="563"/>
      <c r="F31" s="564"/>
      <c r="G31" s="564"/>
      <c r="H31" s="564"/>
      <c r="I31" s="564"/>
      <c r="J31" s="584"/>
      <c r="K31" s="585"/>
      <c r="L31" s="585"/>
      <c r="M31" s="585"/>
      <c r="N31" s="585"/>
      <c r="O31" s="586"/>
      <c r="P31" s="582"/>
      <c r="Q31" s="582"/>
      <c r="R31" s="582"/>
      <c r="S31" s="582"/>
      <c r="T31" s="582"/>
      <c r="U31" s="587"/>
      <c r="V31" s="581"/>
      <c r="W31" s="582"/>
      <c r="X31" s="582"/>
      <c r="Y31" s="582"/>
      <c r="Z31" s="582"/>
      <c r="AA31" s="587"/>
      <c r="AB31" s="569"/>
      <c r="AC31" s="570"/>
      <c r="AD31" s="570"/>
      <c r="AE31" s="570"/>
      <c r="AF31" s="570"/>
      <c r="AG31" s="573"/>
      <c r="AH31" s="575"/>
      <c r="AI31" s="576"/>
      <c r="AJ31" s="576"/>
      <c r="AK31" s="576"/>
      <c r="AL31" s="576"/>
      <c r="AM31" s="579"/>
      <c r="AN31" s="15"/>
      <c r="AO31" s="609"/>
      <c r="AP31" s="610"/>
      <c r="AQ31" s="610"/>
      <c r="AR31" s="610"/>
      <c r="AS31" s="610"/>
      <c r="AT31" s="61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44"/>
      <c r="C32" s="644"/>
      <c r="D32" s="645"/>
      <c r="E32" s="563"/>
      <c r="F32" s="564"/>
      <c r="G32" s="564"/>
      <c r="H32" s="564"/>
      <c r="I32" s="564"/>
      <c r="J32" s="584" t="str">
        <f>IF(AND('Mapa final SI'!$L$28="Baja",'Mapa final SI'!$P$28="Leve"),CONCATENATE("R",'Mapa final SI'!$A$28),"")</f>
        <v/>
      </c>
      <c r="K32" s="585"/>
      <c r="L32" s="585" t="str">
        <f>IF(AND('Mapa final SI'!$L$34="Baja",'Mapa final SI'!$P$34="Leve"),CONCATENATE("R",'Mapa final SI'!$A$34),"")</f>
        <v/>
      </c>
      <c r="M32" s="585"/>
      <c r="N32" s="585" t="str">
        <f>IF(AND('Mapa final SI'!$L$40="Baja",'Mapa final SI'!$P$40="Leve"),CONCATENATE("R",'Mapa final SI'!$A$40),"")</f>
        <v/>
      </c>
      <c r="O32" s="586"/>
      <c r="P32" s="582" t="str">
        <f>IF(AND('Mapa final SI'!$L$28="Baja",'Mapa final SI'!$P$28="Menor"),CONCATENATE("R",'Mapa final SI'!$A$28),"")</f>
        <v/>
      </c>
      <c r="Q32" s="582"/>
      <c r="R32" s="582" t="str">
        <f>IF(AND('Mapa final SI'!$L$34="Baja",'Mapa final SI'!$P$34="Menor"),CONCATENATE("R",'Mapa final SI'!$A$34),"")</f>
        <v/>
      </c>
      <c r="S32" s="582"/>
      <c r="T32" s="582" t="str">
        <f>IF(AND('Mapa final SI'!$L$40="Baja",'Mapa final SI'!$P$40="Menor"),CONCATENATE("R",'Mapa final SI'!$A$40),"")</f>
        <v/>
      </c>
      <c r="U32" s="587"/>
      <c r="V32" s="581" t="str">
        <f>IF(AND('Mapa final SI'!$L$28="Baja",'Mapa final SI'!$P$28="Moderado"),CONCATENATE("R",'Mapa final SI'!$A$28),"")</f>
        <v/>
      </c>
      <c r="W32" s="582"/>
      <c r="X32" s="582" t="str">
        <f>IF(AND('Mapa final SI'!$L$34="Baja",'Mapa final SI'!$P$34="Moderado"),CONCATENATE("R",'Mapa final SI'!$A$34),"")</f>
        <v/>
      </c>
      <c r="Y32" s="582"/>
      <c r="Z32" s="582" t="str">
        <f>IF(AND('Mapa final SI'!$L$40="Baja",'Mapa final SI'!$P$40="Moderado"),CONCATENATE("R",'Mapa final SI'!$A$40),"")</f>
        <v/>
      </c>
      <c r="AA32" s="587"/>
      <c r="AB32" s="569" t="str">
        <f>IF(AND('Mapa final SI'!$L$28="Baja",'Mapa final SI'!$P$28="Mayor"),CONCATENATE("R",'Mapa final SI'!$A$28),"")</f>
        <v/>
      </c>
      <c r="AC32" s="570"/>
      <c r="AD32" s="570" t="str">
        <f>IF(AND('Mapa final SI'!$L$34="Baja",'Mapa final SI'!$P$34="Mayor"),CONCATENATE("R",'Mapa final SI'!$A$34),"")</f>
        <v/>
      </c>
      <c r="AE32" s="570"/>
      <c r="AF32" s="570" t="str">
        <f>IF(AND('Mapa final SI'!$L$40="Baja",'Mapa final SI'!$P$40="Mayor"),CONCATENATE("R",'Mapa final SI'!$A$40),"")</f>
        <v/>
      </c>
      <c r="AG32" s="573"/>
      <c r="AH32" s="575" t="str">
        <f>IF(AND('Mapa final SI'!$L$28="Baja",'Mapa final SI'!$P$28="Catastrófico"),CONCATENATE("R",'Mapa final SI'!$A$28),"")</f>
        <v/>
      </c>
      <c r="AI32" s="576"/>
      <c r="AJ32" s="576" t="str">
        <f>IF(AND('Mapa final SI'!$L$34="Baja",'Mapa final SI'!$P$34="Catastrófico"),CONCATENATE("R",'Mapa final SI'!$A$34),"")</f>
        <v/>
      </c>
      <c r="AK32" s="576"/>
      <c r="AL32" s="576" t="str">
        <f>IF(AND('Mapa final SI'!$L$40="Baja",'Mapa final SI'!$P$40="Catastrófico"),CONCATENATE("R",'Mapa final SI'!$A$40),"")</f>
        <v/>
      </c>
      <c r="AM32" s="579"/>
      <c r="AN32" s="15"/>
      <c r="AO32" s="609"/>
      <c r="AP32" s="610"/>
      <c r="AQ32" s="610"/>
      <c r="AR32" s="610"/>
      <c r="AS32" s="610"/>
      <c r="AT32" s="61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44"/>
      <c r="C33" s="644"/>
      <c r="D33" s="645"/>
      <c r="E33" s="563"/>
      <c r="F33" s="564"/>
      <c r="G33" s="564"/>
      <c r="H33" s="564"/>
      <c r="I33" s="564"/>
      <c r="J33" s="584"/>
      <c r="K33" s="585"/>
      <c r="L33" s="585"/>
      <c r="M33" s="585"/>
      <c r="N33" s="585"/>
      <c r="O33" s="586"/>
      <c r="P33" s="582"/>
      <c r="Q33" s="582"/>
      <c r="R33" s="582"/>
      <c r="S33" s="582"/>
      <c r="T33" s="582"/>
      <c r="U33" s="587"/>
      <c r="V33" s="581"/>
      <c r="W33" s="582"/>
      <c r="X33" s="582"/>
      <c r="Y33" s="582"/>
      <c r="Z33" s="582"/>
      <c r="AA33" s="587"/>
      <c r="AB33" s="569"/>
      <c r="AC33" s="570"/>
      <c r="AD33" s="570"/>
      <c r="AE33" s="570"/>
      <c r="AF33" s="570"/>
      <c r="AG33" s="573"/>
      <c r="AH33" s="575"/>
      <c r="AI33" s="576"/>
      <c r="AJ33" s="576"/>
      <c r="AK33" s="576"/>
      <c r="AL33" s="576"/>
      <c r="AM33" s="579"/>
      <c r="AN33" s="15"/>
      <c r="AO33" s="609"/>
      <c r="AP33" s="610"/>
      <c r="AQ33" s="610"/>
      <c r="AR33" s="610"/>
      <c r="AS33" s="610"/>
      <c r="AT33" s="61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44"/>
      <c r="C34" s="644"/>
      <c r="D34" s="645"/>
      <c r="E34" s="563"/>
      <c r="F34" s="564"/>
      <c r="G34" s="564"/>
      <c r="H34" s="564"/>
      <c r="I34" s="564"/>
      <c r="J34" s="584" t="str">
        <f>IF(AND('Mapa final SI'!$L$46="Baja",'Mapa final SI'!$P$46="Leve"),CONCATENATE("R",'Mapa final SI'!$A$46),"")</f>
        <v/>
      </c>
      <c r="K34" s="585"/>
      <c r="L34" s="585" t="str">
        <f>IF(AND('Mapa final SI'!$L$52="Baja",'Mapa final SI'!$P$52="Leve"),CONCATENATE("R",'Mapa final SI'!$A$52),"")</f>
        <v/>
      </c>
      <c r="M34" s="585"/>
      <c r="N34" s="585" t="str">
        <f>IF(AND('Mapa final SI'!$L$58="Baja",'Mapa final SI'!$P$58="Leve"),CONCATENATE("R",'Mapa final SI'!$A$58),"")</f>
        <v/>
      </c>
      <c r="O34" s="586"/>
      <c r="P34" s="582" t="str">
        <f>IF(AND('Mapa final SI'!$L$46="Baja",'Mapa final SI'!$P$46="Menor"),CONCATENATE("R",'Mapa final SI'!$A$46),"")</f>
        <v/>
      </c>
      <c r="Q34" s="582"/>
      <c r="R34" s="582" t="str">
        <f>IF(AND('Mapa final SI'!$L$52="Baja",'Mapa final SI'!$P$52="Menor"),CONCATENATE("R",'Mapa final SI'!$A$52),"")</f>
        <v/>
      </c>
      <c r="S34" s="582"/>
      <c r="T34" s="582" t="str">
        <f>IF(AND('Mapa final SI'!$L$58="Baja",'Mapa final SI'!$P$58="Menor"),CONCATENATE("R",'Mapa final SI'!$A$58),"")</f>
        <v/>
      </c>
      <c r="U34" s="587"/>
      <c r="V34" s="581" t="str">
        <f>IF(AND('Mapa final SI'!$L$46="Baja",'Mapa final SI'!$P$46="Moderado"),CONCATENATE("R",'Mapa final SI'!$A$46),"")</f>
        <v/>
      </c>
      <c r="W34" s="582"/>
      <c r="X34" s="582" t="str">
        <f>IF(AND('Mapa final SI'!$L$52="Baja",'Mapa final SI'!$P$52="Moderado"),CONCATENATE("R",'Mapa final SI'!$A$52),"")</f>
        <v/>
      </c>
      <c r="Y34" s="582"/>
      <c r="Z34" s="582" t="str">
        <f>IF(AND('Mapa final SI'!$L$58="Baja",'Mapa final SI'!$P$58="Moderado"),CONCATENATE("R",'Mapa final SI'!$A$58),"")</f>
        <v/>
      </c>
      <c r="AA34" s="587"/>
      <c r="AB34" s="569" t="str">
        <f>IF(AND('Mapa final SI'!$L$46="Baja",'Mapa final SI'!$P$46="Mayor"),CONCATENATE("R",'Mapa final SI'!$A$46),"")</f>
        <v/>
      </c>
      <c r="AC34" s="570"/>
      <c r="AD34" s="570" t="str">
        <f>IF(AND('Mapa final SI'!$L$52="Baja",'Mapa final SI'!$P$52="Mayor"),CONCATENATE("R",'Mapa final SI'!$A$52),"")</f>
        <v/>
      </c>
      <c r="AE34" s="570"/>
      <c r="AF34" s="570" t="str">
        <f>IF(AND('Mapa final SI'!$L$58="Baja",'Mapa final SI'!$P$58="Mayor"),CONCATENATE("R",'Mapa final SI'!$A$58),"")</f>
        <v/>
      </c>
      <c r="AG34" s="573"/>
      <c r="AH34" s="575" t="str">
        <f>IF(AND('Mapa final SI'!$L$46="Baja",'Mapa final SI'!$P$46="Catastrófico"),CONCATENATE("R",'Mapa final SI'!$A$46),"")</f>
        <v/>
      </c>
      <c r="AI34" s="576"/>
      <c r="AJ34" s="576" t="str">
        <f>IF(AND('Mapa final SI'!$L$52="Baja",'Mapa final SI'!$P$52="Catastrófico"),CONCATENATE("R",'Mapa final SI'!$A$52),"")</f>
        <v/>
      </c>
      <c r="AK34" s="576"/>
      <c r="AL34" s="576" t="str">
        <f>IF(AND('Mapa final SI'!$L$58="Baja",'Mapa final SI'!$P$58="Catastrófico"),CONCATENATE("R",'Mapa final SI'!$A$58),"")</f>
        <v/>
      </c>
      <c r="AM34" s="579"/>
      <c r="AN34" s="15"/>
      <c r="AO34" s="609"/>
      <c r="AP34" s="610"/>
      <c r="AQ34" s="610"/>
      <c r="AR34" s="610"/>
      <c r="AS34" s="610"/>
      <c r="AT34" s="61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44"/>
      <c r="C35" s="644"/>
      <c r="D35" s="645"/>
      <c r="E35" s="563"/>
      <c r="F35" s="564"/>
      <c r="G35" s="564"/>
      <c r="H35" s="564"/>
      <c r="I35" s="564"/>
      <c r="J35" s="584"/>
      <c r="K35" s="585"/>
      <c r="L35" s="585"/>
      <c r="M35" s="585"/>
      <c r="N35" s="585"/>
      <c r="O35" s="586"/>
      <c r="P35" s="582"/>
      <c r="Q35" s="582"/>
      <c r="R35" s="582"/>
      <c r="S35" s="582"/>
      <c r="T35" s="582"/>
      <c r="U35" s="587"/>
      <c r="V35" s="581"/>
      <c r="W35" s="582"/>
      <c r="X35" s="582"/>
      <c r="Y35" s="582"/>
      <c r="Z35" s="582"/>
      <c r="AA35" s="587"/>
      <c r="AB35" s="569"/>
      <c r="AC35" s="570"/>
      <c r="AD35" s="570"/>
      <c r="AE35" s="570"/>
      <c r="AF35" s="570"/>
      <c r="AG35" s="573"/>
      <c r="AH35" s="575"/>
      <c r="AI35" s="576"/>
      <c r="AJ35" s="576"/>
      <c r="AK35" s="576"/>
      <c r="AL35" s="576"/>
      <c r="AM35" s="579"/>
      <c r="AN35" s="15"/>
      <c r="AO35" s="609"/>
      <c r="AP35" s="610"/>
      <c r="AQ35" s="610"/>
      <c r="AR35" s="610"/>
      <c r="AS35" s="610"/>
      <c r="AT35" s="61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44"/>
      <c r="C36" s="644"/>
      <c r="D36" s="645"/>
      <c r="E36" s="563"/>
      <c r="F36" s="564"/>
      <c r="G36" s="564"/>
      <c r="H36" s="564"/>
      <c r="I36" s="564"/>
      <c r="J36" s="584" t="str">
        <f>IF(AND('Mapa final SI'!$L$64="Baja",'Mapa final SI'!$P$64="Leve"),CONCATENATE("R",'Mapa final SI'!$A$64),"")</f>
        <v/>
      </c>
      <c r="K36" s="585"/>
      <c r="L36" s="585" t="str">
        <f>IF(AND('Mapa final SI'!$L$70="Baja",'Mapa final SI'!$P$70="Leve"),CONCATENATE("R",'Mapa final SI'!$A$70),"")</f>
        <v/>
      </c>
      <c r="M36" s="585"/>
      <c r="N36" s="585" t="str">
        <f>IF(AND('Mapa final SI'!$L$76="Baja",'Mapa final SI'!$P$76="Leve"),CONCATENATE("R",'Mapa final SI'!$A$76),"")</f>
        <v/>
      </c>
      <c r="O36" s="586"/>
      <c r="P36" s="582" t="str">
        <f>IF(AND('Mapa final SI'!$L$64="Baja",'Mapa final SI'!$P$64="Menor"),CONCATENATE("R",'Mapa final SI'!$A$64),"")</f>
        <v/>
      </c>
      <c r="Q36" s="582"/>
      <c r="R36" s="582" t="str">
        <f>IF(AND('Mapa final SI'!$L$70="Baja",'Mapa final SI'!$P$70="Menor"),CONCATENATE("R",'Mapa final SI'!$A$70),"")</f>
        <v/>
      </c>
      <c r="S36" s="582"/>
      <c r="T36" s="582" t="str">
        <f>IF(AND('Mapa final SI'!$L$76="Baja",'Mapa final SI'!$P$76="Menor"),CONCATENATE("R",'Mapa final SI'!$A$76),"")</f>
        <v/>
      </c>
      <c r="U36" s="587"/>
      <c r="V36" s="581" t="str">
        <f>IF(AND('Mapa final SI'!$L$64="Baja",'Mapa final SI'!$P$64="Moderado"),CONCATENATE("R",'Mapa final SI'!$A$64),"")</f>
        <v/>
      </c>
      <c r="W36" s="582"/>
      <c r="X36" s="582" t="str">
        <f>IF(AND('Mapa final SI'!$L$70="Baja",'Mapa final SI'!$P$70="Moderado"),CONCATENATE("R",'Mapa final SI'!$A$70),"")</f>
        <v/>
      </c>
      <c r="Y36" s="582"/>
      <c r="Z36" s="582" t="str">
        <f>IF(AND('Mapa final SI'!$L$76="Baja",'Mapa final SI'!$P$76="Moderado"),CONCATENATE("R",'Mapa final SI'!$A$76),"")</f>
        <v/>
      </c>
      <c r="AA36" s="587"/>
      <c r="AB36" s="569" t="str">
        <f>IF(AND('Mapa final SI'!$L$64="Baja",'Mapa final SI'!$P$64="Mayor"),CONCATENATE("R",'Mapa final SI'!$A$64),"")</f>
        <v/>
      </c>
      <c r="AC36" s="570"/>
      <c r="AD36" s="570" t="str">
        <f>IF(AND('Mapa final SI'!$L$70="Baja",'Mapa final SI'!$P$70="Mayor"),CONCATENATE("R",'Mapa final SI'!$A$70),"")</f>
        <v/>
      </c>
      <c r="AE36" s="570"/>
      <c r="AF36" s="570" t="str">
        <f>IF(AND('Mapa final SI'!$L$76="Baja",'Mapa final SI'!$P$76="Mayor"),CONCATENATE("R",'Mapa final SI'!$A$76),"")</f>
        <v/>
      </c>
      <c r="AG36" s="573"/>
      <c r="AH36" s="575" t="str">
        <f>IF(AND('Mapa final SI'!$L$64="Baja",'Mapa final SI'!$P$64="Catastrófico"),CONCATENATE("R",'Mapa final SI'!$A$64),"")</f>
        <v/>
      </c>
      <c r="AI36" s="576"/>
      <c r="AJ36" s="576" t="str">
        <f>IF(AND('Mapa final SI'!$L$70="Baja",'Mapa final SI'!$P$70="Catastrófico"),CONCATENATE("R",'Mapa final SI'!$A$70),"")</f>
        <v/>
      </c>
      <c r="AK36" s="576"/>
      <c r="AL36" s="576" t="str">
        <f>IF(AND('Mapa final SI'!$L$76="Baja",'Mapa final SI'!$P$76="Catastrófico"),CONCATENATE("R",'Mapa final SI'!$A$76),"")</f>
        <v/>
      </c>
      <c r="AM36" s="579"/>
      <c r="AN36" s="15"/>
      <c r="AO36" s="609"/>
      <c r="AP36" s="610"/>
      <c r="AQ36" s="610"/>
      <c r="AR36" s="610"/>
      <c r="AS36" s="610"/>
      <c r="AT36" s="61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44"/>
      <c r="C37" s="644"/>
      <c r="D37" s="645"/>
      <c r="E37" s="566"/>
      <c r="F37" s="567"/>
      <c r="G37" s="567"/>
      <c r="H37" s="567"/>
      <c r="I37" s="567"/>
      <c r="J37" s="588"/>
      <c r="K37" s="589"/>
      <c r="L37" s="589"/>
      <c r="M37" s="589"/>
      <c r="N37" s="589"/>
      <c r="O37" s="590"/>
      <c r="P37" s="592"/>
      <c r="Q37" s="592"/>
      <c r="R37" s="592"/>
      <c r="S37" s="592"/>
      <c r="T37" s="592"/>
      <c r="U37" s="593"/>
      <c r="V37" s="591"/>
      <c r="W37" s="592"/>
      <c r="X37" s="592"/>
      <c r="Y37" s="592"/>
      <c r="Z37" s="592"/>
      <c r="AA37" s="593"/>
      <c r="AB37" s="571"/>
      <c r="AC37" s="572"/>
      <c r="AD37" s="572"/>
      <c r="AE37" s="572"/>
      <c r="AF37" s="572"/>
      <c r="AG37" s="574"/>
      <c r="AH37" s="577"/>
      <c r="AI37" s="578"/>
      <c r="AJ37" s="578"/>
      <c r="AK37" s="578"/>
      <c r="AL37" s="578"/>
      <c r="AM37" s="580"/>
      <c r="AN37" s="15"/>
      <c r="AO37" s="612"/>
      <c r="AP37" s="613"/>
      <c r="AQ37" s="613"/>
      <c r="AR37" s="613"/>
      <c r="AS37" s="613"/>
      <c r="AT37" s="61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44"/>
      <c r="C38" s="644"/>
      <c r="D38" s="645"/>
      <c r="E38" s="560" t="s">
        <v>591</v>
      </c>
      <c r="F38" s="561"/>
      <c r="G38" s="561"/>
      <c r="H38" s="561"/>
      <c r="I38" s="562"/>
      <c r="J38" s="599" t="str">
        <f>IF(AND('Mapa final SI'!$L$10="Muy Baja",'Mapa final SI'!$P$10="Leve"),CONCATENATE("R",'Mapa final SI'!$A$10),"")</f>
        <v/>
      </c>
      <c r="K38" s="600"/>
      <c r="L38" s="600" t="str">
        <f>IF(AND('Mapa final SI'!$L$16="Muy Baja",'Mapa final SI'!$P$16="Leve"),CONCATENATE("R",'Mapa final SI'!$A$16),"")</f>
        <v/>
      </c>
      <c r="M38" s="600"/>
      <c r="N38" s="600" t="str">
        <f>IF(AND('Mapa final SI'!$L$22="Muy Baja",'Mapa final SI'!$P$22="Leve"),CONCATENATE("R",'Mapa final SI'!$A$22),"")</f>
        <v/>
      </c>
      <c r="O38" s="601"/>
      <c r="P38" s="599" t="str">
        <f>IF(AND('Mapa final SI'!$L$10="Muy Baja",'Mapa final SI'!$P$10="Menor"),CONCATENATE("R",'Mapa final SI'!$A$10),"")</f>
        <v/>
      </c>
      <c r="Q38" s="600"/>
      <c r="R38" s="600" t="str">
        <f>IF(AND('Mapa final SI'!$L$16="Muy Baja",'Mapa final SI'!$P$16="Menor"),CONCATENATE("R",'Mapa final SI'!$A$16),"")</f>
        <v/>
      </c>
      <c r="S38" s="600"/>
      <c r="T38" s="600" t="str">
        <f>IF(AND('Mapa final SI'!$L$22="Muy Baja",'Mapa final SI'!$P$22="Menor"),CONCATENATE("R",'Mapa final SI'!$A$22),"")</f>
        <v/>
      </c>
      <c r="U38" s="601"/>
      <c r="V38" s="603" t="str">
        <f>IF(AND('Mapa final SI'!$L$10="Muy Baja",'Mapa final SI'!$P$10="Moderado"),CONCATENATE("R",'Mapa final SI'!$A$10),"")</f>
        <v/>
      </c>
      <c r="W38" s="604"/>
      <c r="X38" s="604" t="str">
        <f>IF(AND('Mapa final SI'!$L$16="Muy Baja",'Mapa final SI'!$P$16="Moderado"),CONCATENATE("R",'Mapa final SI'!$A$16),"")</f>
        <v/>
      </c>
      <c r="Y38" s="604"/>
      <c r="Z38" s="604" t="str">
        <f>IF(AND('Mapa final SI'!$L$22="Muy Baja",'Mapa final SI'!$P$22="Moderado"),CONCATENATE("R",'Mapa final SI'!$A$22),"")</f>
        <v/>
      </c>
      <c r="AA38" s="605"/>
      <c r="AB38" s="594" t="str">
        <f>IF(AND('Mapa final SI'!$L$10="Muy Baja",'Mapa final SI'!$P$10="Mayor"),CONCATENATE("R",'Mapa final SI'!$A$10),"")</f>
        <v/>
      </c>
      <c r="AC38" s="595"/>
      <c r="AD38" s="595" t="str">
        <f>IF(AND('Mapa final SI'!$L$16="Muy Baja",'Mapa final SI'!$P$16="Mayor"),CONCATENATE("R",'Mapa final SI'!$A$16),"")</f>
        <v/>
      </c>
      <c r="AE38" s="595"/>
      <c r="AF38" s="595" t="str">
        <f>IF(AND('Mapa final SI'!$L$22="Muy Baja",'Mapa final SI'!$P$22="Mayor"),CONCATENATE("R",'Mapa final SI'!$A$22),"")</f>
        <v/>
      </c>
      <c r="AG38" s="596"/>
      <c r="AH38" s="602" t="str">
        <f>IF(AND('Mapa final SI'!$L$10="Muy Baja",'Mapa final SI'!$P$10="Catastrófico"),CONCATENATE("R",'Mapa final SI'!$A$10),"")</f>
        <v/>
      </c>
      <c r="AI38" s="597"/>
      <c r="AJ38" s="597" t="str">
        <f>IF(AND('Mapa final SI'!$L$16="Muy Baja",'Mapa final SI'!$P$16="Catastrófico"),CONCATENATE("R",'Mapa final SI'!$A$16),"")</f>
        <v/>
      </c>
      <c r="AK38" s="597"/>
      <c r="AL38" s="597" t="str">
        <f>IF(AND('Mapa final SI'!$L$22="Muy Baja",'Mapa final SI'!$P$22="Catastrófico"),CONCATENATE("R",'Mapa final SI'!$A$22),"")</f>
        <v/>
      </c>
      <c r="AM38" s="59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44"/>
      <c r="C39" s="644"/>
      <c r="D39" s="645"/>
      <c r="E39" s="563"/>
      <c r="F39" s="564"/>
      <c r="G39" s="564"/>
      <c r="H39" s="564"/>
      <c r="I39" s="565"/>
      <c r="J39" s="584"/>
      <c r="K39" s="585"/>
      <c r="L39" s="585"/>
      <c r="M39" s="585"/>
      <c r="N39" s="585"/>
      <c r="O39" s="586"/>
      <c r="P39" s="584"/>
      <c r="Q39" s="585"/>
      <c r="R39" s="585"/>
      <c r="S39" s="585"/>
      <c r="T39" s="585"/>
      <c r="U39" s="586"/>
      <c r="V39" s="581"/>
      <c r="W39" s="582"/>
      <c r="X39" s="582"/>
      <c r="Y39" s="582"/>
      <c r="Z39" s="582"/>
      <c r="AA39" s="587"/>
      <c r="AB39" s="569"/>
      <c r="AC39" s="570"/>
      <c r="AD39" s="570"/>
      <c r="AE39" s="570"/>
      <c r="AF39" s="570"/>
      <c r="AG39" s="573"/>
      <c r="AH39" s="575"/>
      <c r="AI39" s="576"/>
      <c r="AJ39" s="576"/>
      <c r="AK39" s="576"/>
      <c r="AL39" s="576"/>
      <c r="AM39" s="57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44"/>
      <c r="C40" s="644"/>
      <c r="D40" s="645"/>
      <c r="E40" s="563"/>
      <c r="F40" s="564"/>
      <c r="G40" s="564"/>
      <c r="H40" s="564"/>
      <c r="I40" s="565"/>
      <c r="J40" s="584" t="str">
        <f>IF(AND('Mapa final SI'!$L$28="Muy Baja",'Mapa final SI'!$P$28="Leve"),CONCATENATE("R",'Mapa final SI'!$A$28),"")</f>
        <v/>
      </c>
      <c r="K40" s="585"/>
      <c r="L40" s="585" t="str">
        <f>IF(AND('Mapa final SI'!$L$34="Muy Baja",'Mapa final SI'!$P$34="Leve"),CONCATENATE("R",'Mapa final SI'!$A$34),"")</f>
        <v/>
      </c>
      <c r="M40" s="585"/>
      <c r="N40" s="585" t="str">
        <f>IF(AND('Mapa final SI'!$L$40="Muy Baja",'Mapa final SI'!$P$40="Leve"),CONCATENATE("R",'Mapa final SI'!$A$40),"")</f>
        <v/>
      </c>
      <c r="O40" s="586"/>
      <c r="P40" s="584" t="str">
        <f>IF(AND('Mapa final SI'!$L$28="Muy Baja",'Mapa final SI'!$P$28="Menor"),CONCATENATE("R",'Mapa final SI'!$A$28),"")</f>
        <v/>
      </c>
      <c r="Q40" s="585"/>
      <c r="R40" s="585" t="str">
        <f>IF(AND('Mapa final SI'!$L$34="Muy Baja",'Mapa final SI'!$P$34="Menor"),CONCATENATE("R",'Mapa final SI'!$A$34),"")</f>
        <v/>
      </c>
      <c r="S40" s="585"/>
      <c r="T40" s="585" t="str">
        <f>IF(AND('Mapa final SI'!$L$40="Muy Baja",'Mapa final SI'!$P$40="Menor"),CONCATENATE("R",'Mapa final SI'!$A$40),"")</f>
        <v/>
      </c>
      <c r="U40" s="586"/>
      <c r="V40" s="581" t="str">
        <f>IF(AND('Mapa final SI'!$L$28="Muy Baja",'Mapa final SI'!$P$28="Moderado"),CONCATENATE("R",'Mapa final SI'!$A$28),"")</f>
        <v/>
      </c>
      <c r="W40" s="582"/>
      <c r="X40" s="582" t="str">
        <f>IF(AND('Mapa final SI'!$L$34="Muy Baja",'Mapa final SI'!$P$34="Moderado"),CONCATENATE("R",'Mapa final SI'!$A$34),"")</f>
        <v/>
      </c>
      <c r="Y40" s="582"/>
      <c r="Z40" s="582" t="str">
        <f>IF(AND('Mapa final SI'!$L$40="Muy Baja",'Mapa final SI'!$P$40="Moderado"),CONCATENATE("R",'Mapa final SI'!$A$40),"")</f>
        <v/>
      </c>
      <c r="AA40" s="587"/>
      <c r="AB40" s="569" t="str">
        <f>IF(AND('Mapa final SI'!$L$28="Muy Baja",'Mapa final SI'!$P$28="Mayor"),CONCATENATE("R",'Mapa final SI'!$A$28),"")</f>
        <v/>
      </c>
      <c r="AC40" s="570"/>
      <c r="AD40" s="570" t="str">
        <f>IF(AND('Mapa final SI'!$L$34="Muy Baja",'Mapa final SI'!$P$34="Mayor"),CONCATENATE("R",'Mapa final SI'!$A$34),"")</f>
        <v/>
      </c>
      <c r="AE40" s="570"/>
      <c r="AF40" s="570" t="str">
        <f>IF(AND('Mapa final SI'!$L$40="Muy Baja",'Mapa final SI'!$P$40="Mayor"),CONCATENATE("R",'Mapa final SI'!$A$40),"")</f>
        <v/>
      </c>
      <c r="AG40" s="573"/>
      <c r="AH40" s="575" t="str">
        <f>IF(AND('Mapa final SI'!$L$28="Muy Baja",'Mapa final SI'!$P$28="Catastrófico"),CONCATENATE("R",'Mapa final SI'!$A$28),"")</f>
        <v/>
      </c>
      <c r="AI40" s="576"/>
      <c r="AJ40" s="576" t="str">
        <f>IF(AND('Mapa final SI'!$L$34="Muy Baja",'Mapa final SI'!$P$34="Catastrófico"),CONCATENATE("R",'Mapa final SI'!$A$34),"")</f>
        <v/>
      </c>
      <c r="AK40" s="576"/>
      <c r="AL40" s="576" t="str">
        <f>IF(AND('Mapa final SI'!$L$40="Muy Baja",'Mapa final SI'!$P$40="Catastrófico"),CONCATENATE("R",'Mapa final SI'!$A$40),"")</f>
        <v/>
      </c>
      <c r="AM40" s="57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44"/>
      <c r="C41" s="644"/>
      <c r="D41" s="645"/>
      <c r="E41" s="563"/>
      <c r="F41" s="564"/>
      <c r="G41" s="564"/>
      <c r="H41" s="564"/>
      <c r="I41" s="565"/>
      <c r="J41" s="584"/>
      <c r="K41" s="585"/>
      <c r="L41" s="585"/>
      <c r="M41" s="585"/>
      <c r="N41" s="585"/>
      <c r="O41" s="586"/>
      <c r="P41" s="584"/>
      <c r="Q41" s="585"/>
      <c r="R41" s="585"/>
      <c r="S41" s="585"/>
      <c r="T41" s="585"/>
      <c r="U41" s="586"/>
      <c r="V41" s="581"/>
      <c r="W41" s="582"/>
      <c r="X41" s="582"/>
      <c r="Y41" s="582"/>
      <c r="Z41" s="582"/>
      <c r="AA41" s="587"/>
      <c r="AB41" s="569"/>
      <c r="AC41" s="570"/>
      <c r="AD41" s="570"/>
      <c r="AE41" s="570"/>
      <c r="AF41" s="570"/>
      <c r="AG41" s="573"/>
      <c r="AH41" s="575"/>
      <c r="AI41" s="576"/>
      <c r="AJ41" s="576"/>
      <c r="AK41" s="576"/>
      <c r="AL41" s="576"/>
      <c r="AM41" s="57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44"/>
      <c r="C42" s="644"/>
      <c r="D42" s="645"/>
      <c r="E42" s="563"/>
      <c r="F42" s="564"/>
      <c r="G42" s="564"/>
      <c r="H42" s="564"/>
      <c r="I42" s="565"/>
      <c r="J42" s="584" t="str">
        <f>IF(AND('Mapa final SI'!$L$46="Muy Baja",'Mapa final SI'!$P$46="Leve"),CONCATENATE("R",'Mapa final SI'!$A$46),"")</f>
        <v/>
      </c>
      <c r="K42" s="585"/>
      <c r="L42" s="585" t="str">
        <f>IF(AND('Mapa final SI'!$L$52="Muy Baja",'Mapa final SI'!$P$52="Leve"),CONCATENATE("R",'Mapa final SI'!$A$52),"")</f>
        <v/>
      </c>
      <c r="M42" s="585"/>
      <c r="N42" s="585" t="str">
        <f>IF(AND('Mapa final SI'!$L$58="Muy Baja",'Mapa final SI'!$P$58="Leve"),CONCATENATE("R",'Mapa final SI'!$A$58),"")</f>
        <v/>
      </c>
      <c r="O42" s="586"/>
      <c r="P42" s="584" t="str">
        <f>IF(AND('Mapa final SI'!$L$46="Muy Baja",'Mapa final SI'!$P$46="Menor"),CONCATENATE("R",'Mapa final SI'!$A$46),"")</f>
        <v/>
      </c>
      <c r="Q42" s="585"/>
      <c r="R42" s="585" t="str">
        <f>IF(AND('Mapa final SI'!$L$52="Muy Baja",'Mapa final SI'!$P$52="Menor"),CONCATENATE("R",'Mapa final SI'!$A$52),"")</f>
        <v/>
      </c>
      <c r="S42" s="585"/>
      <c r="T42" s="585" t="str">
        <f>IF(AND('Mapa final SI'!$L$58="Muy Baja",'Mapa final SI'!$P$58="Menor"),CONCATENATE("R",'Mapa final SI'!$A$58),"")</f>
        <v/>
      </c>
      <c r="U42" s="586"/>
      <c r="V42" s="581" t="str">
        <f>IF(AND('Mapa final SI'!$L$46="Muy Baja",'Mapa final SI'!$P$46="Moderado"),CONCATENATE("R",'Mapa final SI'!$A$46),"")</f>
        <v/>
      </c>
      <c r="W42" s="582"/>
      <c r="X42" s="582" t="str">
        <f>IF(AND('Mapa final SI'!$L$52="Muy Baja",'Mapa final SI'!$P$52="Moderado"),CONCATENATE("R",'Mapa final SI'!$A$52),"")</f>
        <v/>
      </c>
      <c r="Y42" s="582"/>
      <c r="Z42" s="582" t="str">
        <f>IF(AND('Mapa final SI'!$L$58="Muy Baja",'Mapa final SI'!$P$58="Moderado"),CONCATENATE("R",'Mapa final SI'!$A$58),"")</f>
        <v/>
      </c>
      <c r="AA42" s="587"/>
      <c r="AB42" s="569" t="str">
        <f>IF(AND('Mapa final SI'!$L$46="Muy Baja",'Mapa final SI'!$P$46="Mayor"),CONCATENATE("R",'Mapa final SI'!$A$46),"")</f>
        <v/>
      </c>
      <c r="AC42" s="570"/>
      <c r="AD42" s="570" t="str">
        <f>IF(AND('Mapa final SI'!$L$52="Muy Baja",'Mapa final SI'!$P$52="Mayor"),CONCATENATE("R",'Mapa final SI'!$A$52),"")</f>
        <v/>
      </c>
      <c r="AE42" s="570"/>
      <c r="AF42" s="570" t="str">
        <f>IF(AND('Mapa final SI'!$L$58="Muy Baja",'Mapa final SI'!$P$58="Mayor"),CONCATENATE("R",'Mapa final SI'!$A$58),"")</f>
        <v/>
      </c>
      <c r="AG42" s="573"/>
      <c r="AH42" s="575" t="str">
        <f>IF(AND('Mapa final SI'!$L$46="Muy Baja",'Mapa final SI'!$P$46="Catastrófico"),CONCATENATE("R",'Mapa final SI'!$A$46),"")</f>
        <v/>
      </c>
      <c r="AI42" s="576"/>
      <c r="AJ42" s="576" t="str">
        <f>IF(AND('Mapa final SI'!$L$52="Muy Baja",'Mapa final SI'!$P$52="Catastrófico"),CONCATENATE("R",'Mapa final SI'!$A$52),"")</f>
        <v/>
      </c>
      <c r="AK42" s="576"/>
      <c r="AL42" s="576" t="str">
        <f>IF(AND('Mapa final SI'!$L$58="Muy Baja",'Mapa final SI'!$P$58="Catastrófico"),CONCATENATE("R",'Mapa final SI'!$A$58),"")</f>
        <v/>
      </c>
      <c r="AM42" s="57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44"/>
      <c r="C43" s="644"/>
      <c r="D43" s="645"/>
      <c r="E43" s="563"/>
      <c r="F43" s="564"/>
      <c r="G43" s="564"/>
      <c r="H43" s="564"/>
      <c r="I43" s="565"/>
      <c r="J43" s="584"/>
      <c r="K43" s="585"/>
      <c r="L43" s="585"/>
      <c r="M43" s="585"/>
      <c r="N43" s="585"/>
      <c r="O43" s="586"/>
      <c r="P43" s="584"/>
      <c r="Q43" s="585"/>
      <c r="R43" s="585"/>
      <c r="S43" s="585"/>
      <c r="T43" s="585"/>
      <c r="U43" s="586"/>
      <c r="V43" s="581"/>
      <c r="W43" s="582"/>
      <c r="X43" s="582"/>
      <c r="Y43" s="582"/>
      <c r="Z43" s="582"/>
      <c r="AA43" s="587"/>
      <c r="AB43" s="569"/>
      <c r="AC43" s="570"/>
      <c r="AD43" s="570"/>
      <c r="AE43" s="570"/>
      <c r="AF43" s="570"/>
      <c r="AG43" s="573"/>
      <c r="AH43" s="575"/>
      <c r="AI43" s="576"/>
      <c r="AJ43" s="576"/>
      <c r="AK43" s="576"/>
      <c r="AL43" s="576"/>
      <c r="AM43" s="57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44"/>
      <c r="C44" s="644"/>
      <c r="D44" s="645"/>
      <c r="E44" s="563"/>
      <c r="F44" s="564"/>
      <c r="G44" s="564"/>
      <c r="H44" s="564"/>
      <c r="I44" s="565"/>
      <c r="J44" s="584" t="str">
        <f>IF(AND('Mapa final SI'!$L$64="Muy Baja",'Mapa final SI'!$P$64="Leve"),CONCATENATE("R",'Mapa final SI'!$A$64),"")</f>
        <v/>
      </c>
      <c r="K44" s="585"/>
      <c r="L44" s="585" t="str">
        <f>IF(AND('Mapa final SI'!$L$70="Muy Baja",'Mapa final SI'!$P$70="Leve"),CONCATENATE("R",'Mapa final SI'!$A$70),"")</f>
        <v/>
      </c>
      <c r="M44" s="585"/>
      <c r="N44" s="585" t="str">
        <f>IF(AND('Mapa final SI'!$L$76="Muy Baja",'Mapa final SI'!$P$76="Leve"),CONCATENATE("R",'Mapa final SI'!$A$76),"")</f>
        <v/>
      </c>
      <c r="O44" s="586"/>
      <c r="P44" s="584" t="str">
        <f>IF(AND('Mapa final SI'!$L$64="Muy Baja",'Mapa final SI'!$P$64="Menor"),CONCATENATE("R",'Mapa final SI'!$A$64),"")</f>
        <v/>
      </c>
      <c r="Q44" s="585"/>
      <c r="R44" s="585" t="str">
        <f>IF(AND('Mapa final SI'!$L$70="Muy Baja",'Mapa final SI'!$P$70="Menor"),CONCATENATE("R",'Mapa final SI'!$A$70),"")</f>
        <v/>
      </c>
      <c r="S44" s="585"/>
      <c r="T44" s="585" t="str">
        <f>IF(AND('Mapa final SI'!$L$76="Muy Baja",'Mapa final SI'!$P$76="Menor"),CONCATENATE("R",'Mapa final SI'!$A$76),"")</f>
        <v/>
      </c>
      <c r="U44" s="586"/>
      <c r="V44" s="581" t="str">
        <f>IF(AND('Mapa final SI'!$L$64="Muy Baja",'Mapa final SI'!$P$64="Moderado"),CONCATENATE("R",'Mapa final SI'!$A$64),"")</f>
        <v/>
      </c>
      <c r="W44" s="582"/>
      <c r="X44" s="582" t="str">
        <f>IF(AND('Mapa final SI'!$L$70="Muy Baja",'Mapa final SI'!$P$70="Moderado"),CONCATENATE("R",'Mapa final SI'!$A$70),"")</f>
        <v/>
      </c>
      <c r="Y44" s="582"/>
      <c r="Z44" s="582" t="str">
        <f>IF(AND('Mapa final SI'!$L$76="Muy Baja",'Mapa final SI'!$P$76="Moderado"),CONCATENATE("R",'Mapa final SI'!$A$76),"")</f>
        <v/>
      </c>
      <c r="AA44" s="587"/>
      <c r="AB44" s="569" t="str">
        <f>IF(AND('Mapa final SI'!$L$64="Muy Baja",'Mapa final SI'!$P$64="Mayor"),CONCATENATE("R",'Mapa final SI'!$A$64),"")</f>
        <v/>
      </c>
      <c r="AC44" s="570"/>
      <c r="AD44" s="570" t="str">
        <f>IF(AND('Mapa final SI'!$L$70="Muy Baja",'Mapa final SI'!$P$70="Mayor"),CONCATENATE("R",'Mapa final SI'!$A$70),"")</f>
        <v/>
      </c>
      <c r="AE44" s="570"/>
      <c r="AF44" s="570" t="str">
        <f>IF(AND('Mapa final SI'!$L$76="Muy Baja",'Mapa final SI'!$P$76="Mayor"),CONCATENATE("R",'Mapa final SI'!$A$76),"")</f>
        <v/>
      </c>
      <c r="AG44" s="573"/>
      <c r="AH44" s="575" t="str">
        <f>IF(AND('Mapa final SI'!$L$64="Muy Baja",'Mapa final SI'!$P$64="Catastrófico"),CONCATENATE("R",'Mapa final SI'!$A$64),"")</f>
        <v/>
      </c>
      <c r="AI44" s="576"/>
      <c r="AJ44" s="576" t="str">
        <f>IF(AND('Mapa final SI'!$L$70="Muy Baja",'Mapa final SI'!$P$70="Catastrófico"),CONCATENATE("R",'Mapa final SI'!$A$70),"")</f>
        <v/>
      </c>
      <c r="AK44" s="576"/>
      <c r="AL44" s="576" t="str">
        <f>IF(AND('Mapa final'!$L$76="Muy Baja",'Mapa final'!$P$76="Catastrófico"),CONCATENATE("R",'Mapa final'!$A$76),"")</f>
        <v/>
      </c>
      <c r="AM44" s="57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44"/>
      <c r="C45" s="644"/>
      <c r="D45" s="645"/>
      <c r="E45" s="566"/>
      <c r="F45" s="567"/>
      <c r="G45" s="567"/>
      <c r="H45" s="567"/>
      <c r="I45" s="568"/>
      <c r="J45" s="588"/>
      <c r="K45" s="589"/>
      <c r="L45" s="589"/>
      <c r="M45" s="589"/>
      <c r="N45" s="589"/>
      <c r="O45" s="590"/>
      <c r="P45" s="588"/>
      <c r="Q45" s="589"/>
      <c r="R45" s="589"/>
      <c r="S45" s="589"/>
      <c r="T45" s="589"/>
      <c r="U45" s="590"/>
      <c r="V45" s="591"/>
      <c r="W45" s="592"/>
      <c r="X45" s="592"/>
      <c r="Y45" s="592"/>
      <c r="Z45" s="592"/>
      <c r="AA45" s="593"/>
      <c r="AB45" s="571"/>
      <c r="AC45" s="572"/>
      <c r="AD45" s="572"/>
      <c r="AE45" s="572"/>
      <c r="AF45" s="572"/>
      <c r="AG45" s="574"/>
      <c r="AH45" s="577"/>
      <c r="AI45" s="578"/>
      <c r="AJ45" s="578"/>
      <c r="AK45" s="578"/>
      <c r="AL45" s="578"/>
      <c r="AM45" s="58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60" t="s">
        <v>592</v>
      </c>
      <c r="K46" s="561"/>
      <c r="L46" s="561"/>
      <c r="M46" s="561"/>
      <c r="N46" s="561"/>
      <c r="O46" s="562"/>
      <c r="P46" s="560" t="s">
        <v>593</v>
      </c>
      <c r="Q46" s="561"/>
      <c r="R46" s="561"/>
      <c r="S46" s="561"/>
      <c r="T46" s="561"/>
      <c r="U46" s="562"/>
      <c r="V46" s="560" t="s">
        <v>594</v>
      </c>
      <c r="W46" s="561"/>
      <c r="X46" s="561"/>
      <c r="Y46" s="561"/>
      <c r="Z46" s="561"/>
      <c r="AA46" s="562"/>
      <c r="AB46" s="560" t="s">
        <v>595</v>
      </c>
      <c r="AC46" s="583"/>
      <c r="AD46" s="561"/>
      <c r="AE46" s="561"/>
      <c r="AF46" s="561"/>
      <c r="AG46" s="562"/>
      <c r="AH46" s="560" t="s">
        <v>596</v>
      </c>
      <c r="AI46" s="561"/>
      <c r="AJ46" s="561"/>
      <c r="AK46" s="561"/>
      <c r="AL46" s="561"/>
      <c r="AM46" s="56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63"/>
      <c r="K47" s="564"/>
      <c r="L47" s="564"/>
      <c r="M47" s="564"/>
      <c r="N47" s="564"/>
      <c r="O47" s="565"/>
      <c r="P47" s="563"/>
      <c r="Q47" s="564"/>
      <c r="R47" s="564"/>
      <c r="S47" s="564"/>
      <c r="T47" s="564"/>
      <c r="U47" s="565"/>
      <c r="V47" s="563"/>
      <c r="W47" s="564"/>
      <c r="X47" s="564"/>
      <c r="Y47" s="564"/>
      <c r="Z47" s="564"/>
      <c r="AA47" s="565"/>
      <c r="AB47" s="563"/>
      <c r="AC47" s="564"/>
      <c r="AD47" s="564"/>
      <c r="AE47" s="564"/>
      <c r="AF47" s="564"/>
      <c r="AG47" s="565"/>
      <c r="AH47" s="563"/>
      <c r="AI47" s="564"/>
      <c r="AJ47" s="564"/>
      <c r="AK47" s="564"/>
      <c r="AL47" s="564"/>
      <c r="AM47" s="56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63"/>
      <c r="K48" s="564"/>
      <c r="L48" s="564"/>
      <c r="M48" s="564"/>
      <c r="N48" s="564"/>
      <c r="O48" s="565"/>
      <c r="P48" s="563"/>
      <c r="Q48" s="564"/>
      <c r="R48" s="564"/>
      <c r="S48" s="564"/>
      <c r="T48" s="564"/>
      <c r="U48" s="565"/>
      <c r="V48" s="563"/>
      <c r="W48" s="564"/>
      <c r="X48" s="564"/>
      <c r="Y48" s="564"/>
      <c r="Z48" s="564"/>
      <c r="AA48" s="565"/>
      <c r="AB48" s="563"/>
      <c r="AC48" s="564"/>
      <c r="AD48" s="564"/>
      <c r="AE48" s="564"/>
      <c r="AF48" s="564"/>
      <c r="AG48" s="565"/>
      <c r="AH48" s="563"/>
      <c r="AI48" s="564"/>
      <c r="AJ48" s="564"/>
      <c r="AK48" s="564"/>
      <c r="AL48" s="564"/>
      <c r="AM48" s="56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63"/>
      <c r="K49" s="564"/>
      <c r="L49" s="564"/>
      <c r="M49" s="564"/>
      <c r="N49" s="564"/>
      <c r="O49" s="565"/>
      <c r="P49" s="563"/>
      <c r="Q49" s="564"/>
      <c r="R49" s="564"/>
      <c r="S49" s="564"/>
      <c r="T49" s="564"/>
      <c r="U49" s="565"/>
      <c r="V49" s="563"/>
      <c r="W49" s="564"/>
      <c r="X49" s="564"/>
      <c r="Y49" s="564"/>
      <c r="Z49" s="564"/>
      <c r="AA49" s="565"/>
      <c r="AB49" s="563"/>
      <c r="AC49" s="564"/>
      <c r="AD49" s="564"/>
      <c r="AE49" s="564"/>
      <c r="AF49" s="564"/>
      <c r="AG49" s="565"/>
      <c r="AH49" s="563"/>
      <c r="AI49" s="564"/>
      <c r="AJ49" s="564"/>
      <c r="AK49" s="564"/>
      <c r="AL49" s="564"/>
      <c r="AM49" s="56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63"/>
      <c r="K50" s="564"/>
      <c r="L50" s="564"/>
      <c r="M50" s="564"/>
      <c r="N50" s="564"/>
      <c r="O50" s="565"/>
      <c r="P50" s="563"/>
      <c r="Q50" s="564"/>
      <c r="R50" s="564"/>
      <c r="S50" s="564"/>
      <c r="T50" s="564"/>
      <c r="U50" s="565"/>
      <c r="V50" s="563"/>
      <c r="W50" s="564"/>
      <c r="X50" s="564"/>
      <c r="Y50" s="564"/>
      <c r="Z50" s="564"/>
      <c r="AA50" s="565"/>
      <c r="AB50" s="563"/>
      <c r="AC50" s="564"/>
      <c r="AD50" s="564"/>
      <c r="AE50" s="564"/>
      <c r="AF50" s="564"/>
      <c r="AG50" s="565"/>
      <c r="AH50" s="563"/>
      <c r="AI50" s="564"/>
      <c r="AJ50" s="564"/>
      <c r="AK50" s="564"/>
      <c r="AL50" s="564"/>
      <c r="AM50" s="56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66"/>
      <c r="K51" s="567"/>
      <c r="L51" s="567"/>
      <c r="M51" s="567"/>
      <c r="N51" s="567"/>
      <c r="O51" s="568"/>
      <c r="P51" s="566"/>
      <c r="Q51" s="567"/>
      <c r="R51" s="567"/>
      <c r="S51" s="567"/>
      <c r="T51" s="567"/>
      <c r="U51" s="568"/>
      <c r="V51" s="566"/>
      <c r="W51" s="567"/>
      <c r="X51" s="567"/>
      <c r="Y51" s="567"/>
      <c r="Z51" s="567"/>
      <c r="AA51" s="568"/>
      <c r="AB51" s="566"/>
      <c r="AC51" s="567"/>
      <c r="AD51" s="567"/>
      <c r="AE51" s="567"/>
      <c r="AF51" s="567"/>
      <c r="AG51" s="568"/>
      <c r="AH51" s="566"/>
      <c r="AI51" s="567"/>
      <c r="AJ51" s="567"/>
      <c r="AK51" s="567"/>
      <c r="AL51" s="567"/>
      <c r="AM51" s="56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5"/>
      <c r="C54" s="255"/>
      <c r="D54" s="255"/>
      <c r="E54" s="255"/>
      <c r="F54" s="255"/>
      <c r="G54" s="25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AL6:AM7"/>
    <mergeCell ref="X8:Y9"/>
    <mergeCell ref="Z8:AA9"/>
    <mergeCell ref="AB8:AC9"/>
    <mergeCell ref="AD8:AE9"/>
    <mergeCell ref="AF8:AG9"/>
    <mergeCell ref="AB6:AC7"/>
    <mergeCell ref="AD6:AE7"/>
    <mergeCell ref="B2:I4"/>
    <mergeCell ref="J2:AM4"/>
    <mergeCell ref="B6:D45"/>
    <mergeCell ref="E6:I13"/>
    <mergeCell ref="J6:K7"/>
    <mergeCell ref="L6:M7"/>
    <mergeCell ref="N6:O7"/>
    <mergeCell ref="P6:Q7"/>
    <mergeCell ref="R6:S7"/>
    <mergeCell ref="T6:U7"/>
    <mergeCell ref="AL8:AM9"/>
    <mergeCell ref="J10:K11"/>
    <mergeCell ref="L10:M11"/>
    <mergeCell ref="N10:O11"/>
    <mergeCell ref="P10:Q11"/>
    <mergeCell ref="R10:S11"/>
    <mergeCell ref="T10:U11"/>
    <mergeCell ref="AO6:AT13"/>
    <mergeCell ref="J8:K9"/>
    <mergeCell ref="L8:M9"/>
    <mergeCell ref="N8:O9"/>
    <mergeCell ref="P8:Q9"/>
    <mergeCell ref="R8:S9"/>
    <mergeCell ref="T8:U9"/>
    <mergeCell ref="V6:W7"/>
    <mergeCell ref="X6:Y7"/>
    <mergeCell ref="Z6:AA7"/>
    <mergeCell ref="AJ10:AK11"/>
    <mergeCell ref="AL10:AM11"/>
    <mergeCell ref="J12:K13"/>
    <mergeCell ref="L12:M13"/>
    <mergeCell ref="N12:O13"/>
    <mergeCell ref="P12:Q13"/>
    <mergeCell ref="V10:W11"/>
    <mergeCell ref="V8:W9"/>
    <mergeCell ref="R12:S13"/>
    <mergeCell ref="T12:U13"/>
    <mergeCell ref="V12:W13"/>
    <mergeCell ref="X12:Y13"/>
    <mergeCell ref="X10:Y11"/>
    <mergeCell ref="AF6:AG7"/>
    <mergeCell ref="AH8:AI9"/>
    <mergeCell ref="AJ8:AK9"/>
    <mergeCell ref="Z10:AA11"/>
    <mergeCell ref="AB10:AC11"/>
    <mergeCell ref="AD10:AE11"/>
    <mergeCell ref="AH6:AI7"/>
    <mergeCell ref="AJ6:AK7"/>
    <mergeCell ref="AF10:AG11"/>
    <mergeCell ref="AH10:AI11"/>
    <mergeCell ref="AL12:AM13"/>
    <mergeCell ref="E14:I21"/>
    <mergeCell ref="J14:K15"/>
    <mergeCell ref="L14:M15"/>
    <mergeCell ref="N14:O15"/>
    <mergeCell ref="P14:Q15"/>
    <mergeCell ref="R14:S15"/>
    <mergeCell ref="T14:U15"/>
    <mergeCell ref="Z14:AA15"/>
    <mergeCell ref="AH12:AI13"/>
    <mergeCell ref="AJ12:AK13"/>
    <mergeCell ref="AL14:AM15"/>
    <mergeCell ref="N18:O19"/>
    <mergeCell ref="P18:Q19"/>
    <mergeCell ref="R18:S19"/>
    <mergeCell ref="T18:U19"/>
    <mergeCell ref="V18:W19"/>
    <mergeCell ref="X18:Y19"/>
    <mergeCell ref="AB14:AC15"/>
    <mergeCell ref="V14:W15"/>
    <mergeCell ref="X14:Y15"/>
    <mergeCell ref="Z12:AA13"/>
    <mergeCell ref="AB12:AC13"/>
    <mergeCell ref="AD12:AE13"/>
    <mergeCell ref="AF12:AG13"/>
    <mergeCell ref="AD14:AE15"/>
    <mergeCell ref="AF14:AG15"/>
    <mergeCell ref="AH14:AI15"/>
    <mergeCell ref="AJ14:AK15"/>
    <mergeCell ref="AB18:AC19"/>
    <mergeCell ref="AD18:AE19"/>
    <mergeCell ref="AF18:AG19"/>
    <mergeCell ref="AH18:AI19"/>
    <mergeCell ref="AJ18:AK19"/>
    <mergeCell ref="AJ16:AK17"/>
    <mergeCell ref="AO14:AT21"/>
    <mergeCell ref="AL18:AM19"/>
    <mergeCell ref="AL16:AM17"/>
    <mergeCell ref="J18:K19"/>
    <mergeCell ref="L18:M19"/>
    <mergeCell ref="Z18:AA19"/>
    <mergeCell ref="Z16:AA17"/>
    <mergeCell ref="AB16:AC17"/>
    <mergeCell ref="AD16:AE17"/>
    <mergeCell ref="AF16:AG17"/>
    <mergeCell ref="AH16:AI17"/>
    <mergeCell ref="J16:K17"/>
    <mergeCell ref="L16:M17"/>
    <mergeCell ref="N16:O17"/>
    <mergeCell ref="P16:Q17"/>
    <mergeCell ref="R16:S17"/>
    <mergeCell ref="T16:U17"/>
    <mergeCell ref="V16:W17"/>
    <mergeCell ref="X16:Y17"/>
    <mergeCell ref="AO22:AT29"/>
    <mergeCell ref="J24:K25"/>
    <mergeCell ref="L24:M25"/>
    <mergeCell ref="N24:O25"/>
    <mergeCell ref="P24:Q25"/>
    <mergeCell ref="R24:S25"/>
    <mergeCell ref="J20:K21"/>
    <mergeCell ref="L20:M21"/>
    <mergeCell ref="N20:O21"/>
    <mergeCell ref="P20:Q21"/>
    <mergeCell ref="R20:S21"/>
    <mergeCell ref="T20:U21"/>
    <mergeCell ref="V20:W21"/>
    <mergeCell ref="X20:Y21"/>
    <mergeCell ref="Z20:AA21"/>
    <mergeCell ref="AB20:AC21"/>
    <mergeCell ref="AD20:AE21"/>
    <mergeCell ref="AF20:AG21"/>
    <mergeCell ref="AH20:AI21"/>
    <mergeCell ref="AJ20:AK21"/>
    <mergeCell ref="AL20:AM21"/>
    <mergeCell ref="J22:K23"/>
    <mergeCell ref="L22:M23"/>
    <mergeCell ref="N22:O23"/>
    <mergeCell ref="AF22:AG23"/>
    <mergeCell ref="AH24:AI25"/>
    <mergeCell ref="AJ24:AK25"/>
    <mergeCell ref="AL24:AM25"/>
    <mergeCell ref="J26:K27"/>
    <mergeCell ref="L26:M27"/>
    <mergeCell ref="N26:O27"/>
    <mergeCell ref="P26:Q27"/>
    <mergeCell ref="R26:S27"/>
    <mergeCell ref="T26:U27"/>
    <mergeCell ref="T24:U25"/>
    <mergeCell ref="V22:W23"/>
    <mergeCell ref="X22:Y23"/>
    <mergeCell ref="Z22:AA23"/>
    <mergeCell ref="AB22:AC23"/>
    <mergeCell ref="AD22:AE23"/>
    <mergeCell ref="AH22:AI23"/>
    <mergeCell ref="AJ22:AK23"/>
    <mergeCell ref="AL22:AM23"/>
    <mergeCell ref="X24:Y25"/>
    <mergeCell ref="P22:Q23"/>
    <mergeCell ref="R22:S23"/>
    <mergeCell ref="T22:U23"/>
    <mergeCell ref="V24:W25"/>
    <mergeCell ref="Z24:AA25"/>
    <mergeCell ref="AB24:AC25"/>
    <mergeCell ref="AD24:AE25"/>
    <mergeCell ref="AF24:AG25"/>
    <mergeCell ref="X26:Y27"/>
    <mergeCell ref="Z26:AA27"/>
    <mergeCell ref="AB26:AC27"/>
    <mergeCell ref="AD26:AE27"/>
    <mergeCell ref="AF26:AG27"/>
    <mergeCell ref="AH26:AI27"/>
    <mergeCell ref="AL28:AM29"/>
    <mergeCell ref="Z28:AA29"/>
    <mergeCell ref="AB28:AC29"/>
    <mergeCell ref="AD28:AE29"/>
    <mergeCell ref="AJ26:AK27"/>
    <mergeCell ref="AL26:AM27"/>
    <mergeCell ref="J28:K29"/>
    <mergeCell ref="L28:M29"/>
    <mergeCell ref="N28:O29"/>
    <mergeCell ref="P28:Q29"/>
    <mergeCell ref="R28:S29"/>
    <mergeCell ref="T28:U29"/>
    <mergeCell ref="V28:W29"/>
    <mergeCell ref="X28:Y29"/>
    <mergeCell ref="V26:W27"/>
    <mergeCell ref="AF28:AG29"/>
    <mergeCell ref="AH28:AI29"/>
    <mergeCell ref="AJ28:AK29"/>
    <mergeCell ref="Z30:AA31"/>
    <mergeCell ref="AB30:AC31"/>
    <mergeCell ref="AD30:AE31"/>
    <mergeCell ref="AF30:AG31"/>
    <mergeCell ref="E30:I37"/>
    <mergeCell ref="J30:K31"/>
    <mergeCell ref="L30:M31"/>
    <mergeCell ref="N30:O31"/>
    <mergeCell ref="P30:Q31"/>
    <mergeCell ref="R30:S31"/>
    <mergeCell ref="J36:K37"/>
    <mergeCell ref="L36:M37"/>
    <mergeCell ref="N36:O37"/>
    <mergeCell ref="P36:Q37"/>
    <mergeCell ref="AB32:AC33"/>
    <mergeCell ref="AD32:AE33"/>
    <mergeCell ref="AF32:AG33"/>
    <mergeCell ref="X36:Y37"/>
    <mergeCell ref="Z36:AA37"/>
    <mergeCell ref="AB36:AC37"/>
    <mergeCell ref="AD36:AE37"/>
    <mergeCell ref="AF36:AG37"/>
    <mergeCell ref="E22:I29"/>
    <mergeCell ref="AO30:AT37"/>
    <mergeCell ref="J32:K33"/>
    <mergeCell ref="L32:M33"/>
    <mergeCell ref="N32:O33"/>
    <mergeCell ref="P32:Q33"/>
    <mergeCell ref="R32:S33"/>
    <mergeCell ref="T32:U33"/>
    <mergeCell ref="V32:W33"/>
    <mergeCell ref="X32:Y33"/>
    <mergeCell ref="T30:U31"/>
    <mergeCell ref="V30:W31"/>
    <mergeCell ref="X30:Y31"/>
    <mergeCell ref="AH30:AI31"/>
    <mergeCell ref="AJ30:AK31"/>
    <mergeCell ref="AB34:AC35"/>
    <mergeCell ref="AD34:AE35"/>
    <mergeCell ref="AF34:AG35"/>
    <mergeCell ref="AH34:AI35"/>
    <mergeCell ref="AJ34:AK35"/>
    <mergeCell ref="AJ32:AK33"/>
    <mergeCell ref="AL30:AM31"/>
    <mergeCell ref="Z34:AA35"/>
    <mergeCell ref="Z32:AA33"/>
    <mergeCell ref="AH32:AI33"/>
    <mergeCell ref="AL34:AM35"/>
    <mergeCell ref="AL32:AM33"/>
    <mergeCell ref="J34:K35"/>
    <mergeCell ref="L34:M35"/>
    <mergeCell ref="N34:O35"/>
    <mergeCell ref="P34:Q35"/>
    <mergeCell ref="R34:S35"/>
    <mergeCell ref="T34:U35"/>
    <mergeCell ref="V34:W35"/>
    <mergeCell ref="X34:Y35"/>
    <mergeCell ref="R36:S37"/>
    <mergeCell ref="T36:U37"/>
    <mergeCell ref="AH38:AI39"/>
    <mergeCell ref="X40:Y41"/>
    <mergeCell ref="V40:W41"/>
    <mergeCell ref="V38:W39"/>
    <mergeCell ref="X38:Y39"/>
    <mergeCell ref="Z38:AA39"/>
    <mergeCell ref="V36:W37"/>
    <mergeCell ref="E38:I45"/>
    <mergeCell ref="J38:K39"/>
    <mergeCell ref="L38:M39"/>
    <mergeCell ref="N38:O39"/>
    <mergeCell ref="P38:Q39"/>
    <mergeCell ref="R38:S39"/>
    <mergeCell ref="T38:U39"/>
    <mergeCell ref="J40:K41"/>
    <mergeCell ref="L40:M41"/>
    <mergeCell ref="N40:O41"/>
    <mergeCell ref="P40:Q41"/>
    <mergeCell ref="R40:S41"/>
    <mergeCell ref="T40:U41"/>
    <mergeCell ref="AH36:AI37"/>
    <mergeCell ref="AB38:AC39"/>
    <mergeCell ref="AD38:AE39"/>
    <mergeCell ref="AF38:AG39"/>
    <mergeCell ref="AJ40:AK41"/>
    <mergeCell ref="AL40:AM41"/>
    <mergeCell ref="Z40:AA41"/>
    <mergeCell ref="AB40:AC41"/>
    <mergeCell ref="AD40:AE41"/>
    <mergeCell ref="AF40:AG41"/>
    <mergeCell ref="AH40:AI41"/>
    <mergeCell ref="AJ38:AK39"/>
    <mergeCell ref="AL38:AM39"/>
    <mergeCell ref="AJ36:AK37"/>
    <mergeCell ref="AL36:AM37"/>
    <mergeCell ref="J46:O51"/>
    <mergeCell ref="P46:U51"/>
    <mergeCell ref="V46:AA51"/>
    <mergeCell ref="AB46:AG51"/>
    <mergeCell ref="J42:K43"/>
    <mergeCell ref="L42:M43"/>
    <mergeCell ref="N42:O43"/>
    <mergeCell ref="P42:Q43"/>
    <mergeCell ref="R42:S43"/>
    <mergeCell ref="T42:U43"/>
    <mergeCell ref="Z42:AA43"/>
    <mergeCell ref="AB42:AC43"/>
    <mergeCell ref="AD42:AE43"/>
    <mergeCell ref="AF42:AG43"/>
    <mergeCell ref="J44:K45"/>
    <mergeCell ref="L44:M45"/>
    <mergeCell ref="N44:O45"/>
    <mergeCell ref="P44:Q45"/>
    <mergeCell ref="R44:S45"/>
    <mergeCell ref="T44:U45"/>
    <mergeCell ref="V44:W45"/>
    <mergeCell ref="X44:Y45"/>
    <mergeCell ref="Z44:AA45"/>
    <mergeCell ref="AH46:AM51"/>
    <mergeCell ref="AB44:AC45"/>
    <mergeCell ref="AD44:AE45"/>
    <mergeCell ref="AF44:AG45"/>
    <mergeCell ref="AH44:AI45"/>
    <mergeCell ref="AJ44:AK45"/>
    <mergeCell ref="AL44:AM45"/>
    <mergeCell ref="V42:W43"/>
    <mergeCell ref="X42:Y43"/>
    <mergeCell ref="AH42:AI43"/>
    <mergeCell ref="AJ42:AK43"/>
    <mergeCell ref="AL42:AM43"/>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5" zoomScaleNormal="55" workbookViewId="0">
      <selection activeCell="AO54" sqref="AO54"/>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56" t="s">
        <v>597</v>
      </c>
      <c r="C2" s="657"/>
      <c r="D2" s="657"/>
      <c r="E2" s="657"/>
      <c r="F2" s="657"/>
      <c r="G2" s="657"/>
      <c r="H2" s="657"/>
      <c r="I2" s="657"/>
      <c r="J2" s="643" t="s">
        <v>463</v>
      </c>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c r="AM2" s="6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57"/>
      <c r="C3" s="657"/>
      <c r="D3" s="657"/>
      <c r="E3" s="657"/>
      <c r="F3" s="657"/>
      <c r="G3" s="657"/>
      <c r="H3" s="657"/>
      <c r="I3" s="657"/>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57"/>
      <c r="C4" s="657"/>
      <c r="D4" s="657"/>
      <c r="E4" s="657"/>
      <c r="F4" s="657"/>
      <c r="G4" s="657"/>
      <c r="H4" s="657"/>
      <c r="I4" s="657"/>
      <c r="J4" s="643"/>
      <c r="K4" s="643"/>
      <c r="L4" s="643"/>
      <c r="M4" s="643"/>
      <c r="N4" s="643"/>
      <c r="O4" s="643"/>
      <c r="P4" s="643"/>
      <c r="Q4" s="643"/>
      <c r="R4" s="643"/>
      <c r="S4" s="643"/>
      <c r="T4" s="643"/>
      <c r="U4" s="643"/>
      <c r="V4" s="643"/>
      <c r="W4" s="643"/>
      <c r="X4" s="643"/>
      <c r="Y4" s="643"/>
      <c r="Z4" s="643"/>
      <c r="AA4" s="643"/>
      <c r="AB4" s="643"/>
      <c r="AC4" s="643"/>
      <c r="AD4" s="643"/>
      <c r="AE4" s="643"/>
      <c r="AF4" s="643"/>
      <c r="AG4" s="643"/>
      <c r="AH4" s="643"/>
      <c r="AI4" s="643"/>
      <c r="AJ4" s="643"/>
      <c r="AK4" s="643"/>
      <c r="AL4" s="643"/>
      <c r="AM4" s="6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44" t="s">
        <v>583</v>
      </c>
      <c r="C6" s="644"/>
      <c r="D6" s="645"/>
      <c r="E6" s="646" t="s">
        <v>584</v>
      </c>
      <c r="F6" s="647"/>
      <c r="G6" s="647"/>
      <c r="H6" s="647"/>
      <c r="I6" s="648"/>
      <c r="J6" s="256" t="str">
        <f>IF(AND('Mapa final SI'!$AC$10="Muy Alta",'Mapa final SI'!$AE$10="Leve"),CONCATENATE("R1C",'Mapa final SI'!$S$10),"")</f>
        <v/>
      </c>
      <c r="K6" s="257" t="str">
        <f>IF(AND('Mapa final SI'!$AC$11="Muy Alta",'Mapa final SI'!$AE$11="Leve"),CONCATENATE("R1C",'Mapa final SI'!$S$11),"")</f>
        <v/>
      </c>
      <c r="L6" s="257" t="str">
        <f>IF(AND('Mapa final SI'!$AC$12="Muy Alta",'Mapa final SI'!$AE$12="Leve"),CONCATENATE("R1C",'Mapa final SI'!$S$12),"")</f>
        <v/>
      </c>
      <c r="M6" s="257" t="str">
        <f>IF(AND('Mapa final'!$AC$13="Muy Alta",'Mapa final'!$AE$13="Leve"),CONCATENATE("R1C",'Mapa final'!$S$13),"")</f>
        <v/>
      </c>
      <c r="N6" s="257" t="str">
        <f>IF(AND('Mapa final'!$AC$14="Muy Alta",'Mapa final'!$AE$14="Leve"),CONCATENATE("R1C",'Mapa final'!$S$14),"")</f>
        <v/>
      </c>
      <c r="O6" s="258" t="str">
        <f>IF(AND('Mapa final'!$AC$15="Muy Alta",'Mapa final'!$AE$15="Leve"),CONCATENATE("R1C",'Mapa final'!$S$15),"")</f>
        <v/>
      </c>
      <c r="P6" s="256" t="str">
        <f>IF(AND('Mapa final'!$AC$10="Muy Alta",'Mapa final'!$AE$10="Menor"),CONCATENATE("R1C",'Mapa final'!$S$10),"")</f>
        <v/>
      </c>
      <c r="Q6" s="257" t="str">
        <f>IF(AND('Mapa final'!$AC$11="Muy Alta",'Mapa final'!$AE$11="Menor"),CONCATENATE("R1C",'Mapa final'!$S$11),"")</f>
        <v/>
      </c>
      <c r="R6" s="257" t="str">
        <f>IF(AND('Mapa final'!$AC$12="Muy Alta",'Mapa final'!$AE$12="Menor"),CONCATENATE("R1C",'Mapa final'!$S$12),"")</f>
        <v/>
      </c>
      <c r="S6" s="257" t="str">
        <f>IF(AND('Mapa final'!$AC$13="Muy Alta",'Mapa final'!$AE$13="Menor"),CONCATENATE("R1C",'Mapa final'!$S$13),"")</f>
        <v/>
      </c>
      <c r="T6" s="257" t="str">
        <f>IF(AND('Mapa final'!$AC$14="Muy Alta",'Mapa final'!$AE$14="Menor"),CONCATENATE("R1C",'Mapa final'!$S$14),"")</f>
        <v/>
      </c>
      <c r="U6" s="258" t="str">
        <f>IF(AND('Mapa final'!$AC$15="Muy Alta",'Mapa final'!$AE$15="Menor"),CONCATENATE("R1C",'Mapa final'!$S$15),"")</f>
        <v/>
      </c>
      <c r="V6" s="256" t="str">
        <f>IF(AND('Mapa final'!$AC$10="Muy Alta",'Mapa final'!$AE$10="Moderado"),CONCATENATE("R1C",'Mapa final'!$S$10),"")</f>
        <v/>
      </c>
      <c r="W6" s="257" t="str">
        <f>IF(AND('Mapa final'!$AC$11="Muy Alta",'Mapa final'!$AE$11="Moderado"),CONCATENATE("R1C",'Mapa final'!$S$11),"")</f>
        <v/>
      </c>
      <c r="X6" s="257" t="str">
        <f>IF(AND('Mapa final'!$AC$12="Muy Alta",'Mapa final'!$AE$12="Moderado"),CONCATENATE("R1C",'Mapa final'!$S$12),"")</f>
        <v/>
      </c>
      <c r="Y6" s="257" t="str">
        <f>IF(AND('Mapa final'!$AC$13="Muy Alta",'Mapa final'!$AE$13="Moderado"),CONCATENATE("R1C",'Mapa final'!$S$13),"")</f>
        <v/>
      </c>
      <c r="Z6" s="257" t="str">
        <f>IF(AND('Mapa final'!$AC$14="Muy Alta",'Mapa final'!$AE$14="Moderado"),CONCATENATE("R1C",'Mapa final'!$S$14),"")</f>
        <v/>
      </c>
      <c r="AA6" s="258" t="str">
        <f>IF(AND('Mapa final'!$AC$15="Muy Alta",'Mapa final'!$AE$15="Moderado"),CONCATENATE("R1C",'Mapa final'!$S$15),"")</f>
        <v/>
      </c>
      <c r="AB6" s="256" t="str">
        <f>IF(AND('Mapa final SI'!$AC$10="Muy Alta",'Mapa final SI'!$AE$10="Mayor"),CONCATENATE("R1C",'Mapa final SI'!$S$10),"")</f>
        <v/>
      </c>
      <c r="AC6" s="257" t="str">
        <f>IF(AND('Mapa final'!$AC$11="Muy Alta",'Mapa final'!$AE$11="Mayor"),CONCATENATE("R1C",'Mapa final'!$S$11),"")</f>
        <v/>
      </c>
      <c r="AD6" s="257" t="str">
        <f>IF(AND('Mapa final'!$AC$12="Muy Alta",'Mapa final'!$AE$12="Mayor"),CONCATENATE("R1C",'Mapa final'!$S$12),"")</f>
        <v/>
      </c>
      <c r="AE6" s="257" t="str">
        <f>IF(AND('Mapa final'!$AC$13="Muy Alta",'Mapa final'!$AE$13="Mayor"),CONCATENATE("R1C",'Mapa final'!$S$13),"")</f>
        <v/>
      </c>
      <c r="AF6" s="257" t="str">
        <f>IF(AND('Mapa final'!$AC$14="Muy Alta",'Mapa final'!$AE$14="Mayor"),CONCATENATE("R1C",'Mapa final'!$S$14),"")</f>
        <v/>
      </c>
      <c r="AG6" s="258" t="str">
        <f>IF(AND('Mapa final'!$AC$15="Muy Alta",'Mapa final'!$AE$15="Mayor"),CONCATENATE("R1C",'Mapa final'!$S$15),"")</f>
        <v/>
      </c>
      <c r="AH6" s="259" t="str">
        <f>IF(AND('Mapa final'!$AC$10="Muy Alta",'Mapa final'!$AE$10="Catastrófico"),CONCATENATE("R1C",'Mapa final'!$S$10),"")</f>
        <v/>
      </c>
      <c r="AI6" s="260" t="str">
        <f>IF(AND('Mapa final'!$AC$11="Muy Alta",'Mapa final'!$AE$11="Catastrófico"),CONCATENATE("R1C",'Mapa final'!$S$11),"")</f>
        <v/>
      </c>
      <c r="AJ6" s="260" t="str">
        <f>IF(AND('Mapa final'!$AC$12="Muy Alta",'Mapa final'!$AE$12="Catastrófico"),CONCATENATE("R1C",'Mapa final'!$S$12),"")</f>
        <v/>
      </c>
      <c r="AK6" s="260" t="str">
        <f>IF(AND('Mapa final'!$AC$13="Muy Alta",'Mapa final'!$AE$13="Catastrófico"),CONCATENATE("R1C",'Mapa final'!$S$13),"")</f>
        <v/>
      </c>
      <c r="AL6" s="260" t="str">
        <f>IF(AND('Mapa final'!$AC$14="Muy Alta",'Mapa final'!$AE$14="Catastrófico"),CONCATENATE("R1C",'Mapa final'!$S$14),"")</f>
        <v/>
      </c>
      <c r="AM6" s="261" t="str">
        <f>IF(AND('Mapa final'!$AC$15="Muy Alta",'Mapa final'!$AE$15="Catastrófico"),CONCATENATE("R1C",'Mapa final'!$S$15),"")</f>
        <v/>
      </c>
      <c r="AN6" s="15"/>
      <c r="AO6" s="658" t="s">
        <v>585</v>
      </c>
      <c r="AP6" s="659"/>
      <c r="AQ6" s="659"/>
      <c r="AR6" s="659"/>
      <c r="AS6" s="659"/>
      <c r="AT6" s="66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44"/>
      <c r="C7" s="644"/>
      <c r="D7" s="645"/>
      <c r="E7" s="649"/>
      <c r="F7" s="650"/>
      <c r="G7" s="650"/>
      <c r="H7" s="650"/>
      <c r="I7" s="651"/>
      <c r="J7" s="262" t="str">
        <f>IF(AND('Mapa final SI'!$AC$16="Muy Alta",'Mapa final SI'!$AE$16="Leve"),CONCATENATE("R2C",'Mapa final SI'!$S$16),"")</f>
        <v/>
      </c>
      <c r="K7" s="263" t="str">
        <f>IF(AND('Mapa final SI'!$AC$17="Muy Alta",'Mapa final SI'!$AE$17="Leve"),CONCATENATE("R2C",'Mapa final SI'!$S$17),"")</f>
        <v/>
      </c>
      <c r="L7" s="263" t="str">
        <f>IF(AND('Mapa final SI'!$AC$18="Muy Alta",'Mapa final SI'!$AE$18="Leve"),CONCATENATE("R2C",'Mapa final SI'!$S$18),"")</f>
        <v/>
      </c>
      <c r="M7" s="263" t="str">
        <f>IF(AND('Mapa final SI'!$AC$19="Muy Alta",'Mapa final SI'!$AE$19="Leve"),CONCATENATE("R2C",'Mapa final SI'!$S$19),"")</f>
        <v/>
      </c>
      <c r="N7" s="263" t="str">
        <f>IF(AND('Mapa final SI'!$AC$20="Muy Alta",'Mapa final SI'!$AE$20="Leve"),CONCATENATE("R2C",'Mapa final SI'!$S$20),"")</f>
        <v/>
      </c>
      <c r="O7" s="264" t="str">
        <f>IF(AND('Mapa final SI'!$AC$21="Muy Alta",'Mapa final SI'!$AE$21="Leve"),CONCATENATE("R2C",'Mapa final SI'!$S$21),"")</f>
        <v/>
      </c>
      <c r="P7" s="262" t="str">
        <f>IF(AND('Mapa final SI'!$AC$16="Muy Alta",'Mapa final SI'!$AE$16="Menor"),CONCATENATE("R2C",'Mapa final SI'!$S$16),"")</f>
        <v/>
      </c>
      <c r="Q7" s="263" t="str">
        <f>IF(AND('Mapa final SI'!$AC$17="Muy Alta",'Mapa final SI'!$AE$17="Menor"),CONCATENATE("R2C",'Mapa final SI'!$S$17),"")</f>
        <v/>
      </c>
      <c r="R7" s="263" t="str">
        <f>IF(AND('Mapa final SI'!$AC$18="Muy Alta",'Mapa final SI'!$AE$18="Menor"),CONCATENATE("R2C",'Mapa final SI'!$S$18),"")</f>
        <v/>
      </c>
      <c r="S7" s="263" t="str">
        <f>IF(AND('Mapa final SI'!$AC$19="Muy Alta",'Mapa final SI'!$AE$19="Menor"),CONCATENATE("R2C",'Mapa final SI'!$S$19),"")</f>
        <v/>
      </c>
      <c r="T7" s="263" t="str">
        <f>IF(AND('Mapa final SI'!$AC$20="Muy Alta",'Mapa final SI'!$AE$20="Menor"),CONCATENATE("R2C",'Mapa final SI'!$S$20),"")</f>
        <v/>
      </c>
      <c r="U7" s="264" t="str">
        <f>IF(AND('Mapa final SI'!$AC$21="Muy Alta",'Mapa final SI'!$AE$21="Menor"),CONCATENATE("R2C",'Mapa final SI'!$S$21),"")</f>
        <v/>
      </c>
      <c r="V7" s="262" t="str">
        <f>IF(AND('Mapa final SI'!$AC$16="Muy Alta",'Mapa final SI'!$AE$16="Moderado"),CONCATENATE("R2C",'Mapa final SI'!$S$16),"")</f>
        <v/>
      </c>
      <c r="W7" s="263" t="str">
        <f>IF(AND('Mapa final SI'!$AC$17="Muy Alta",'Mapa final SI'!$AE$17="Moderado"),CONCATENATE("R2C",'Mapa final SI'!$S$17),"")</f>
        <v/>
      </c>
      <c r="X7" s="263" t="str">
        <f>IF(AND('Mapa final SI'!$AC$18="Muy Alta",'Mapa final SI'!$AE$18="Moderado"),CONCATENATE("R2C",'Mapa final SI'!$S$18),"")</f>
        <v/>
      </c>
      <c r="Y7" s="263" t="str">
        <f>IF(AND('Mapa final SI'!$AC$19="Muy Alta",'Mapa final SI'!$AE$19="Moderado"),CONCATENATE("R2C",'Mapa final SI'!$S$19),"")</f>
        <v/>
      </c>
      <c r="Z7" s="263" t="str">
        <f>IF(AND('Mapa final SI'!$AC$20="Muy Alta",'Mapa final SI'!$AE$20="Moderado"),CONCATENATE("R2C",'Mapa final SI'!$S$20),"")</f>
        <v/>
      </c>
      <c r="AA7" s="264" t="str">
        <f>IF(AND('Mapa final SI'!$AC$21="Muy Alta",'Mapa final SI'!$AE$21="Moderado"),CONCATENATE("R2C",'Mapa final SI'!$S$21),"")</f>
        <v/>
      </c>
      <c r="AB7" s="262" t="str">
        <f>IF(AND('Mapa final SI'!$AC$16="Muy Alta",'Mapa final SI'!$AE$16="Mayor"),CONCATENATE("R2C",'Mapa final SI'!$S$16),"")</f>
        <v/>
      </c>
      <c r="AC7" s="263" t="str">
        <f>IF(AND('Mapa final SI'!$AC$17="Muy Alta",'Mapa final SI'!$AE$17="Mayor"),CONCATENATE("R2C",'Mapa final SI'!$S$17),"")</f>
        <v/>
      </c>
      <c r="AD7" s="263" t="str">
        <f>IF(AND('Mapa final SI'!$AC$18="Muy Alta",'Mapa final SI'!$AE$18="Mayor"),CONCATENATE("R2C",'Mapa final SI'!$S$18),"")</f>
        <v/>
      </c>
      <c r="AE7" s="263" t="str">
        <f>IF(AND('Mapa final SI'!$AC$19="Muy Alta",'Mapa final SI'!$AE$19="Mayor"),CONCATENATE("R2C",'Mapa final SI'!$S$19),"")</f>
        <v/>
      </c>
      <c r="AF7" s="263" t="str">
        <f>IF(AND('Mapa final SI'!$AC$20="Muy Alta",'Mapa final SI'!$AE$20="Mayor"),CONCATENATE("R2C",'Mapa final SI'!$S$20),"")</f>
        <v/>
      </c>
      <c r="AG7" s="264" t="str">
        <f>IF(AND('Mapa final SI'!$AC$21="Muy Alta",'Mapa final SI'!$AE$21="Mayor"),CONCATENATE("R2C",'Mapa final SI'!$S$21),"")</f>
        <v/>
      </c>
      <c r="AH7" s="265" t="str">
        <f>IF(AND('Mapa final SI'!$AC$16="Muy Alta",'Mapa final SI'!$AE$16="Catastrófico"),CONCATENATE("R2C",'Mapa final SI'!$S$16),"")</f>
        <v/>
      </c>
      <c r="AI7" s="266" t="str">
        <f>IF(AND('Mapa final SI'!$AC$17="Muy Alta",'Mapa final SI'!$AE$17="Catastrófico"),CONCATENATE("R2C",'Mapa final SI'!$S$17),"")</f>
        <v/>
      </c>
      <c r="AJ7" s="266" t="str">
        <f>IF(AND('Mapa final SI'!$AC$18="Muy Alta",'Mapa final SI'!$AE$18="Catastrófico"),CONCATENATE("R2C",'Mapa final SI'!$S$18),"")</f>
        <v/>
      </c>
      <c r="AK7" s="266" t="str">
        <f>IF(AND('Mapa final SI'!$AC$19="Muy Alta",'Mapa final SI'!$AE$19="Catastrófico"),CONCATENATE("R2C",'Mapa final SI'!$S$19),"")</f>
        <v/>
      </c>
      <c r="AL7" s="266" t="str">
        <f>IF(AND('Mapa final SI'!$AC$20="Muy Alta",'Mapa final SI'!$AE$20="Catastrófico"),CONCATENATE("R2C",'Mapa final SI'!$S$20),"")</f>
        <v/>
      </c>
      <c r="AM7" s="267" t="str">
        <f>IF(AND('Mapa final SI'!$AC$21="Muy Alta",'Mapa final SI'!$AE$21="Catastrófico"),CONCATENATE("R2C",'Mapa final SI'!$S$21),"")</f>
        <v/>
      </c>
      <c r="AN7" s="15"/>
      <c r="AO7" s="661"/>
      <c r="AP7" s="662"/>
      <c r="AQ7" s="662"/>
      <c r="AR7" s="662"/>
      <c r="AS7" s="662"/>
      <c r="AT7" s="66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44"/>
      <c r="C8" s="644"/>
      <c r="D8" s="645"/>
      <c r="E8" s="649"/>
      <c r="F8" s="650"/>
      <c r="G8" s="650"/>
      <c r="H8" s="650"/>
      <c r="I8" s="651"/>
      <c r="J8" s="262" t="str">
        <f>IF(AND('Mapa final SI'!$AC$22="Muy Alta",'Mapa final SI'!$AE$22="Leve"),CONCATENATE("R3C",'Mapa final SI'!$S$22),"")</f>
        <v/>
      </c>
      <c r="K8" s="263" t="str">
        <f>IF(AND('Mapa final SI'!$AC$23="Muy Alta",'Mapa final SI'!$AE$23="Leve"),CONCATENATE("R3C",'Mapa final SI'!$S$23),"")</f>
        <v/>
      </c>
      <c r="L8" s="263" t="str">
        <f>IF(AND('Mapa final SI'!$AC$24="Muy Alta",'Mapa final SI'!$AE$24="Leve"),CONCATENATE("R3C",'Mapa final SI'!$S$24),"")</f>
        <v/>
      </c>
      <c r="M8" s="263" t="str">
        <f>IF(AND('Mapa final SI'!$AC$25="Muy Alta",'Mapa final SI'!$AE$25="Leve"),CONCATENATE("R3C",'Mapa final SI'!$S$25),"")</f>
        <v/>
      </c>
      <c r="N8" s="263" t="str">
        <f>IF(AND('Mapa final SI'!$AC$26="Muy Alta",'Mapa final SI'!$AE$26="Leve"),CONCATENATE("R3C",'Mapa final SI'!$S$26),"")</f>
        <v/>
      </c>
      <c r="O8" s="264" t="str">
        <f>IF(AND('Mapa final SI'!$AC$27="Muy Alta",'Mapa final SI'!$AE$27="Leve"),CONCATENATE("R3C",'Mapa final SI'!$S$27),"")</f>
        <v/>
      </c>
      <c r="P8" s="262" t="str">
        <f>IF(AND('Mapa final SI'!$AC$22="Muy Alta",'Mapa final SI'!$AE$22="Menor"),CONCATENATE("R3C",'Mapa final SI'!$S$22),"")</f>
        <v/>
      </c>
      <c r="Q8" s="263" t="str">
        <f>IF(AND('Mapa final SI'!$AC$23="Muy Alta",'Mapa final SI'!$AE$23="Menor"),CONCATENATE("R3C",'Mapa final SI'!$S$23),"")</f>
        <v/>
      </c>
      <c r="R8" s="263" t="str">
        <f>IF(AND('Mapa final SI'!$AC$24="Muy Alta",'Mapa final SI'!$AE$24="Menor"),CONCATENATE("R3C",'Mapa final SI'!$S$24),"")</f>
        <v/>
      </c>
      <c r="S8" s="263" t="str">
        <f>IF(AND('Mapa final SI'!$AC$25="Muy Alta",'Mapa final SI'!$AE$25="Menor"),CONCATENATE("R3C",'Mapa final SI'!$S$25),"")</f>
        <v/>
      </c>
      <c r="T8" s="263" t="str">
        <f>IF(AND('Mapa final SI'!$AC$26="Muy Alta",'Mapa final SI'!$AE$26="Menor"),CONCATENATE("R3C",'Mapa final SI'!$S$26),"")</f>
        <v/>
      </c>
      <c r="U8" s="264" t="str">
        <f>IF(AND('Mapa final SI'!$AC$27="Muy Alta",'Mapa final SI'!$AE$27="Menor"),CONCATENATE("R3C",'Mapa final SI'!$S$27),"")</f>
        <v/>
      </c>
      <c r="V8" s="262" t="str">
        <f>IF(AND('Mapa final SI'!$AC$22="Muy Alta",'Mapa final SI'!$AE$22="Moderado"),CONCATENATE("R3C",'Mapa final SI'!$S$22),"")</f>
        <v/>
      </c>
      <c r="W8" s="263" t="str">
        <f>IF(AND('Mapa final SI'!$AC$23="Muy Alta",'Mapa final SI'!$AE$23="Moderado"),CONCATENATE("R3C",'Mapa final SI'!$S$23),"")</f>
        <v/>
      </c>
      <c r="X8" s="263" t="str">
        <f>IF(AND('Mapa final SI'!$AC$24="Muy Alta",'Mapa final SI'!$AE$24="Moderado"),CONCATENATE("R3C",'Mapa final SI'!$S$24),"")</f>
        <v/>
      </c>
      <c r="Y8" s="263" t="str">
        <f>IF(AND('Mapa final SI'!$AC$25="Muy Alta",'Mapa final SI'!$AE$25="Moderado"),CONCATENATE("R3C",'Mapa final SI'!$S$25),"")</f>
        <v/>
      </c>
      <c r="Z8" s="263" t="str">
        <f>IF(AND('Mapa final SI'!$AC$26="Muy Alta",'Mapa final SI'!$AE$26="Moderado"),CONCATENATE("R3C",'Mapa final SI'!$S$26),"")</f>
        <v/>
      </c>
      <c r="AA8" s="264" t="str">
        <f>IF(AND('Mapa final SI'!$AC$27="Muy Alta",'Mapa final SI'!$AE$27="Moderado"),CONCATENATE("R3C",'Mapa final SI'!$S$27),"")</f>
        <v/>
      </c>
      <c r="AB8" s="262" t="str">
        <f>IF(AND('Mapa final SI'!$AC$22="Muy Alta",'Mapa final SI'!$AE$22="Mayor"),CONCATENATE("R3C",'Mapa final SI'!$S$22),"")</f>
        <v/>
      </c>
      <c r="AC8" s="263" t="str">
        <f>IF(AND('Mapa final SI'!$AC$23="Muy Alta",'Mapa final SI'!$AE$23="Mayor"),CONCATENATE("R3C",'Mapa final SI'!$S$23),"")</f>
        <v/>
      </c>
      <c r="AD8" s="263" t="str">
        <f>IF(AND('Mapa final SI'!$AC$24="Muy Alta",'Mapa final SI'!$AE$24="Mayor"),CONCATENATE("R3C",'Mapa final SI'!$S$24),"")</f>
        <v/>
      </c>
      <c r="AE8" s="263" t="str">
        <f>IF(AND('Mapa final SI'!$AC$25="Muy Alta",'Mapa final SI'!$AE$25="Mayor"),CONCATENATE("R3C",'Mapa final SI'!$S$25),"")</f>
        <v/>
      </c>
      <c r="AF8" s="263" t="str">
        <f>IF(AND('Mapa final SI'!$AC$26="Muy Alta",'Mapa final SI'!$AE$26="Mayor"),CONCATENATE("R3C",'Mapa final SI'!$S$26),"")</f>
        <v/>
      </c>
      <c r="AG8" s="264" t="str">
        <f>IF(AND('Mapa final SI'!$AC$27="Muy Alta",'Mapa final SI'!$AE$27="Mayor"),CONCATENATE("R3C",'Mapa final SI'!$S$27),"")</f>
        <v/>
      </c>
      <c r="AH8" s="265" t="str">
        <f>IF(AND('Mapa final SI'!$AC$22="Muy Alta",'Mapa final SI'!$AE$22="Catastrófico"),CONCATENATE("R3C",'Mapa final SI'!$S$22),"")</f>
        <v/>
      </c>
      <c r="AI8" s="266" t="str">
        <f>IF(AND('Mapa final SI'!$AC$23="Muy Alta",'Mapa final SI'!$AE$23="Catastrófico"),CONCATENATE("R3C",'Mapa final SI'!$S$23),"")</f>
        <v/>
      </c>
      <c r="AJ8" s="266" t="str">
        <f>IF(AND('Mapa final SI'!$AC$24="Muy Alta",'Mapa final SI'!$AE$24="Catastrófico"),CONCATENATE("R3C",'Mapa final SI'!$S$24),"")</f>
        <v/>
      </c>
      <c r="AK8" s="266" t="str">
        <f>IF(AND('Mapa final SI'!$AC$25="Muy Alta",'Mapa final SI'!$AE$25="Catastrófico"),CONCATENATE("R3C",'Mapa final SI'!$S$25),"")</f>
        <v/>
      </c>
      <c r="AL8" s="266" t="str">
        <f>IF(AND('Mapa final SI'!$AC$26="Muy Alta",'Mapa final SI'!$AE$26="Catastrófico"),CONCATENATE("R3C",'Mapa final SI'!$S$26),"")</f>
        <v/>
      </c>
      <c r="AM8" s="267" t="str">
        <f>IF(AND('Mapa final SI'!$AC$27="Muy Alta",'Mapa final SI'!$AE$27="Catastrófico"),CONCATENATE("R3C",'Mapa final SI'!$S$27),"")</f>
        <v/>
      </c>
      <c r="AN8" s="15"/>
      <c r="AO8" s="661"/>
      <c r="AP8" s="662"/>
      <c r="AQ8" s="662"/>
      <c r="AR8" s="662"/>
      <c r="AS8" s="662"/>
      <c r="AT8" s="66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44"/>
      <c r="C9" s="644"/>
      <c r="D9" s="645"/>
      <c r="E9" s="649"/>
      <c r="F9" s="650"/>
      <c r="G9" s="650"/>
      <c r="H9" s="650"/>
      <c r="I9" s="651"/>
      <c r="J9" s="262" t="str">
        <f>IF(AND('Mapa final SI'!$AC$28="Muy Alta",'Mapa final SI'!$AE$28="Leve"),CONCATENATE("R4C",'Mapa final SI'!$S$28),"")</f>
        <v/>
      </c>
      <c r="K9" s="263" t="str">
        <f>IF(AND('Mapa final SI'!$AC$29="Muy Alta",'Mapa final SI'!$AE$29="Leve"),CONCATENATE("R4C",'Mapa final SI'!$S$29),"")</f>
        <v/>
      </c>
      <c r="L9" s="263" t="str">
        <f>IF(AND('Mapa final SI'!$AC$30="Muy Alta",'Mapa final SI'!$AE$30="Leve"),CONCATENATE("R4C",'Mapa final SI'!$S$30),"")</f>
        <v/>
      </c>
      <c r="M9" s="263" t="str">
        <f>IF(AND('Mapa final SI'!$AC$31="Muy Alta",'Mapa final SI'!$AE$31="Leve"),CONCATENATE("R4C",'Mapa final SI'!$S$31),"")</f>
        <v/>
      </c>
      <c r="N9" s="263" t="str">
        <f>IF(AND('Mapa final SI'!$AC$32="Muy Alta",'Mapa final SI'!$AE$32="Leve"),CONCATENATE("R4C",'Mapa final SI'!$S$32),"")</f>
        <v/>
      </c>
      <c r="O9" s="264" t="str">
        <f>IF(AND('Mapa final SI'!$AC$33="Muy Alta",'Mapa final SI'!$AE$33="Leve"),CONCATENATE("R4C",'Mapa final SI'!$S$33),"")</f>
        <v/>
      </c>
      <c r="P9" s="262" t="str">
        <f>IF(AND('Mapa final'!$AC$28="Muy Alta",'Mapa final'!$AE$28="Menor"),CONCATENATE("R4C",'Mapa final'!$S$28),"")</f>
        <v/>
      </c>
      <c r="Q9" s="263" t="str">
        <f>IF(AND('Mapa final SI'!$AC$29="Muy Alta",'Mapa final SI'!$AE$29="Menor"),CONCATENATE("R4C",'Mapa final SI'!$S$29),"")</f>
        <v/>
      </c>
      <c r="R9" s="263" t="str">
        <f>IF(AND('Mapa final SI'!$AC$30="Muy Alta",'Mapa final SI'!$AE$30="Menor"),CONCATENATE("R4C",'Mapa final SI'!$S$30),"")</f>
        <v/>
      </c>
      <c r="S9" s="263" t="str">
        <f>IF(AND('Mapa final SI'!$AC$31="Muy Alta",'Mapa final SI'!$AE$31="Menor"),CONCATENATE("R4C",'Mapa final SI'!$S$31),"")</f>
        <v/>
      </c>
      <c r="T9" s="263" t="str">
        <f>IF(AND('Mapa final SI'!$AC$32="Muy Alta",'Mapa final SI'!$AE$32="Menor"),CONCATENATE("R4C",'Mapa final SI'!$S$32),"")</f>
        <v/>
      </c>
      <c r="U9" s="264" t="str">
        <f>IF(AND('Mapa final SI'!$AC$33="Muy Alta",'Mapa final SI'!$AE$33="Menor"),CONCATENATE("R4C",'Mapa final SI'!$S$33),"")</f>
        <v/>
      </c>
      <c r="V9" s="262" t="str">
        <f>IF(AND('Mapa final SI'!$AC$28="Muy Alta",'Mapa final SI'!$AE$28="Moderado"),CONCATENATE("R4C",'Mapa final SI'!$S$28),"")</f>
        <v/>
      </c>
      <c r="W9" s="263" t="str">
        <f>IF(AND('Mapa final SI'!$AC$29="Muy Alta",'Mapa final SI'!$AE$29="Moderado"),CONCATENATE("R4C",'Mapa final SI'!$S$29),"")</f>
        <v/>
      </c>
      <c r="X9" s="263" t="str">
        <f>IF(AND('Mapa final SI'!$AC$30="Muy Alta",'Mapa final SI'!$AE$30="Moderado"),CONCATENATE("R4C",'Mapa final SI'!$S$30),"")</f>
        <v/>
      </c>
      <c r="Y9" s="263" t="str">
        <f>IF(AND('Mapa final SI'!$AC$31="Muy Alta",'Mapa final SI'!$AE$31="Moderado"),CONCATENATE("R4C",'Mapa final SI'!$S$31),"")</f>
        <v/>
      </c>
      <c r="Z9" s="263" t="str">
        <f>IF(AND('Mapa final SI'!$AC$32="Muy Alta",'Mapa final SI'!$AE$32="Moderado"),CONCATENATE("R4C",'Mapa final SI'!$S$32),"")</f>
        <v/>
      </c>
      <c r="AA9" s="264" t="str">
        <f>IF(AND('Mapa final SI'!$AC$33="Muy Alta",'Mapa final SI'!$AE$33="Moderado"),CONCATENATE("R4C",'Mapa final SI'!$S$33),"")</f>
        <v/>
      </c>
      <c r="AB9" s="262" t="str">
        <f>IF(AND('Mapa final SI'!$AC$28="Muy Alta",'Mapa final SI'!$AE$28="Mayor"),CONCATENATE("R4C",'Mapa final SI'!$S$28),"")</f>
        <v/>
      </c>
      <c r="AC9" s="263" t="str">
        <f>IF(AND('Mapa final SI'!$AC$29="Muy Alta",'Mapa final SI'!$AE$29="Mayor"),CONCATENATE("R4C",'Mapa final SI'!$S$29),"")</f>
        <v/>
      </c>
      <c r="AD9" s="263" t="str">
        <f>IF(AND('Mapa final SI'!$AC$30="Muy Alta",'Mapa final SI'!$AE$30="Mayor"),CONCATENATE("R4C",'Mapa final SI'!$S$30),"")</f>
        <v/>
      </c>
      <c r="AE9" s="263" t="str">
        <f>IF(AND('Mapa final SI'!$AC$31="Muy Alta",'Mapa final SI'!$AE$31="Mayor"),CONCATENATE("R4C",'Mapa final SI'!$S$31),"")</f>
        <v/>
      </c>
      <c r="AF9" s="263" t="str">
        <f>IF(AND('Mapa final SI'!$AC$32="Muy Alta",'Mapa final SI'!$AE$32="Mayor"),CONCATENATE("R4C",'Mapa final SI'!$S$32),"")</f>
        <v/>
      </c>
      <c r="AG9" s="264" t="str">
        <f>IF(AND('Mapa final SI'!$AC$33="Muy Alta",'Mapa final SI'!$AE$33="Mayor"),CONCATENATE("R4C",'Mapa final SI'!$S$33),"")</f>
        <v/>
      </c>
      <c r="AH9" s="265" t="str">
        <f>IF(AND('Mapa final SI'!$AC$28="Muy Alta",'Mapa final SI'!$AE$28="Catastrófico"),CONCATENATE("R4C",'Mapa final SI'!$S$28),"")</f>
        <v/>
      </c>
      <c r="AI9" s="266" t="str">
        <f>IF(AND('Mapa final SI'!$AC$29="Muy Alta",'Mapa final SI'!$AE$29="Catastrófico"),CONCATENATE("R4C",'Mapa final SI'!$S$29),"")</f>
        <v/>
      </c>
      <c r="AJ9" s="266" t="str">
        <f>IF(AND('Mapa final SI'!$AC$30="Muy Alta",'Mapa final SI'!$AE$30="Catastrófico"),CONCATENATE("R4C",'Mapa final SI'!$S$30),"")</f>
        <v/>
      </c>
      <c r="AK9" s="266" t="str">
        <f>IF(AND('Mapa final SI'!$AC$31="Muy Alta",'Mapa final SI'!$AE$31="Catastrófico"),CONCATENATE("R4C",'Mapa final SI'!$S$31),"")</f>
        <v/>
      </c>
      <c r="AL9" s="266" t="str">
        <f>IF(AND('Mapa final SI'!$AC$32="Muy Alta",'Mapa final SI'!$AE$32="Catastrófico"),CONCATENATE("R4C",'Mapa final SI'!$S$32),"")</f>
        <v/>
      </c>
      <c r="AM9" s="267" t="str">
        <f>IF(AND('Mapa final SI'!$AC$33="Muy Alta",'Mapa final SI'!$AE$33="Catastrófico"),CONCATENATE("R4C",'Mapa final SI'!$S$33),"")</f>
        <v/>
      </c>
      <c r="AN9" s="15"/>
      <c r="AO9" s="661"/>
      <c r="AP9" s="662"/>
      <c r="AQ9" s="662"/>
      <c r="AR9" s="662"/>
      <c r="AS9" s="662"/>
      <c r="AT9" s="66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44"/>
      <c r="C10" s="644"/>
      <c r="D10" s="645"/>
      <c r="E10" s="649"/>
      <c r="F10" s="650"/>
      <c r="G10" s="650"/>
      <c r="H10" s="650"/>
      <c r="I10" s="651"/>
      <c r="J10" s="262" t="str">
        <f>IF(AND('Mapa final SI'!$AC$34="Muy Alta",'Mapa final SI'!$AE$34="Leve"),CONCATENATE("R5C",'Mapa final SI'!$S$34),"")</f>
        <v/>
      </c>
      <c r="K10" s="263" t="str">
        <f>IF(AND('Mapa final SI'!$AC$35="Muy Alta",'Mapa final SI'!$AE$35="Leve"),CONCATENATE("R5C",'Mapa final SI'!$S$35),"")</f>
        <v/>
      </c>
      <c r="L10" s="263" t="str">
        <f>IF(AND('Mapa final SI'!$AC$36="Muy Alta",'Mapa final SI'!$AE$36="Leve"),CONCATENATE("R5C",'Mapa final SI'!$S$36),"")</f>
        <v/>
      </c>
      <c r="M10" s="263" t="str">
        <f>IF(AND('Mapa final SI'!$AC$37="Muy Alta",'Mapa final SI'!$AE$37="Leve"),CONCATENATE("R5C",'Mapa final SI'!$S$37),"")</f>
        <v/>
      </c>
      <c r="N10" s="263" t="str">
        <f>IF(AND('Mapa final SI'!$AC$38="Muy Alta",'Mapa final SI'!$AE$38="Leve"),CONCATENATE("R5C",'Mapa final SI'!$S$38),"")</f>
        <v/>
      </c>
      <c r="O10" s="264" t="str">
        <f>IF(AND('Mapa final SI'!$AC$39="Muy Alta",'Mapa final SI'!$AE$39="Leve"),CONCATENATE("R5C",'Mapa final SI'!$S$39),"")</f>
        <v/>
      </c>
      <c r="P10" s="262" t="str">
        <f>IF(AND('Mapa final SI'!$AC$34="Muy Alta",'Mapa final SI'!$AE$34="Menor"),CONCATENATE("R5C",'Mapa final SI'!$S$34),"")</f>
        <v/>
      </c>
      <c r="Q10" s="263" t="str">
        <f>IF(AND('Mapa final SI'!$AC$35="Muy Alta",'Mapa final SI'!$AE$35="Menor"),CONCATENATE("R5C",'Mapa final SI'!$S$35),"")</f>
        <v/>
      </c>
      <c r="R10" s="263" t="str">
        <f>IF(AND('Mapa final SI'!$AC$36="Muy Alta",'Mapa final SI'!$AE$36="Menor"),CONCATENATE("R5C",'Mapa final SI'!$S$36),"")</f>
        <v/>
      </c>
      <c r="S10" s="263" t="str">
        <f>IF(AND('Mapa final SI'!$AC$37="Muy Alta",'Mapa final SI'!$AE$37="Menor"),CONCATENATE("R5C",'Mapa final SI'!$S$37),"")</f>
        <v/>
      </c>
      <c r="T10" s="263" t="str">
        <f>IF(AND('Mapa final SI'!$AC$38="Muy Alta",'Mapa final SI'!$AE$38="Menor"),CONCATENATE("R5C",'Mapa final SI'!$S$38),"")</f>
        <v/>
      </c>
      <c r="U10" s="264" t="str">
        <f>IF(AND('Mapa final SI'!$AC$39="Muy Alta",'Mapa final SI'!$AE$39="Menor"),CONCATENATE("R5C",'Mapa final SI'!$S$39),"")</f>
        <v/>
      </c>
      <c r="V10" s="262" t="str">
        <f>IF(AND('Mapa final SI'!$AC$34="Muy Alta",'Mapa final SI'!$AE$34="Moderado"),CONCATENATE("R5C",'Mapa final SI'!$S$34),"")</f>
        <v/>
      </c>
      <c r="W10" s="263" t="str">
        <f>IF(AND('Mapa final SI'!$AC$35="Muy Alta",'Mapa final SI'!$AE$35="Moderado"),CONCATENATE("R5C",'Mapa final SI'!$S$35),"")</f>
        <v/>
      </c>
      <c r="X10" s="263" t="str">
        <f>IF(AND('Mapa final SI'!$AC$36="Muy Alta",'Mapa final SI'!$AE$36="Moderado"),CONCATENATE("R5C",'Mapa final SI'!$S$36),"")</f>
        <v/>
      </c>
      <c r="Y10" s="263" t="str">
        <f>IF(AND('Mapa final SI'!$AC$37="Muy Alta",'Mapa final SI'!$AE$37="Moderado"),CONCATENATE("R5C",'Mapa final SI'!$S$37),"")</f>
        <v/>
      </c>
      <c r="Z10" s="263" t="str">
        <f>IF(AND('Mapa final SI'!$AC$38="Muy Alta",'Mapa final SI'!$AE$38="Moderado"),CONCATENATE("R5C",'Mapa final SI'!$S$38),"")</f>
        <v/>
      </c>
      <c r="AA10" s="264" t="str">
        <f>IF(AND('Mapa final SI'!$AC$39="Muy Alta",'Mapa final SI'!$AE$39="Moderado"),CONCATENATE("R5C",'Mapa final SI'!$S$39),"")</f>
        <v/>
      </c>
      <c r="AB10" s="262" t="str">
        <f>IF(AND('Mapa final SI'!$AC$34="Muy Alta",'Mapa final SI'!$AE$34="Mayor"),CONCATENATE("R5C",'Mapa final SI'!$S$34),"")</f>
        <v/>
      </c>
      <c r="AC10" s="263" t="str">
        <f>IF(AND('Mapa final SI'!$AC$35="Muy Alta",'Mapa final SI'!$AE$35="Mayor"),CONCATENATE("R5C",'Mapa final SI'!$S$35),"")</f>
        <v/>
      </c>
      <c r="AD10" s="263" t="str">
        <f>IF(AND('Mapa final SI'!$AC$36="Muy Alta",'Mapa final SI'!$AE$36="Mayor"),CONCATENATE("R5C",'Mapa final SI'!$S$36),"")</f>
        <v/>
      </c>
      <c r="AE10" s="263" t="str">
        <f>IF(AND('Mapa final SI'!$AC$37="Muy Alta",'Mapa final SI'!$AE$37="Mayor"),CONCATENATE("R5C",'Mapa final SI'!$S$37),"")</f>
        <v/>
      </c>
      <c r="AF10" s="263" t="str">
        <f>IF(AND('Mapa final SI'!$AC$38="Muy Alta",'Mapa final SI'!$AE$38="Mayor"),CONCATENATE("R5C",'Mapa final SI'!$S$38),"")</f>
        <v/>
      </c>
      <c r="AG10" s="264" t="str">
        <f>IF(AND('Mapa final SI'!$AC$39="Muy Alta",'Mapa final SI'!$AE$39="Mayor"),CONCATENATE("R5C",'Mapa final SI'!$S$39),"")</f>
        <v/>
      </c>
      <c r="AH10" s="265" t="str">
        <f>IF(AND('Mapa final SI'!$AC$34="Muy Alta",'Mapa final SI'!$AE$34="Catastrófico"),CONCATENATE("R5C",'Mapa final SI'!$S$34),"")</f>
        <v/>
      </c>
      <c r="AI10" s="266" t="str">
        <f>IF(AND('Mapa final SI'!$AC$35="Muy Alta",'Mapa final SI'!$AE$35="Catastrófico"),CONCATENATE("R5C",'Mapa final SI'!$S$35),"")</f>
        <v/>
      </c>
      <c r="AJ10" s="266" t="str">
        <f>IF(AND('Mapa final SI'!$AC$36="Muy Alta",'Mapa final SI'!$AE$36="Catastrófico"),CONCATENATE("R5C",'Mapa final SI'!$S$36),"")</f>
        <v/>
      </c>
      <c r="AK10" s="266" t="str">
        <f>IF(AND('Mapa final SI'!$AC$37="Muy Alta",'Mapa final SI'!$AE$37="Catastrófico"),CONCATENATE("R5C",'Mapa final SI'!$S$37),"")</f>
        <v/>
      </c>
      <c r="AL10" s="266" t="str">
        <f>IF(AND('Mapa final SI'!$AC$38="Muy Alta",'Mapa final SI'!$AE$38="Catastrófico"),CONCATENATE("R5C",'Mapa final SI'!$S$38),"")</f>
        <v/>
      </c>
      <c r="AM10" s="267" t="str">
        <f>IF(AND('Mapa final SI'!$AC$39="Muy Alta",'Mapa final SI'!$AE$39="Catastrófico"),CONCATENATE("R5C",'Mapa final SI'!$S$39),"")</f>
        <v/>
      </c>
      <c r="AN10" s="15"/>
      <c r="AO10" s="661"/>
      <c r="AP10" s="662"/>
      <c r="AQ10" s="662"/>
      <c r="AR10" s="662"/>
      <c r="AS10" s="662"/>
      <c r="AT10" s="66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44"/>
      <c r="C11" s="644"/>
      <c r="D11" s="645"/>
      <c r="E11" s="649"/>
      <c r="F11" s="650"/>
      <c r="G11" s="650"/>
      <c r="H11" s="650"/>
      <c r="I11" s="651"/>
      <c r="J11" s="262" t="str">
        <f>IF(AND('Mapa final SI'!$AC$40="Muy Alta",'Mapa final SI'!$AE$40="Leve"),CONCATENATE("R6C",'Mapa final SI'!$S$40),"")</f>
        <v/>
      </c>
      <c r="K11" s="263" t="str">
        <f>IF(AND('Mapa final SI'!$AC$41="Muy Alta",'Mapa final SI'!$AE$41="Leve"),CONCATENATE("R6C",'Mapa final SI'!$S$41),"")</f>
        <v/>
      </c>
      <c r="L11" s="263" t="str">
        <f>IF(AND('Mapa final SI'!$AC$42="Muy Alta",'Mapa final SI'!$AE$42="Leve"),CONCATENATE("R6C",'Mapa final SI'!$S$42),"")</f>
        <v/>
      </c>
      <c r="M11" s="263" t="str">
        <f>IF(AND('Mapa final SI'!$AC$43="Muy Alta",'Mapa final SI'!$AE$43="Leve"),CONCATENATE("R6C",'Mapa final SI'!$S$43),"")</f>
        <v/>
      </c>
      <c r="N11" s="263" t="str">
        <f>IF(AND('Mapa final SI'!$AC$44="Muy Alta",'Mapa final SI'!$AE$44="Leve"),CONCATENATE("R6C",'Mapa final SI'!$S$44),"")</f>
        <v/>
      </c>
      <c r="O11" s="264" t="str">
        <f>IF(AND('Mapa final SI'!$AC$45="Muy Alta",'Mapa final SI'!$AE$45="Leve"),CONCATENATE("R6C",'Mapa final SI'!$S$45),"")</f>
        <v/>
      </c>
      <c r="P11" s="262" t="str">
        <f>IF(AND('Mapa final SI'!$AC$40="Muy Alta",'Mapa final SI'!$AE$40="Menor"),CONCATENATE("R6C",'Mapa final SI'!$S$40),"")</f>
        <v/>
      </c>
      <c r="Q11" s="263" t="str">
        <f>IF(AND('Mapa final SI'!$AC$41="Muy Alta",'Mapa final SI'!$AE$41="Menor"),CONCATENATE("R6C",'Mapa final SI'!$S$41),"")</f>
        <v/>
      </c>
      <c r="R11" s="263" t="str">
        <f>IF(AND('Mapa final SI'!$AC$42="Muy Alta",'Mapa final SI'!$AE$42="Menor"),CONCATENATE("R6C",'Mapa final SI'!$S$42),"")</f>
        <v/>
      </c>
      <c r="S11" s="263" t="str">
        <f>IF(AND('Mapa final SI'!$AC$43="Muy Alta",'Mapa final SI'!$AE$43="Menor"),CONCATENATE("R6C",'Mapa final SI'!$S$43),"")</f>
        <v/>
      </c>
      <c r="T11" s="263" t="str">
        <f>IF(AND('Mapa final SI'!$AC$44="Muy Alta",'Mapa final SI'!$AE$44="Menor"),CONCATENATE("R6C",'Mapa final SI'!$S$44),"")</f>
        <v/>
      </c>
      <c r="U11" s="264" t="str">
        <f>IF(AND('Mapa final SI'!$AC$45="Muy Alta",'Mapa final SI'!$AE$45="Menor"),CONCATENATE("R6C",'Mapa final SI'!$S$45),"")</f>
        <v/>
      </c>
      <c r="V11" s="262" t="str">
        <f>IF(AND('Mapa final SI'!$AC$40="Muy Alta",'Mapa final SI'!$AE$40="Moderado"),CONCATENATE("R6C",'Mapa final SI'!$S$40),"")</f>
        <v/>
      </c>
      <c r="W11" s="263" t="str">
        <f>IF(AND('Mapa final SI'!$AC$41="Muy Alta",'Mapa final SI'!$AE$41="Moderado"),CONCATENATE("R6C",'Mapa final SI'!$S$41),"")</f>
        <v/>
      </c>
      <c r="X11" s="263" t="str">
        <f>IF(AND('Mapa final SI'!$AC$42="Muy Alta",'Mapa final SI'!$AE$42="Moderado"),CONCATENATE("R6C",'Mapa final SI'!$S$42),"")</f>
        <v/>
      </c>
      <c r="Y11" s="263" t="str">
        <f>IF(AND('Mapa final SI'!$AC$43="Muy Alta",'Mapa final SI'!$AE$43="Moderado"),CONCATENATE("R6C",'Mapa final SI'!$S$43),"")</f>
        <v/>
      </c>
      <c r="Z11" s="263" t="str">
        <f>IF(AND('Mapa final SI'!$AC$44="Muy Alta",'Mapa final SI'!$AE$44="Moderado"),CONCATENATE("R6C",'Mapa final SI'!$S$44),"")</f>
        <v/>
      </c>
      <c r="AA11" s="264" t="str">
        <f>IF(AND('Mapa final SI'!$AC$45="Muy Alta",'Mapa final SI'!$AE$45="Moderado"),CONCATENATE("R6C",'Mapa final SI'!$S$45),"")</f>
        <v/>
      </c>
      <c r="AB11" s="262" t="str">
        <f>IF(AND('Mapa final SI'!$AC$40="Muy Alta",'Mapa final SI'!$AE$40="Mayor"),CONCATENATE("R6C",'Mapa final SI'!$S$40),"")</f>
        <v/>
      </c>
      <c r="AC11" s="263" t="str">
        <f>IF(AND('Mapa final SI'!$AC$41="Muy Alta",'Mapa final SI'!$AE$41="Mayor"),CONCATENATE("R6C",'Mapa final SI'!$S$41),"")</f>
        <v/>
      </c>
      <c r="AD11" s="263" t="str">
        <f>IF(AND('Mapa final SI'!$AC$42="Muy Alta",'Mapa final SI'!$AE$42="Mayor"),CONCATENATE("R6C",'Mapa final SI'!$S$42),"")</f>
        <v/>
      </c>
      <c r="AE11" s="263" t="str">
        <f>IF(AND('Mapa final SI'!$AC$43="Muy Alta",'Mapa final SI'!$AE$43="Mayor"),CONCATENATE("R6C",'Mapa final SI'!$S$43),"")</f>
        <v/>
      </c>
      <c r="AF11" s="263" t="str">
        <f>IF(AND('Mapa final SI'!$AC$44="Muy Alta",'Mapa final SI'!$AE$44="Mayor"),CONCATENATE("R6C",'Mapa final SI'!$S$44),"")</f>
        <v/>
      </c>
      <c r="AG11" s="264" t="str">
        <f>IF(AND('Mapa final SI'!$AC$45="Muy Alta",'Mapa final SI'!$AE$45="Mayor"),CONCATENATE("R6C",'Mapa final SI'!$S$45),"")</f>
        <v/>
      </c>
      <c r="AH11" s="265" t="str">
        <f>IF(AND('Mapa final SI'!$AC$40="Muy Alta",'Mapa final SI'!$AE$40="Catastrófico"),CONCATENATE("R6C",'Mapa final SI'!$S$40),"")</f>
        <v/>
      </c>
      <c r="AI11" s="266" t="str">
        <f>IF(AND('Mapa final SI'!$AC$41="Muy Alta",'Mapa final SI'!$AE$41="Catastrófico"),CONCATENATE("R6C",'Mapa final SI'!$S$41),"")</f>
        <v/>
      </c>
      <c r="AJ11" s="266" t="str">
        <f>IF(AND('Mapa final SI'!$AC$42="Muy Alta",'Mapa final SI'!$AE$42="Catastrófico"),CONCATENATE("R6C",'Mapa final SI'!$S$42),"")</f>
        <v/>
      </c>
      <c r="AK11" s="266" t="str">
        <f>IF(AND('Mapa final SI'!$AC$43="Muy Alta",'Mapa final SI'!$AE$43="Catastrófico"),CONCATENATE("R6C",'Mapa final SI'!$S$43),"")</f>
        <v/>
      </c>
      <c r="AL11" s="266" t="str">
        <f>IF(AND('Mapa final SI'!$AC$44="Muy Alta",'Mapa final SI'!$AE$44="Catastrófico"),CONCATENATE("R6C",'Mapa final SI'!$S$44),"")</f>
        <v/>
      </c>
      <c r="AM11" s="267" t="str">
        <f>IF(AND('Mapa final SI'!$AC$45="Muy Alta",'Mapa final SI'!$AE$45="Catastrófico"),CONCATENATE("R6C",'Mapa final SI'!$S$45),"")</f>
        <v/>
      </c>
      <c r="AN11" s="15"/>
      <c r="AO11" s="661"/>
      <c r="AP11" s="662"/>
      <c r="AQ11" s="662"/>
      <c r="AR11" s="662"/>
      <c r="AS11" s="662"/>
      <c r="AT11" s="66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44"/>
      <c r="C12" s="644"/>
      <c r="D12" s="645"/>
      <c r="E12" s="649"/>
      <c r="F12" s="650"/>
      <c r="G12" s="650"/>
      <c r="H12" s="650"/>
      <c r="I12" s="651"/>
      <c r="J12" s="262" t="str">
        <f>IF(AND('Mapa final SI'!$AC$46="Muy Alta",'Mapa final SI'!$AE$46="Leve"),CONCATENATE("R7C",'Mapa final SI'!$S$46),"")</f>
        <v/>
      </c>
      <c r="K12" s="263" t="str">
        <f>IF(AND('Mapa final SI'!$AC$47="Muy Alta",'Mapa final SI'!$AE$47="Leve"),CONCATENATE("R7C",'Mapa final SI'!$S$47),"")</f>
        <v/>
      </c>
      <c r="L12" s="263" t="str">
        <f>IF(AND('Mapa final SI'!$AC$48="Muy Alta",'Mapa final SI'!$AE$48="Leve"),CONCATENATE("R7C",'Mapa final SI'!$S$48),"")</f>
        <v/>
      </c>
      <c r="M12" s="263" t="str">
        <f>IF(AND('Mapa final SI'!$AC$49="Muy Alta",'Mapa final SI'!$AE$49="Leve"),CONCATENATE("R7C",'Mapa final SI'!$S$49),"")</f>
        <v/>
      </c>
      <c r="N12" s="263" t="str">
        <f>IF(AND('Mapa final SI'!$AC$50="Muy Alta",'Mapa final SI'!$AE$50="Leve"),CONCATENATE("R7C",'Mapa final SI'!$S$50),"")</f>
        <v/>
      </c>
      <c r="O12" s="264" t="str">
        <f>IF(AND('Mapa final SI'!$AC$51="Muy Alta",'Mapa final SI'!$AE$51="Leve"),CONCATENATE("R7C",'Mapa final SI'!$S$51),"")</f>
        <v/>
      </c>
      <c r="P12" s="262" t="str">
        <f>IF(AND('Mapa final SI'!$AC$46="Muy Alta",'Mapa final SI'!$AE$46="Menor"),CONCATENATE("R7C",'Mapa final SI'!$S$46),"")</f>
        <v/>
      </c>
      <c r="Q12" s="263" t="str">
        <f>IF(AND('Mapa final SI'!$AC$47="Muy Alta",'Mapa final SI'!$AE$47="Menor"),CONCATENATE("R7C",'Mapa final SI'!$S$47),"")</f>
        <v/>
      </c>
      <c r="R12" s="263" t="str">
        <f>IF(AND('Mapa final SI'!$AC$48="Muy Alta",'Mapa final SI'!$AE$48="Menor"),CONCATENATE("R7C",'Mapa final SI'!$S$48),"")</f>
        <v/>
      </c>
      <c r="S12" s="263" t="str">
        <f>IF(AND('Mapa final SI'!$AC$49="Muy Alta",'Mapa final SI'!$AE$49="Menor"),CONCATENATE("R7C",'Mapa final SI'!$S$49),"")</f>
        <v/>
      </c>
      <c r="T12" s="263" t="str">
        <f>IF(AND('Mapa final SI'!$AC$50="Muy Alta",'Mapa final SI'!$AE$50="Menor"),CONCATENATE("R7C",'Mapa final SI'!$S$50),"")</f>
        <v/>
      </c>
      <c r="U12" s="264" t="str">
        <f>IF(AND('Mapa final SI'!$AC$51="Muy Alta",'Mapa final SI'!$AE$51="Menor"),CONCATENATE("R7C",'Mapa final SI'!$S$51),"")</f>
        <v/>
      </c>
      <c r="V12" s="262" t="str">
        <f>IF(AND('Mapa final SI'!$AC$46="Muy Alta",'Mapa final SI'!$AE$46="Moderado"),CONCATENATE("R7C",'Mapa final SI'!$S$46),"")</f>
        <v/>
      </c>
      <c r="W12" s="263" t="str">
        <f>IF(AND('Mapa final SI'!$AC$47="Muy Alta",'Mapa final SI'!$AE$47="Moderado"),CONCATENATE("R7C",'Mapa final SI'!$S$47),"")</f>
        <v/>
      </c>
      <c r="X12" s="263" t="str">
        <f>IF(AND('Mapa final SI'!$AC$48="Muy Alta",'Mapa final SI'!$AE$48="Moderado"),CONCATENATE("R7C",'Mapa final SI'!$S$48),"")</f>
        <v/>
      </c>
      <c r="Y12" s="263" t="str">
        <f>IF(AND('Mapa final SI'!$AC$49="Muy Alta",'Mapa final SI'!$AE$49="Moderado"),CONCATENATE("R7C",'Mapa final SI'!$S$49),"")</f>
        <v/>
      </c>
      <c r="Z12" s="263" t="str">
        <f>IF(AND('Mapa final SI'!$AC$50="Muy Alta",'Mapa final SI'!$AE$50="Moderado"),CONCATENATE("R7C",'Mapa final SI'!$S$50),"")</f>
        <v/>
      </c>
      <c r="AA12" s="264" t="str">
        <f>IF(AND('Mapa final SI'!$AC$51="Muy Alta",'Mapa final SI'!$AE$51="Moderado"),CONCATENATE("R7C",'Mapa final SI'!$S$51),"")</f>
        <v/>
      </c>
      <c r="AB12" s="262" t="str">
        <f>IF(AND('Mapa final SI'!$AC$46="Muy Alta",'Mapa final SI'!$AE$46="Mayor"),CONCATENATE("R7C",'Mapa final SI'!$S$46),"")</f>
        <v/>
      </c>
      <c r="AC12" s="263" t="str">
        <f>IF(AND('Mapa final SI'!$AC$47="Muy Alta",'Mapa final SI'!$AE$47="Mayor"),CONCATENATE("R7C",'Mapa final SI'!$S$47),"")</f>
        <v/>
      </c>
      <c r="AD12" s="263" t="str">
        <f>IF(AND('Mapa final SI'!$AC$48="Muy Alta",'Mapa final SI'!$AE$48="Mayor"),CONCATENATE("R7C",'Mapa final SI'!$S$48),"")</f>
        <v/>
      </c>
      <c r="AE12" s="263" t="str">
        <f>IF(AND('Mapa final SI'!$AC$49="Muy Alta",'Mapa final SI'!$AE$49="Mayor"),CONCATENATE("R7C",'Mapa final SI'!$S$49),"")</f>
        <v/>
      </c>
      <c r="AF12" s="263" t="str">
        <f>IF(AND('Mapa final SI'!$AC$50="Muy Alta",'Mapa final SI'!$AE$50="Mayor"),CONCATENATE("R7C",'Mapa final SI'!$S$50),"")</f>
        <v/>
      </c>
      <c r="AG12" s="264" t="str">
        <f>IF(AND('Mapa final SI'!$AC$51="Muy Alta",'Mapa final SI'!$AE$51="Mayor"),CONCATENATE("R7C",'Mapa final SI'!$S$51),"")</f>
        <v/>
      </c>
      <c r="AH12" s="265" t="str">
        <f>IF(AND('Mapa final SI'!$AC$46="Muy Alta",'Mapa final SI'!$AE$46="Catastrófico"),CONCATENATE("R7C",'Mapa final SI'!$S$46),"")</f>
        <v/>
      </c>
      <c r="AI12" s="266" t="str">
        <f>IF(AND('Mapa final SI'!$AC$47="Muy Alta",'Mapa final SI'!$AE$47="Catastrófico"),CONCATENATE("R7C",'Mapa final SI'!$S$47),"")</f>
        <v/>
      </c>
      <c r="AJ12" s="266" t="str">
        <f>IF(AND('Mapa final SI'!$AC$48="Muy Alta",'Mapa final SI'!$AE$48="Catastrófico"),CONCATENATE("R7C",'Mapa final SI'!$S$48),"")</f>
        <v/>
      </c>
      <c r="AK12" s="266" t="str">
        <f>IF(AND('Mapa final SI'!$AC$49="Muy Alta",'Mapa final SI'!$AE$49="Catastrófico"),CONCATENATE("R7C",'Mapa final SI'!$S$49),"")</f>
        <v/>
      </c>
      <c r="AL12" s="266" t="str">
        <f>IF(AND('Mapa final SI'!$AC$50="Muy Alta",'Mapa final SI'!$AE$50="Catastrófico"),CONCATENATE("R7C",'Mapa final SI'!$S$50),"")</f>
        <v/>
      </c>
      <c r="AM12" s="267" t="str">
        <f>IF(AND('Mapa final SI'!$AC$51="Muy Alta",'Mapa final SI'!$AE$51="Catastrófico"),CONCATENATE("R7C",'Mapa final SI'!$S$51),"")</f>
        <v/>
      </c>
      <c r="AN12" s="15"/>
      <c r="AO12" s="661"/>
      <c r="AP12" s="662"/>
      <c r="AQ12" s="662"/>
      <c r="AR12" s="662"/>
      <c r="AS12" s="662"/>
      <c r="AT12" s="66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44"/>
      <c r="C13" s="644"/>
      <c r="D13" s="645"/>
      <c r="E13" s="649"/>
      <c r="F13" s="650"/>
      <c r="G13" s="650"/>
      <c r="H13" s="650"/>
      <c r="I13" s="651"/>
      <c r="J13" s="262" t="str">
        <f>IF(AND('Mapa final SI'!$AC$52="Muy Alta",'Mapa final SI'!$AE$52="Leve"),CONCATENATE("R8C",'Mapa final SI'!$S$52),"")</f>
        <v/>
      </c>
      <c r="K13" s="263" t="str">
        <f>IF(AND('Mapa final SI'!$AC$53="Muy Alta",'Mapa final SI'!$AE$53="Leve"),CONCATENATE("R8C",'Mapa final SI'!$S$53),"")</f>
        <v/>
      </c>
      <c r="L13" s="263" t="str">
        <f>IF(AND('Mapa final SI'!$AC$54="Muy Alta",'Mapa final SI'!$AE$54="Leve"),CONCATENATE("R8C",'Mapa final SI'!$S$54),"")</f>
        <v/>
      </c>
      <c r="M13" s="263" t="str">
        <f>IF(AND('Mapa final SI'!$AC$55="Muy Alta",'Mapa final SI'!$AE$55="Leve"),CONCATENATE("R8C",'Mapa final SI'!$S$55),"")</f>
        <v/>
      </c>
      <c r="N13" s="263" t="str">
        <f>IF(AND('Mapa final SI'!$AC$56="Muy Alta",'Mapa final SI'!$AE$56="Leve"),CONCATENATE("R8C",'Mapa final SI'!$S$56),"")</f>
        <v/>
      </c>
      <c r="O13" s="264" t="str">
        <f>IF(AND('Mapa final SI'!$AC$57="Muy Alta",'Mapa final SI'!$AE$57="Leve"),CONCATENATE("R8C",'Mapa final SI'!$S$57),"")</f>
        <v/>
      </c>
      <c r="P13" s="262" t="str">
        <f>IF(AND('Mapa final SI'!$AC$52="Muy Alta",'Mapa final SI'!$AE$52="Menor"),CONCATENATE("R8C",'Mapa final SI'!$S$52),"")</f>
        <v/>
      </c>
      <c r="Q13" s="263" t="str">
        <f>IF(AND('Mapa final SI'!$AC$53="Muy Alta",'Mapa final SI'!$AE$53="Menor"),CONCATENATE("R8C",'Mapa final SI'!$S$53),"")</f>
        <v/>
      </c>
      <c r="R13" s="263" t="str">
        <f>IF(AND('Mapa final SI'!$AC$54="Muy Alta",'Mapa final SI'!$AE$54="Menor"),CONCATENATE("R8C",'Mapa final SI'!$S$54),"")</f>
        <v/>
      </c>
      <c r="S13" s="263" t="str">
        <f>IF(AND('Mapa final SI'!$AC$55="Muy Alta",'Mapa final SI'!$AE$55="Menor"),CONCATENATE("R8C",'Mapa final SI'!$S$55),"")</f>
        <v/>
      </c>
      <c r="T13" s="263" t="str">
        <f>IF(AND('Mapa final SI'!$AC$56="Muy Alta",'Mapa final SI'!$AE$56="Menor"),CONCATENATE("R8C",'Mapa final SI'!$S$56),"")</f>
        <v/>
      </c>
      <c r="U13" s="264" t="str">
        <f>IF(AND('Mapa final SI'!$AC$57="Muy Alta",'Mapa final SI'!$AE$57="Menor"),CONCATENATE("R8C",'Mapa final SI'!$S$57),"")</f>
        <v/>
      </c>
      <c r="V13" s="262" t="str">
        <f>IF(AND('Mapa final SI'!$AC$52="Muy Alta",'Mapa final SI'!$AE$52="Moderado"),CONCATENATE("R8C",'Mapa final SI'!$S$52),"")</f>
        <v/>
      </c>
      <c r="W13" s="263" t="str">
        <f>IF(AND('Mapa final SI'!$AC$53="Muy Alta",'Mapa final SI'!$AE$53="Moderado"),CONCATENATE("R8C",'Mapa final SI'!$S$53),"")</f>
        <v/>
      </c>
      <c r="X13" s="263" t="str">
        <f>IF(AND('Mapa final SI'!$AC$54="Muy Alta",'Mapa final SI'!$AE$54="Moderado"),CONCATENATE("R8C",'Mapa final SI'!$S$54),"")</f>
        <v/>
      </c>
      <c r="Y13" s="263" t="str">
        <f>IF(AND('Mapa final SI'!$AC$55="Muy Alta",'Mapa final SI'!$AE$55="Moderado"),CONCATENATE("R8C",'Mapa final SI'!$S$55),"")</f>
        <v/>
      </c>
      <c r="Z13" s="263" t="str">
        <f>IF(AND('Mapa final SI'!$AC$56="Muy Alta",'Mapa final SI'!$AE$56="Moderado"),CONCATENATE("R8C",'Mapa final SI'!$S$56),"")</f>
        <v/>
      </c>
      <c r="AA13" s="264" t="str">
        <f>IF(AND('Mapa final SI'!$AC$57="Muy Alta",'Mapa final SI'!$AE$57="Moderado"),CONCATENATE("R8C",'Mapa final SI'!$S$57),"")</f>
        <v/>
      </c>
      <c r="AB13" s="262" t="str">
        <f>IF(AND('Mapa final SI'!$AC$52="Muy Alta",'Mapa final SI'!$AE$52="Mayor"),CONCATENATE("R8C",'Mapa final SI'!$S$52),"")</f>
        <v/>
      </c>
      <c r="AC13" s="263" t="str">
        <f>IF(AND('Mapa final SI'!$AC$53="Muy Alta",'Mapa final SI'!$AE$53="Mayor"),CONCATENATE("R8C",'Mapa final SI'!$S$53),"")</f>
        <v/>
      </c>
      <c r="AD13" s="263" t="str">
        <f>IF(AND('Mapa final SI'!$AC$54="Muy Alta",'Mapa final SI'!$AE$54="Mayor"),CONCATENATE("R8C",'Mapa final SI'!$S$54),"")</f>
        <v/>
      </c>
      <c r="AE13" s="263" t="str">
        <f>IF(AND('Mapa final SI'!$AC$55="Muy Alta",'Mapa final SI'!$AE$55="Mayor"),CONCATENATE("R8C",'Mapa final SI'!$S$55),"")</f>
        <v/>
      </c>
      <c r="AF13" s="263" t="str">
        <f>IF(AND('Mapa final SI'!$AC$56="Muy Alta",'Mapa final SI'!$AE$56="Mayor"),CONCATENATE("R8C",'Mapa final SI'!$S$56),"")</f>
        <v/>
      </c>
      <c r="AG13" s="264" t="str">
        <f>IF(AND('Mapa final SI'!$AC$57="Muy Alta",'Mapa final SI'!$AE$57="Mayor"),CONCATENATE("R8C",'Mapa final SI'!$S$57),"")</f>
        <v/>
      </c>
      <c r="AH13" s="265" t="str">
        <f>IF(AND('Mapa final SI'!$AC$52="Muy Alta",'Mapa final SI'!$AE$52="Catastrófico"),CONCATENATE("R8C",'Mapa final SI'!$S$52),"")</f>
        <v/>
      </c>
      <c r="AI13" s="266" t="str">
        <f>IF(AND('Mapa final SI'!$AC$53="Muy Alta",'Mapa final SI'!$AE$53="Catastrófico"),CONCATENATE("R8C",'Mapa final SI'!$S$53),"")</f>
        <v/>
      </c>
      <c r="AJ13" s="266" t="str">
        <f>IF(AND('Mapa final SI'!$AC$54="Muy Alta",'Mapa final SI'!$AE$54="Catastrófico"),CONCATENATE("R8C",'Mapa final SI'!$S$54),"")</f>
        <v/>
      </c>
      <c r="AK13" s="266" t="str">
        <f>IF(AND('Mapa final SI'!$AC$55="Muy Alta",'Mapa final SI'!$AE$55="Catastrófico"),CONCATENATE("R8C",'Mapa final SI'!$S$55),"")</f>
        <v/>
      </c>
      <c r="AL13" s="266" t="str">
        <f>IF(AND('Mapa final SI'!$AC$56="Muy Alta",'Mapa final SI'!$AE$56="Catastrófico"),CONCATENATE("R8C",'Mapa final SI'!$S$56),"")</f>
        <v/>
      </c>
      <c r="AM13" s="267" t="str">
        <f>IF(AND('Mapa final SI'!$AC$57="Muy Alta",'Mapa final SI'!$AE$57="Catastrófico"),CONCATENATE("R8C",'Mapa final SI'!$S$57),"")</f>
        <v/>
      </c>
      <c r="AN13" s="15"/>
      <c r="AO13" s="661"/>
      <c r="AP13" s="662"/>
      <c r="AQ13" s="662"/>
      <c r="AR13" s="662"/>
      <c r="AS13" s="662"/>
      <c r="AT13" s="66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44"/>
      <c r="C14" s="644"/>
      <c r="D14" s="645"/>
      <c r="E14" s="649"/>
      <c r="F14" s="650"/>
      <c r="G14" s="650"/>
      <c r="H14" s="650"/>
      <c r="I14" s="651"/>
      <c r="J14" s="262" t="str">
        <f>IF(AND('Mapa final SI'!$AC$58="Muy Alta",'Mapa final SI'!$AE$58="Leve"),CONCATENATE("R9C",'Mapa final SI'!$S$58),"")</f>
        <v/>
      </c>
      <c r="K14" s="263" t="str">
        <f>IF(AND('Mapa final SI'!$AC$59="Muy Alta",'Mapa final SI'!$AE$59="Leve"),CONCATENATE("R9C",'Mapa final SI'!$S$59),"")</f>
        <v/>
      </c>
      <c r="L14" s="263" t="str">
        <f>IF(AND('Mapa final SI'!$AC$60="Muy Alta",'Mapa final SI'!$AE$60="Leve"),CONCATENATE("R9C",'Mapa final SI'!$S$60),"")</f>
        <v/>
      </c>
      <c r="M14" s="263" t="str">
        <f>IF(AND('Mapa final SI'!$AC$61="Muy Alta",'Mapa final SI'!$AE$61="Leve"),CONCATENATE("R9C",'Mapa final SI'!$S$61),"")</f>
        <v/>
      </c>
      <c r="N14" s="263" t="str">
        <f>IF(AND('Mapa final SI'!$AC$62="Muy Alta",'Mapa final SI'!$AE$62="Leve"),CONCATENATE("R9C",'Mapa final SI'!$S$62),"")</f>
        <v/>
      </c>
      <c r="O14" s="264" t="str">
        <f>IF(AND('Mapa final SI'!$AC$63="Muy Alta",'Mapa final SI'!$AE$63="Leve"),CONCATENATE("R9C",'Mapa final SI'!$S$63),"")</f>
        <v/>
      </c>
      <c r="P14" s="262" t="str">
        <f>IF(AND('Mapa final SI'!$AC$58="Muy Alta",'Mapa final SI'!$AE$58="Menor"),CONCATENATE("R9C",'Mapa final SI'!$S$58),"")</f>
        <v/>
      </c>
      <c r="Q14" s="263" t="str">
        <f>IF(AND('Mapa final SI'!$AC$59="Muy Alta",'Mapa final SI'!$AE$59="Menor"),CONCATENATE("R9C",'Mapa final SI'!$S$59),"")</f>
        <v/>
      </c>
      <c r="R14" s="263" t="str">
        <f>IF(AND('Mapa final SI'!$AC$60="Muy Alta",'Mapa final SI'!$AE$60="Menor"),CONCATENATE("R9C",'Mapa final SI'!$S$60),"")</f>
        <v/>
      </c>
      <c r="S14" s="263" t="str">
        <f>IF(AND('Mapa final SI'!$AC$61="Muy Alta",'Mapa final SI'!$AE$61="Menor"),CONCATENATE("R9C",'Mapa final SI'!$S$61),"")</f>
        <v/>
      </c>
      <c r="T14" s="263" t="str">
        <f>IF(AND('Mapa final SI'!$AC$62="Muy Alta",'Mapa final SI'!$AE$62="Menor"),CONCATENATE("R9C",'Mapa final SI'!$S$62),"")</f>
        <v/>
      </c>
      <c r="U14" s="264" t="str">
        <f>IF(AND('Mapa final SI'!$AC$63="Muy Alta",'Mapa final SI'!$AE$63="Menor"),CONCATENATE("R9C",'Mapa final SI'!$S$63),"")</f>
        <v/>
      </c>
      <c r="V14" s="262" t="str">
        <f>IF(AND('Mapa final SI'!$AC$58="Muy Alta",'Mapa final SI'!$AE$58="Moderado"),CONCATENATE("R9C",'Mapa final SI'!$S$58),"")</f>
        <v/>
      </c>
      <c r="W14" s="263" t="str">
        <f>IF(AND('Mapa final SI'!$AC$59="Muy Alta",'Mapa final SI'!$AE$59="Moderado"),CONCATENATE("R9C",'Mapa final SI'!$S$59),"")</f>
        <v/>
      </c>
      <c r="X14" s="263" t="str">
        <f>IF(AND('Mapa final SI'!$AC$60="Muy Alta",'Mapa final SI'!$AE$60="Moderado"),CONCATENATE("R9C",'Mapa final SI'!$S$60),"")</f>
        <v/>
      </c>
      <c r="Y14" s="263" t="str">
        <f>IF(AND('Mapa final SI'!$AC$61="Muy Alta",'Mapa final SI'!$AE$61="Moderado"),CONCATENATE("R9C",'Mapa final SI'!$S$61),"")</f>
        <v/>
      </c>
      <c r="Z14" s="263" t="str">
        <f>IF(AND('Mapa final SI'!$AC$62="Muy Alta",'Mapa final SI'!$AE$62="Moderado"),CONCATENATE("R9C",'Mapa final SI'!$S$62),"")</f>
        <v/>
      </c>
      <c r="AA14" s="264" t="str">
        <f>IF(AND('Mapa final SI'!$AC$63="Muy Alta",'Mapa final SI'!$AE$63="Moderado"),CONCATENATE("R9C",'Mapa final SI'!$S$63),"")</f>
        <v/>
      </c>
      <c r="AB14" s="262" t="str">
        <f>IF(AND('Mapa final SI'!$AC$58="Muy Alta",'Mapa final SI'!$AE$58="Mayor"),CONCATENATE("R9C",'Mapa final SI'!$S$58),"")</f>
        <v/>
      </c>
      <c r="AC14" s="263" t="str">
        <f>IF(AND('Mapa final SI'!$AC$59="Muy Alta",'Mapa final SI'!$AE$59="Mayor"),CONCATENATE("R9C",'Mapa final SI'!$S$59),"")</f>
        <v/>
      </c>
      <c r="AD14" s="263" t="str">
        <f>IF(AND('Mapa final SI'!$AC$60="Muy Alta",'Mapa final SI'!$AE$60="Mayor"),CONCATENATE("R9C",'Mapa final SI'!$S$60),"")</f>
        <v/>
      </c>
      <c r="AE14" s="263" t="str">
        <f>IF(AND('Mapa final SI'!$AC$61="Muy Alta",'Mapa final SI'!$AE$61="Mayor"),CONCATENATE("R9C",'Mapa final SI'!$S$61),"")</f>
        <v/>
      </c>
      <c r="AF14" s="263" t="str">
        <f>IF(AND('Mapa final SI'!$AC$62="Muy Alta",'Mapa final SI'!$AE$62="Mayor"),CONCATENATE("R9C",'Mapa final SI'!$S$62),"")</f>
        <v/>
      </c>
      <c r="AG14" s="264" t="str">
        <f>IF(AND('Mapa final SI'!$AC$63="Muy Alta",'Mapa final SI'!$AE$63="Mayor"),CONCATENATE("R9C",'Mapa final SI'!$S$63),"")</f>
        <v/>
      </c>
      <c r="AH14" s="265" t="str">
        <f>IF(AND('Mapa final SI'!$AC$58="Muy Alta",'Mapa final SI'!$AE$58="Catastrófico"),CONCATENATE("R9C",'Mapa final SI'!$S$58),"")</f>
        <v/>
      </c>
      <c r="AI14" s="266" t="str">
        <f>IF(AND('Mapa final SI'!$AC$59="Muy Alta",'Mapa final SI'!$AE$59="Catastrófico"),CONCATENATE("R9C",'Mapa final SI'!$S$59),"")</f>
        <v/>
      </c>
      <c r="AJ14" s="266" t="str">
        <f>IF(AND('Mapa final SI'!$AC$60="Muy Alta",'Mapa final SI'!$AE$60="Catastrófico"),CONCATENATE("R9C",'Mapa final SI'!$S$60),"")</f>
        <v/>
      </c>
      <c r="AK14" s="266" t="str">
        <f>IF(AND('Mapa final SI'!$AC$61="Muy Alta",'Mapa final SI'!$AE$61="Catastrófico"),CONCATENATE("R9C",'Mapa final SI'!$S$61),"")</f>
        <v/>
      </c>
      <c r="AL14" s="266" t="str">
        <f>IF(AND('Mapa final SI'!$AC$62="Muy Alta",'Mapa final SI'!$AE$62="Catastrófico"),CONCATENATE("R9C",'Mapa final SI'!$S$62),"")</f>
        <v/>
      </c>
      <c r="AM14" s="267" t="str">
        <f>IF(AND('Mapa final SI'!$AC$63="Muy Alta",'Mapa final SI'!$AE$63="Catastrófico"),CONCATENATE("R9C",'Mapa final SI'!$S$63),"")</f>
        <v/>
      </c>
      <c r="AN14" s="15"/>
      <c r="AO14" s="661"/>
      <c r="AP14" s="662"/>
      <c r="AQ14" s="662"/>
      <c r="AR14" s="662"/>
      <c r="AS14" s="662"/>
      <c r="AT14" s="6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44"/>
      <c r="C15" s="644"/>
      <c r="D15" s="645"/>
      <c r="E15" s="652"/>
      <c r="F15" s="653"/>
      <c r="G15" s="653"/>
      <c r="H15" s="653"/>
      <c r="I15" s="654"/>
      <c r="J15" s="268" t="str">
        <f>IF(AND('Mapa final SI'!$AC$64="Muy Alta",'Mapa final SI'!$AE$64="Leve"),CONCATENATE("R10C",'Mapa final SI'!$S$64),"")</f>
        <v/>
      </c>
      <c r="K15" s="269" t="str">
        <f>IF(AND('Mapa final SI'!$AC$65="Muy Alta",'Mapa final SI'!$AE$65="Leve"),CONCATENATE("R10C",'Mapa final SI'!$S$65),"")</f>
        <v/>
      </c>
      <c r="L15" s="269" t="str">
        <f>IF(AND('Mapa final SI'!$AC$66="Muy Alta",'Mapa final SI'!$AE$66="Leve"),CONCATENATE("R10C",'Mapa final SI'!$S$66),"")</f>
        <v/>
      </c>
      <c r="M15" s="269" t="str">
        <f>IF(AND('Mapa final SI'!$AC$67="Muy Alta",'Mapa final SI'!$AE$67="Leve"),CONCATENATE("R10C",'Mapa final SI'!$S$67),"")</f>
        <v/>
      </c>
      <c r="N15" s="269" t="str">
        <f>IF(AND('Mapa final SI'!$AC$68="Muy Alta",'Mapa final SI'!$AE$68="Leve"),CONCATENATE("R10C",'Mapa final SI'!$S$68),"")</f>
        <v/>
      </c>
      <c r="O15" s="270" t="str">
        <f>IF(AND('Mapa final SI'!$AC$69="Muy Alta",'Mapa final SI'!$AE$69="Leve"),CONCATENATE("R10C",'Mapa final SI'!$S$69),"")</f>
        <v/>
      </c>
      <c r="P15" s="262" t="str">
        <f>IF(AND('Mapa final SI'!$AC$64="Muy Alta",'Mapa final SI'!$AE$64="Menor"),CONCATENATE("R10C",'Mapa final SI'!$S$64),"")</f>
        <v/>
      </c>
      <c r="Q15" s="263" t="str">
        <f>IF(AND('Mapa final SI'!$AC$65="Muy Alta",'Mapa final SI'!$AE$65="Menor"),CONCATENATE("R10C",'Mapa final SI'!$S$65),"")</f>
        <v/>
      </c>
      <c r="R15" s="263" t="str">
        <f>IF(AND('Mapa final SI'!$AC$66="Muy Alta",'Mapa final SI'!$AE$66="Menor"),CONCATENATE("R10C",'Mapa final SI'!$S$66),"")</f>
        <v/>
      </c>
      <c r="S15" s="263" t="str">
        <f>IF(AND('Mapa final SI'!$AC$67="Muy Alta",'Mapa final SI'!$AE$67="Menor"),CONCATENATE("R10C",'Mapa final SI'!$S$67),"")</f>
        <v/>
      </c>
      <c r="T15" s="263" t="str">
        <f>IF(AND('Mapa final SI'!$AC$68="Muy Alta",'Mapa final SI'!$AE$68="Menor"),CONCATENATE("R10C",'Mapa final SI'!$S$68),"")</f>
        <v/>
      </c>
      <c r="U15" s="264" t="str">
        <f>IF(AND('Mapa final SI'!$AC$69="Muy Alta",'Mapa final SI'!$AE$69="Menor"),CONCATENATE("R10C",'Mapa final SI'!$S$69),"")</f>
        <v/>
      </c>
      <c r="V15" s="268" t="str">
        <f>IF(AND('Mapa final SI'!$AC$64="Muy Alta",'Mapa final SI'!$AE$64="Moderado"),CONCATENATE("R10C",'Mapa final SI'!$S$64),"")</f>
        <v/>
      </c>
      <c r="W15" s="269" t="str">
        <f>IF(AND('Mapa final SI'!$AC$65="Muy Alta",'Mapa final SI'!$AE$65="Moderado"),CONCATENATE("R10C",'Mapa final SI'!$S$65),"")</f>
        <v/>
      </c>
      <c r="X15" s="269" t="str">
        <f>IF(AND('Mapa final SI'!$AC$66="Muy Alta",'Mapa final SI'!$AE$66="Moderado"),CONCATENATE("R10C",'Mapa final SI'!$S$66),"")</f>
        <v/>
      </c>
      <c r="Y15" s="269" t="str">
        <f>IF(AND('Mapa final SI'!$AC$67="Muy Alta",'Mapa final SI'!$AE$67="Moderado"),CONCATENATE("R10C",'Mapa final SI'!$S$67),"")</f>
        <v/>
      </c>
      <c r="Z15" s="269" t="str">
        <f>IF(AND('Mapa final SI'!$AC$68="Muy Alta",'Mapa final SI'!$AE$68="Moderado"),CONCATENATE("R10C",'Mapa final SI'!$S$68),"")</f>
        <v/>
      </c>
      <c r="AA15" s="270" t="str">
        <f>IF(AND('Mapa final SI'!$AC$69="Muy Alta",'Mapa final SI'!$AE$69="Moderado"),CONCATENATE("R10C",'Mapa final SI'!$S$69),"")</f>
        <v/>
      </c>
      <c r="AB15" s="262" t="str">
        <f>IF(AND('Mapa final SI'!$AC$64="Muy Alta",'Mapa final SI'!$AE$64="Mayor"),CONCATENATE("R10C",'Mapa final SI'!$S$64),"")</f>
        <v/>
      </c>
      <c r="AC15" s="263" t="str">
        <f>IF(AND('Mapa final SI'!$AC$65="Muy Alta",'Mapa final SI'!$AE$65="Mayor"),CONCATENATE("R10C",'Mapa final SI'!$S$65),"")</f>
        <v/>
      </c>
      <c r="AD15" s="263" t="str">
        <f>IF(AND('Mapa final SI'!$AC$66="Muy Alta",'Mapa final SI'!$AE$66="Mayor"),CONCATENATE("R10C",'Mapa final SI'!$S$66),"")</f>
        <v/>
      </c>
      <c r="AE15" s="263" t="str">
        <f>IF(AND('Mapa final SI'!$AC$67="Muy Alta",'Mapa final SI'!$AE$67="Mayor"),CONCATENATE("R10C",'Mapa final SI'!$S$67),"")</f>
        <v/>
      </c>
      <c r="AF15" s="263" t="str">
        <f>IF(AND('Mapa final SI'!$AC$68="Muy Alta",'Mapa final SI'!$AE$68="Mayor"),CONCATENATE("R10C",'Mapa final SI'!$S$68),"")</f>
        <v/>
      </c>
      <c r="AG15" s="264" t="str">
        <f>IF(AND('Mapa final SI'!$AC$69="Muy Alta",'Mapa final SI'!$AE$69="Mayor"),CONCATENATE("R10C",'Mapa final SI'!$S$69),"")</f>
        <v/>
      </c>
      <c r="AH15" s="271" t="str">
        <f>IF(AND('Mapa final SI'!$AC$64="Muy Alta",'Mapa final SI'!$AE$64="Catastrófico"),CONCATENATE("R10C",'Mapa final SI'!$S$64),"")</f>
        <v/>
      </c>
      <c r="AI15" s="272" t="str">
        <f>IF(AND('Mapa final SI'!$AC$65="Muy Alta",'Mapa final SI'!$AE$65="Catastrófico"),CONCATENATE("R10C",'Mapa final SI'!$S$65),"")</f>
        <v/>
      </c>
      <c r="AJ15" s="272" t="str">
        <f>IF(AND('Mapa final SI'!$AC$66="Muy Alta",'Mapa final SI'!$AE$66="Catastrófico"),CONCATENATE("R10C",'Mapa final SI'!$S$66),"")</f>
        <v/>
      </c>
      <c r="AK15" s="272" t="str">
        <f>IF(AND('Mapa final SI'!$AC$67="Muy Alta",'Mapa final SI'!$AE$67="Catastrófico"),CONCATENATE("R10C",'Mapa final SI'!$S$67),"")</f>
        <v/>
      </c>
      <c r="AL15" s="272" t="str">
        <f>IF(AND('Mapa final SI'!$AC$68="Muy Alta",'Mapa final SI'!$AE$68="Catastrófico"),CONCATENATE("R10C",'Mapa final SI'!$S$68),"")</f>
        <v/>
      </c>
      <c r="AM15" s="273" t="str">
        <f>IF(AND('Mapa final SI'!$AC$69="Muy Alta",'Mapa final SI'!$AE$69="Catastrófico"),CONCATENATE("R10C",'Mapa final SI'!$S$69),"")</f>
        <v/>
      </c>
      <c r="AN15" s="15"/>
      <c r="AO15" s="664"/>
      <c r="AP15" s="665"/>
      <c r="AQ15" s="665"/>
      <c r="AR15" s="665"/>
      <c r="AS15" s="665"/>
      <c r="AT15" s="6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44"/>
      <c r="C16" s="644"/>
      <c r="D16" s="645"/>
      <c r="E16" s="646" t="s">
        <v>586</v>
      </c>
      <c r="F16" s="647"/>
      <c r="G16" s="647"/>
      <c r="H16" s="647"/>
      <c r="I16" s="647"/>
      <c r="J16" s="274" t="str">
        <f>IF(AND('Mapa final SI'!$AC$10="Alta",'Mapa final SI'!$AE$10="Leve"),CONCATENATE("R1C",'Mapa final SI'!$S$10),"")</f>
        <v/>
      </c>
      <c r="K16" s="275" t="str">
        <f>IF(AND('Mapa final SI'!$AC$11="Alta",'Mapa final SI'!$AE$11="Leve"),CONCATENATE("R1C",'Mapa final SI'!$S$11),"")</f>
        <v/>
      </c>
      <c r="L16" s="275" t="str">
        <f>IF(AND('Mapa final SI'!$AC$12="Alta",'Mapa final SI'!$AE$12="Leve"),CONCATENATE("R1C",'Mapa final SI'!$S$12),"")</f>
        <v/>
      </c>
      <c r="M16" s="275" t="str">
        <f>IF(AND('Mapa final SI'!$AC$13="Alta",'Mapa final SI'!$AE$13="Leve"),CONCATENATE("R1C",'Mapa final SI'!$S$13),"")</f>
        <v/>
      </c>
      <c r="N16" s="275" t="str">
        <f>IF(AND('Mapa final SI'!$AC$14="Alta",'Mapa final SI'!$AE$14="Leve"),CONCATENATE("R1C",'Mapa final SI'!$S$14),"")</f>
        <v/>
      </c>
      <c r="O16" s="276" t="str">
        <f>IF(AND('Mapa final SI'!$AC$15="Alta",'Mapa final SI'!$AE$15="Leve"),CONCATENATE("R1C",'Mapa final SI'!$S$15),"")</f>
        <v/>
      </c>
      <c r="P16" s="274" t="str">
        <f>IF(AND('Mapa final SI'!$AC$10="Alta",'Mapa final SI'!$AE$10="Menor"),CONCATENATE("R1C",'Mapa final SI'!$S$10),"")</f>
        <v/>
      </c>
      <c r="Q16" s="275" t="str">
        <f>IF(AND('Mapa final SI'!$AC$11="Alta",'Mapa final SI'!$AE$11="Menor"),CONCATENATE("R1C",'Mapa final SI'!$S$11),"")</f>
        <v/>
      </c>
      <c r="R16" s="275" t="str">
        <f>IF(AND('Mapa final SI'!$AC$12="Alta",'Mapa final SI'!$AE$12="Menor"),CONCATENATE("R1C",'Mapa final SI'!$S$12),"")</f>
        <v/>
      </c>
      <c r="S16" s="275" t="str">
        <f>IF(AND('Mapa final SI'!$AC$13="Alta",'Mapa final SI'!$AE$13="Menor"),CONCATENATE("R1C",'Mapa final SI'!$S$13),"")</f>
        <v/>
      </c>
      <c r="T16" s="275" t="str">
        <f>IF(AND('Mapa final SI'!$AC$14="Alta",'Mapa final SI'!$AE$14="Menor"),CONCATENATE("R1C",'Mapa final SI'!$S$14),"")</f>
        <v/>
      </c>
      <c r="U16" s="276" t="str">
        <f>IF(AND('Mapa final SI'!$AC$15="Alta",'Mapa final SI'!$AE$15="Menor"),CONCATENATE("R1C",'Mapa final SI'!$S$15),"")</f>
        <v/>
      </c>
      <c r="V16" s="256" t="str">
        <f>IF(AND('Mapa final SI'!$AC$10="Alta",'Mapa final SI'!$AE$10="Moderado"),CONCATENATE("R1C",'Mapa final SI'!$S$10),"")</f>
        <v/>
      </c>
      <c r="W16" s="257" t="str">
        <f>IF(AND('Mapa final SI'!$AC$11="Alta",'Mapa final SI'!$AE$11="Moderado"),CONCATENATE("R1C",'Mapa final SI'!$S$11),"")</f>
        <v/>
      </c>
      <c r="X16" s="257" t="str">
        <f>IF(AND('Mapa final SI'!$AC$12="Alta",'Mapa final SI'!$AE$12="Moderado"),CONCATENATE("R1C",'Mapa final SI'!$S$12),"")</f>
        <v/>
      </c>
      <c r="Y16" s="257" t="str">
        <f>IF(AND('Mapa final SI'!$AC$13="Alta",'Mapa final SI'!$AE$13="Moderado"),CONCATENATE("R1C",'Mapa final SI'!$S$13),"")</f>
        <v/>
      </c>
      <c r="Z16" s="257" t="str">
        <f>IF(AND('Mapa final SI'!$AC$14="Alta",'Mapa final SI'!$AE$14="Moderado"),CONCATENATE("R1C",'Mapa final SI'!$S$14),"")</f>
        <v/>
      </c>
      <c r="AA16" s="258" t="str">
        <f>IF(AND('Mapa final SI'!$AC$15="Alta",'Mapa final SI'!$AE$15="Moderado"),CONCATENATE("R1C",'Mapa final SI'!$S$15),"")</f>
        <v/>
      </c>
      <c r="AB16" s="256" t="str">
        <f>IF(AND('Mapa final SI'!$AC$10="Alta",'Mapa final SI'!$AE$10="Mayor"),CONCATENATE("R1C",'Mapa final SI'!$S$10),"")</f>
        <v/>
      </c>
      <c r="AC16" s="257" t="str">
        <f>IF(AND('Mapa final SI'!$AC$11="Alta",'Mapa final SI'!$AE$11="Mayor"),CONCATENATE("R1C",'Mapa final SI'!$S$11),"")</f>
        <v/>
      </c>
      <c r="AD16" s="257" t="str">
        <f>IF(AND('Mapa final SI'!$AC$12="Alta",'Mapa final SI'!$AE$12="Mayor"),CONCATENATE("R1C",'Mapa final SI'!$S$12),"")</f>
        <v/>
      </c>
      <c r="AE16" s="257" t="str">
        <f>IF(AND('Mapa final SI'!$AC$13="Alta",'Mapa final SI'!$AE$13="Mayor"),CONCATENATE("R1C",'Mapa final SI'!$S$13),"")</f>
        <v/>
      </c>
      <c r="AF16" s="257" t="str">
        <f>IF(AND('Mapa final SI'!$AC$14="Alta",'Mapa final SI'!$AE$14="Mayor"),CONCATENATE("R1C",'Mapa final SI'!$S$14),"")</f>
        <v/>
      </c>
      <c r="AG16" s="258" t="str">
        <f>IF(AND('Mapa final SI'!$AC$15="Alta",'Mapa final SI'!$AE$15="Mayor"),CONCATENATE("R1C",'Mapa final SI'!$S$15),"")</f>
        <v/>
      </c>
      <c r="AH16" s="259" t="str">
        <f>IF(AND('Mapa final SI'!$AC$10="Alta",'Mapa final SI'!$AE$10="Catastrófico"),CONCATENATE("R1C",'Mapa final SI'!$S$10),"")</f>
        <v/>
      </c>
      <c r="AI16" s="260" t="str">
        <f>IF(AND('Mapa final SI'!$AC$11="Alta",'Mapa final SI'!$AE$11="Catastrófico"),CONCATENATE("R1C",'Mapa final SI'!$S$11),"")</f>
        <v/>
      </c>
      <c r="AJ16" s="260" t="str">
        <f>IF(AND('Mapa final SI'!$AC$12="Alta",'Mapa final SI'!$AE$12="Catastrófico"),CONCATENATE("R1C",'Mapa final SI'!$S$12),"")</f>
        <v/>
      </c>
      <c r="AK16" s="260" t="str">
        <f>IF(AND('Mapa final SI'!$AC$13="Alta",'Mapa final SI'!$AE$13="Catastrófico"),CONCATENATE("R1C",'Mapa final SI'!$S$13),"")</f>
        <v/>
      </c>
      <c r="AL16" s="260" t="str">
        <f>IF(AND('Mapa final SI'!$AC$14="Alta",'Mapa final SI'!$AE$14="Catastrófico"),CONCATENATE("R1C",'Mapa final SI'!$S$14),"")</f>
        <v/>
      </c>
      <c r="AM16" s="261" t="str">
        <f>IF(AND('Mapa final SI'!$AC$15="Alta",'Mapa final SI'!$AE$15="Catastrófico"),CONCATENATE("R1C",'Mapa final SI'!$S$15),"")</f>
        <v/>
      </c>
      <c r="AN16" s="15"/>
      <c r="AO16" s="668" t="s">
        <v>587</v>
      </c>
      <c r="AP16" s="669"/>
      <c r="AQ16" s="669"/>
      <c r="AR16" s="669"/>
      <c r="AS16" s="669"/>
      <c r="AT16" s="67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44"/>
      <c r="C17" s="644"/>
      <c r="D17" s="645"/>
      <c r="E17" s="667"/>
      <c r="F17" s="650"/>
      <c r="G17" s="650"/>
      <c r="H17" s="650"/>
      <c r="I17" s="650"/>
      <c r="J17" s="277" t="str">
        <f>IF(AND('Mapa final SI'!$AC$16="Alta",'Mapa final SI'!$AE$16="Leve"),CONCATENATE("R2C",'Mapa final SI'!$S$16),"")</f>
        <v/>
      </c>
      <c r="K17" s="278" t="str">
        <f>IF(AND('Mapa final SI'!$AC$17="Alta",'Mapa final SI'!$AE$17="Leve"),CONCATENATE("R2C",'Mapa final SI'!$S$17),"")</f>
        <v/>
      </c>
      <c r="L17" s="278" t="str">
        <f>IF(AND('Mapa final SI'!$AC$18="Alta",'Mapa final SI'!$AE$18="Leve"),CONCATENATE("R2C",'Mapa final SI'!$S$18),"")</f>
        <v/>
      </c>
      <c r="M17" s="278" t="str">
        <f>IF(AND('Mapa final SI'!$AC$19="Alta",'Mapa final SI'!$AE$19="Leve"),CONCATENATE("R2C",'Mapa final SI'!$S$19),"")</f>
        <v/>
      </c>
      <c r="N17" s="278" t="str">
        <f>IF(AND('Mapa final SI'!$AC$20="Alta",'Mapa final SI'!$AE$20="Leve"),CONCATENATE("R2C",'Mapa final SI'!$S$20),"")</f>
        <v/>
      </c>
      <c r="O17" s="279" t="str">
        <f>IF(AND('Mapa final SI'!$AC$21="Alta",'Mapa final SI'!$AE$21="Leve"),CONCATENATE("R2C",'Mapa final SI'!$S$21),"")</f>
        <v/>
      </c>
      <c r="P17" s="277" t="str">
        <f>IF(AND('Mapa final SI'!$AC$16="Alta",'Mapa final SI'!$AE$16="Menor"),CONCATENATE("R2C",'Mapa final SI'!$S$16),"")</f>
        <v/>
      </c>
      <c r="Q17" s="278" t="str">
        <f>IF(AND('Mapa final SI'!$AC$17="Alta",'Mapa final SI'!$AE$17="Menor"),CONCATENATE("R2C",'Mapa final SI'!$S$17),"")</f>
        <v/>
      </c>
      <c r="R17" s="278" t="str">
        <f>IF(AND('Mapa final SI'!$AC$18="Alta",'Mapa final SI'!$AE$18="Menor"),CONCATENATE("R2C",'Mapa final SI'!$S$18),"")</f>
        <v/>
      </c>
      <c r="S17" s="278" t="str">
        <f>IF(AND('Mapa final SI'!$AC$19="Alta",'Mapa final SI'!$AE$19="Menor"),CONCATENATE("R2C",'Mapa final SI'!$S$19),"")</f>
        <v/>
      </c>
      <c r="T17" s="278" t="str">
        <f>IF(AND('Mapa final SI'!$AC$20="Alta",'Mapa final SI'!$AE$20="Menor"),CONCATENATE("R2C",'Mapa final SI'!$S$20),"")</f>
        <v/>
      </c>
      <c r="U17" s="279" t="str">
        <f>IF(AND('Mapa final SI'!$AC$21="Alta",'Mapa final SI'!$AE$21="Menor"),CONCATENATE("R2C",'Mapa final SI'!$S$21),"")</f>
        <v/>
      </c>
      <c r="V17" s="262" t="str">
        <f>IF(AND('Mapa final SI'!$AC$16="Alta",'Mapa final SI'!$AE$16="Moderado"),CONCATENATE("R2C",'Mapa final SI'!$S$16),"")</f>
        <v/>
      </c>
      <c r="W17" s="263" t="str">
        <f>IF(AND('Mapa final SI'!$AC$17="Alta",'Mapa final SI'!$AE$17="Moderado"),CONCATENATE("R2C",'Mapa final SI'!$S$17),"")</f>
        <v/>
      </c>
      <c r="X17" s="263" t="str">
        <f>IF(AND('Mapa final SI'!$AC$18="Alta",'Mapa final SI'!$AE$18="Moderado"),CONCATENATE("R2C",'Mapa final SI'!$S$18),"")</f>
        <v/>
      </c>
      <c r="Y17" s="263" t="str">
        <f>IF(AND('Mapa final SI'!$AC$19="Alta",'Mapa final SI'!$AE$19="Moderado"),CONCATENATE("R2C",'Mapa final SI'!$S$19),"")</f>
        <v/>
      </c>
      <c r="Z17" s="263" t="str">
        <f>IF(AND('Mapa final SI'!$AC$20="Alta",'Mapa final SI'!$AE$20="Moderado"),CONCATENATE("R2C",'Mapa final SI'!$S$20),"")</f>
        <v/>
      </c>
      <c r="AA17" s="264" t="str">
        <f>IF(AND('Mapa final SI'!$AC$21="Alta",'Mapa final SI'!$AE$21="Moderado"),CONCATENATE("R2C",'Mapa final SI'!$S$21),"")</f>
        <v/>
      </c>
      <c r="AB17" s="262" t="str">
        <f>IF(AND('Mapa final SI'!$AC$16="Alta",'Mapa final SI'!$AE$16="Mayor"),CONCATENATE("R2C",'Mapa final SI'!$S$16),"")</f>
        <v/>
      </c>
      <c r="AC17" s="263" t="str">
        <f>IF(AND('Mapa final SI'!$AC$17="Alta",'Mapa final SI'!$AE$17="Mayor"),CONCATENATE("R2C",'Mapa final SI'!$S$17),"")</f>
        <v/>
      </c>
      <c r="AD17" s="263" t="str">
        <f>IF(AND('Mapa final SI'!$AC$18="Alta",'Mapa final SI'!$AE$18="Mayor"),CONCATENATE("R2C",'Mapa final SI'!$S$18),"")</f>
        <v/>
      </c>
      <c r="AE17" s="263" t="str">
        <f>IF(AND('Mapa final SI'!$AC$19="Alta",'Mapa final SI'!$AE$19="Mayor"),CONCATENATE("R2C",'Mapa final SI'!$S$19),"")</f>
        <v/>
      </c>
      <c r="AF17" s="263" t="str">
        <f>IF(AND('Mapa final SI'!$AC$20="Alta",'Mapa final SI'!$AE$20="Mayor"),CONCATENATE("R2C",'Mapa final SI'!$S$20),"")</f>
        <v/>
      </c>
      <c r="AG17" s="264" t="str">
        <f>IF(AND('Mapa final SI'!$AC$21="Alta",'Mapa final SI'!$AE$21="Mayor"),CONCATENATE("R2C",'Mapa final SI'!$S$21),"")</f>
        <v/>
      </c>
      <c r="AH17" s="265" t="str">
        <f>IF(AND('Mapa final SI'!$AC$16="Alta",'Mapa final SI'!$AE$16="Catastrófico"),CONCATENATE("R2C",'Mapa final SI'!$S$16),"")</f>
        <v/>
      </c>
      <c r="AI17" s="266" t="str">
        <f>IF(AND('Mapa final SI'!$AC$17="Alta",'Mapa final SI'!$AE$17="Catastrófico"),CONCATENATE("R2C",'Mapa final SI'!$S$17),"")</f>
        <v/>
      </c>
      <c r="AJ17" s="266" t="str">
        <f>IF(AND('Mapa final SI'!$AC$18="Alta",'Mapa final SI'!$AE$18="Catastrófico"),CONCATENATE("R2C",'Mapa final SI'!$S$18),"")</f>
        <v/>
      </c>
      <c r="AK17" s="266" t="str">
        <f>IF(AND('Mapa final SI'!$AC$19="Alta",'Mapa final SI'!$AE$19="Catastrófico"),CONCATENATE("R2C",'Mapa final SI'!$S$19),"")</f>
        <v/>
      </c>
      <c r="AL17" s="266" t="str">
        <f>IF(AND('Mapa final SI'!$AC$20="Alta",'Mapa final SI'!$AE$20="Catastrófico"),CONCATENATE("R2C",'Mapa final SI'!$S$20),"")</f>
        <v/>
      </c>
      <c r="AM17" s="267" t="str">
        <f>IF(AND('Mapa final SI'!$AC$21="Alta",'Mapa final SI'!$AE$21="Catastrófico"),CONCATENATE("R2C",'Mapa final SI'!$S$21),"")</f>
        <v/>
      </c>
      <c r="AN17" s="15"/>
      <c r="AO17" s="671"/>
      <c r="AP17" s="672"/>
      <c r="AQ17" s="672"/>
      <c r="AR17" s="672"/>
      <c r="AS17" s="672"/>
      <c r="AT17" s="67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44"/>
      <c r="C18" s="644"/>
      <c r="D18" s="645"/>
      <c r="E18" s="649"/>
      <c r="F18" s="650"/>
      <c r="G18" s="650"/>
      <c r="H18" s="650"/>
      <c r="I18" s="650"/>
      <c r="J18" s="277" t="str">
        <f>IF(AND('Mapa final SI'!$AC$22="Alta",'Mapa final SI'!$AE$22="Leve"),CONCATENATE("R3C",'Mapa final SI'!$S$22),"")</f>
        <v/>
      </c>
      <c r="K18" s="278" t="str">
        <f>IF(AND('Mapa final SI'!$AC$23="Alta",'Mapa final SI'!$AE$23="Leve"),CONCATENATE("R3C",'Mapa final SI'!$S$23),"")</f>
        <v/>
      </c>
      <c r="L18" s="278" t="str">
        <f>IF(AND('Mapa final SI'!$AC$24="Alta",'Mapa final SI'!$AE$24="Leve"),CONCATENATE("R3C",'Mapa final SI'!$S$24),"")</f>
        <v/>
      </c>
      <c r="M18" s="278" t="str">
        <f>IF(AND('Mapa final SI'!$AC$25="Alta",'Mapa final SI'!$AE$25="Leve"),CONCATENATE("R3C",'Mapa final SI'!$S$25),"")</f>
        <v/>
      </c>
      <c r="N18" s="278" t="str">
        <f>IF(AND('Mapa final SI'!$AC$26="Alta",'Mapa final SI'!$AE$26="Leve"),CONCATENATE("R3C",'Mapa final SI'!$S$26),"")</f>
        <v/>
      </c>
      <c r="O18" s="279" t="str">
        <f>IF(AND('Mapa final SI'!$AC$27="Alta",'Mapa final SI'!$AE$27="Leve"),CONCATENATE("R3C",'Mapa final SI'!$S$27),"")</f>
        <v/>
      </c>
      <c r="P18" s="277" t="str">
        <f>IF(AND('Mapa final SI'!$AC$22="Alta",'Mapa final SI'!$AE$22="Menor"),CONCATENATE("R3C",'Mapa final SI'!$S$22),"")</f>
        <v/>
      </c>
      <c r="Q18" s="278" t="str">
        <f>IF(AND('Mapa final SI'!$AC$23="Alta",'Mapa final SI'!$AE$23="Menor"),CONCATENATE("R3C",'Mapa final SI'!$S$23),"")</f>
        <v/>
      </c>
      <c r="R18" s="278" t="str">
        <f>IF(AND('Mapa final SI'!$AC$24="Alta",'Mapa final SI'!$AE$24="Menor"),CONCATENATE("R3C",'Mapa final SI'!$S$24),"")</f>
        <v/>
      </c>
      <c r="S18" s="278" t="str">
        <f>IF(AND('Mapa final SI'!$AC$25="Alta",'Mapa final SI'!$AE$25="Menor"),CONCATENATE("R3C",'Mapa final SI'!$S$25),"")</f>
        <v/>
      </c>
      <c r="T18" s="278" t="str">
        <f>IF(AND('Mapa final SI'!$AC$26="Alta",'Mapa final SI'!$AE$26="Menor"),CONCATENATE("R3C",'Mapa final SI'!$S$26),"")</f>
        <v/>
      </c>
      <c r="U18" s="279" t="str">
        <f>IF(AND('Mapa final SI'!$AC$27="Alta",'Mapa final SI'!$AE$27="Menor"),CONCATENATE("R3C",'Mapa final SI'!$S$27),"")</f>
        <v/>
      </c>
      <c r="V18" s="262" t="str">
        <f>IF(AND('Mapa final SI'!$AC$22="Alta",'Mapa final SI'!$AE$22="Moderado"),CONCATENATE("R3C",'Mapa final SI'!$S$22),"")</f>
        <v/>
      </c>
      <c r="W18" s="263" t="str">
        <f>IF(AND('Mapa final SI'!$AC$23="Alta",'Mapa final SI'!$AE$23="Moderado"),CONCATENATE("R3C",'Mapa final SI'!$S$23),"")</f>
        <v/>
      </c>
      <c r="X18" s="263" t="str">
        <f>IF(AND('Mapa final SI'!$AC$24="Alta",'Mapa final SI'!$AE$24="Moderado"),CONCATENATE("R3C",'Mapa final SI'!$S$24),"")</f>
        <v/>
      </c>
      <c r="Y18" s="263" t="str">
        <f>IF(AND('Mapa final SI'!$AC$25="Alta",'Mapa final SI'!$AE$25="Moderado"),CONCATENATE("R3C",'Mapa final SI'!$S$25),"")</f>
        <v/>
      </c>
      <c r="Z18" s="263" t="str">
        <f>IF(AND('Mapa final SI'!$AC$26="Alta",'Mapa final SI'!$AE$26="Moderado"),CONCATENATE("R3C",'Mapa final SI'!$S$26),"")</f>
        <v/>
      </c>
      <c r="AA18" s="264" t="str">
        <f>IF(AND('Mapa final SI'!$AC$27="Alta",'Mapa final SI'!$AE$27="Moderado"),CONCATENATE("R3C",'Mapa final SI'!$S$27),"")</f>
        <v/>
      </c>
      <c r="AB18" s="262" t="str">
        <f>IF(AND('Mapa final SI'!$AC$22="Alta",'Mapa final SI'!$AE$22="Mayor"),CONCATENATE("R3C",'Mapa final SI'!$S$22),"")</f>
        <v/>
      </c>
      <c r="AC18" s="263" t="str">
        <f>IF(AND('Mapa final SI'!$AC$23="Alta",'Mapa final SI'!$AE$23="Mayor"),CONCATENATE("R3C",'Mapa final SI'!$S$23),"")</f>
        <v/>
      </c>
      <c r="AD18" s="263" t="str">
        <f>IF(AND('Mapa final SI'!$AC$24="Alta",'Mapa final SI'!$AE$24="Mayor"),CONCATENATE("R3C",'Mapa final SI'!$S$24),"")</f>
        <v/>
      </c>
      <c r="AE18" s="263" t="str">
        <f>IF(AND('Mapa final SI'!$AC$25="Alta",'Mapa final SI'!$AE$25="Mayor"),CONCATENATE("R3C",'Mapa final SI'!$S$25),"")</f>
        <v/>
      </c>
      <c r="AF18" s="263" t="str">
        <f>IF(AND('Mapa final SI'!$AC$26="Alta",'Mapa final SI'!$AE$26="Mayor"),CONCATENATE("R3C",'Mapa final SI'!$S$26),"")</f>
        <v/>
      </c>
      <c r="AG18" s="264" t="str">
        <f>IF(AND('Mapa final SI'!$AC$27="Alta",'Mapa final SI'!$AE$27="Mayor"),CONCATENATE("R3C",'Mapa final SI'!$S$27),"")</f>
        <v/>
      </c>
      <c r="AH18" s="265" t="str">
        <f>IF(AND('Mapa final SI'!$AC$22="Alta",'Mapa final SI'!$AE$22="Catastrófico"),CONCATENATE("R3C",'Mapa final SI'!$S$22),"")</f>
        <v/>
      </c>
      <c r="AI18" s="266" t="str">
        <f>IF(AND('Mapa final SI'!$AC$23="Alta",'Mapa final SI'!$AE$23="Catastrófico"),CONCATENATE("R3C",'Mapa final SI'!$S$23),"")</f>
        <v/>
      </c>
      <c r="AJ18" s="266" t="str">
        <f>IF(AND('Mapa final SI'!$AC$24="Alta",'Mapa final SI'!$AE$24="Catastrófico"),CONCATENATE("R3C",'Mapa final SI'!$S$24),"")</f>
        <v/>
      </c>
      <c r="AK18" s="266" t="str">
        <f>IF(AND('Mapa final SI'!$AC$25="Alta",'Mapa final SI'!$AE$25="Catastrófico"),CONCATENATE("R3C",'Mapa final SI'!$S$25),"")</f>
        <v/>
      </c>
      <c r="AL18" s="266" t="str">
        <f>IF(AND('Mapa final SI'!$AC$26="Alta",'Mapa final SI'!$AE$26="Catastrófico"),CONCATENATE("R3C",'Mapa final SI'!$S$26),"")</f>
        <v/>
      </c>
      <c r="AM18" s="267" t="str">
        <f>IF(AND('Mapa final SI'!$AC$27="Alta",'Mapa final SI'!$AE$27="Catastrófico"),CONCATENATE("R3C",'Mapa final SI'!$S$27),"")</f>
        <v/>
      </c>
      <c r="AN18" s="15"/>
      <c r="AO18" s="671"/>
      <c r="AP18" s="672"/>
      <c r="AQ18" s="672"/>
      <c r="AR18" s="672"/>
      <c r="AS18" s="672"/>
      <c r="AT18" s="67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44"/>
      <c r="C19" s="644"/>
      <c r="D19" s="645"/>
      <c r="E19" s="649"/>
      <c r="F19" s="650"/>
      <c r="G19" s="650"/>
      <c r="H19" s="650"/>
      <c r="I19" s="650"/>
      <c r="J19" s="277" t="str">
        <f>IF(AND('Mapa final SI'!$AC$28="Alta",'Mapa final SI'!$AE$28="Leve"),CONCATENATE("R4C",'Mapa final SI'!$S$28),"")</f>
        <v/>
      </c>
      <c r="K19" s="278" t="str">
        <f>IF(AND('Mapa final SI'!$AC$29="Alta",'Mapa final SI'!$AE$29="Leve"),CONCATENATE("R4C",'Mapa final SI'!$S$29),"")</f>
        <v/>
      </c>
      <c r="L19" s="278" t="str">
        <f>IF(AND('Mapa final SI'!$AC$30="Alta",'Mapa final SI'!$AE$30="Leve"),CONCATENATE("R4C",'Mapa final SI'!$S$30),"")</f>
        <v/>
      </c>
      <c r="M19" s="278" t="str">
        <f>IF(AND('Mapa final SI'!$AC$31="Alta",'Mapa final SI'!$AE$31="Leve"),CONCATENATE("R4C",'Mapa final SI'!$S$31),"")</f>
        <v/>
      </c>
      <c r="N19" s="278" t="str">
        <f>IF(AND('Mapa final SI'!$AC$32="Alta",'Mapa final SI'!$AE$32="Leve"),CONCATENATE("R4C",'Mapa final SI'!$S$32),"")</f>
        <v/>
      </c>
      <c r="O19" s="279" t="str">
        <f>IF(AND('Mapa final SI'!$AC$33="Alta",'Mapa final SI'!$AE$33="Leve"),CONCATENATE("R4C",'Mapa final SI'!$S$33),"")</f>
        <v/>
      </c>
      <c r="P19" s="277" t="str">
        <f>IF(AND('Mapa final SI'!$AC$28="Alta",'Mapa final SI'!$AE$28="Menor"),CONCATENATE("R4C",'Mapa final SI'!$S$28),"")</f>
        <v/>
      </c>
      <c r="Q19" s="278" t="str">
        <f>IF(AND('Mapa final SI'!$AC$29="Alta",'Mapa final SI'!$AE$29="Menor"),CONCATENATE("R4C",'Mapa final SI'!$S$29),"")</f>
        <v/>
      </c>
      <c r="R19" s="278" t="str">
        <f>IF(AND('Mapa final SI'!$AC$30="Alta",'Mapa final SI'!$AE$30="Menor"),CONCATENATE("R4C",'Mapa final SI'!$S$30),"")</f>
        <v/>
      </c>
      <c r="S19" s="278" t="str">
        <f>IF(AND('Mapa final SI'!$AC$31="Alta",'Mapa final SI'!$AE$31="Menor"),CONCATENATE("R4C",'Mapa final SI'!$S$31),"")</f>
        <v/>
      </c>
      <c r="T19" s="278" t="str">
        <f>IF(AND('Mapa final SI'!$AC$32="Alta",'Mapa final SI'!$AE$32="Menor"),CONCATENATE("R4C",'Mapa final SI'!$S$32),"")</f>
        <v/>
      </c>
      <c r="U19" s="279" t="str">
        <f>IF(AND('Mapa final SI'!$AC$33="Alta",'Mapa final SI'!$AE$33="Menor"),CONCATENATE("R4C",'Mapa final SI'!$S$33),"")</f>
        <v/>
      </c>
      <c r="V19" s="262" t="str">
        <f>IF(AND('Mapa final SI'!$AC$28="Alta",'Mapa final SI'!$AE$28="Moderado"),CONCATENATE("R4C",'Mapa final SI'!$S$28),"")</f>
        <v/>
      </c>
      <c r="W19" s="263" t="str">
        <f>IF(AND('Mapa final SI'!$AC$29="Alta",'Mapa final SI'!$AE$29="Moderado"),CONCATENATE("R4C",'Mapa final SI'!$S$29),"")</f>
        <v/>
      </c>
      <c r="X19" s="263" t="str">
        <f>IF(AND('Mapa final SI'!$AC$30="Alta",'Mapa final SI'!$AE$30="Moderado"),CONCATENATE("R4C",'Mapa final SI'!$S$30),"")</f>
        <v/>
      </c>
      <c r="Y19" s="263" t="str">
        <f>IF(AND('Mapa final SI'!$AC$31="Alta",'Mapa final SI'!$AE$31="Moderado"),CONCATENATE("R4C",'Mapa final SI'!$S$31),"")</f>
        <v/>
      </c>
      <c r="Z19" s="263" t="str">
        <f>IF(AND('Mapa final SI'!$AC$32="Alta",'Mapa final SI'!$AE$32="Moderado"),CONCATENATE("R4C",'Mapa final SI'!$S$32),"")</f>
        <v/>
      </c>
      <c r="AA19" s="264" t="str">
        <f>IF(AND('Mapa final SI'!$AC$33="Alta",'Mapa final SI'!$AE$33="Moderado"),CONCATENATE("R4C",'Mapa final SI'!$S$33),"")</f>
        <v/>
      </c>
      <c r="AB19" s="262" t="str">
        <f>IF(AND('Mapa final SI'!$AC$28="Alta",'Mapa final SI'!$AE$28="Mayor"),CONCATENATE("R4C",'Mapa final SI'!$S$28),"")</f>
        <v/>
      </c>
      <c r="AC19" s="263" t="str">
        <f>IF(AND('Mapa final SI'!$AC$29="Alta",'Mapa final SI'!$AE$29="Mayor"),CONCATENATE("R4C",'Mapa final SI'!$S$29),"")</f>
        <v/>
      </c>
      <c r="AD19" s="263" t="str">
        <f>IF(AND('Mapa final SI'!$AC$30="Alta",'Mapa final SI'!$AE$30="Mayor"),CONCATENATE("R4C",'Mapa final SI'!$S$30),"")</f>
        <v/>
      </c>
      <c r="AE19" s="263" t="str">
        <f>IF(AND('Mapa final SI'!$AC$31="Alta",'Mapa final SI'!$AE$31="Mayor"),CONCATENATE("R4C",'Mapa final SI'!$S$31),"")</f>
        <v/>
      </c>
      <c r="AF19" s="263" t="str">
        <f>IF(AND('Mapa final SI'!$AC$32="Alta",'Mapa final SI'!$AE$32="Mayor"),CONCATENATE("R4C",'Mapa final SI'!$S$32),"")</f>
        <v/>
      </c>
      <c r="AG19" s="264" t="str">
        <f>IF(AND('Mapa final SI'!$AC$33="Alta",'Mapa final SI'!$AE$33="Mayor"),CONCATENATE("R4C",'Mapa final SI'!$S$33),"")</f>
        <v/>
      </c>
      <c r="AH19" s="265" t="str">
        <f>IF(AND('Mapa final SI'!$AC$28="Alta",'Mapa final SI'!$AE$28="Catastrófico"),CONCATENATE("R4C",'Mapa final SI'!$S$28),"")</f>
        <v/>
      </c>
      <c r="AI19" s="266" t="str">
        <f>IF(AND('Mapa final SI'!$AC$29="Alta",'Mapa final SI'!$AE$29="Catastrófico"),CONCATENATE("R4C",'Mapa final SI'!$S$29),"")</f>
        <v/>
      </c>
      <c r="AJ19" s="266" t="str">
        <f>IF(AND('Mapa final SI'!$AC$30="Alta",'Mapa final SI'!$AE$30="Catastrófico"),CONCATENATE("R4C",'Mapa final SI'!$S$30),"")</f>
        <v/>
      </c>
      <c r="AK19" s="266" t="str">
        <f>IF(AND('Mapa final SI'!$AC$31="Alta",'Mapa final SI'!$AE$31="Catastrófico"),CONCATENATE("R4C",'Mapa final SI'!$S$31),"")</f>
        <v/>
      </c>
      <c r="AL19" s="266" t="str">
        <f>IF(AND('Mapa final SI'!$AC$32="Alta",'Mapa final SI'!$AE$32="Catastrófico"),CONCATENATE("R4C",'Mapa final SI'!$S$32),"")</f>
        <v/>
      </c>
      <c r="AM19" s="267" t="str">
        <f>IF(AND('Mapa final SI'!$AC$33="Alta",'Mapa final SI'!$AE$33="Catastrófico"),CONCATENATE("R4C",'Mapa final SI'!$S$33),"")</f>
        <v/>
      </c>
      <c r="AN19" s="15"/>
      <c r="AO19" s="671"/>
      <c r="AP19" s="672"/>
      <c r="AQ19" s="672"/>
      <c r="AR19" s="672"/>
      <c r="AS19" s="672"/>
      <c r="AT19" s="67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44"/>
      <c r="C20" s="644"/>
      <c r="D20" s="645"/>
      <c r="E20" s="649"/>
      <c r="F20" s="650"/>
      <c r="G20" s="650"/>
      <c r="H20" s="650"/>
      <c r="I20" s="650"/>
      <c r="J20" s="277" t="str">
        <f>IF(AND('Mapa final SI'!$AC$34="Alta",'Mapa final SI'!$AE$34="Leve"),CONCATENATE("R5C",'Mapa final SI'!$S$34),"")</f>
        <v/>
      </c>
      <c r="K20" s="278" t="str">
        <f>IF(AND('Mapa final SI'!$AC$35="Alta",'Mapa final SI'!$AE$35="Leve"),CONCATENATE("R5C",'Mapa final SI'!$S$35),"")</f>
        <v/>
      </c>
      <c r="L20" s="278" t="str">
        <f>IF(AND('Mapa final SI'!$AC$36="Alta",'Mapa final SI'!$AE$36="Leve"),CONCATENATE("R5C",'Mapa final SI'!$S$36),"")</f>
        <v/>
      </c>
      <c r="M20" s="278" t="str">
        <f>IF(AND('Mapa final SI'!$AC$37="Alta",'Mapa final SI'!$AE$37="Leve"),CONCATENATE("R5C",'Mapa final SI'!$S$37),"")</f>
        <v/>
      </c>
      <c r="N20" s="278" t="str">
        <f>IF(AND('Mapa final SI'!$AC$38="Alta",'Mapa final SI'!$AE$38="Leve"),CONCATENATE("R5C",'Mapa final SI'!$S$38),"")</f>
        <v/>
      </c>
      <c r="O20" s="279" t="str">
        <f>IF(AND('Mapa final SI'!$AC$39="Alta",'Mapa final SI'!$AE$39="Leve"),CONCATENATE("R5C",'Mapa final SI'!$S$39),"")</f>
        <v/>
      </c>
      <c r="P20" s="277" t="str">
        <f>IF(AND('Mapa final SI'!$AC$34="Alta",'Mapa final SI'!$AE$34="Menor"),CONCATENATE("R5C",'Mapa final SI'!$S$34),"")</f>
        <v/>
      </c>
      <c r="Q20" s="278" t="str">
        <f>IF(AND('Mapa final SI'!$AC$35="Alta",'Mapa final SI'!$AE$35="Menor"),CONCATENATE("R5C",'Mapa final SI'!$S$35),"")</f>
        <v/>
      </c>
      <c r="R20" s="278" t="str">
        <f>IF(AND('Mapa final SI'!$AC$36="Alta",'Mapa final SI'!$AE$36="Menor"),CONCATENATE("R5C",'Mapa final SI'!$S$36),"")</f>
        <v/>
      </c>
      <c r="S20" s="278" t="str">
        <f>IF(AND('Mapa final SI'!$AC$37="Alta",'Mapa final SI'!$AE$37="Menor"),CONCATENATE("R5C",'Mapa final SI'!$S$37),"")</f>
        <v/>
      </c>
      <c r="T20" s="278" t="str">
        <f>IF(AND('Mapa final SI'!$AC$38="Alta",'Mapa final SI'!$AE$38="Menor"),CONCATENATE("R5C",'Mapa final SI'!$S$38),"")</f>
        <v/>
      </c>
      <c r="U20" s="279" t="str">
        <f>IF(AND('Mapa final SI'!$AC$39="Alta",'Mapa final SI'!$AE$39="Menor"),CONCATENATE("R5C",'Mapa final SI'!$S$39),"")</f>
        <v/>
      </c>
      <c r="V20" s="262" t="str">
        <f>IF(AND('Mapa final SI'!$AC$34="Alta",'Mapa final SI'!$AE$34="Moderado"),CONCATENATE("R5C",'Mapa final SI'!$S$34),"")</f>
        <v/>
      </c>
      <c r="W20" s="263" t="str">
        <f>IF(AND('Mapa final SI'!$AC$35="Alta",'Mapa final SI'!$AE$35="Moderado"),CONCATENATE("R5C",'Mapa final SI'!$S$35),"")</f>
        <v/>
      </c>
      <c r="X20" s="263" t="str">
        <f>IF(AND('Mapa final SI'!$AC$36="Alta",'Mapa final SI'!$AE$36="Moderado"),CONCATENATE("R5C",'Mapa final SI'!$S$36),"")</f>
        <v/>
      </c>
      <c r="Y20" s="263" t="str">
        <f>IF(AND('Mapa final SI'!$AC$37="Alta",'Mapa final SI'!$AE$37="Moderado"),CONCATENATE("R5C",'Mapa final SI'!$S$37),"")</f>
        <v/>
      </c>
      <c r="Z20" s="263" t="str">
        <f>IF(AND('Mapa final SI'!$AC$38="Alta",'Mapa final SI'!$AE$38="Moderado"),CONCATENATE("R5C",'Mapa final SI'!$S$38),"")</f>
        <v/>
      </c>
      <c r="AA20" s="264" t="str">
        <f>IF(AND('Mapa final SI'!$AC$39="Alta",'Mapa final SI'!$AE$39="Moderado"),CONCATENATE("R5C",'Mapa final SI'!$S$39),"")</f>
        <v/>
      </c>
      <c r="AB20" s="262" t="str">
        <f>IF(AND('Mapa final SI'!$AC$34="Alta",'Mapa final SI'!$AE$34="Mayor"),CONCATENATE("R5C",'Mapa final SI'!$S$34),"")</f>
        <v/>
      </c>
      <c r="AC20" s="263" t="str">
        <f>IF(AND('Mapa final SI'!$AC$35="Alta",'Mapa final SI'!$AE$35="Mayor"),CONCATENATE("R5C",'Mapa final SI'!$S$35),"")</f>
        <v/>
      </c>
      <c r="AD20" s="263" t="str">
        <f>IF(AND('Mapa final SI'!$AC$36="Alta",'Mapa final SI'!$AE$36="Mayor"),CONCATENATE("R5C",'Mapa final SI'!$S$36),"")</f>
        <v/>
      </c>
      <c r="AE20" s="263" t="str">
        <f>IF(AND('Mapa final SI'!$AC$37="Alta",'Mapa final SI'!$AE$37="Mayor"),CONCATENATE("R5C",'Mapa final SI'!$S$37),"")</f>
        <v/>
      </c>
      <c r="AF20" s="263" t="str">
        <f>IF(AND('Mapa final SI'!$AC$38="Alta",'Mapa final SI'!$AE$38="Mayor"),CONCATENATE("R5C",'Mapa final SI'!$S$38),"")</f>
        <v/>
      </c>
      <c r="AG20" s="264" t="str">
        <f>IF(AND('Mapa final SI'!$AC$39="Alta",'Mapa final SI'!$AE$39="Mayor"),CONCATENATE("R5C",'Mapa final SI'!$S$39),"")</f>
        <v/>
      </c>
      <c r="AH20" s="265" t="str">
        <f>IF(AND('Mapa final SI'!$AC$34="Alta",'Mapa final SI'!$AE$34="Catastrófico"),CONCATENATE("R5C",'Mapa final SI'!$S$34),"")</f>
        <v/>
      </c>
      <c r="AI20" s="266" t="str">
        <f>IF(AND('Mapa final SI'!$AC$35="Alta",'Mapa final SI'!$AE$35="Catastrófico"),CONCATENATE("R5C",'Mapa final SI'!$S$35),"")</f>
        <v/>
      </c>
      <c r="AJ20" s="266" t="str">
        <f>IF(AND('Mapa final SI'!$AC$36="Alta",'Mapa final SI'!$AE$36="Catastrófico"),CONCATENATE("R5C",'Mapa final SI'!$S$36),"")</f>
        <v/>
      </c>
      <c r="AK20" s="266" t="str">
        <f>IF(AND('Mapa final SI'!$AC$37="Alta",'Mapa final SI'!$AE$37="Catastrófico"),CONCATENATE("R5C",'Mapa final SI'!$S$37),"")</f>
        <v/>
      </c>
      <c r="AL20" s="266" t="str">
        <f>IF(AND('Mapa final SI'!$AC$38="Alta",'Mapa final SI'!$AE$38="Catastrófico"),CONCATENATE("R5C",'Mapa final SI'!$S$38),"")</f>
        <v/>
      </c>
      <c r="AM20" s="267" t="str">
        <f>IF(AND('Mapa final SI'!$AC$39="Alta",'Mapa final SI'!$AE$39="Catastrófico"),CONCATENATE("R5C",'Mapa final SI'!$S$39),"")</f>
        <v/>
      </c>
      <c r="AN20" s="15"/>
      <c r="AO20" s="671"/>
      <c r="AP20" s="672"/>
      <c r="AQ20" s="672"/>
      <c r="AR20" s="672"/>
      <c r="AS20" s="672"/>
      <c r="AT20" s="67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44"/>
      <c r="C21" s="644"/>
      <c r="D21" s="645"/>
      <c r="E21" s="649"/>
      <c r="F21" s="650"/>
      <c r="G21" s="650"/>
      <c r="H21" s="650"/>
      <c r="I21" s="650"/>
      <c r="J21" s="277" t="str">
        <f>IF(AND('Mapa final SI'!$AC$40="Alta",'Mapa final SI'!$AE$40="Leve"),CONCATENATE("R6C",'Mapa final SI'!$S$40),"")</f>
        <v/>
      </c>
      <c r="K21" s="278" t="str">
        <f>IF(AND('Mapa final SI'!$AC$41="Alta",'Mapa final SI'!$AE$41="Leve"),CONCATENATE("R6C",'Mapa final SI'!$S$41),"")</f>
        <v/>
      </c>
      <c r="L21" s="278" t="str">
        <f>IF(AND('Mapa final SI'!$AC$42="Alta",'Mapa final SI'!$AE$42="Leve"),CONCATENATE("R6C",'Mapa final SI'!$S$42),"")</f>
        <v/>
      </c>
      <c r="M21" s="278" t="str">
        <f>IF(AND('Mapa final SI'!$AC$43="Alta",'Mapa final SI'!$AE$43="Leve"),CONCATENATE("R6C",'Mapa final SI'!$S$43),"")</f>
        <v/>
      </c>
      <c r="N21" s="278" t="str">
        <f>IF(AND('Mapa final SI'!$AC$44="Alta",'Mapa final SI'!$AE$44="Leve"),CONCATENATE("R6C",'Mapa final SI'!$S$44),"")</f>
        <v/>
      </c>
      <c r="O21" s="279" t="str">
        <f>IF(AND('Mapa final SI'!$AC$45="Alta",'Mapa final SI'!$AE$45="Leve"),CONCATENATE("R6C",'Mapa final SI'!$S$45),"")</f>
        <v/>
      </c>
      <c r="P21" s="277" t="str">
        <f>IF(AND('Mapa final SI'!$AC$40="Alta",'Mapa final SI'!$AE$40="Menor"),CONCATENATE("R6C",'Mapa final SI'!$S$40),"")</f>
        <v/>
      </c>
      <c r="Q21" s="278" t="str">
        <f>IF(AND('Mapa final SI'!$AC$41="Alta",'Mapa final SI'!$AE$41="Menor"),CONCATENATE("R6C",'Mapa final SI'!$S$41),"")</f>
        <v/>
      </c>
      <c r="R21" s="278" t="str">
        <f>IF(AND('Mapa final SI'!$AC$42="Alta",'Mapa final SI'!$AE$42="Menor"),CONCATENATE("R6C",'Mapa final SI'!$S$42),"")</f>
        <v/>
      </c>
      <c r="S21" s="278" t="str">
        <f>IF(AND('Mapa final SI'!$AC$43="Alta",'Mapa final SI'!$AE$43="Menor"),CONCATENATE("R6C",'Mapa final SI'!$S$43),"")</f>
        <v/>
      </c>
      <c r="T21" s="278" t="str">
        <f>IF(AND('Mapa final SI'!$AC$44="Alta",'Mapa final SI'!$AE$44="Menor"),CONCATENATE("R6C",'Mapa final SI'!$S$44),"")</f>
        <v/>
      </c>
      <c r="U21" s="279" t="str">
        <f>IF(AND('Mapa final SI'!$AC$45="Alta",'Mapa final SI'!$AE$45="Menor"),CONCATENATE("R6C",'Mapa final SI'!$S$45),"")</f>
        <v/>
      </c>
      <c r="V21" s="262" t="str">
        <f>IF(AND('Mapa final SI'!$AC$40="Alta",'Mapa final SI'!$AE$40="Moderado"),CONCATENATE("R6C",'Mapa final SI'!$S$40),"")</f>
        <v/>
      </c>
      <c r="W21" s="263" t="str">
        <f>IF(AND('Mapa final SI'!$AC$41="Alta",'Mapa final SI'!$AE$41="Moderado"),CONCATENATE("R6C",'Mapa final SI'!$S$41),"")</f>
        <v/>
      </c>
      <c r="X21" s="263" t="str">
        <f>IF(AND('Mapa final SI'!$AC$42="Alta",'Mapa final SI'!$AE$42="Moderado"),CONCATENATE("R6C",'Mapa final SI'!$S$42),"")</f>
        <v/>
      </c>
      <c r="Y21" s="263" t="str">
        <f>IF(AND('Mapa final SI'!$AC$43="Alta",'Mapa final SI'!$AE$43="Moderado"),CONCATENATE("R6C",'Mapa final SI'!$S$43),"")</f>
        <v/>
      </c>
      <c r="Z21" s="263" t="str">
        <f>IF(AND('Mapa final SI'!$AC$44="Alta",'Mapa final SI'!$AE$44="Moderado"),CONCATENATE("R6C",'Mapa final SI'!$S$44),"")</f>
        <v/>
      </c>
      <c r="AA21" s="264" t="str">
        <f>IF(AND('Mapa final SI'!$AC$45="Alta",'Mapa final SI'!$AE$45="Moderado"),CONCATENATE("R6C",'Mapa final SI'!$S$45),"")</f>
        <v/>
      </c>
      <c r="AB21" s="262" t="str">
        <f>IF(AND('Mapa final SI'!$AC$40="Alta",'Mapa final SI'!$AE$40="Mayor"),CONCATENATE("R6C",'Mapa final SI'!$S$40),"")</f>
        <v/>
      </c>
      <c r="AC21" s="263" t="str">
        <f>IF(AND('Mapa final SI'!$AC$41="Alta",'Mapa final SI'!$AE$41="Mayor"),CONCATENATE("R6C",'Mapa final SI'!$S$41),"")</f>
        <v/>
      </c>
      <c r="AD21" s="263" t="str">
        <f>IF(AND('Mapa final SI'!$AC$42="Alta",'Mapa final SI'!$AE$42="Mayor"),CONCATENATE("R6C",'Mapa final SI'!$S$42),"")</f>
        <v/>
      </c>
      <c r="AE21" s="263" t="str">
        <f>IF(AND('Mapa final SI'!$AC$43="Alta",'Mapa final SI'!$AE$43="Mayor"),CONCATENATE("R6C",'Mapa final SI'!$S$43),"")</f>
        <v/>
      </c>
      <c r="AF21" s="263" t="str">
        <f>IF(AND('Mapa final SI'!$AC$44="Alta",'Mapa final SI'!$AE$44="Mayor"),CONCATENATE("R6C",'Mapa final SI'!$S$44),"")</f>
        <v/>
      </c>
      <c r="AG21" s="264" t="str">
        <f>IF(AND('Mapa final SI'!$AC$45="Alta",'Mapa final SI'!$AE$45="Mayor"),CONCATENATE("R6C",'Mapa final SI'!$S$45),"")</f>
        <v/>
      </c>
      <c r="AH21" s="265" t="str">
        <f>IF(AND('Mapa final SI'!$AC$40="Alta",'Mapa final SI'!$AE$40="Catastrófico"),CONCATENATE("R6C",'Mapa final SI'!$S$40),"")</f>
        <v/>
      </c>
      <c r="AI21" s="266" t="str">
        <f>IF(AND('Mapa final SI'!$AC$41="Alta",'Mapa final SI'!$AE$41="Catastrófico"),CONCATENATE("R6C",'Mapa final SI'!$S$41),"")</f>
        <v/>
      </c>
      <c r="AJ21" s="266" t="str">
        <f>IF(AND('Mapa final SI'!$AC$42="Alta",'Mapa final SI'!$AE$42="Catastrófico"),CONCATENATE("R6C",'Mapa final SI'!$S$42),"")</f>
        <v/>
      </c>
      <c r="AK21" s="266" t="str">
        <f>IF(AND('Mapa final SI'!$AC$43="Alta",'Mapa final SI'!$AE$43="Catastrófico"),CONCATENATE("R6C",'Mapa final SI'!$S$43),"")</f>
        <v/>
      </c>
      <c r="AL21" s="266" t="str">
        <f>IF(AND('Mapa final SI'!$AC$44="Alta",'Mapa final SI'!$AE$44="Catastrófico"),CONCATENATE("R6C",'Mapa final SI'!$S$44),"")</f>
        <v/>
      </c>
      <c r="AM21" s="267" t="str">
        <f>IF(AND('Mapa final SI'!$AC$45="Alta",'Mapa final SI'!$AE$45="Catastrófico"),CONCATENATE("R6C",'Mapa final SI'!$S$45),"")</f>
        <v/>
      </c>
      <c r="AN21" s="15"/>
      <c r="AO21" s="671"/>
      <c r="AP21" s="672"/>
      <c r="AQ21" s="672"/>
      <c r="AR21" s="672"/>
      <c r="AS21" s="672"/>
      <c r="AT21" s="67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44"/>
      <c r="C22" s="644"/>
      <c r="D22" s="645"/>
      <c r="E22" s="649"/>
      <c r="F22" s="650"/>
      <c r="G22" s="650"/>
      <c r="H22" s="650"/>
      <c r="I22" s="650"/>
      <c r="J22" s="277" t="str">
        <f>IF(AND('Mapa final SI'!$AC$46="Alta",'Mapa final SI'!$AE$46="Leve"),CONCATENATE("R7C",'Mapa final SI'!$S$46),"")</f>
        <v/>
      </c>
      <c r="K22" s="278" t="str">
        <f>IF(AND('Mapa final SI'!$AC$47="Alta",'Mapa final SI'!$AE$47="Leve"),CONCATENATE("R7C",'Mapa final SI'!$S$47),"")</f>
        <v/>
      </c>
      <c r="L22" s="278" t="str">
        <f>IF(AND('Mapa final SI'!$AC$48="Alta",'Mapa final SI'!$AE$48="Leve"),CONCATENATE("R7C",'Mapa final SI'!$S$48),"")</f>
        <v/>
      </c>
      <c r="M22" s="278" t="str">
        <f>IF(AND('Mapa final SI'!$AC$49="Alta",'Mapa final SI'!$AE$49="Leve"),CONCATENATE("R7C",'Mapa final SI'!$S$49),"")</f>
        <v/>
      </c>
      <c r="N22" s="278" t="str">
        <f>IF(AND('Mapa final SI'!$AC$50="Alta",'Mapa final SI'!$AE$50="Leve"),CONCATENATE("R7C",'Mapa final SI'!$S$50),"")</f>
        <v/>
      </c>
      <c r="O22" s="279" t="str">
        <f>IF(AND('Mapa final SI'!$AC$51="Alta",'Mapa final SI'!$AE$51="Leve"),CONCATENATE("R7C",'Mapa final SI'!$S$51),"")</f>
        <v/>
      </c>
      <c r="P22" s="277" t="str">
        <f>IF(AND('Mapa final SI'!$AC$46="Alta",'Mapa final SI'!$AE$46="Menor"),CONCATENATE("R7C",'Mapa final SI'!$S$46),"")</f>
        <v/>
      </c>
      <c r="Q22" s="278" t="str">
        <f>IF(AND('Mapa final SI'!$AC$47="Alta",'Mapa final SI'!$AE$47="Menor"),CONCATENATE("R7C",'Mapa final SI'!$S$47),"")</f>
        <v/>
      </c>
      <c r="R22" s="278" t="str">
        <f>IF(AND('Mapa final SI'!$AC$48="Alta",'Mapa final SI'!$AE$48="Menor"),CONCATENATE("R7C",'Mapa final SI'!$S$48),"")</f>
        <v/>
      </c>
      <c r="S22" s="278" t="str">
        <f>IF(AND('Mapa final SI'!$AC$49="Alta",'Mapa final SI'!$AE$49="Menor"),CONCATENATE("R7C",'Mapa final SI'!$S$49),"")</f>
        <v/>
      </c>
      <c r="T22" s="278" t="str">
        <f>IF(AND('Mapa final SI'!$AC$50="Alta",'Mapa final SI'!$AE$50="Menor"),CONCATENATE("R7C",'Mapa final SI'!$S$50),"")</f>
        <v/>
      </c>
      <c r="U22" s="279" t="str">
        <f>IF(AND('Mapa final SI'!$AC$51="Alta",'Mapa final SI'!$AE$51="Menor"),CONCATENATE("R7C",'Mapa final SI'!$S$51),"")</f>
        <v/>
      </c>
      <c r="V22" s="262" t="str">
        <f>IF(AND('Mapa final SI'!$AC$46="Alta",'Mapa final SI'!$AE$46="Moderado"),CONCATENATE("R7C",'Mapa final SI'!$S$46),"")</f>
        <v/>
      </c>
      <c r="W22" s="263" t="str">
        <f>IF(AND('Mapa final SI'!$AC$47="Alta",'Mapa final SI'!$AE$47="Moderado"),CONCATENATE("R7C",'Mapa final SI'!$S$47),"")</f>
        <v/>
      </c>
      <c r="X22" s="263" t="str">
        <f>IF(AND('Mapa final SI'!$AC$48="Alta",'Mapa final SI'!$AE$48="Moderado"),CONCATENATE("R7C",'Mapa final SI'!$S$48),"")</f>
        <v/>
      </c>
      <c r="Y22" s="263" t="str">
        <f>IF(AND('Mapa final SI'!$AC$49="Alta",'Mapa final SI'!$AE$49="Moderado"),CONCATENATE("R7C",'Mapa final SI'!$S$49),"")</f>
        <v/>
      </c>
      <c r="Z22" s="263" t="str">
        <f>IF(AND('Mapa final SI'!$AC$50="Alta",'Mapa final SI'!$AE$50="Moderado"),CONCATENATE("R7C",'Mapa final SI'!$S$50),"")</f>
        <v/>
      </c>
      <c r="AA22" s="264" t="str">
        <f>IF(AND('Mapa final SI'!$AC$51="Alta",'Mapa final SI'!$AE$51="Moderado"),CONCATENATE("R7C",'Mapa final SI'!$S$51),"")</f>
        <v/>
      </c>
      <c r="AB22" s="262" t="str">
        <f>IF(AND('Mapa final SI'!$AC$46="Alta",'Mapa final SI'!$AE$46="Mayor"),CONCATENATE("R7C",'Mapa final SI'!$S$46),"")</f>
        <v/>
      </c>
      <c r="AC22" s="263" t="str">
        <f>IF(AND('Mapa final SI'!$AC$47="Alta",'Mapa final SI'!$AE$47="Mayor"),CONCATENATE("R7C",'Mapa final SI'!$S$47),"")</f>
        <v/>
      </c>
      <c r="AD22" s="263" t="str">
        <f>IF(AND('Mapa final SI'!$AC$48="Alta",'Mapa final SI'!$AE$48="Mayor"),CONCATENATE("R7C",'Mapa final SI'!$S$48),"")</f>
        <v/>
      </c>
      <c r="AE22" s="263" t="str">
        <f>IF(AND('Mapa final SI'!$AC$49="Alta",'Mapa final SI'!$AE$49="Mayor"),CONCATENATE("R7C",'Mapa final SI'!$S$49),"")</f>
        <v/>
      </c>
      <c r="AF22" s="263" t="str">
        <f>IF(AND('Mapa final SI'!$AC$50="Alta",'Mapa final SI'!$AE$50="Mayor"),CONCATENATE("R7C",'Mapa final SI'!$S$50),"")</f>
        <v/>
      </c>
      <c r="AG22" s="264" t="str">
        <f>IF(AND('Mapa final SI'!$AC$51="Alta",'Mapa final SI'!$AE$51="Mayor"),CONCATENATE("R7C",'Mapa final SI'!$S$51),"")</f>
        <v/>
      </c>
      <c r="AH22" s="265" t="str">
        <f>IF(AND('Mapa final SI'!$AC$46="Alta",'Mapa final SI'!$AE$46="Catastrófico"),CONCATENATE("R7C",'Mapa final SI'!$S$46),"")</f>
        <v/>
      </c>
      <c r="AI22" s="266" t="str">
        <f>IF(AND('Mapa final SI'!$AC$47="Alta",'Mapa final SI'!$AE$47="Catastrófico"),CONCATENATE("R7C",'Mapa final SI'!$S$47),"")</f>
        <v/>
      </c>
      <c r="AJ22" s="266" t="str">
        <f>IF(AND('Mapa final SI'!$AC$48="Alta",'Mapa final SI'!$AE$48="Catastrófico"),CONCATENATE("R7C",'Mapa final SI'!$S$48),"")</f>
        <v/>
      </c>
      <c r="AK22" s="266" t="str">
        <f>IF(AND('Mapa final SI'!$AC$49="Alta",'Mapa final SI'!$AE$49="Catastrófico"),CONCATENATE("R7C",'Mapa final SI'!$S$49),"")</f>
        <v/>
      </c>
      <c r="AL22" s="266" t="str">
        <f>IF(AND('Mapa final SI'!$AC$50="Alta",'Mapa final SI'!$AE$50="Catastrófico"),CONCATENATE("R7C",'Mapa final SI'!$S$50),"")</f>
        <v/>
      </c>
      <c r="AM22" s="267" t="str">
        <f>IF(AND('Mapa final SI'!$AC$51="Alta",'Mapa final SI'!$AE$51="Catastrófico"),CONCATENATE("R7C",'Mapa final SI'!$S$51),"")</f>
        <v/>
      </c>
      <c r="AN22" s="15"/>
      <c r="AO22" s="671"/>
      <c r="AP22" s="672"/>
      <c r="AQ22" s="672"/>
      <c r="AR22" s="672"/>
      <c r="AS22" s="672"/>
      <c r="AT22" s="67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44"/>
      <c r="C23" s="644"/>
      <c r="D23" s="645"/>
      <c r="E23" s="649"/>
      <c r="F23" s="650"/>
      <c r="G23" s="650"/>
      <c r="H23" s="650"/>
      <c r="I23" s="650"/>
      <c r="J23" s="277" t="str">
        <f>IF(AND('Mapa final SI'!$AC$52="Alta",'Mapa final SI'!$AE$52="Leve"),CONCATENATE("R8C",'Mapa final SI'!$S$52),"")</f>
        <v/>
      </c>
      <c r="K23" s="278" t="str">
        <f>IF(AND('Mapa final SI'!$AC$53="Alta",'Mapa final SI'!$AE$53="Leve"),CONCATENATE("R8C",'Mapa final SI'!$S$53),"")</f>
        <v/>
      </c>
      <c r="L23" s="278" t="str">
        <f>IF(AND('Mapa final SI'!$AC$54="Alta",'Mapa final SI'!$AE$54="Leve"),CONCATENATE("R8C",'Mapa final SI'!$S$54),"")</f>
        <v/>
      </c>
      <c r="M23" s="278" t="str">
        <f>IF(AND('Mapa final SI'!$AC$55="Alta",'Mapa final SI'!$AE$55="Leve"),CONCATENATE("R8C",'Mapa final SI'!$S$55),"")</f>
        <v/>
      </c>
      <c r="N23" s="278" t="str">
        <f>IF(AND('Mapa final SI'!$AC$56="Alta",'Mapa final SI'!$AE$56="Leve"),CONCATENATE("R8C",'Mapa final SI'!$S$56),"")</f>
        <v/>
      </c>
      <c r="O23" s="279" t="str">
        <f>IF(AND('Mapa final SI'!$AC$57="Alta",'Mapa final SI'!$AE$57="Leve"),CONCATENATE("R8C",'Mapa final SI'!$S$57),"")</f>
        <v/>
      </c>
      <c r="P23" s="277" t="str">
        <f>IF(AND('Mapa final SI'!$AC$52="Alta",'Mapa final SI'!$AE$52="Menor"),CONCATENATE("R8C",'Mapa final SI'!$S$52),"")</f>
        <v/>
      </c>
      <c r="Q23" s="278" t="str">
        <f>IF(AND('Mapa final SI'!$AC$53="Alta",'Mapa final SI'!$AE$53="Menor"),CONCATENATE("R8C",'Mapa final SI'!$S$53),"")</f>
        <v/>
      </c>
      <c r="R23" s="278" t="str">
        <f>IF(AND('Mapa final SI'!$AC$54="Alta",'Mapa final SI'!$AE$54="Menor"),CONCATENATE("R8C",'Mapa final SI'!$S$54),"")</f>
        <v/>
      </c>
      <c r="S23" s="278" t="str">
        <f>IF(AND('Mapa final SI'!$AC$55="Alta",'Mapa final SI'!$AE$55="Menor"),CONCATENATE("R8C",'Mapa final SI'!$S$55),"")</f>
        <v/>
      </c>
      <c r="T23" s="278" t="str">
        <f>IF(AND('Mapa final SI'!$AC$56="Alta",'Mapa final SI'!$AE$56="Menor"),CONCATENATE("R8C",'Mapa final SI'!$S$56),"")</f>
        <v/>
      </c>
      <c r="U23" s="279" t="str">
        <f>IF(AND('Mapa final SI'!$AC$57="Alta",'Mapa final SI'!$AE$57="Menor"),CONCATENATE("R8C",'Mapa final SI'!$S$57),"")</f>
        <v/>
      </c>
      <c r="V23" s="262" t="str">
        <f>IF(AND('Mapa final SI'!$AC$52="Alta",'Mapa final SI'!$AE$52="Moderado"),CONCATENATE("R8C",'Mapa final SI'!$S$52),"")</f>
        <v/>
      </c>
      <c r="W23" s="263" t="str">
        <f>IF(AND('Mapa final SI'!$AC$53="Alta",'Mapa final SI'!$AE$53="Moderado"),CONCATENATE("R8C",'Mapa final SI'!$S$53),"")</f>
        <v/>
      </c>
      <c r="X23" s="263" t="str">
        <f>IF(AND('Mapa final SI'!$AC$54="Alta",'Mapa final SI'!$AE$54="Moderado"),CONCATENATE("R8C",'Mapa final SI'!$S$54),"")</f>
        <v/>
      </c>
      <c r="Y23" s="263" t="str">
        <f>IF(AND('Mapa final SI'!$AC$55="Alta",'Mapa final SI'!$AE$55="Moderado"),CONCATENATE("R8C",'Mapa final SI'!$S$55),"")</f>
        <v/>
      </c>
      <c r="Z23" s="263" t="str">
        <f>IF(AND('Mapa final SI'!$AC$56="Alta",'Mapa final SI'!$AE$56="Moderado"),CONCATENATE("R8C",'Mapa final SI'!$S$56),"")</f>
        <v/>
      </c>
      <c r="AA23" s="264" t="str">
        <f>IF(AND('Mapa final SI'!$AC$57="Alta",'Mapa final SI'!$AE$57="Moderado"),CONCATENATE("R8C",'Mapa final SI'!$S$57),"")</f>
        <v/>
      </c>
      <c r="AB23" s="262" t="str">
        <f>IF(AND('Mapa final SI'!$AC$52="Alta",'Mapa final SI'!$AE$52="Mayor"),CONCATENATE("R8C",'Mapa final SI'!$S$52),"")</f>
        <v/>
      </c>
      <c r="AC23" s="263" t="str">
        <f>IF(AND('Mapa final SI'!$AC$53="Alta",'Mapa final SI'!$AE$53="Mayor"),CONCATENATE("R8C",'Mapa final SI'!$S$53),"")</f>
        <v/>
      </c>
      <c r="AD23" s="263" t="str">
        <f>IF(AND('Mapa final SI'!$AC$54="Alta",'Mapa final SI'!$AE$54="Mayor"),CONCATENATE("R8C",'Mapa final SI'!$S$54),"")</f>
        <v/>
      </c>
      <c r="AE23" s="263" t="str">
        <f>IF(AND('Mapa final SI'!$AC$55="Alta",'Mapa final SI'!$AE$55="Mayor"),CONCATENATE("R8C",'Mapa final SI'!$S$55),"")</f>
        <v/>
      </c>
      <c r="AF23" s="263" t="str">
        <f>IF(AND('Mapa final SI'!$AC$56="Alta",'Mapa final SI'!$AE$56="Mayor"),CONCATENATE("R8C",'Mapa final SI'!$S$56),"")</f>
        <v/>
      </c>
      <c r="AG23" s="264" t="str">
        <f>IF(AND('Mapa final SI'!$AC$57="Alta",'Mapa final SI'!$AE$57="Mayor"),CONCATENATE("R8C",'Mapa final SI'!$S$57),"")</f>
        <v/>
      </c>
      <c r="AH23" s="265" t="str">
        <f>IF(AND('Mapa final SI'!$AC$52="Alta",'Mapa final SI'!$AE$52="Catastrófico"),CONCATENATE("R8C",'Mapa final SI'!$S$52),"")</f>
        <v/>
      </c>
      <c r="AI23" s="266" t="str">
        <f>IF(AND('Mapa final SI'!$AC$53="Alta",'Mapa final SI'!$AE$53="Catastrófico"),CONCATENATE("R8C",'Mapa final SI'!$S$53),"")</f>
        <v/>
      </c>
      <c r="AJ23" s="266" t="str">
        <f>IF(AND('Mapa final SI'!$AC$54="Alta",'Mapa final SI'!$AE$54="Catastrófico"),CONCATENATE("R8C",'Mapa final SI'!$S$54),"")</f>
        <v/>
      </c>
      <c r="AK23" s="266" t="str">
        <f>IF(AND('Mapa final SI'!$AC$55="Alta",'Mapa final SI'!$AE$55="Catastrófico"),CONCATENATE("R8C",'Mapa final SI'!$S$55),"")</f>
        <v/>
      </c>
      <c r="AL23" s="266" t="str">
        <f>IF(AND('Mapa final SI'!$AC$56="Alta",'Mapa final SI'!$AE$56="Catastrófico"),CONCATENATE("R8C",'Mapa final SI'!$S$56),"")</f>
        <v/>
      </c>
      <c r="AM23" s="267" t="str">
        <f>IF(AND('Mapa final SI'!$AC$57="Alta",'Mapa final SI'!$AE$57="Catastrófico"),CONCATENATE("R8C",'Mapa final SI'!$S$57),"")</f>
        <v/>
      </c>
      <c r="AN23" s="15"/>
      <c r="AO23" s="671"/>
      <c r="AP23" s="672"/>
      <c r="AQ23" s="672"/>
      <c r="AR23" s="672"/>
      <c r="AS23" s="672"/>
      <c r="AT23" s="6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44"/>
      <c r="C24" s="644"/>
      <c r="D24" s="645"/>
      <c r="E24" s="649"/>
      <c r="F24" s="650"/>
      <c r="G24" s="650"/>
      <c r="H24" s="650"/>
      <c r="I24" s="650"/>
      <c r="J24" s="277" t="str">
        <f>IF(AND('Mapa final SI'!$AC$58="Alta",'Mapa final SI'!$AE$58="Leve"),CONCATENATE("R9C",'Mapa final SI'!$S$58),"")</f>
        <v/>
      </c>
      <c r="K24" s="278" t="str">
        <f>IF(AND('Mapa final SI'!$AC$59="Alta",'Mapa final SI'!$AE$59="Leve"),CONCATENATE("R9C",'Mapa final SI'!$S$59),"")</f>
        <v/>
      </c>
      <c r="L24" s="278" t="str">
        <f>IF(AND('Mapa final SI'!$AC$60="Alta",'Mapa final SI'!$AE$60="Leve"),CONCATENATE("R9C",'Mapa final SI'!$S$60),"")</f>
        <v/>
      </c>
      <c r="M24" s="278" t="str">
        <f>IF(AND('Mapa final SI'!$AC$61="Alta",'Mapa final SI'!$AE$61="Leve"),CONCATENATE("R9C",'Mapa final SI'!$S$61),"")</f>
        <v/>
      </c>
      <c r="N24" s="278" t="str">
        <f>IF(AND('Mapa final SI'!$AC$62="Alta",'Mapa final SI'!$AE$62="Leve"),CONCATENATE("R9C",'Mapa final SI'!$S$62),"")</f>
        <v/>
      </c>
      <c r="O24" s="279" t="str">
        <f>IF(AND('Mapa final SI'!$AC$63="Alta",'Mapa final SI'!$AE$63="Leve"),CONCATENATE("R9C",'Mapa final SI'!$S$63),"")</f>
        <v/>
      </c>
      <c r="P24" s="277" t="str">
        <f>IF(AND('Mapa final SI'!$AC$58="Alta",'Mapa final SI'!$AE$58="Menor"),CONCATENATE("R9C",'Mapa final SI'!$S$58),"")</f>
        <v/>
      </c>
      <c r="Q24" s="278" t="str">
        <f>IF(AND('Mapa final SI'!$AC$59="Alta",'Mapa final SI'!$AE$59="Menor"),CONCATENATE("R9C",'Mapa final SI'!$S$59),"")</f>
        <v/>
      </c>
      <c r="R24" s="278" t="str">
        <f>IF(AND('Mapa final SI'!$AC$60="Alta",'Mapa final SI'!$AE$60="Menor"),CONCATENATE("R9C",'Mapa final SI'!$S$60),"")</f>
        <v/>
      </c>
      <c r="S24" s="278" t="str">
        <f>IF(AND('Mapa final SI'!$AC$61="Alta",'Mapa final SI'!$AE$61="Menor"),CONCATENATE("R9C",'Mapa final SI'!$S$61),"")</f>
        <v/>
      </c>
      <c r="T24" s="278" t="str">
        <f>IF(AND('Mapa final SI'!$AC$62="Alta",'Mapa final SI'!$AE$62="Menor"),CONCATENATE("R9C",'Mapa final SI'!$S$62),"")</f>
        <v/>
      </c>
      <c r="U24" s="279" t="str">
        <f>IF(AND('Mapa final SI'!$AC$63="Alta",'Mapa final SI'!$AE$63="Menor"),CONCATENATE("R9C",'Mapa final SI'!$S$63),"")</f>
        <v/>
      </c>
      <c r="V24" s="262" t="str">
        <f>IF(AND('Mapa final SI'!$AC$58="Alta",'Mapa final SI'!$AE$58="Moderado"),CONCATENATE("R9C",'Mapa final SI'!$S$58),"")</f>
        <v/>
      </c>
      <c r="W24" s="263" t="str">
        <f>IF(AND('Mapa final SI'!$AC$59="Alta",'Mapa final SI'!$AE$59="Moderado"),CONCATENATE("R9C",'Mapa final SI'!$S$59),"")</f>
        <v/>
      </c>
      <c r="X24" s="263" t="str">
        <f>IF(AND('Mapa final SI'!$AC$60="Alta",'Mapa final SI'!$AE$60="Moderado"),CONCATENATE("R9C",'Mapa final SI'!$S$60),"")</f>
        <v/>
      </c>
      <c r="Y24" s="263" t="str">
        <f>IF(AND('Mapa final SI'!$AC$61="Alta",'Mapa final SI'!$AE$61="Moderado"),CONCATENATE("R9C",'Mapa final SI'!$S$61),"")</f>
        <v/>
      </c>
      <c r="Z24" s="263" t="str">
        <f>IF(AND('Mapa final SI'!$AC$62="Alta",'Mapa final SI'!$AE$62="Moderado"),CONCATENATE("R9C",'Mapa final SI'!$S$62),"")</f>
        <v/>
      </c>
      <c r="AA24" s="264" t="str">
        <f>IF(AND('Mapa final SI'!$AC$63="Alta",'Mapa final SI'!$AE$63="Moderado"),CONCATENATE("R9C",'Mapa final SI'!$S$63),"")</f>
        <v/>
      </c>
      <c r="AB24" s="262" t="str">
        <f>IF(AND('Mapa final SI'!$AC$58="Alta",'Mapa final SI'!$AE$58="Mayor"),CONCATENATE("R9C",'Mapa final SI'!$S$58),"")</f>
        <v/>
      </c>
      <c r="AC24" s="263" t="str">
        <f>IF(AND('Mapa final SI'!$AC$59="Alta",'Mapa final SI'!$AE$59="Mayor"),CONCATENATE("R9C",'Mapa final SI'!$S$59),"")</f>
        <v/>
      </c>
      <c r="AD24" s="263" t="str">
        <f>IF(AND('Mapa final SI'!$AC$60="Alta",'Mapa final SI'!$AE$60="Mayor"),CONCATENATE("R9C",'Mapa final SI'!$S$60),"")</f>
        <v/>
      </c>
      <c r="AE24" s="263" t="str">
        <f>IF(AND('Mapa final SI'!$AC$61="Alta",'Mapa final SI'!$AE$61="Mayor"),CONCATENATE("R9C",'Mapa final SI'!$S$61),"")</f>
        <v/>
      </c>
      <c r="AF24" s="263" t="str">
        <f>IF(AND('Mapa final SI'!$AC$62="Alta",'Mapa final SI'!$AE$62="Mayor"),CONCATENATE("R9C",'Mapa final SI'!$S$62),"")</f>
        <v/>
      </c>
      <c r="AG24" s="264" t="str">
        <f>IF(AND('Mapa final SI'!$AC$63="Alta",'Mapa final SI'!$AE$63="Mayor"),CONCATENATE("R9C",'Mapa final SI'!$S$63),"")</f>
        <v/>
      </c>
      <c r="AH24" s="265" t="str">
        <f>IF(AND('Mapa final SI'!$AC$58="Alta",'Mapa final SI'!$AE$58="Catastrófico"),CONCATENATE("R9C",'Mapa final SI'!$S$58),"")</f>
        <v/>
      </c>
      <c r="AI24" s="266" t="str">
        <f>IF(AND('Mapa final SI'!$AC$59="Alta",'Mapa final SI'!$AE$59="Catastrófico"),CONCATENATE("R9C",'Mapa final SI'!$S$59),"")</f>
        <v/>
      </c>
      <c r="AJ24" s="266" t="str">
        <f>IF(AND('Mapa final SI'!$AC$60="Alta",'Mapa final SI'!$AE$60="Catastrófico"),CONCATENATE("R9C",'Mapa final SI'!$S$60),"")</f>
        <v/>
      </c>
      <c r="AK24" s="266" t="str">
        <f>IF(AND('Mapa final SI'!$AC$61="Alta",'Mapa final SI'!$AE$61="Catastrófico"),CONCATENATE("R9C",'Mapa final SI'!$S$61),"")</f>
        <v/>
      </c>
      <c r="AL24" s="266" t="str">
        <f>IF(AND('Mapa final SI'!$AC$62="Alta",'Mapa final SI'!$AE$62="Catastrófico"),CONCATENATE("R9C",'Mapa final SI'!$S$62),"")</f>
        <v/>
      </c>
      <c r="AM24" s="267" t="str">
        <f>IF(AND('Mapa final SI'!$AC$63="Alta",'Mapa final SI'!$AE$63="Catastrófico"),CONCATENATE("R9C",'Mapa final SI'!$S$63),"")</f>
        <v/>
      </c>
      <c r="AN24" s="15"/>
      <c r="AO24" s="671"/>
      <c r="AP24" s="672"/>
      <c r="AQ24" s="672"/>
      <c r="AR24" s="672"/>
      <c r="AS24" s="672"/>
      <c r="AT24" s="6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44"/>
      <c r="C25" s="644"/>
      <c r="D25" s="645"/>
      <c r="E25" s="652"/>
      <c r="F25" s="653"/>
      <c r="G25" s="653"/>
      <c r="H25" s="653"/>
      <c r="I25" s="653"/>
      <c r="J25" s="280" t="str">
        <f>IF(AND('Mapa final SI'!$AC$64="Alta",'Mapa final SI'!$AE$64="Leve"),CONCATENATE("R10C",'Mapa final SI'!$S$64),"")</f>
        <v/>
      </c>
      <c r="K25" s="281" t="str">
        <f>IF(AND('Mapa final SI'!$AC$65="Alta",'Mapa final SI'!$AE$65="Leve"),CONCATENATE("R10C",'Mapa final SI'!$S$65),"")</f>
        <v/>
      </c>
      <c r="L25" s="281" t="str">
        <f>IF(AND('Mapa final SI'!$AC$66="Alta",'Mapa final SI'!$AE$66="Leve"),CONCATENATE("R10C",'Mapa final SI'!$S$66),"")</f>
        <v/>
      </c>
      <c r="M25" s="281" t="str">
        <f>IF(AND('Mapa final SI'!$AC$67="Alta",'Mapa final SI'!$AE$67="Leve"),CONCATENATE("R10C",'Mapa final SI'!$S$67),"")</f>
        <v/>
      </c>
      <c r="N25" s="281" t="str">
        <f>IF(AND('Mapa final SI'!$AC$68="Alta",'Mapa final SI'!$AE$68="Leve"),CONCATENATE("R10C",'Mapa final SI'!$S$68),"")</f>
        <v/>
      </c>
      <c r="O25" s="282" t="str">
        <f>IF(AND('Mapa final SI'!$AC$69="Alta",'Mapa final SI'!$AE$69="Leve"),CONCATENATE("R10C",'Mapa final SI'!$S$69),"")</f>
        <v/>
      </c>
      <c r="P25" s="280" t="str">
        <f>IF(AND('Mapa final SI'!$AC$64="Alta",'Mapa final SI'!$AE$64="Menor"),CONCATENATE("R10C",'Mapa final SI'!$S$64),"")</f>
        <v/>
      </c>
      <c r="Q25" s="281" t="str">
        <f>IF(AND('Mapa final SI'!$AC$65="Alta",'Mapa final SI'!$AE$65="Menor"),CONCATENATE("R10C",'Mapa final SI'!$S$65),"")</f>
        <v/>
      </c>
      <c r="R25" s="281" t="str">
        <f>IF(AND('Mapa final SI'!$AC$66="Alta",'Mapa final SI'!$AE$66="Menor"),CONCATENATE("R10C",'Mapa final SI'!$S$66),"")</f>
        <v/>
      </c>
      <c r="S25" s="281" t="str">
        <f>IF(AND('Mapa final SI'!$AC$67="Alta",'Mapa final SI'!$AE$67="Menor"),CONCATENATE("R10C",'Mapa final SI'!$S$67),"")</f>
        <v/>
      </c>
      <c r="T25" s="281" t="str">
        <f>IF(AND('Mapa final SI'!$AC$68="Alta",'Mapa final SI'!$AE$68="Menor"),CONCATENATE("R10C",'Mapa final SI'!$S$68),"")</f>
        <v/>
      </c>
      <c r="U25" s="282" t="str">
        <f>IF(AND('Mapa final SI'!$AC$69="Alta",'Mapa final SI'!$AE$69="Menor"),CONCATENATE("R10C",'Mapa final SI'!$S$69),"")</f>
        <v/>
      </c>
      <c r="V25" s="268" t="str">
        <f>IF(AND('Mapa final SI'!$AC$64="Alta",'Mapa final SI'!$AE$64="Moderado"),CONCATENATE("R10C",'Mapa final SI'!$S$64),"")</f>
        <v/>
      </c>
      <c r="W25" s="269" t="str">
        <f>IF(AND('Mapa final SI'!$AC$65="Alta",'Mapa final SI'!$AE$65="Moderado"),CONCATENATE("R10C",'Mapa final SI'!$S$65),"")</f>
        <v/>
      </c>
      <c r="X25" s="269" t="str">
        <f>IF(AND('Mapa final SI'!$AC$66="Alta",'Mapa final SI'!$AE$66="Moderado"),CONCATENATE("R10C",'Mapa final SI'!$S$66),"")</f>
        <v/>
      </c>
      <c r="Y25" s="269" t="str">
        <f>IF(AND('Mapa final SI'!$AC$67="Alta",'Mapa final SI'!$AE$67="Moderado"),CONCATENATE("R10C",'Mapa final SI'!$S$67),"")</f>
        <v/>
      </c>
      <c r="Z25" s="269" t="str">
        <f>IF(AND('Mapa final SI'!$AC$68="Alta",'Mapa final SI'!$AE$68="Moderado"),CONCATENATE("R10C",'Mapa final SI'!$S$68),"")</f>
        <v/>
      </c>
      <c r="AA25" s="270" t="str">
        <f>IF(AND('Mapa final SI'!$AC$69="Alta",'Mapa final SI'!$AE$69="Moderado"),CONCATENATE("R10C",'Mapa final SI'!$S$69),"")</f>
        <v/>
      </c>
      <c r="AB25" s="268" t="str">
        <f>IF(AND('Mapa final SI'!$AC$64="Alta",'Mapa final SI'!$AE$64="Mayor"),CONCATENATE("R10C",'Mapa final SI'!$S$64),"")</f>
        <v/>
      </c>
      <c r="AC25" s="269" t="str">
        <f>IF(AND('Mapa final SI'!$AC$65="Alta",'Mapa final SI'!$AE$65="Mayor"),CONCATENATE("R10C",'Mapa final SI'!$S$65),"")</f>
        <v/>
      </c>
      <c r="AD25" s="269" t="str">
        <f>IF(AND('Mapa final SI'!$AC$66="Alta",'Mapa final SI'!$AE$66="Mayor"),CONCATENATE("R10C",'Mapa final SI'!$S$66),"")</f>
        <v/>
      </c>
      <c r="AE25" s="269" t="str">
        <f>IF(AND('Mapa final SI'!$AC$67="Alta",'Mapa final SI'!$AE$67="Mayor"),CONCATENATE("R10C",'Mapa final SI'!$S$67),"")</f>
        <v/>
      </c>
      <c r="AF25" s="269" t="str">
        <f>IF(AND('Mapa final SI'!$AC$68="Alta",'Mapa final SI'!$AE$68="Mayor"),CONCATENATE("R10C",'Mapa final SI'!$S$68),"")</f>
        <v/>
      </c>
      <c r="AG25" s="270" t="str">
        <f>IF(AND('Mapa final SI'!$AC$69="Alta",'Mapa final SI'!$AE$69="Mayor"),CONCATENATE("R10C",'Mapa final SI'!$S$69),"")</f>
        <v/>
      </c>
      <c r="AH25" s="271" t="str">
        <f>IF(AND('Mapa final SI'!$AC$64="Alta",'Mapa final SI'!$AE$64="Catastrófico"),CONCATENATE("R10C",'Mapa final SI'!$S$64),"")</f>
        <v/>
      </c>
      <c r="AI25" s="272" t="str">
        <f>IF(AND('Mapa final SI'!$AC$65="Alta",'Mapa final SI'!$AE$65="Catastrófico"),CONCATENATE("R10C",'Mapa final SI'!$S$65),"")</f>
        <v/>
      </c>
      <c r="AJ25" s="272" t="str">
        <f>IF(AND('Mapa final SI'!$AC$66="Alta",'Mapa final SI'!$AE$66="Catastrófico"),CONCATENATE("R10C",'Mapa final SI'!$S$66),"")</f>
        <v/>
      </c>
      <c r="AK25" s="272" t="str">
        <f>IF(AND('Mapa final SI'!$AC$67="Alta",'Mapa final SI'!$AE$67="Catastrófico"),CONCATENATE("R10C",'Mapa final SI'!$S$67),"")</f>
        <v/>
      </c>
      <c r="AL25" s="272" t="str">
        <f>IF(AND('Mapa final SI'!$AC$68="Alta",'Mapa final SI'!$AE$68="Catastrófico"),CONCATENATE("R10C",'Mapa final SI'!$S$68),"")</f>
        <v/>
      </c>
      <c r="AM25" s="273" t="str">
        <f>IF(AND('Mapa final SI'!$AC$69="Alta",'Mapa final SI'!$AE$69="Catastrófico"),CONCATENATE("R10C",'Mapa final SI'!$S$69),"")</f>
        <v/>
      </c>
      <c r="AN25" s="15"/>
      <c r="AO25" s="674"/>
      <c r="AP25" s="675"/>
      <c r="AQ25" s="675"/>
      <c r="AR25" s="675"/>
      <c r="AS25" s="675"/>
      <c r="AT25" s="67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44"/>
      <c r="C26" s="644"/>
      <c r="D26" s="645"/>
      <c r="E26" s="646" t="s">
        <v>588</v>
      </c>
      <c r="F26" s="647"/>
      <c r="G26" s="647"/>
      <c r="H26" s="647"/>
      <c r="I26" s="648"/>
      <c r="J26" s="274" t="str">
        <f>IF(AND('Mapa final SI'!$AC$10="Media",'Mapa final SI'!$AE$10="Leve"),CONCATENATE("R1C",'Mapa final SI'!$S$10),"")</f>
        <v/>
      </c>
      <c r="K26" s="275" t="str">
        <f>IF(AND('Mapa final SI'!$AC$11="Media",'Mapa final SI'!$AE$11="Leve"),CONCATENATE("R1C",'Mapa final SI'!$S$11),"")</f>
        <v/>
      </c>
      <c r="L26" s="275" t="str">
        <f>IF(AND('Mapa final SI'!$AC$12="Media",'Mapa final SI'!$AE$12="Leve"),CONCATENATE("R1C",'Mapa final SI'!$S$12),"")</f>
        <v/>
      </c>
      <c r="M26" s="275" t="str">
        <f>IF(AND('Mapa final SI'!$AC$13="Media",'Mapa final SI'!$AE$13="Leve"),CONCATENATE("R1C",'Mapa final SI'!$S$13),"")</f>
        <v/>
      </c>
      <c r="N26" s="275" t="str">
        <f>IF(AND('Mapa final SI'!$AC$14="Media",'Mapa final SI'!$AE$14="Leve"),CONCATENATE("R1C",'Mapa final SI'!$S$14),"")</f>
        <v/>
      </c>
      <c r="O26" s="276" t="str">
        <f>IF(AND('Mapa final SI'!$AC$15="Media",'Mapa final SI'!$AE$15="Leve"),CONCATENATE("R1C",'Mapa final SI'!$S$15),"")</f>
        <v/>
      </c>
      <c r="P26" s="274" t="str">
        <f>IF(AND('Mapa final SI'!$AC$10="Media",'Mapa final SI'!$AE$10="Menor"),CONCATENATE("R1C",'Mapa final SI'!$S$10),"")</f>
        <v/>
      </c>
      <c r="Q26" s="275" t="str">
        <f>IF(AND('Mapa final SI'!$AC$11="Media",'Mapa final SI'!$AE$11="Menor"),CONCATENATE("R1C",'Mapa final SI'!$S$11),"")</f>
        <v/>
      </c>
      <c r="R26" s="275" t="str">
        <f>IF(AND('Mapa final SI'!$AC$12="Media",'Mapa final SI'!$AE$12="Menor"),CONCATENATE("R1C",'Mapa final SI'!$S$12),"")</f>
        <v/>
      </c>
      <c r="S26" s="275" t="str">
        <f>IF(AND('Mapa final SI'!$AC$13="Media",'Mapa final SI'!$AE$13="Menor"),CONCATENATE("R1C",'Mapa final SI'!$S$13),"")</f>
        <v/>
      </c>
      <c r="T26" s="275" t="str">
        <f>IF(AND('Mapa final SI'!$AC$14="Media",'Mapa final SI'!$AE$14="Menor"),CONCATENATE("R1C",'Mapa final SI'!$S$14),"")</f>
        <v/>
      </c>
      <c r="U26" s="276" t="str">
        <f>IF(AND('Mapa final SI'!$AC$15="Media",'Mapa final SI'!$AE$15="Menor"),CONCATENATE("R1C",'Mapa final SI'!$S$15),"")</f>
        <v/>
      </c>
      <c r="V26" s="274" t="str">
        <f>IF(AND('Mapa final SI'!$AC$10="Media",'Mapa final SI'!$AE$10="Moderado"),CONCATENATE("R1C",'Mapa final SI'!$S$10),"")</f>
        <v/>
      </c>
      <c r="W26" s="275" t="str">
        <f>IF(AND('Mapa final SI'!$AC$11="Media",'Mapa final SI'!$AE$11="Moderado"),CONCATENATE("R1C",'Mapa final SI'!$S$11),"")</f>
        <v/>
      </c>
      <c r="X26" s="275" t="str">
        <f>IF(AND('Mapa final SI'!$AC$12="Media",'Mapa final SI'!$AE$12="Moderado"),CONCATENATE("R1C",'Mapa final SI'!$S$12),"")</f>
        <v/>
      </c>
      <c r="Y26" s="275" t="str">
        <f>IF(AND('Mapa final SI'!$AC$13="Media",'Mapa final SI'!$AE$13="Moderado"),CONCATENATE("R1C",'Mapa final SI'!$S$13),"")</f>
        <v/>
      </c>
      <c r="Z26" s="275" t="str">
        <f>IF(AND('Mapa final SI'!$AC$14="Media",'Mapa final SI'!$AE$14="Moderado"),CONCATENATE("R1C",'Mapa final SI'!$S$14),"")</f>
        <v/>
      </c>
      <c r="AA26" s="276" t="str">
        <f>IF(AND('Mapa final SI'!$AC$15="Media",'Mapa final SI'!$AE$15="Moderado"),CONCATENATE("R1C",'Mapa final SI'!$S$15),"")</f>
        <v/>
      </c>
      <c r="AB26" s="256" t="str">
        <f>IF(AND('Mapa final SI'!$AC$10="Media",'Mapa final SI'!$AE$10="Mayor"),CONCATENATE("R1C",'Mapa final SI'!$S$10),"")</f>
        <v/>
      </c>
      <c r="AC26" s="257" t="str">
        <f>IF(AND('Mapa final SI'!$AC$11="Media",'Mapa final SI'!$AE$11="Mayor"),CONCATENATE("R1C",'Mapa final SI'!$S$11),"")</f>
        <v/>
      </c>
      <c r="AD26" s="257" t="str">
        <f>IF(AND('Mapa final SI'!$AC$12="Media",'Mapa final SI'!$AE$12="Mayor"),CONCATENATE("R1C",'Mapa final SI'!$S$12),"")</f>
        <v/>
      </c>
      <c r="AE26" s="257" t="str">
        <f>IF(AND('Mapa final SI'!$AC$13="Media",'Mapa final SI'!$AE$13="Mayor"),CONCATENATE("R1C",'Mapa final SI'!$S$13),"")</f>
        <v/>
      </c>
      <c r="AF26" s="257" t="str">
        <f>IF(AND('Mapa final SI'!$AC$14="Media",'Mapa final SI'!$AE$14="Mayor"),CONCATENATE("R1C",'Mapa final SI'!$S$14),"")</f>
        <v/>
      </c>
      <c r="AG26" s="258" t="str">
        <f>IF(AND('Mapa final SI'!$AC$15="Media",'Mapa final SI'!$AE$15="Mayor"),CONCATENATE("R1C",'Mapa final SI'!$S$15),"")</f>
        <v/>
      </c>
      <c r="AH26" s="259" t="str">
        <f>IF(AND('Mapa final SI'!$AC$10="Media",'Mapa final SI'!$AE$10="Catastrófico"),CONCATENATE("R1C",'Mapa final SI'!$S$10),"")</f>
        <v/>
      </c>
      <c r="AI26" s="260" t="str">
        <f>IF(AND('Mapa final SI'!$AC$11="Media",'Mapa final SI'!$AE$11="Catastrófico"),CONCATENATE("R1C",'Mapa final SI'!$S$11),"")</f>
        <v/>
      </c>
      <c r="AJ26" s="260" t="str">
        <f>IF(AND('Mapa final SI'!$AC$12="Media",'Mapa final SI'!$AE$12="Catastrófico"),CONCATENATE("R1C",'Mapa final SI'!$S$12),"")</f>
        <v/>
      </c>
      <c r="AK26" s="260" t="str">
        <f>IF(AND('Mapa final SI'!$AC$13="Media",'Mapa final SI'!$AE$13="Catastrófico"),CONCATENATE("R1C",'Mapa final SI'!$S$13),"")</f>
        <v/>
      </c>
      <c r="AL26" s="260" t="str">
        <f>IF(AND('Mapa final SI'!$AC$14="Media",'Mapa final SI'!$AE$14="Catastrófico"),CONCATENATE("R1C",'Mapa final SI'!$S$14),"")</f>
        <v/>
      </c>
      <c r="AM26" s="261" t="str">
        <f>IF(AND('Mapa final SI'!$AC$15="Media",'Mapa final SI'!$AE$15="Catastrófico"),CONCATENATE("R1C",'Mapa final SI'!$S$15),"")</f>
        <v/>
      </c>
      <c r="AN26" s="15"/>
      <c r="AO26" s="677" t="s">
        <v>90</v>
      </c>
      <c r="AP26" s="678"/>
      <c r="AQ26" s="678"/>
      <c r="AR26" s="678"/>
      <c r="AS26" s="678"/>
      <c r="AT26" s="67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44"/>
      <c r="C27" s="644"/>
      <c r="D27" s="645"/>
      <c r="E27" s="667"/>
      <c r="F27" s="650"/>
      <c r="G27" s="650"/>
      <c r="H27" s="650"/>
      <c r="I27" s="651"/>
      <c r="J27" s="277" t="str">
        <f>IF(AND('Mapa final SI'!$AC$16="Media",'Mapa final SI'!$AE$16="Leve"),CONCATENATE("R2C",'Mapa final SI'!$S$16),"")</f>
        <v/>
      </c>
      <c r="K27" s="278" t="str">
        <f>IF(AND('Mapa final SI'!$AC$17="Media",'Mapa final SI'!$AE$17="Leve"),CONCATENATE("R2C",'Mapa final SI'!$S$17),"")</f>
        <v/>
      </c>
      <c r="L27" s="278" t="str">
        <f>IF(AND('Mapa final SI'!$AC$18="Media",'Mapa final SI'!$AE$18="Leve"),CONCATENATE("R2C",'Mapa final SI'!$S$18),"")</f>
        <v/>
      </c>
      <c r="M27" s="278" t="str">
        <f>IF(AND('Mapa final SI'!$AC$19="Media",'Mapa final SI'!$AE$19="Leve"),CONCATENATE("R2C",'Mapa final SI'!$S$19),"")</f>
        <v/>
      </c>
      <c r="N27" s="278" t="str">
        <f>IF(AND('Mapa final SI'!$AC$20="Media",'Mapa final SI'!$AE$20="Leve"),CONCATENATE("R2C",'Mapa final SI'!$S$20),"")</f>
        <v/>
      </c>
      <c r="O27" s="279" t="str">
        <f>IF(AND('Mapa final SI'!$AC$21="Media",'Mapa final SI'!$AE$21="Leve"),CONCATENATE("R2C",'Mapa final SI'!$S$21),"")</f>
        <v/>
      </c>
      <c r="P27" s="277" t="str">
        <f>IF(AND('Mapa final SI'!$AC$16="Media",'Mapa final SI'!$AE$16="Menor"),CONCATENATE("R2C",'Mapa final SI'!$S$16),"")</f>
        <v/>
      </c>
      <c r="Q27" s="278" t="str">
        <f>IF(AND('Mapa final SI'!$AC$17="Media",'Mapa final SI'!$AE$17="Menor"),CONCATENATE("R2C",'Mapa final SI'!$S$17),"")</f>
        <v/>
      </c>
      <c r="R27" s="278" t="str">
        <f>IF(AND('Mapa final SI'!$AC$18="Media",'Mapa final SI'!$AE$18="Menor"),CONCATENATE("R2C",'Mapa final SI'!$S$18),"")</f>
        <v/>
      </c>
      <c r="S27" s="278" t="str">
        <f>IF(AND('Mapa final SI'!$AC$19="Media",'Mapa final SI'!$AE$19="Menor"),CONCATENATE("R2C",'Mapa final SI'!$S$19),"")</f>
        <v/>
      </c>
      <c r="T27" s="278" t="str">
        <f>IF(AND('Mapa final SI'!$AC$20="Media",'Mapa final SI'!$AE$20="Menor"),CONCATENATE("R2C",'Mapa final SI'!$S$20),"")</f>
        <v/>
      </c>
      <c r="U27" s="279" t="str">
        <f>IF(AND('Mapa final SI'!$AC$21="Media",'Mapa final SI'!$AE$21="Menor"),CONCATENATE("R2C",'Mapa final SI'!$S$21),"")</f>
        <v/>
      </c>
      <c r="V27" s="277" t="str">
        <f>IF(AND('Mapa final SI'!$AC$16="Media",'Mapa final SI'!$AE$16="Moderado"),CONCATENATE("R2C",'Mapa final SI'!$S$16),"")</f>
        <v/>
      </c>
      <c r="W27" s="278" t="str">
        <f>IF(AND('Mapa final SI'!$AC$17="Media",'Mapa final SI'!$AE$17="Moderado"),CONCATENATE("R2C",'Mapa final SI'!$S$17),"")</f>
        <v/>
      </c>
      <c r="X27" s="278" t="str">
        <f>IF(AND('Mapa final SI'!$AC$18="Media",'Mapa final SI'!$AE$18="Moderado"),CONCATENATE("R2C",'Mapa final SI'!$S$18),"")</f>
        <v/>
      </c>
      <c r="Y27" s="278" t="str">
        <f>IF(AND('Mapa final SI'!$AC$19="Media",'Mapa final SI'!$AE$19="Moderado"),CONCATENATE("R2C",'Mapa final SI'!$S$19),"")</f>
        <v/>
      </c>
      <c r="Z27" s="278" t="str">
        <f>IF(AND('Mapa final SI'!$AC$20="Media",'Mapa final SI'!$AE$20="Moderado"),CONCATENATE("R2C",'Mapa final SI'!$S$20),"")</f>
        <v/>
      </c>
      <c r="AA27" s="279" t="str">
        <f>IF(AND('Mapa final SI'!$AC$21="Media",'Mapa final SI'!$AE$21="Moderado"),CONCATENATE("R2C",'Mapa final SI'!$S$21),"")</f>
        <v/>
      </c>
      <c r="AB27" s="262" t="str">
        <f>IF(AND('Mapa final SI'!$AC$16="Media",'Mapa final SI'!$AE$16="Mayor"),CONCATENATE("R2C",'Mapa final SI'!$S$16),"")</f>
        <v/>
      </c>
      <c r="AC27" s="263" t="str">
        <f>IF(AND('Mapa final SI'!$AC$17="Media",'Mapa final SI'!$AE$17="Mayor"),CONCATENATE("R2C",'Mapa final SI'!$S$17),"")</f>
        <v/>
      </c>
      <c r="AD27" s="263" t="str">
        <f>IF(AND('Mapa final SI'!$AC$18="Media",'Mapa final SI'!$AE$18="Mayor"),CONCATENATE("R2C",'Mapa final SI'!$S$18),"")</f>
        <v/>
      </c>
      <c r="AE27" s="263" t="str">
        <f>IF(AND('Mapa final SI'!$AC$19="Media",'Mapa final SI'!$AE$19="Mayor"),CONCATENATE("R2C",'Mapa final SI'!$S$19),"")</f>
        <v/>
      </c>
      <c r="AF27" s="263" t="str">
        <f>IF(AND('Mapa final SI'!$AC$20="Media",'Mapa final SI'!$AE$20="Mayor"),CONCATENATE("R2C",'Mapa final SI'!$S$20),"")</f>
        <v/>
      </c>
      <c r="AG27" s="264" t="str">
        <f>IF(AND('Mapa final SI'!$AC$21="Media",'Mapa final SI'!$AE$21="Mayor"),CONCATENATE("R2C",'Mapa final SI'!$S$21),"")</f>
        <v/>
      </c>
      <c r="AH27" s="265" t="str">
        <f>IF(AND('Mapa final SI'!$AC$16="Media",'Mapa final SI'!$AE$16="Catastrófico"),CONCATENATE("R2C",'Mapa final SI'!$S$16),"")</f>
        <v/>
      </c>
      <c r="AI27" s="266" t="str">
        <f>IF(AND('Mapa final SI'!$AC$17="Media",'Mapa final SI'!$AE$17="Catastrófico"),CONCATENATE("R2C",'Mapa final SI'!$S$17),"")</f>
        <v/>
      </c>
      <c r="AJ27" s="266" t="str">
        <f>IF(AND('Mapa final SI'!$AC$18="Media",'Mapa final SI'!$AE$18="Catastrófico"),CONCATENATE("R2C",'Mapa final SI'!$S$18),"")</f>
        <v/>
      </c>
      <c r="AK27" s="266" t="str">
        <f>IF(AND('Mapa final SI'!$AC$19="Media",'Mapa final SI'!$AE$19="Catastrófico"),CONCATENATE("R2C",'Mapa final SI'!$S$19),"")</f>
        <v/>
      </c>
      <c r="AL27" s="266" t="str">
        <f>IF(AND('Mapa final SI'!$AC$20="Media",'Mapa final SI'!$AE$20="Catastrófico"),CONCATENATE("R2C",'Mapa final SI'!$S$20),"")</f>
        <v/>
      </c>
      <c r="AM27" s="267" t="str">
        <f>IF(AND('Mapa final SI'!$AC$21="Media",'Mapa final SI'!$AE$21="Catastrófico"),CONCATENATE("R2C",'Mapa final SI'!$S$21),"")</f>
        <v/>
      </c>
      <c r="AN27" s="15"/>
      <c r="AO27" s="680"/>
      <c r="AP27" s="681"/>
      <c r="AQ27" s="681"/>
      <c r="AR27" s="681"/>
      <c r="AS27" s="681"/>
      <c r="AT27" s="68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44"/>
      <c r="C28" s="644"/>
      <c r="D28" s="645"/>
      <c r="E28" s="649"/>
      <c r="F28" s="650"/>
      <c r="G28" s="650"/>
      <c r="H28" s="650"/>
      <c r="I28" s="651"/>
      <c r="J28" s="277" t="str">
        <f>IF(AND('Mapa final SI'!$AC$22="Media",'Mapa final SI'!$AE$22="Leve"),CONCATENATE("R3C",'Mapa final SI'!$S$22),"")</f>
        <v/>
      </c>
      <c r="K28" s="278" t="str">
        <f>IF(AND('Mapa final SI'!$AC$23="Media",'Mapa final SI'!$AE$23="Leve"),CONCATENATE("R3C",'Mapa final SI'!$S$23),"")</f>
        <v/>
      </c>
      <c r="L28" s="278" t="str">
        <f>IF(AND('Mapa final SI'!$AC$24="Media",'Mapa final SI'!$AE$24="Leve"),CONCATENATE("R3C",'Mapa final SI'!$S$24),"")</f>
        <v/>
      </c>
      <c r="M28" s="278" t="str">
        <f>IF(AND('Mapa final SI'!$AC$25="Media",'Mapa final SI'!$AE$25="Leve"),CONCATENATE("R3C",'Mapa final SI'!$S$25),"")</f>
        <v/>
      </c>
      <c r="N28" s="278" t="str">
        <f>IF(AND('Mapa final SI'!$AC$26="Media",'Mapa final SI'!$AE$26="Leve"),CONCATENATE("R3C",'Mapa final SI'!$S$26),"")</f>
        <v/>
      </c>
      <c r="O28" s="279" t="str">
        <f>IF(AND('Mapa final SI'!$AC$27="Media",'Mapa final SI'!$AE$27="Leve"),CONCATENATE("R3C",'Mapa final SI'!$S$27),"")</f>
        <v/>
      </c>
      <c r="P28" s="277" t="str">
        <f>IF(AND('Mapa final SI'!$AC$22="Media",'Mapa final SI'!$AE$22="Menor"),CONCATENATE("R3C",'Mapa final SI'!$S$22),"")</f>
        <v/>
      </c>
      <c r="Q28" s="278" t="str">
        <f>IF(AND('Mapa final SI'!$AC$23="Media",'Mapa final SI'!$AE$23="Menor"),CONCATENATE("R3C",'Mapa final SI'!$S$23),"")</f>
        <v/>
      </c>
      <c r="R28" s="278" t="str">
        <f>IF(AND('Mapa final SI'!$AC$24="Media",'Mapa final SI'!$AE$24="Menor"),CONCATENATE("R3C",'Mapa final SI'!$S$24),"")</f>
        <v/>
      </c>
      <c r="S28" s="278" t="str">
        <f>IF(AND('Mapa final SI'!$AC$25="Media",'Mapa final SI'!$AE$25="Menor"),CONCATENATE("R3C",'Mapa final SI'!$S$25),"")</f>
        <v/>
      </c>
      <c r="T28" s="278" t="str">
        <f>IF(AND('Mapa final SI'!$AC$26="Media",'Mapa final SI'!$AE$26="Menor"),CONCATENATE("R3C",'Mapa final SI'!$S$26),"")</f>
        <v/>
      </c>
      <c r="U28" s="279" t="str">
        <f>IF(AND('Mapa final SI'!$AC$27="Media",'Mapa final SI'!$AE$27="Menor"),CONCATENATE("R3C",'Mapa final SI'!$S$27),"")</f>
        <v/>
      </c>
      <c r="V28" s="277" t="str">
        <f>IF(AND('Mapa final SI'!$AC$22="Media",'Mapa final SI'!$AE$22="Moderado"),CONCATENATE("R3C",'Mapa final SI'!$S$22),"")</f>
        <v/>
      </c>
      <c r="W28" s="278" t="str">
        <f>IF(AND('Mapa final SI'!$AC$23="Media",'Mapa final SI'!$AE$23="Moderado"),CONCATENATE("R3C",'Mapa final SI'!$S$23),"")</f>
        <v/>
      </c>
      <c r="X28" s="278" t="str">
        <f>IF(AND('Mapa final SI'!$AC$24="Media",'Mapa final SI'!$AE$24="Moderado"),CONCATENATE("R3C",'Mapa final SI'!$S$24),"")</f>
        <v/>
      </c>
      <c r="Y28" s="278" t="str">
        <f>IF(AND('Mapa final SI'!$AC$25="Media",'Mapa final SI'!$AE$25="Moderado"),CONCATENATE("R3C",'Mapa final SI'!$S$25),"")</f>
        <v/>
      </c>
      <c r="Z28" s="278" t="str">
        <f>IF(AND('Mapa final SI'!$AC$26="Media",'Mapa final SI'!$AE$26="Moderado"),CONCATENATE("R3C",'Mapa final SI'!$S$26),"")</f>
        <v/>
      </c>
      <c r="AA28" s="279" t="str">
        <f>IF(AND('Mapa final SI'!$AC$27="Media",'Mapa final SI'!$AE$27="Moderado"),CONCATENATE("R3C",'Mapa final SI'!$S$27),"")</f>
        <v/>
      </c>
      <c r="AB28" s="262" t="str">
        <f>IF(AND('Mapa final SI'!$AC$22="Media",'Mapa final SI'!$AE$22="Mayor"),CONCATENATE("R3C",'Mapa final SI'!$S$22),"")</f>
        <v/>
      </c>
      <c r="AC28" s="263" t="str">
        <f>IF(AND('Mapa final SI'!$AC$23="Media",'Mapa final SI'!$AE$23="Mayor"),CONCATENATE("R3C",'Mapa final SI'!$S$23),"")</f>
        <v/>
      </c>
      <c r="AD28" s="263" t="str">
        <f>IF(AND('Mapa final SI'!$AC$24="Media",'Mapa final SI'!$AE$24="Mayor"),CONCATENATE("R3C",'Mapa final SI'!$S$24),"")</f>
        <v/>
      </c>
      <c r="AE28" s="263" t="str">
        <f>IF(AND('Mapa final SI'!$AC$25="Media",'Mapa final SI'!$AE$25="Mayor"),CONCATENATE("R3C",'Mapa final SI'!$S$25),"")</f>
        <v/>
      </c>
      <c r="AF28" s="263" t="str">
        <f>IF(AND('Mapa final SI'!$AC$26="Media",'Mapa final SI'!$AE$26="Mayor"),CONCATENATE("R3C",'Mapa final SI'!$S$26),"")</f>
        <v/>
      </c>
      <c r="AG28" s="264" t="str">
        <f>IF(AND('Mapa final SI'!$AC$27="Media",'Mapa final SI'!$AE$27="Mayor"),CONCATENATE("R3C",'Mapa final SI'!$S$27),"")</f>
        <v/>
      </c>
      <c r="AH28" s="265" t="str">
        <f>IF(AND('Mapa final SI'!$AC$22="Media",'Mapa final SI'!$AE$22="Catastrófico"),CONCATENATE("R3C",'Mapa final SI'!$S$22),"")</f>
        <v/>
      </c>
      <c r="AI28" s="266" t="str">
        <f>IF(AND('Mapa final SI'!$AC$23="Media",'Mapa final SI'!$AE$23="Catastrófico"),CONCATENATE("R3C",'Mapa final SI'!$S$23),"")</f>
        <v/>
      </c>
      <c r="AJ28" s="266" t="str">
        <f>IF(AND('Mapa final SI'!$AC$24="Media",'Mapa final SI'!$AE$24="Catastrófico"),CONCATENATE("R3C",'Mapa final SI'!$S$24),"")</f>
        <v/>
      </c>
      <c r="AK28" s="266" t="str">
        <f>IF(AND('Mapa final SI'!$AC$25="Media",'Mapa final SI'!$AE$25="Catastrófico"),CONCATENATE("R3C",'Mapa final SI'!$S$25),"")</f>
        <v/>
      </c>
      <c r="AL28" s="266" t="str">
        <f>IF(AND('Mapa final SI'!$AC$26="Media",'Mapa final SI'!$AE$26="Catastrófico"),CONCATENATE("R3C",'Mapa final SI'!$S$26),"")</f>
        <v/>
      </c>
      <c r="AM28" s="267" t="str">
        <f>IF(AND('Mapa final SI'!$AC$27="Media",'Mapa final SI'!$AE$27="Catastrófico"),CONCATENATE("R3C",'Mapa final SI'!$S$27),"")</f>
        <v/>
      </c>
      <c r="AN28" s="15"/>
      <c r="AO28" s="680"/>
      <c r="AP28" s="681"/>
      <c r="AQ28" s="681"/>
      <c r="AR28" s="681"/>
      <c r="AS28" s="681"/>
      <c r="AT28" s="68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44"/>
      <c r="C29" s="644"/>
      <c r="D29" s="645"/>
      <c r="E29" s="649"/>
      <c r="F29" s="650"/>
      <c r="G29" s="650"/>
      <c r="H29" s="650"/>
      <c r="I29" s="651"/>
      <c r="J29" s="277" t="str">
        <f>IF(AND('Mapa final SI'!$AC$28="Media",'Mapa final SI'!$AE$28="Leve"),CONCATENATE("R4C",'Mapa final SI'!$S$28),"")</f>
        <v/>
      </c>
      <c r="K29" s="278" t="str">
        <f>IF(AND('Mapa final SI'!$AC$29="Media",'Mapa final SI'!$AE$29="Leve"),CONCATENATE("R4C",'Mapa final SI'!$S$29),"")</f>
        <v/>
      </c>
      <c r="L29" s="278" t="str">
        <f>IF(AND('Mapa final SI'!$AC$30="Media",'Mapa final SI'!$AE$30="Leve"),CONCATENATE("R4C",'Mapa final SI'!$S$30),"")</f>
        <v/>
      </c>
      <c r="M29" s="278" t="str">
        <f>IF(AND('Mapa final SI'!$AC$31="Media",'Mapa final SI'!$AE$31="Leve"),CONCATENATE("R4C",'Mapa final SI'!$S$31),"")</f>
        <v/>
      </c>
      <c r="N29" s="278" t="str">
        <f>IF(AND('Mapa final SI'!$AC$32="Media",'Mapa final SI'!$AE$32="Leve"),CONCATENATE("R4C",'Mapa final SI'!$S$32),"")</f>
        <v/>
      </c>
      <c r="O29" s="279" t="str">
        <f>IF(AND('Mapa final SI'!$AC$33="Media",'Mapa final SI'!$AE$33="Leve"),CONCATENATE("R4C",'Mapa final SI'!$S$33),"")</f>
        <v/>
      </c>
      <c r="P29" s="277" t="str">
        <f>IF(AND('Mapa final SI'!$AC$28="Media",'Mapa final SI'!$AE$28="Menor"),CONCATENATE("R4C",'Mapa final SI'!$S$28),"")</f>
        <v/>
      </c>
      <c r="Q29" s="278" t="str">
        <f>IF(AND('Mapa final SI'!$AC$29="Media",'Mapa final SI'!$AE$29="Menor"),CONCATENATE("R4C",'Mapa final SI'!$S$29),"")</f>
        <v/>
      </c>
      <c r="R29" s="278" t="str">
        <f>IF(AND('Mapa final SI'!$AC$30="Media",'Mapa final SI'!$AE$30="Menor"),CONCATENATE("R4C",'Mapa final SI'!$S$30),"")</f>
        <v/>
      </c>
      <c r="S29" s="278" t="str">
        <f>IF(AND('Mapa final SI'!$AC$31="Media",'Mapa final SI'!$AE$31="Menor"),CONCATENATE("R4C",'Mapa final SI'!$S$31),"")</f>
        <v/>
      </c>
      <c r="T29" s="278" t="str">
        <f>IF(AND('Mapa final SI'!$AC$32="Media",'Mapa final SI'!$AE$32="Menor"),CONCATENATE("R4C",'Mapa final SI'!$S$32),"")</f>
        <v/>
      </c>
      <c r="U29" s="279" t="str">
        <f>IF(AND('Mapa final SI'!$AC$33="Media",'Mapa final SI'!$AE$33="Menor"),CONCATENATE("R4C",'Mapa final SI'!$S$33),"")</f>
        <v/>
      </c>
      <c r="V29" s="277" t="str">
        <f>IF(AND('Mapa final SI'!$AC$28="Media",'Mapa final SI'!$AE$28="Moderado"),CONCATENATE("R4C",'Mapa final SI'!$S$28),"")</f>
        <v/>
      </c>
      <c r="W29" s="278" t="str">
        <f>IF(AND('Mapa final SI'!$AC$29="Media",'Mapa final SI'!$AE$29="Moderado"),CONCATENATE("R4C",'Mapa final SI'!$S$29),"")</f>
        <v/>
      </c>
      <c r="X29" s="278" t="str">
        <f>IF(AND('Mapa final SI'!$AC$30="Media",'Mapa final SI'!$AE$30="Moderado"),CONCATENATE("R4C",'Mapa final SI'!$S$30),"")</f>
        <v/>
      </c>
      <c r="Y29" s="278" t="str">
        <f>IF(AND('Mapa final SI'!$AC$31="Media",'Mapa final SI'!$AE$31="Moderado"),CONCATENATE("R4C",'Mapa final SI'!$S$31),"")</f>
        <v/>
      </c>
      <c r="Z29" s="278" t="str">
        <f>IF(AND('Mapa final SI'!$AC$32="Media",'Mapa final SI'!$AE$32="Moderado"),CONCATENATE("R4C",'Mapa final SI'!$S$32),"")</f>
        <v/>
      </c>
      <c r="AA29" s="279" t="str">
        <f>IF(AND('Mapa final SI'!$AC$33="Media",'Mapa final SI'!$AE$33="Moderado"),CONCATENATE("R4C",'Mapa final SI'!$S$33),"")</f>
        <v/>
      </c>
      <c r="AB29" s="262" t="str">
        <f>IF(AND('Mapa final SI'!$AC$28="Media",'Mapa final SI'!$AE$28="Mayor"),CONCATENATE("R4C",'Mapa final SI'!$S$28),"")</f>
        <v/>
      </c>
      <c r="AC29" s="263" t="str">
        <f>IF(AND('Mapa final SI'!$AC$29="Media",'Mapa final SI'!$AE$29="Mayor"),CONCATENATE("R4C",'Mapa final SI'!$S$29),"")</f>
        <v/>
      </c>
      <c r="AD29" s="263" t="str">
        <f>IF(AND('Mapa final SI'!$AC$30="Media",'Mapa final SI'!$AE$30="Mayor"),CONCATENATE("R4C",'Mapa final SI'!$S$30),"")</f>
        <v/>
      </c>
      <c r="AE29" s="263" t="str">
        <f>IF(AND('Mapa final SI'!$AC$31="Media",'Mapa final SI'!$AE$31="Mayor"),CONCATENATE("R4C",'Mapa final SI'!$S$31),"")</f>
        <v/>
      </c>
      <c r="AF29" s="263" t="str">
        <f>IF(AND('Mapa final SI'!$AC$32="Media",'Mapa final SI'!$AE$32="Mayor"),CONCATENATE("R4C",'Mapa final SI'!$S$32),"")</f>
        <v/>
      </c>
      <c r="AG29" s="264" t="str">
        <f>IF(AND('Mapa final SI'!$AC$33="Media",'Mapa final SI'!$AE$33="Mayor"),CONCATENATE("R4C",'Mapa final SI'!$S$33),"")</f>
        <v/>
      </c>
      <c r="AH29" s="265" t="str">
        <f>IF(AND('Mapa final SI'!$AC$28="Media",'Mapa final SI'!$AE$28="Catastrófico"),CONCATENATE("R4C",'Mapa final SI'!$S$28),"")</f>
        <v/>
      </c>
      <c r="AI29" s="266" t="str">
        <f>IF(AND('Mapa final SI'!$AC$29="Media",'Mapa final SI'!$AE$29="Catastrófico"),CONCATENATE("R4C",'Mapa final SI'!$S$29),"")</f>
        <v/>
      </c>
      <c r="AJ29" s="266" t="str">
        <f>IF(AND('Mapa final SI'!$AC$30="Media",'Mapa final SI'!$AE$30="Catastrófico"),CONCATENATE("R4C",'Mapa final SI'!$S$30),"")</f>
        <v/>
      </c>
      <c r="AK29" s="266" t="str">
        <f>IF(AND('Mapa final SI'!$AC$31="Media",'Mapa final SI'!$AE$31="Catastrófico"),CONCATENATE("R4C",'Mapa final SI'!$S$31),"")</f>
        <v/>
      </c>
      <c r="AL29" s="266" t="str">
        <f>IF(AND('Mapa final SI'!$AC$32="Media",'Mapa final SI'!$AE$32="Catastrófico"),CONCATENATE("R4C",'Mapa final SI'!$S$32),"")</f>
        <v/>
      </c>
      <c r="AM29" s="267" t="str">
        <f>IF(AND('Mapa final SI'!$AC$33="Media",'Mapa final SI'!$AE$33="Catastrófico"),CONCATENATE("R4C",'Mapa final SI'!$S$33),"")</f>
        <v/>
      </c>
      <c r="AN29" s="15"/>
      <c r="AO29" s="680"/>
      <c r="AP29" s="681"/>
      <c r="AQ29" s="681"/>
      <c r="AR29" s="681"/>
      <c r="AS29" s="681"/>
      <c r="AT29" s="68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44"/>
      <c r="C30" s="644"/>
      <c r="D30" s="645"/>
      <c r="E30" s="649"/>
      <c r="F30" s="650"/>
      <c r="G30" s="650"/>
      <c r="H30" s="650"/>
      <c r="I30" s="651"/>
      <c r="J30" s="277" t="str">
        <f>IF(AND('Mapa final SI'!$AC$34="Media",'Mapa final SI'!$AE$34="Leve"),CONCATENATE("R5C",'Mapa final SI'!$S$34),"")</f>
        <v/>
      </c>
      <c r="K30" s="278" t="str">
        <f>IF(AND('Mapa final SI'!$AC$35="Media",'Mapa final SI'!$AE$35="Leve"),CONCATENATE("R5C",'Mapa final SI'!$S$35),"")</f>
        <v/>
      </c>
      <c r="L30" s="278" t="str">
        <f>IF(AND('Mapa final SI'!$AC$36="Media",'Mapa final SI'!$AE$36="Leve"),CONCATENATE("R5C",'Mapa final SI'!$S$36),"")</f>
        <v/>
      </c>
      <c r="M30" s="278" t="str">
        <f>IF(AND('Mapa final SI'!$AC$37="Media",'Mapa final SI'!$AE$37="Leve"),CONCATENATE("R5C",'Mapa final SI'!$S$37),"")</f>
        <v/>
      </c>
      <c r="N30" s="278" t="str">
        <f>IF(AND('Mapa final SI'!$AC$38="Media",'Mapa final SI'!$AE$38="Leve"),CONCATENATE("R5C",'Mapa final SI'!$S$38),"")</f>
        <v/>
      </c>
      <c r="O30" s="279" t="str">
        <f>IF(AND('Mapa final SI'!$AC$39="Media",'Mapa final SI'!$AE$39="Leve"),CONCATENATE("R5C",'Mapa final SI'!$S$39),"")</f>
        <v/>
      </c>
      <c r="P30" s="277" t="str">
        <f>IF(AND('Mapa final SI'!$AC$34="Media",'Mapa final SI'!$AE$34="Menor"),CONCATENATE("R5C",'Mapa final SI'!$S$34),"")</f>
        <v/>
      </c>
      <c r="Q30" s="278" t="str">
        <f>IF(AND('Mapa final SI'!$AC$35="Media",'Mapa final SI'!$AE$35="Menor"),CONCATENATE("R5C",'Mapa final SI'!$S$35),"")</f>
        <v/>
      </c>
      <c r="R30" s="278" t="str">
        <f>IF(AND('Mapa final SI'!$AC$36="Media",'Mapa final SI'!$AE$36="Menor"),CONCATENATE("R5C",'Mapa final SI'!$S$36),"")</f>
        <v/>
      </c>
      <c r="S30" s="278" t="str">
        <f>IF(AND('Mapa final SI'!$AC$37="Media",'Mapa final SI'!$AE$37="Menor"),CONCATENATE("R5C",'Mapa final SI'!$S$37),"")</f>
        <v/>
      </c>
      <c r="T30" s="278" t="str">
        <f>IF(AND('Mapa final SI'!$AC$38="Media",'Mapa final SI'!$AE$38="Menor"),CONCATENATE("R5C",'Mapa final SI'!$S$38),"")</f>
        <v/>
      </c>
      <c r="U30" s="279" t="str">
        <f>IF(AND('Mapa final SI'!$AC$39="Media",'Mapa final SI'!$AE$39="Menor"),CONCATENATE("R5C",'Mapa final SI'!$S$39),"")</f>
        <v/>
      </c>
      <c r="V30" s="277" t="str">
        <f>IF(AND('Mapa final SI'!$AC$34="Media",'Mapa final SI'!$AE$34="Moderado"),CONCATENATE("R5C",'Mapa final SI'!$S$34),"")</f>
        <v/>
      </c>
      <c r="W30" s="278" t="str">
        <f>IF(AND('Mapa final SI'!$AC$35="Media",'Mapa final SI'!$AE$35="Moderado"),CONCATENATE("R5C",'Mapa final SI'!$S$35),"")</f>
        <v/>
      </c>
      <c r="X30" s="278" t="str">
        <f>IF(AND('Mapa final SI'!$AC$36="Media",'Mapa final SI'!$AE$36="Moderado"),CONCATENATE("R5C",'Mapa final SI'!$S$36),"")</f>
        <v/>
      </c>
      <c r="Y30" s="278" t="str">
        <f>IF(AND('Mapa final SI'!$AC$37="Media",'Mapa final SI'!$AE$37="Moderado"),CONCATENATE("R5C",'Mapa final SI'!$S$37),"")</f>
        <v/>
      </c>
      <c r="Z30" s="278" t="str">
        <f>IF(AND('Mapa final SI'!$AC$38="Media",'Mapa final SI'!$AE$38="Moderado"),CONCATENATE("R5C",'Mapa final SI'!$S$38),"")</f>
        <v/>
      </c>
      <c r="AA30" s="279" t="str">
        <f>IF(AND('Mapa final SI'!$AC$39="Media",'Mapa final SI'!$AE$39="Moderado"),CONCATENATE("R5C",'Mapa final SI'!$S$39),"")</f>
        <v/>
      </c>
      <c r="AB30" s="262" t="str">
        <f>IF(AND('Mapa final SI'!$AC$34="Media",'Mapa final SI'!$AE$34="Mayor"),CONCATENATE("R5C",'Mapa final SI'!$S$34),"")</f>
        <v/>
      </c>
      <c r="AC30" s="263" t="str">
        <f>IF(AND('Mapa final SI'!$AC$35="Media",'Mapa final SI'!$AE$35="Mayor"),CONCATENATE("R5C",'Mapa final SI'!$S$35),"")</f>
        <v/>
      </c>
      <c r="AD30" s="263" t="str">
        <f>IF(AND('Mapa final SI'!$AC$36="Media",'Mapa final SI'!$AE$36="Mayor"),CONCATENATE("R5C",'Mapa final SI'!$S$36),"")</f>
        <v/>
      </c>
      <c r="AE30" s="263" t="str">
        <f>IF(AND('Mapa final SI'!$AC$37="Media",'Mapa final SI'!$AE$37="Mayor"),CONCATENATE("R5C",'Mapa final SI'!$S$37),"")</f>
        <v/>
      </c>
      <c r="AF30" s="263" t="str">
        <f>IF(AND('Mapa final SI'!$AC$38="Media",'Mapa final SI'!$AE$38="Mayor"),CONCATENATE("R5C",'Mapa final SI'!$S$38),"")</f>
        <v/>
      </c>
      <c r="AG30" s="264" t="str">
        <f>IF(AND('Mapa final SI'!$AC$39="Media",'Mapa final SI'!$AE$39="Mayor"),CONCATENATE("R5C",'Mapa final SI'!$S$39),"")</f>
        <v/>
      </c>
      <c r="AH30" s="265" t="str">
        <f>IF(AND('Mapa final SI'!$AC$34="Media",'Mapa final SI'!$AE$34="Catastrófico"),CONCATENATE("R5C",'Mapa final SI'!$S$34),"")</f>
        <v/>
      </c>
      <c r="AI30" s="266" t="str">
        <f>IF(AND('Mapa final SI'!$AC$35="Media",'Mapa final SI'!$AE$35="Catastrófico"),CONCATENATE("R5C",'Mapa final SI'!$S$35),"")</f>
        <v/>
      </c>
      <c r="AJ30" s="266" t="str">
        <f>IF(AND('Mapa final SI'!$AC$36="Media",'Mapa final SI'!$AE$36="Catastrófico"),CONCATENATE("R5C",'Mapa final SI'!$S$36),"")</f>
        <v/>
      </c>
      <c r="AK30" s="266" t="str">
        <f>IF(AND('Mapa final SI'!$AC$37="Media",'Mapa final SI'!$AE$37="Catastrófico"),CONCATENATE("R5C",'Mapa final SI'!$S$37),"")</f>
        <v/>
      </c>
      <c r="AL30" s="266" t="str">
        <f>IF(AND('Mapa final SI'!$AC$38="Media",'Mapa final SI'!$AE$38="Catastrófico"),CONCATENATE("R5C",'Mapa final SI'!$S$38),"")</f>
        <v/>
      </c>
      <c r="AM30" s="267" t="str">
        <f>IF(AND('Mapa final SI'!$AC$39="Media",'Mapa final SI'!$AE$39="Catastrófico"),CONCATENATE("R5C",'Mapa final SI'!$S$39),"")</f>
        <v/>
      </c>
      <c r="AN30" s="15"/>
      <c r="AO30" s="680"/>
      <c r="AP30" s="681"/>
      <c r="AQ30" s="681"/>
      <c r="AR30" s="681"/>
      <c r="AS30" s="681"/>
      <c r="AT30" s="6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44"/>
      <c r="C31" s="644"/>
      <c r="D31" s="645"/>
      <c r="E31" s="649"/>
      <c r="F31" s="650"/>
      <c r="G31" s="650"/>
      <c r="H31" s="650"/>
      <c r="I31" s="651"/>
      <c r="J31" s="277" t="str">
        <f>IF(AND('Mapa final SI'!$AC$40="Media",'Mapa final SI'!$AE$40="Leve"),CONCATENATE("R6C",'Mapa final SI'!$S$40),"")</f>
        <v/>
      </c>
      <c r="K31" s="278" t="str">
        <f>IF(AND('Mapa final SI'!$AC$41="Media",'Mapa final SI'!$AE$41="Leve"),CONCATENATE("R6C",'Mapa final SI'!$S$41),"")</f>
        <v/>
      </c>
      <c r="L31" s="278" t="str">
        <f>IF(AND('Mapa final SI'!$AC$42="Media",'Mapa final SI'!$AE$42="Leve"),CONCATENATE("R6C",'Mapa final SI'!$S$42),"")</f>
        <v/>
      </c>
      <c r="M31" s="278" t="str">
        <f>IF(AND('Mapa final SI'!$AC$43="Media",'Mapa final SI'!$AE$43="Leve"),CONCATENATE("R6C",'Mapa final SI'!$S$43),"")</f>
        <v/>
      </c>
      <c r="N31" s="278" t="str">
        <f>IF(AND('Mapa final SI'!$AC$44="Media",'Mapa final SI'!$AE$44="Leve"),CONCATENATE("R6C",'Mapa final SI'!$S$44),"")</f>
        <v/>
      </c>
      <c r="O31" s="279" t="str">
        <f>IF(AND('Mapa final SI'!$AC$45="Media",'Mapa final SI'!$AE$45="Leve"),CONCATENATE("R6C",'Mapa final SI'!$S$45),"")</f>
        <v/>
      </c>
      <c r="P31" s="277" t="str">
        <f>IF(AND('Mapa final SI'!$AC$40="Media",'Mapa final SI'!$AE$40="Menor"),CONCATENATE("R6C",'Mapa final SI'!$S$40),"")</f>
        <v/>
      </c>
      <c r="Q31" s="278" t="str">
        <f>IF(AND('Mapa final SI'!$AC$41="Media",'Mapa final SI'!$AE$41="Menor"),CONCATENATE("R6C",'Mapa final SI'!$S$41),"")</f>
        <v/>
      </c>
      <c r="R31" s="278" t="str">
        <f>IF(AND('Mapa final SI'!$AC$42="Media",'Mapa final SI'!$AE$42="Menor"),CONCATENATE("R6C",'Mapa final SI'!$S$42),"")</f>
        <v/>
      </c>
      <c r="S31" s="278" t="str">
        <f>IF(AND('Mapa final SI'!$AC$43="Media",'Mapa final SI'!$AE$43="Menor"),CONCATENATE("R6C",'Mapa final SI'!$S$43),"")</f>
        <v/>
      </c>
      <c r="T31" s="278" t="str">
        <f>IF(AND('Mapa final SI'!$AC$44="Media",'Mapa final SI'!$AE$44="Menor"),CONCATENATE("R6C",'Mapa final SI'!$S$44),"")</f>
        <v/>
      </c>
      <c r="U31" s="279" t="str">
        <f>IF(AND('Mapa final SI'!$AC$45="Media",'Mapa final SI'!$AE$45="Menor"),CONCATENATE("R6C",'Mapa final SI'!$S$45),"")</f>
        <v/>
      </c>
      <c r="V31" s="277" t="str">
        <f>IF(AND('Mapa final SI'!$AC$40="Media",'Mapa final SI'!$AE$40="Moderado"),CONCATENATE("R6C",'Mapa final SI'!$S$40),"")</f>
        <v/>
      </c>
      <c r="W31" s="278" t="str">
        <f>IF(AND('Mapa final SI'!$AC$41="Media",'Mapa final SI'!$AE$41="Moderado"),CONCATENATE("R6C",'Mapa final SI'!$S$41),"")</f>
        <v/>
      </c>
      <c r="X31" s="278" t="str">
        <f>IF(AND('Mapa final SI'!$AC$42="Media",'Mapa final SI'!$AE$42="Moderado"),CONCATENATE("R6C",'Mapa final SI'!$S$42),"")</f>
        <v/>
      </c>
      <c r="Y31" s="278" t="str">
        <f>IF(AND('Mapa final SI'!$AC$43="Media",'Mapa final SI'!$AE$43="Moderado"),CONCATENATE("R6C",'Mapa final SI'!$S$43),"")</f>
        <v/>
      </c>
      <c r="Z31" s="278" t="str">
        <f>IF(AND('Mapa final SI'!$AC$44="Media",'Mapa final SI'!$AE$44="Moderado"),CONCATENATE("R6C",'Mapa final SI'!$S$44),"")</f>
        <v/>
      </c>
      <c r="AA31" s="279" t="str">
        <f>IF(AND('Mapa final SI'!$AC$45="Media",'Mapa final SI'!$AE$45="Moderado"),CONCATENATE("R6C",'Mapa final SI'!$S$45),"")</f>
        <v/>
      </c>
      <c r="AB31" s="262" t="str">
        <f>IF(AND('Mapa final SI'!$AC$40="Media",'Mapa final SI'!$AE$40="Mayor"),CONCATENATE("R6C",'Mapa final SI'!$S$40),"")</f>
        <v/>
      </c>
      <c r="AC31" s="263" t="str">
        <f>IF(AND('Mapa final SI'!$AC$41="Media",'Mapa final SI'!$AE$41="Mayor"),CONCATENATE("R6C",'Mapa final SI'!$S$41),"")</f>
        <v/>
      </c>
      <c r="AD31" s="263" t="str">
        <f>IF(AND('Mapa final SI'!$AC$42="Media",'Mapa final SI'!$AE$42="Mayor"),CONCATENATE("R6C",'Mapa final SI'!$S$42),"")</f>
        <v/>
      </c>
      <c r="AE31" s="263" t="str">
        <f>IF(AND('Mapa final SI'!$AC$43="Media",'Mapa final SI'!$AE$43="Mayor"),CONCATENATE("R6C",'Mapa final SI'!$S$43),"")</f>
        <v/>
      </c>
      <c r="AF31" s="263" t="str">
        <f>IF(AND('Mapa final SI'!$AC$44="Media",'Mapa final SI'!$AE$44="Mayor"),CONCATENATE("R6C",'Mapa final SI'!$S$44),"")</f>
        <v/>
      </c>
      <c r="AG31" s="264" t="str">
        <f>IF(AND('Mapa final SI'!$AC$45="Media",'Mapa final SI'!$AE$45="Mayor"),CONCATENATE("R6C",'Mapa final SI'!$S$45),"")</f>
        <v/>
      </c>
      <c r="AH31" s="265" t="str">
        <f>IF(AND('Mapa final SI'!$AC$40="Media",'Mapa final SI'!$AE$40="Catastrófico"),CONCATENATE("R6C",'Mapa final SI'!$S$40),"")</f>
        <v/>
      </c>
      <c r="AI31" s="266" t="str">
        <f>IF(AND('Mapa final SI'!$AC$41="Media",'Mapa final SI'!$AE$41="Catastrófico"),CONCATENATE("R6C",'Mapa final SI'!$S$41),"")</f>
        <v/>
      </c>
      <c r="AJ31" s="266" t="str">
        <f>IF(AND('Mapa final SI'!$AC$42="Media",'Mapa final SI'!$AE$42="Catastrófico"),CONCATENATE("R6C",'Mapa final SI'!$S$42),"")</f>
        <v/>
      </c>
      <c r="AK31" s="266" t="str">
        <f>IF(AND('Mapa final SI'!$AC$43="Media",'Mapa final SI'!$AE$43="Catastrófico"),CONCATENATE("R6C",'Mapa final SI'!$S$43),"")</f>
        <v/>
      </c>
      <c r="AL31" s="266" t="str">
        <f>IF(AND('Mapa final SI'!$AC$44="Media",'Mapa final SI'!$AE$44="Catastrófico"),CONCATENATE("R6C",'Mapa final SI'!$S$44),"")</f>
        <v/>
      </c>
      <c r="AM31" s="267" t="str">
        <f>IF(AND('Mapa final SI'!$AC$45="Media",'Mapa final SI'!$AE$45="Catastrófico"),CONCATENATE("R6C",'Mapa final SI'!$S$45),"")</f>
        <v/>
      </c>
      <c r="AN31" s="15"/>
      <c r="AO31" s="680"/>
      <c r="AP31" s="681"/>
      <c r="AQ31" s="681"/>
      <c r="AR31" s="681"/>
      <c r="AS31" s="681"/>
      <c r="AT31" s="68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44"/>
      <c r="C32" s="644"/>
      <c r="D32" s="645"/>
      <c r="E32" s="649"/>
      <c r="F32" s="650"/>
      <c r="G32" s="650"/>
      <c r="H32" s="650"/>
      <c r="I32" s="651"/>
      <c r="J32" s="277" t="str">
        <f>IF(AND('Mapa final SI'!$AC$46="Media",'Mapa final SI'!$AE$46="Leve"),CONCATENATE("R7C",'Mapa final SI'!$S$46),"")</f>
        <v/>
      </c>
      <c r="K32" s="278" t="str">
        <f>IF(AND('Mapa final SI'!$AC$47="Media",'Mapa final SI'!$AE$47="Leve"),CONCATENATE("R7C",'Mapa final SI'!$S$47),"")</f>
        <v/>
      </c>
      <c r="L32" s="278" t="str">
        <f>IF(AND('Mapa final SI'!$AC$48="Media",'Mapa final SI'!$AE$48="Leve"),CONCATENATE("R7C",'Mapa final SI'!$S$48),"")</f>
        <v/>
      </c>
      <c r="M32" s="278" t="str">
        <f>IF(AND('Mapa final SI'!$AC$49="Media",'Mapa final SI'!$AE$49="Leve"),CONCATENATE("R7C",'Mapa final SI'!$S$49),"")</f>
        <v/>
      </c>
      <c r="N32" s="278" t="str">
        <f>IF(AND('Mapa final SI'!$AC$50="Media",'Mapa final SI'!$AE$50="Leve"),CONCATENATE("R7C",'Mapa final SI'!$S$50),"")</f>
        <v/>
      </c>
      <c r="O32" s="279" t="str">
        <f>IF(AND('Mapa final SI'!$AC$51="Media",'Mapa final SI'!$AE$51="Leve"),CONCATENATE("R7C",'Mapa final SI'!$S$51),"")</f>
        <v/>
      </c>
      <c r="P32" s="277" t="str">
        <f>IF(AND('Mapa final SI'!$AC$46="Media",'Mapa final SI'!$AE$46="Menor"),CONCATENATE("R7C",'Mapa final SI'!$S$46),"")</f>
        <v/>
      </c>
      <c r="Q32" s="278" t="str">
        <f>IF(AND('Mapa final SI'!$AC$47="Media",'Mapa final SI'!$AE$47="Menor"),CONCATENATE("R7C",'Mapa final SI'!$S$47),"")</f>
        <v/>
      </c>
      <c r="R32" s="278" t="str">
        <f>IF(AND('Mapa final SI'!$AC$48="Media",'Mapa final SI'!$AE$48="Menor"),CONCATENATE("R7C",'Mapa final SI'!$S$48),"")</f>
        <v/>
      </c>
      <c r="S32" s="278" t="str">
        <f>IF(AND('Mapa final SI'!$AC$49="Media",'Mapa final SI'!$AE$49="Menor"),CONCATENATE("R7C",'Mapa final SI'!$S$49),"")</f>
        <v/>
      </c>
      <c r="T32" s="278" t="str">
        <f>IF(AND('Mapa final SI'!$AC$50="Media",'Mapa final SI'!$AE$50="Menor"),CONCATENATE("R7C",'Mapa final SI'!$S$50),"")</f>
        <v/>
      </c>
      <c r="U32" s="279" t="str">
        <f>IF(AND('Mapa final SI'!$AC$51="Media",'Mapa final SI'!$AE$51="Menor"),CONCATENATE("R7C",'Mapa final SI'!$S$51),"")</f>
        <v/>
      </c>
      <c r="V32" s="277" t="str">
        <f>IF(AND('Mapa final SI'!$AC$46="Media",'Mapa final SI'!$AE$46="Moderado"),CONCATENATE("R7C",'Mapa final SI'!$S$46),"")</f>
        <v/>
      </c>
      <c r="W32" s="278" t="str">
        <f>IF(AND('Mapa final SI'!$AC$47="Media",'Mapa final SI'!$AE$47="Moderado"),CONCATENATE("R7C",'Mapa final SI'!$S$47),"")</f>
        <v/>
      </c>
      <c r="X32" s="278" t="str">
        <f>IF(AND('Mapa final SI'!$AC$48="Media",'Mapa final SI'!$AE$48="Moderado"),CONCATENATE("R7C",'Mapa final SI'!$S$48),"")</f>
        <v/>
      </c>
      <c r="Y32" s="278" t="str">
        <f>IF(AND('Mapa final SI'!$AC$49="Media",'Mapa final SI'!$AE$49="Moderado"),CONCATENATE("R7C",'Mapa final SI'!$S$49),"")</f>
        <v/>
      </c>
      <c r="Z32" s="278" t="str">
        <f>IF(AND('Mapa final SI'!$AC$50="Media",'Mapa final SI'!$AE$50="Moderado"),CONCATENATE("R7C",'Mapa final SI'!$S$50),"")</f>
        <v/>
      </c>
      <c r="AA32" s="279" t="str">
        <f>IF(AND('Mapa final SI'!$AC$51="Media",'Mapa final SI'!$AE$51="Moderado"),CONCATENATE("R7C",'Mapa final SI'!$S$51),"")</f>
        <v/>
      </c>
      <c r="AB32" s="262" t="str">
        <f>IF(AND('Mapa final SI'!$AC$46="Media",'Mapa final SI'!$AE$46="Mayor"),CONCATENATE("R7C",'Mapa final SI'!$S$46),"")</f>
        <v/>
      </c>
      <c r="AC32" s="263" t="str">
        <f>IF(AND('Mapa final SI'!$AC$47="Media",'Mapa final SI'!$AE$47="Mayor"),CONCATENATE("R7C",'Mapa final SI'!$S$47),"")</f>
        <v/>
      </c>
      <c r="AD32" s="263" t="str">
        <f>IF(AND('Mapa final SI'!$AC$48="Media",'Mapa final SI'!$AE$48="Mayor"),CONCATENATE("R7C",'Mapa final SI'!$S$48),"")</f>
        <v/>
      </c>
      <c r="AE32" s="263" t="str">
        <f>IF(AND('Mapa final SI'!$AC$49="Media",'Mapa final SI'!$AE$49="Mayor"),CONCATENATE("R7C",'Mapa final SI'!$S$49),"")</f>
        <v/>
      </c>
      <c r="AF32" s="263" t="str">
        <f>IF(AND('Mapa final SI'!$AC$50="Media",'Mapa final SI'!$AE$50="Mayor"),CONCATENATE("R7C",'Mapa final SI'!$S$50),"")</f>
        <v/>
      </c>
      <c r="AG32" s="264" t="str">
        <f>IF(AND('Mapa final SI'!$AC$51="Media",'Mapa final SI'!$AE$51="Mayor"),CONCATENATE("R7C",'Mapa final SI'!$S$51),"")</f>
        <v/>
      </c>
      <c r="AH32" s="265" t="str">
        <f>IF(AND('Mapa final SI'!$AC$46="Media",'Mapa final SI'!$AE$46="Catastrófico"),CONCATENATE("R7C",'Mapa final SI'!$S$46),"")</f>
        <v/>
      </c>
      <c r="AI32" s="266" t="str">
        <f>IF(AND('Mapa final SI'!$AC$47="Media",'Mapa final SI'!$AE$47="Catastrófico"),CONCATENATE("R7C",'Mapa final SI'!$S$47),"")</f>
        <v/>
      </c>
      <c r="AJ32" s="266" t="str">
        <f>IF(AND('Mapa final SI'!$AC$48="Media",'Mapa final SI'!$AE$48="Catastrófico"),CONCATENATE("R7C",'Mapa final SI'!$S$48),"")</f>
        <v/>
      </c>
      <c r="AK32" s="266" t="str">
        <f>IF(AND('Mapa final SI'!$AC$49="Media",'Mapa final SI'!$AE$49="Catastrófico"),CONCATENATE("R7C",'Mapa final SI'!$S$49),"")</f>
        <v/>
      </c>
      <c r="AL32" s="266" t="str">
        <f>IF(AND('Mapa final SI'!$AC$50="Media",'Mapa final SI'!$AE$50="Catastrófico"),CONCATENATE("R7C",'Mapa final SI'!$S$50),"")</f>
        <v/>
      </c>
      <c r="AM32" s="267" t="str">
        <f>IF(AND('Mapa final SI'!$AC$51="Media",'Mapa final SI'!$AE$51="Catastrófico"),CONCATENATE("R7C",'Mapa final SI'!$S$51),"")</f>
        <v/>
      </c>
      <c r="AN32" s="15"/>
      <c r="AO32" s="680"/>
      <c r="AP32" s="681"/>
      <c r="AQ32" s="681"/>
      <c r="AR32" s="681"/>
      <c r="AS32" s="681"/>
      <c r="AT32" s="68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44"/>
      <c r="C33" s="644"/>
      <c r="D33" s="645"/>
      <c r="E33" s="649"/>
      <c r="F33" s="650"/>
      <c r="G33" s="650"/>
      <c r="H33" s="650"/>
      <c r="I33" s="651"/>
      <c r="J33" s="277" t="str">
        <f>IF(AND('Mapa final SI'!$AC$52="Media",'Mapa final SI'!$AE$52="Leve"),CONCATENATE("R8C",'Mapa final SI'!$S$52),"")</f>
        <v/>
      </c>
      <c r="K33" s="278" t="str">
        <f>IF(AND('Mapa final SI'!$AC$53="Media",'Mapa final SI'!$AE$53="Leve"),CONCATENATE("R8C",'Mapa final SI'!$S$53),"")</f>
        <v/>
      </c>
      <c r="L33" s="278" t="str">
        <f>IF(AND('Mapa final SI'!$AC$54="Media",'Mapa final SI'!$AE$54="Leve"),CONCATENATE("R8C",'Mapa final SI'!$S$54),"")</f>
        <v/>
      </c>
      <c r="M33" s="278" t="str">
        <f>IF(AND('Mapa final SI'!$AC$55="Media",'Mapa final SI'!$AE$55="Leve"),CONCATENATE("R8C",'Mapa final SI'!$S$55),"")</f>
        <v/>
      </c>
      <c r="N33" s="278" t="str">
        <f>IF(AND('Mapa final SI'!$AC$56="Media",'Mapa final SI'!$AE$56="Leve"),CONCATENATE("R8C",'Mapa final SI'!$S$56),"")</f>
        <v/>
      </c>
      <c r="O33" s="279" t="str">
        <f>IF(AND('Mapa final SI'!$AC$57="Media",'Mapa final SI'!$AE$57="Leve"),CONCATENATE("R8C",'Mapa final SI'!$S$57),"")</f>
        <v/>
      </c>
      <c r="P33" s="277" t="str">
        <f>IF(AND('Mapa final SI'!$AC$52="Media",'Mapa final SI'!$AE$52="Menor"),CONCATENATE("R8C",'Mapa final SI'!$S$52),"")</f>
        <v/>
      </c>
      <c r="Q33" s="278" t="str">
        <f>IF(AND('Mapa final SI'!$AC$53="Media",'Mapa final SI'!$AE$53="Menor"),CONCATENATE("R8C",'Mapa final SI'!$S$53),"")</f>
        <v/>
      </c>
      <c r="R33" s="278" t="str">
        <f>IF(AND('Mapa final SI'!$AC$54="Media",'Mapa final SI'!$AE$54="Menor"),CONCATENATE("R8C",'Mapa final SI'!$S$54),"")</f>
        <v/>
      </c>
      <c r="S33" s="278" t="str">
        <f>IF(AND('Mapa final SI'!$AC$55="Media",'Mapa final SI'!$AE$55="Menor"),CONCATENATE("R8C",'Mapa final SI'!$S$55),"")</f>
        <v/>
      </c>
      <c r="T33" s="278" t="str">
        <f>IF(AND('Mapa final SI'!$AC$56="Media",'Mapa final SI'!$AE$56="Menor"),CONCATENATE("R8C",'Mapa final SI'!$S$56),"")</f>
        <v/>
      </c>
      <c r="U33" s="279" t="str">
        <f>IF(AND('Mapa final SI'!$AC$57="Media",'Mapa final SI'!$AE$57="Menor"),CONCATENATE("R8C",'Mapa final SI'!$S$57),"")</f>
        <v/>
      </c>
      <c r="V33" s="277" t="str">
        <f>IF(AND('Mapa final SI'!$AC$52="Media",'Mapa final SI'!$AE$52="Moderado"),CONCATENATE("R8C",'Mapa final SI'!$S$52),"")</f>
        <v/>
      </c>
      <c r="W33" s="278" t="str">
        <f>IF(AND('Mapa final SI'!$AC$53="Media",'Mapa final SI'!$AE$53="Moderado"),CONCATENATE("R8C",'Mapa final SI'!$S$53),"")</f>
        <v/>
      </c>
      <c r="X33" s="278" t="str">
        <f>IF(AND('Mapa final SI'!$AC$54="Media",'Mapa final SI'!$AE$54="Moderado"),CONCATENATE("R8C",'Mapa final SI'!$S$54),"")</f>
        <v/>
      </c>
      <c r="Y33" s="278" t="str">
        <f>IF(AND('Mapa final SI'!$AC$55="Media",'Mapa final SI'!$AE$55="Moderado"),CONCATENATE("R8C",'Mapa final SI'!$S$55),"")</f>
        <v/>
      </c>
      <c r="Z33" s="278" t="str">
        <f>IF(AND('Mapa final SI'!$AC$56="Media",'Mapa final SI'!$AE$56="Moderado"),CONCATENATE("R8C",'Mapa final SI'!$S$56),"")</f>
        <v/>
      </c>
      <c r="AA33" s="279" t="str">
        <f>IF(AND('Mapa final SI'!$AC$57="Media",'Mapa final SI'!$AE$57="Moderado"),CONCATENATE("R8C",'Mapa final SI'!$S$57),"")</f>
        <v/>
      </c>
      <c r="AB33" s="262" t="str">
        <f>IF(AND('Mapa final SI'!$AC$52="Media",'Mapa final SI'!$AE$52="Mayor"),CONCATENATE("R8C",'Mapa final SI'!$S$52),"")</f>
        <v/>
      </c>
      <c r="AC33" s="263" t="str">
        <f>IF(AND('Mapa final SI'!$AC$53="Media",'Mapa final SI'!$AE$53="Mayor"),CONCATENATE("R8C",'Mapa final SI'!$S$53),"")</f>
        <v/>
      </c>
      <c r="AD33" s="263" t="str">
        <f>IF(AND('Mapa final SI'!$AC$54="Media",'Mapa final SI'!$AE$54="Mayor"),CONCATENATE("R8C",'Mapa final SI'!$S$54),"")</f>
        <v/>
      </c>
      <c r="AE33" s="263" t="str">
        <f>IF(AND('Mapa final SI'!$AC$55="Media",'Mapa final SI'!$AE$55="Mayor"),CONCATENATE("R8C",'Mapa final SI'!$S$55),"")</f>
        <v/>
      </c>
      <c r="AF33" s="263" t="str">
        <f>IF(AND('Mapa final SI'!$AC$56="Media",'Mapa final SI'!$AE$56="Mayor"),CONCATENATE("R8C",'Mapa final SI'!$S$56),"")</f>
        <v/>
      </c>
      <c r="AG33" s="264" t="str">
        <f>IF(AND('Mapa final SI'!$AC$57="Media",'Mapa final SI'!$AE$57="Mayor"),CONCATENATE("R8C",'Mapa final SI'!$S$57),"")</f>
        <v/>
      </c>
      <c r="AH33" s="265" t="str">
        <f>IF(AND('Mapa final SI'!$AC$52="Media",'Mapa final SI'!$AE$52="Catastrófico"),CONCATENATE("R8C",'Mapa final SI'!$S$52),"")</f>
        <v/>
      </c>
      <c r="AI33" s="266" t="str">
        <f>IF(AND('Mapa final SI'!$AC$53="Media",'Mapa final SI'!$AE$53="Catastrófico"),CONCATENATE("R8C",'Mapa final SI'!$S$53),"")</f>
        <v/>
      </c>
      <c r="AJ33" s="266" t="str">
        <f>IF(AND('Mapa final SI'!$AC$54="Media",'Mapa final SI'!$AE$54="Catastrófico"),CONCATENATE("R8C",'Mapa final SI'!$S$54),"")</f>
        <v/>
      </c>
      <c r="AK33" s="266" t="str">
        <f>IF(AND('Mapa final SI'!$AC$55="Media",'Mapa final SI'!$AE$55="Catastrófico"),CONCATENATE("R8C",'Mapa final SI'!$S$55),"")</f>
        <v/>
      </c>
      <c r="AL33" s="266" t="str">
        <f>IF(AND('Mapa final SI'!$AC$56="Media",'Mapa final SI'!$AE$56="Catastrófico"),CONCATENATE("R8C",'Mapa final SI'!$S$56),"")</f>
        <v/>
      </c>
      <c r="AM33" s="267" t="str">
        <f>IF(AND('Mapa final SI'!$AC$57="Media",'Mapa final SI'!$AE$57="Catastrófico"),CONCATENATE("R8C",'Mapa final SI'!$S$57),"")</f>
        <v/>
      </c>
      <c r="AN33" s="15"/>
      <c r="AO33" s="680"/>
      <c r="AP33" s="681"/>
      <c r="AQ33" s="681"/>
      <c r="AR33" s="681"/>
      <c r="AS33" s="681"/>
      <c r="AT33" s="68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44"/>
      <c r="C34" s="644"/>
      <c r="D34" s="645"/>
      <c r="E34" s="649"/>
      <c r="F34" s="650"/>
      <c r="G34" s="650"/>
      <c r="H34" s="650"/>
      <c r="I34" s="651"/>
      <c r="J34" s="277" t="str">
        <f>IF(AND('Mapa final SI'!$AC$58="Media",'Mapa final SI'!$AE$58="Leve"),CONCATENATE("R9C",'Mapa final SI'!$S$58),"")</f>
        <v/>
      </c>
      <c r="K34" s="278" t="str">
        <f>IF(AND('Mapa final SI'!$AC$59="Media",'Mapa final SI'!$AE$59="Leve"),CONCATENATE("R9C",'Mapa final SI'!$S$59),"")</f>
        <v/>
      </c>
      <c r="L34" s="278" t="str">
        <f>IF(AND('Mapa final SI'!$AC$60="Media",'Mapa final SI'!$AE$60="Leve"),CONCATENATE("R9C",'Mapa final SI'!$S$60),"")</f>
        <v/>
      </c>
      <c r="M34" s="278" t="str">
        <f>IF(AND('Mapa final SI'!$AC$61="Media",'Mapa final SI'!$AE$61="Leve"),CONCATENATE("R9C",'Mapa final SI'!$S$61),"")</f>
        <v/>
      </c>
      <c r="N34" s="278" t="str">
        <f>IF(AND('Mapa final SI'!$AC$62="Media",'Mapa final SI'!$AE$62="Leve"),CONCATENATE("R9C",'Mapa final SI'!$S$62),"")</f>
        <v/>
      </c>
      <c r="O34" s="279" t="str">
        <f>IF(AND('Mapa final SI'!$AC$63="Media",'Mapa final SI'!$AE$63="Leve"),CONCATENATE("R9C",'Mapa final SI'!$S$63),"")</f>
        <v/>
      </c>
      <c r="P34" s="277" t="str">
        <f>IF(AND('Mapa final SI'!$AC$58="Media",'Mapa final SI'!$AE$58="Menor"),CONCATENATE("R9C",'Mapa final SI'!$S$58),"")</f>
        <v/>
      </c>
      <c r="Q34" s="278" t="str">
        <f>IF(AND('Mapa final SI'!$AC$59="Media",'Mapa final SI'!$AE$59="Menor"),CONCATENATE("R9C",'Mapa final SI'!$S$59),"")</f>
        <v/>
      </c>
      <c r="R34" s="278" t="str">
        <f>IF(AND('Mapa final SI'!$AC$60="Media",'Mapa final SI'!$AE$60="Menor"),CONCATENATE("R9C",'Mapa final SI'!$S$60),"")</f>
        <v/>
      </c>
      <c r="S34" s="278" t="str">
        <f>IF(AND('Mapa final SI'!$AC$61="Media",'Mapa final SI'!$AE$61="Menor"),CONCATENATE("R9C",'Mapa final SI'!$S$61),"")</f>
        <v/>
      </c>
      <c r="T34" s="278" t="str">
        <f>IF(AND('Mapa final SI'!$AC$62="Media",'Mapa final SI'!$AE$62="Menor"),CONCATENATE("R9C",'Mapa final SI'!$S$62),"")</f>
        <v/>
      </c>
      <c r="U34" s="279" t="str">
        <f>IF(AND('Mapa final SI'!$AC$63="Media",'Mapa final SI'!$AE$63="Menor"),CONCATENATE("R9C",'Mapa final SI'!$S$63),"")</f>
        <v/>
      </c>
      <c r="V34" s="277" t="str">
        <f>IF(AND('Mapa final SI'!$AC$58="Media",'Mapa final SI'!$AE$58="Moderado"),CONCATENATE("R9C",'Mapa final SI'!$S$58),"")</f>
        <v/>
      </c>
      <c r="W34" s="278" t="str">
        <f>IF(AND('Mapa final SI'!$AC$59="Media",'Mapa final SI'!$AE$59="Moderado"),CONCATENATE("R9C",'Mapa final SI'!$S$59),"")</f>
        <v/>
      </c>
      <c r="X34" s="278" t="str">
        <f>IF(AND('Mapa final SI'!$AC$60="Media",'Mapa final SI'!$AE$60="Moderado"),CONCATENATE("R9C",'Mapa final SI'!$S$60),"")</f>
        <v/>
      </c>
      <c r="Y34" s="278" t="str">
        <f>IF(AND('Mapa final SI'!$AC$61="Media",'Mapa final SI'!$AE$61="Moderado"),CONCATENATE("R9C",'Mapa final SI'!$S$61),"")</f>
        <v/>
      </c>
      <c r="Z34" s="278" t="str">
        <f>IF(AND('Mapa final SI'!$AC$62="Media",'Mapa final SI'!$AE$62="Moderado"),CONCATENATE("R9C",'Mapa final SI'!$S$62),"")</f>
        <v/>
      </c>
      <c r="AA34" s="279" t="str">
        <f>IF(AND('Mapa final SI'!$AC$63="Media",'Mapa final SI'!$AE$63="Moderado"),CONCATENATE("R9C",'Mapa final SI'!$S$63),"")</f>
        <v/>
      </c>
      <c r="AB34" s="262" t="str">
        <f>IF(AND('Mapa final SI'!$AC$58="Media",'Mapa final SI'!$AE$58="Mayor"),CONCATENATE("R9C",'Mapa final SI'!$S$58),"")</f>
        <v/>
      </c>
      <c r="AC34" s="263" t="str">
        <f>IF(AND('Mapa final SI'!$AC$59="Media",'Mapa final SI'!$AE$59="Mayor"),CONCATENATE("R9C",'Mapa final SI'!$S$59),"")</f>
        <v/>
      </c>
      <c r="AD34" s="263" t="str">
        <f>IF(AND('Mapa final SI'!$AC$60="Media",'Mapa final SI'!$AE$60="Mayor"),CONCATENATE("R9C",'Mapa final SI'!$S$60),"")</f>
        <v/>
      </c>
      <c r="AE34" s="263" t="str">
        <f>IF(AND('Mapa final SI'!$AC$61="Media",'Mapa final SI'!$AE$61="Mayor"),CONCATENATE("R9C",'Mapa final SI'!$S$61),"")</f>
        <v/>
      </c>
      <c r="AF34" s="263" t="str">
        <f>IF(AND('Mapa final SI'!$AC$62="Media",'Mapa final SI'!$AE$62="Mayor"),CONCATENATE("R9C",'Mapa final SI'!$S$62),"")</f>
        <v/>
      </c>
      <c r="AG34" s="264" t="str">
        <f>IF(AND('Mapa final SI'!$AC$63="Media",'Mapa final SI'!$AE$63="Mayor"),CONCATENATE("R9C",'Mapa final SI'!$S$63),"")</f>
        <v/>
      </c>
      <c r="AH34" s="265" t="str">
        <f>IF(AND('Mapa final SI'!$AC$58="Media",'Mapa final SI'!$AE$58="Catastrófico"),CONCATENATE("R9C",'Mapa final SI'!$S$58),"")</f>
        <v/>
      </c>
      <c r="AI34" s="266" t="str">
        <f>IF(AND('Mapa final SI'!$AC$59="Media",'Mapa final SI'!$AE$59="Catastrófico"),CONCATENATE("R9C",'Mapa final SI'!$S$59),"")</f>
        <v/>
      </c>
      <c r="AJ34" s="266" t="str">
        <f>IF(AND('Mapa final SI'!$AC$60="Media",'Mapa final SI'!$AE$60="Catastrófico"),CONCATENATE("R9C",'Mapa final SI'!$S$60),"")</f>
        <v/>
      </c>
      <c r="AK34" s="266" t="str">
        <f>IF(AND('Mapa final SI'!$AC$61="Media",'Mapa final SI'!$AE$61="Catastrófico"),CONCATENATE("R9C",'Mapa final SI'!$S$61),"")</f>
        <v/>
      </c>
      <c r="AL34" s="266" t="str">
        <f>IF(AND('Mapa final SI'!$AC$62="Media",'Mapa final SI'!$AE$62="Catastrófico"),CONCATENATE("R9C",'Mapa final SI'!$S$62),"")</f>
        <v/>
      </c>
      <c r="AM34" s="267" t="str">
        <f>IF(AND('Mapa final SI'!$AC$63="Media",'Mapa final SI'!$AE$63="Catastrófico"),CONCATENATE("R9C",'Mapa final SI'!$S$63),"")</f>
        <v/>
      </c>
      <c r="AN34" s="15"/>
      <c r="AO34" s="680"/>
      <c r="AP34" s="681"/>
      <c r="AQ34" s="681"/>
      <c r="AR34" s="681"/>
      <c r="AS34" s="681"/>
      <c r="AT34" s="68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44"/>
      <c r="C35" s="644"/>
      <c r="D35" s="645"/>
      <c r="E35" s="652"/>
      <c r="F35" s="653"/>
      <c r="G35" s="653"/>
      <c r="H35" s="653"/>
      <c r="I35" s="654"/>
      <c r="J35" s="277" t="str">
        <f>IF(AND('Mapa final SI'!$AC$64="Media",'Mapa final SI'!$AE$64="Leve"),CONCATENATE("R10C",'Mapa final SI'!$S$64),"")</f>
        <v/>
      </c>
      <c r="K35" s="278" t="str">
        <f>IF(AND('Mapa final SI'!$AC$65="Media",'Mapa final SI'!$AE$65="Leve"),CONCATENATE("R10C",'Mapa final SI'!$S$65),"")</f>
        <v/>
      </c>
      <c r="L35" s="278" t="str">
        <f>IF(AND('Mapa final SI'!$AC$66="Media",'Mapa final SI'!$AE$66="Leve"),CONCATENATE("R10C",'Mapa final SI'!$S$66),"")</f>
        <v/>
      </c>
      <c r="M35" s="278" t="str">
        <f>IF(AND('Mapa final SI'!$AC$67="Media",'Mapa final SI'!$AE$67="Leve"),CONCATENATE("R10C",'Mapa final SI'!$S$67),"")</f>
        <v/>
      </c>
      <c r="N35" s="278" t="str">
        <f>IF(AND('Mapa final SI'!$AC$68="Media",'Mapa final SI'!$AE$68="Leve"),CONCATENATE("R10C",'Mapa final SI'!$S$68),"")</f>
        <v/>
      </c>
      <c r="O35" s="279" t="str">
        <f>IF(AND('Mapa final SI'!$AC$69="Media",'Mapa final SI'!$AE$69="Leve"),CONCATENATE("R10C",'Mapa final SI'!$S$69),"")</f>
        <v/>
      </c>
      <c r="P35" s="277" t="str">
        <f>IF(AND('Mapa final SI'!$AC$64="Media",'Mapa final SI'!$AE$64="Menor"),CONCATENATE("R10C",'Mapa final SI'!$S$64),"")</f>
        <v/>
      </c>
      <c r="Q35" s="278" t="str">
        <f>IF(AND('Mapa final SI'!$AC$65="Media",'Mapa final SI'!$AE$65="Menor"),CONCATENATE("R10C",'Mapa final SI'!$S$65),"")</f>
        <v/>
      </c>
      <c r="R35" s="278" t="str">
        <f>IF(AND('Mapa final SI'!$AC$66="Media",'Mapa final SI'!$AE$66="Menor"),CONCATENATE("R10C",'Mapa final SI'!$S$66),"")</f>
        <v/>
      </c>
      <c r="S35" s="278" t="str">
        <f>IF(AND('Mapa final SI'!$AC$67="Media",'Mapa final SI'!$AE$67="Menor"),CONCATENATE("R10C",'Mapa final SI'!$S$67),"")</f>
        <v/>
      </c>
      <c r="T35" s="278" t="str">
        <f>IF(AND('Mapa final SI'!$AC$68="Media",'Mapa final SI'!$AE$68="Menor"),CONCATENATE("R10C",'Mapa final SI'!$S$68),"")</f>
        <v/>
      </c>
      <c r="U35" s="279" t="str">
        <f>IF(AND('Mapa final SI'!$AC$69="Media",'Mapa final SI'!$AE$69="Menor"),CONCATENATE("R10C",'Mapa final SI'!$S$69),"")</f>
        <v/>
      </c>
      <c r="V35" s="277" t="str">
        <f>IF(AND('Mapa final SI'!$AC$64="Media",'Mapa final SI'!$AE$64="Moderado"),CONCATENATE("R10C",'Mapa final SI'!$S$64),"")</f>
        <v/>
      </c>
      <c r="W35" s="278" t="str">
        <f>IF(AND('Mapa final SI'!$AC$65="Media",'Mapa final SI'!$AE$65="Moderado"),CONCATENATE("R10C",'Mapa final SI'!$S$65),"")</f>
        <v/>
      </c>
      <c r="X35" s="278" t="str">
        <f>IF(AND('Mapa final SI'!$AC$66="Media",'Mapa final SI'!$AE$66="Moderado"),CONCATENATE("R10C",'Mapa final SI'!$S$66),"")</f>
        <v/>
      </c>
      <c r="Y35" s="278" t="str">
        <f>IF(AND('Mapa final SI'!$AC$67="Media",'Mapa final SI'!$AE$67="Moderado"),CONCATENATE("R10C",'Mapa final SI'!$S$67),"")</f>
        <v/>
      </c>
      <c r="Z35" s="278" t="str">
        <f>IF(AND('Mapa final SI'!$AC$68="Media",'Mapa final SI'!$AE$68="Moderado"),CONCATENATE("R10C",'Mapa final SI'!$S$68),"")</f>
        <v/>
      </c>
      <c r="AA35" s="279" t="str">
        <f>IF(AND('Mapa final SI'!$AC$69="Media",'Mapa final SI'!$AE$69="Moderado"),CONCATENATE("R10C",'Mapa final SI'!$S$69),"")</f>
        <v/>
      </c>
      <c r="AB35" s="268" t="str">
        <f>IF(AND('Mapa final SI'!$AC$64="Media",'Mapa final SI'!$AE$64="Mayor"),CONCATENATE("R10C",'Mapa final SI'!$S$64),"")</f>
        <v/>
      </c>
      <c r="AC35" s="269" t="str">
        <f>IF(AND('Mapa final SI'!$AC$65="Media",'Mapa final SI'!$AE$65="Mayor"),CONCATENATE("R10C",'Mapa final SI'!$S$65),"")</f>
        <v/>
      </c>
      <c r="AD35" s="269" t="str">
        <f>IF(AND('Mapa final SI'!$AC$66="Media",'Mapa final SI'!$AE$66="Mayor"),CONCATENATE("R10C",'Mapa final SI'!$S$66),"")</f>
        <v/>
      </c>
      <c r="AE35" s="269" t="str">
        <f>IF(AND('Mapa final SI'!$AC$67="Media",'Mapa final SI'!$AE$67="Mayor"),CONCATENATE("R10C",'Mapa final SI'!$S$67),"")</f>
        <v/>
      </c>
      <c r="AF35" s="269" t="str">
        <f>IF(AND('Mapa final SI'!$AC$68="Media",'Mapa final SI'!$AE$68="Mayor"),CONCATENATE("R10C",'Mapa final SI'!$S$68),"")</f>
        <v/>
      </c>
      <c r="AG35" s="270" t="str">
        <f>IF(AND('Mapa final SI'!$AC$69="Media",'Mapa final SI'!$AE$69="Mayor"),CONCATENATE("R10C",'Mapa final SI'!$S$69),"")</f>
        <v/>
      </c>
      <c r="AH35" s="271" t="str">
        <f>IF(AND('Mapa final SI'!$AC$64="Media",'Mapa final SI'!$AE$64="Catastrófico"),CONCATENATE("R10C",'Mapa final SI'!$S$64),"")</f>
        <v/>
      </c>
      <c r="AI35" s="272" t="str">
        <f>IF(AND('Mapa final SI'!$AC$65="Media",'Mapa final SI'!$AE$65="Catastrófico"),CONCATENATE("R10C",'Mapa final SI'!$S$65),"")</f>
        <v/>
      </c>
      <c r="AJ35" s="272" t="str">
        <f>IF(AND('Mapa final SI'!$AC$66="Media",'Mapa final SI'!$AE$66="Catastrófico"),CONCATENATE("R10C",'Mapa final SI'!$S$66),"")</f>
        <v/>
      </c>
      <c r="AK35" s="272" t="str">
        <f>IF(AND('Mapa final SI'!$AC$67="Media",'Mapa final SI'!$AE$67="Catastrófico"),CONCATENATE("R10C",'Mapa final SI'!$S$67),"")</f>
        <v/>
      </c>
      <c r="AL35" s="272" t="str">
        <f>IF(AND('Mapa final SI'!$AC$68="Media",'Mapa final SI'!$AE$68="Catastrófico"),CONCATENATE("R10C",'Mapa final SI'!$S$68),"")</f>
        <v/>
      </c>
      <c r="AM35" s="273" t="str">
        <f>IF(AND('Mapa final SI'!$AC$69="Media",'Mapa final SI'!$AE$69="Catastrófico"),CONCATENATE("R10C",'Mapa final SI'!$S$69),"")</f>
        <v/>
      </c>
      <c r="AN35" s="15"/>
      <c r="AO35" s="683"/>
      <c r="AP35" s="684"/>
      <c r="AQ35" s="684"/>
      <c r="AR35" s="684"/>
      <c r="AS35" s="684"/>
      <c r="AT35" s="6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44"/>
      <c r="C36" s="644"/>
      <c r="D36" s="645"/>
      <c r="E36" s="646" t="s">
        <v>589</v>
      </c>
      <c r="F36" s="647"/>
      <c r="G36" s="647"/>
      <c r="H36" s="647"/>
      <c r="I36" s="647"/>
      <c r="J36" s="283" t="str">
        <f>IF(AND('Mapa final SI'!$AC$10="Baja",'Mapa final SI'!$AE$10="Leve"),CONCATENATE("R1C",'Mapa final SI'!$S$10),"")</f>
        <v/>
      </c>
      <c r="K36" s="284" t="str">
        <f>IF(AND('Mapa final SI'!$AC$11="Baja",'Mapa final SI'!$AE$11="Leve"),CONCATENATE("R1C",'Mapa final SI'!$S$11),"")</f>
        <v/>
      </c>
      <c r="L36" s="284" t="str">
        <f>IF(AND('Mapa final SI'!$AC$12="Baja",'Mapa final SI'!$AE$12="Leve"),CONCATENATE("R1C",'Mapa final SI'!$S$12),"")</f>
        <v/>
      </c>
      <c r="M36" s="284" t="str">
        <f>IF(AND('Mapa final SI'!$AC$13="Baja",'Mapa final SI'!$AE$13="Leve"),CONCATENATE("R1C",'Mapa final SI'!$S$13),"")</f>
        <v/>
      </c>
      <c r="N36" s="284" t="str">
        <f>IF(AND('Mapa final SI'!$AC$14="Baja",'Mapa final SI'!$AE$14="Leve"),CONCATENATE("R1C",'Mapa final SI'!$S$14),"")</f>
        <v/>
      </c>
      <c r="O36" s="285" t="str">
        <f>IF(AND('Mapa final SI'!$AC$15="Baja",'Mapa final SI'!$AE$15="Leve"),CONCATENATE("R1C",'Mapa final SI'!$S$15),"")</f>
        <v/>
      </c>
      <c r="P36" s="274" t="str">
        <f>IF(AND('Mapa final SI'!$AC$10="Baja",'Mapa final SI'!$AE$10="Menor"),CONCATENATE("R1C",'Mapa final SI'!$S$10),"")</f>
        <v>R1C1</v>
      </c>
      <c r="Q36" s="275" t="str">
        <f>IF(AND('Mapa final SI'!$AC$11="Baja",'Mapa final SI'!$AE$11="Menor"),CONCATENATE("R1C",'Mapa final SI'!$S$11),"")</f>
        <v/>
      </c>
      <c r="R36" s="275" t="str">
        <f>IF(AND('Mapa final SI'!$AC$12="Baja",'Mapa final SI'!$AE$12="Menor"),CONCATENATE("R1C",'Mapa final SI'!$S$12),"")</f>
        <v/>
      </c>
      <c r="S36" s="275" t="str">
        <f>IF(AND('Mapa final SI'!$AC$13="Baja",'Mapa final SI'!$AE$13="Menor"),CONCATENATE("R1C",'Mapa final SI'!$S$13),"")</f>
        <v/>
      </c>
      <c r="T36" s="275" t="str">
        <f>IF(AND('Mapa final SI'!$AC$14="Baja",'Mapa final SI'!$AE$14="Menor"),CONCATENATE("R1C",'Mapa final SI'!$S$14),"")</f>
        <v/>
      </c>
      <c r="U36" s="276" t="str">
        <f>IF(AND('Mapa final SI'!$AC$15="Baja",'Mapa final SI'!$AE$15="Menor"),CONCATENATE("R1C",'Mapa final SI'!$S$15),"")</f>
        <v/>
      </c>
      <c r="V36" s="274" t="str">
        <f>IF(AND('Mapa final SI'!$AC$10="Baja",'Mapa final SI'!$AE$10="Moderado"),CONCATENATE("R1C",'Mapa final SI'!$S$10),"")</f>
        <v/>
      </c>
      <c r="W36" s="275" t="str">
        <f>IF(AND('Mapa final SI'!$AC$11="Baja",'Mapa final SI'!$AE$11="Moderado"),CONCATENATE("R1C",'Mapa final SI'!$S$11),"")</f>
        <v/>
      </c>
      <c r="X36" s="275" t="str">
        <f>IF(AND('Mapa final SI'!$AC$12="Baja",'Mapa final SI'!$AE$12="Moderado"),CONCATENATE("R1C",'Mapa final SI'!$S$12),"")</f>
        <v/>
      </c>
      <c r="Y36" s="275" t="str">
        <f>IF(AND('Mapa final SI'!$AC$13="Baja",'Mapa final SI'!$AE$13="Moderado"),CONCATENATE("R1C",'Mapa final SI'!$S$13),"")</f>
        <v/>
      </c>
      <c r="Z36" s="275" t="str">
        <f>IF(AND('Mapa final SI'!$AC$14="Baja",'Mapa final SI'!$AE$14="Moderado"),CONCATENATE("R1C",'Mapa final SI'!$S$14),"")</f>
        <v/>
      </c>
      <c r="AA36" s="276" t="str">
        <f>IF(AND('Mapa final SI'!$AC$15="Baja",'Mapa final SI'!$AE$15="Moderado"),CONCATENATE("R1C",'Mapa final SI'!$S$15),"")</f>
        <v/>
      </c>
      <c r="AB36" s="256" t="str">
        <f>IF(AND('Mapa final SI'!$AC$10="Baja",'Mapa final SI'!$AE$10="Mayor"),CONCATENATE("R1C",'Mapa final SI'!$S$10),"")</f>
        <v/>
      </c>
      <c r="AC36" s="257" t="str">
        <f>IF(AND('Mapa final SI'!$AC$11="Baja",'Mapa final SI'!$AE$11="Mayor"),CONCATENATE("R1C",'Mapa final SI'!$S$11),"")</f>
        <v/>
      </c>
      <c r="AD36" s="257" t="str">
        <f>IF(AND('Mapa final SI'!$AC$12="Baja",'Mapa final SI'!$AE$12="Mayor"),CONCATENATE("R1C",'Mapa final SI'!$S$12),"")</f>
        <v/>
      </c>
      <c r="AE36" s="257" t="str">
        <f>IF(AND('Mapa final SI'!$AC$13="Baja",'Mapa final SI'!$AE$13="Mayor"),CONCATENATE("R1C",'Mapa final SI'!$S$13),"")</f>
        <v/>
      </c>
      <c r="AF36" s="257" t="str">
        <f>IF(AND('Mapa final SI'!$AC$14="Baja",'Mapa final SI'!$AE$14="Mayor"),CONCATENATE("R1C",'Mapa final SI'!$S$14),"")</f>
        <v/>
      </c>
      <c r="AG36" s="258" t="str">
        <f>IF(AND('Mapa final SI'!$AC$15="Baja",'Mapa final SI'!$AE$15="Mayor"),CONCATENATE("R1C",'Mapa final SI'!$S$15),"")</f>
        <v/>
      </c>
      <c r="AH36" s="259" t="str">
        <f>IF(AND('Mapa final SI'!$AC$10="Baja",'Mapa final SI'!$AE$10="Catastrófico"),CONCATENATE("R1C",'Mapa final SI'!$S$10),"")</f>
        <v/>
      </c>
      <c r="AI36" s="260" t="str">
        <f>IF(AND('Mapa final SI'!$AC$11="Baja",'Mapa final SI'!$AE$11="Catastrófico"),CONCATENATE("R1C",'Mapa final SI'!$S$11),"")</f>
        <v/>
      </c>
      <c r="AJ36" s="260" t="str">
        <f>IF(AND('Mapa final SI'!$AC$12="Baja",'Mapa final SI'!$AE$12="Catastrófico"),CONCATENATE("R1C",'Mapa final SI'!$S$12),"")</f>
        <v/>
      </c>
      <c r="AK36" s="260" t="str">
        <f>IF(AND('Mapa final SI'!$AC$13="Baja",'Mapa final SI'!$AE$13="Catastrófico"),CONCATENATE("R1C",'Mapa final SI'!$S$13),"")</f>
        <v/>
      </c>
      <c r="AL36" s="260" t="str">
        <f>IF(AND('Mapa final SI'!$AC$14="Baja",'Mapa final SI'!$AE$14="Catastrófico"),CONCATENATE("R1C",'Mapa final SI'!$S$14),"")</f>
        <v/>
      </c>
      <c r="AM36" s="261" t="str">
        <f>IF(AND('Mapa final SI'!$AC$15="Baja",'Mapa final SI'!$AE$15="Catastrófico"),CONCATENATE("R1C",'Mapa final SI'!$S$15),"")</f>
        <v/>
      </c>
      <c r="AN36" s="15"/>
      <c r="AO36" s="686" t="s">
        <v>590</v>
      </c>
      <c r="AP36" s="687"/>
      <c r="AQ36" s="687"/>
      <c r="AR36" s="687"/>
      <c r="AS36" s="687"/>
      <c r="AT36" s="6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44"/>
      <c r="C37" s="644"/>
      <c r="D37" s="645"/>
      <c r="E37" s="667"/>
      <c r="F37" s="650"/>
      <c r="G37" s="650"/>
      <c r="H37" s="650"/>
      <c r="I37" s="650"/>
      <c r="J37" s="286" t="str">
        <f>IF(AND('Mapa final SI'!$AC$16="Baja",'Mapa final SI'!$AE$16="Leve"),CONCATENATE("R2C",'Mapa final SI'!$S$16),"")</f>
        <v/>
      </c>
      <c r="K37" s="287" t="str">
        <f>IF(AND('Mapa final SI'!$AC$17="Baja",'Mapa final SI'!$AE$17="Leve"),CONCATENATE("R2C",'Mapa final SI'!$S$17),"")</f>
        <v/>
      </c>
      <c r="L37" s="287" t="str">
        <f>IF(AND('Mapa final SI'!$AC$18="Baja",'Mapa final SI'!$AE$18="Leve"),CONCATENATE("R2C",'Mapa final SI'!$S$18),"")</f>
        <v/>
      </c>
      <c r="M37" s="287" t="str">
        <f>IF(AND('Mapa final SI'!$AC$19="Baja",'Mapa final SI'!$AE$19="Leve"),CONCATENATE("R2C",'Mapa final SI'!$S$19),"")</f>
        <v/>
      </c>
      <c r="N37" s="287" t="str">
        <f>IF(AND('Mapa final SI'!$AC$20="Baja",'Mapa final SI'!$AE$20="Leve"),CONCATENATE("R2C",'Mapa final SI'!$S$20),"")</f>
        <v/>
      </c>
      <c r="O37" s="288" t="str">
        <f>IF(AND('Mapa final SI'!$AC$21="Baja",'Mapa final SI'!$AE$21="Leve"),CONCATENATE("R2C",'Mapa final SI'!$S$21),"")</f>
        <v/>
      </c>
      <c r="P37" s="277" t="str">
        <f>IF(AND('Mapa final SI'!$AC$16="Baja",'Mapa final SI'!$AE$16="Menor"),CONCATENATE("R2C",'Mapa final SI'!$S$16),"")</f>
        <v/>
      </c>
      <c r="Q37" s="278" t="str">
        <f>IF(AND('Mapa final SI'!$AC$17="Baja",'Mapa final SI'!$AE$17="Menor"),CONCATENATE("R2C",'Mapa final SI'!$S$17),"")</f>
        <v/>
      </c>
      <c r="R37" s="278" t="str">
        <f>IF(AND('Mapa final SI'!$AC$18="Baja",'Mapa final SI'!$AE$18="Menor"),CONCATENATE("R2C",'Mapa final SI'!$S$18),"")</f>
        <v/>
      </c>
      <c r="S37" s="278" t="str">
        <f>IF(AND('Mapa final SI'!$AC$19="Baja",'Mapa final SI'!$AE$19="Menor"),CONCATENATE("R2C",'Mapa final SI'!$S$19),"")</f>
        <v/>
      </c>
      <c r="T37" s="278" t="str">
        <f>IF(AND('Mapa final SI'!$AC$20="Baja",'Mapa final SI'!$AE$20="Menor"),CONCATENATE("R2C",'Mapa final SI'!$S$20),"")</f>
        <v/>
      </c>
      <c r="U37" s="279" t="str">
        <f>IF(AND('Mapa final SI'!$AC$21="Baja",'Mapa final SI'!$AE$21="Menor"),CONCATENATE("R2C",'Mapa final SI'!$S$21),"")</f>
        <v/>
      </c>
      <c r="V37" s="277" t="str">
        <f>IF(AND('Mapa final SI'!$AC$16="Baja",'Mapa final SI'!$AE$16="Moderado"),CONCATENATE("R2C",'Mapa final SI'!$S$16),"")</f>
        <v/>
      </c>
      <c r="W37" s="278" t="str">
        <f>IF(AND('Mapa final SI'!$AC$17="Baja",'Mapa final SI'!$AE$17="Moderado"),CONCATENATE("R2C",'Mapa final SI'!$S$17),"")</f>
        <v/>
      </c>
      <c r="X37" s="278" t="str">
        <f>IF(AND('Mapa final SI'!$AC$18="Baja",'Mapa final SI'!$AE$18="Moderado"),CONCATENATE("R2C",'Mapa final SI'!$S$18),"")</f>
        <v/>
      </c>
      <c r="Y37" s="278" t="str">
        <f>IF(AND('Mapa final SI'!$AC$19="Baja",'Mapa final SI'!$AE$19="Moderado"),CONCATENATE("R2C",'Mapa final SI'!$S$19),"")</f>
        <v/>
      </c>
      <c r="Z37" s="278" t="str">
        <f>IF(AND('Mapa final SI'!$AC$20="Baja",'Mapa final SI'!$AE$20="Moderado"),CONCATENATE("R2C",'Mapa final SI'!$S$20),"")</f>
        <v/>
      </c>
      <c r="AA37" s="279" t="str">
        <f>IF(AND('Mapa final SI'!$AC$21="Baja",'Mapa final SI'!$AE$21="Moderado"),CONCATENATE("R2C",'Mapa final SI'!$S$21),"")</f>
        <v/>
      </c>
      <c r="AB37" s="262" t="str">
        <f>IF(AND('Mapa final SI'!$AC$16="Baja",'Mapa final SI'!$AE$16="Mayor"),CONCATENATE("R2C",'Mapa final SI'!$S$16),"")</f>
        <v/>
      </c>
      <c r="AC37" s="263" t="str">
        <f>IF(AND('Mapa final SI'!$AC$17="Baja",'Mapa final SI'!$AE$17="Mayor"),CONCATENATE("R2C",'Mapa final SI'!$S$17),"")</f>
        <v/>
      </c>
      <c r="AD37" s="263" t="str">
        <f>IF(AND('Mapa final SI'!$AC$18="Baja",'Mapa final SI'!$AE$18="Mayor"),CONCATENATE("R2C",'Mapa final SI'!$S$18),"")</f>
        <v/>
      </c>
      <c r="AE37" s="263" t="str">
        <f>IF(AND('Mapa final SI'!$AC$19="Baja",'Mapa final SI'!$AE$19="Mayor"),CONCATENATE("R2C",'Mapa final SI'!$S$19),"")</f>
        <v/>
      </c>
      <c r="AF37" s="263" t="str">
        <f>IF(AND('Mapa final SI'!$AC$20="Baja",'Mapa final SI'!$AE$20="Mayor"),CONCATENATE("R2C",'Mapa final SI'!$S$20),"")</f>
        <v/>
      </c>
      <c r="AG37" s="264" t="str">
        <f>IF(AND('Mapa final SI'!$AC$21="Baja",'Mapa final SI'!$AE$21="Mayor"),CONCATENATE("R2C",'Mapa final SI'!$S$21),"")</f>
        <v/>
      </c>
      <c r="AH37" s="265" t="str">
        <f>IF(AND('Mapa final SI'!$AC$16="Baja",'Mapa final SI'!$AE$16="Catastrófico"),CONCATENATE("R2C",'Mapa final SI'!$S$16),"")</f>
        <v/>
      </c>
      <c r="AI37" s="266" t="str">
        <f>IF(AND('Mapa final SI'!$AC$17="Baja",'Mapa final SI'!$AE$17="Catastrófico"),CONCATENATE("R2C",'Mapa final SI'!$S$17),"")</f>
        <v/>
      </c>
      <c r="AJ37" s="266" t="str">
        <f>IF(AND('Mapa final SI'!$AC$18="Baja",'Mapa final SI'!$AE$18="Catastrófico"),CONCATENATE("R2C",'Mapa final SI'!$S$18),"")</f>
        <v/>
      </c>
      <c r="AK37" s="266" t="str">
        <f>IF(AND('Mapa final SI'!$AC$19="Baja",'Mapa final SI'!$AE$19="Catastrófico"),CONCATENATE("R2C",'Mapa final SI'!$S$19),"")</f>
        <v/>
      </c>
      <c r="AL37" s="266" t="str">
        <f>IF(AND('Mapa final SI'!$AC$20="Baja",'Mapa final SI'!$AE$20="Catastrófico"),CONCATENATE("R2C",'Mapa final SI'!$S$20),"")</f>
        <v/>
      </c>
      <c r="AM37" s="267" t="str">
        <f>IF(AND('Mapa final SI'!$AC$21="Baja",'Mapa final SI'!$AE$21="Catastrófico"),CONCATENATE("R2C",'Mapa final SI'!$S$21),"")</f>
        <v/>
      </c>
      <c r="AN37" s="15"/>
      <c r="AO37" s="689"/>
      <c r="AP37" s="690"/>
      <c r="AQ37" s="690"/>
      <c r="AR37" s="690"/>
      <c r="AS37" s="690"/>
      <c r="AT37" s="6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44"/>
      <c r="C38" s="644"/>
      <c r="D38" s="645"/>
      <c r="E38" s="649"/>
      <c r="F38" s="650"/>
      <c r="G38" s="650"/>
      <c r="H38" s="650"/>
      <c r="I38" s="650"/>
      <c r="J38" s="286" t="str">
        <f>IF(AND('Mapa final SI'!$AC$22="Baja",'Mapa final SI'!$AE$22="Leve"),CONCATENATE("R3C",'Mapa final SI'!$S$22),"")</f>
        <v/>
      </c>
      <c r="K38" s="287" t="str">
        <f>IF(AND('Mapa final SI'!$AC$23="Baja",'Mapa final SI'!$AE$23="Leve"),CONCATENATE("R3C",'Mapa final SI'!$S$23),"")</f>
        <v/>
      </c>
      <c r="L38" s="287" t="str">
        <f>IF(AND('Mapa final SI'!$AC$24="Baja",'Mapa final SI'!$AE$24="Leve"),CONCATENATE("R3C",'Mapa final SI'!$S$24),"")</f>
        <v/>
      </c>
      <c r="M38" s="287" t="str">
        <f>IF(AND('Mapa final SI'!$AC$25="Baja",'Mapa final SI'!$AE$25="Leve"),CONCATENATE("R3C",'Mapa final SI'!$S$25),"")</f>
        <v/>
      </c>
      <c r="N38" s="287" t="str">
        <f>IF(AND('Mapa final SI'!$AC$26="Baja",'Mapa final SI'!$AE$26="Leve"),CONCATENATE("R3C",'Mapa final SI'!$S$26),"")</f>
        <v/>
      </c>
      <c r="O38" s="288" t="str">
        <f>IF(AND('Mapa final SI'!$AC$27="Baja",'Mapa final SI'!$AE$27="Leve"),CONCATENATE("R3C",'Mapa final SI'!$S$27),"")</f>
        <v/>
      </c>
      <c r="P38" s="277" t="str">
        <f>IF(AND('Mapa final SI'!$AC$22="Baja",'Mapa final SI'!$AE$22="Menor"),CONCATENATE("R3C",'Mapa final SI'!$S$22),"")</f>
        <v/>
      </c>
      <c r="Q38" s="278" t="str">
        <f>IF(AND('Mapa final SI'!$AC$23="Baja",'Mapa final SI'!$AE$23="Menor"),CONCATENATE("R3C",'Mapa final SI'!$S$23),"")</f>
        <v/>
      </c>
      <c r="R38" s="278" t="str">
        <f>IF(AND('Mapa final SI'!$AC$24="Baja",'Mapa final SI'!$AE$24="Menor"),CONCATENATE("R3C",'Mapa final SI'!$S$24),"")</f>
        <v/>
      </c>
      <c r="S38" s="278" t="str">
        <f>IF(AND('Mapa final SI'!$AC$25="Baja",'Mapa final SI'!$AE$25="Menor"),CONCATENATE("R3C",'Mapa final SI'!$S$25),"")</f>
        <v/>
      </c>
      <c r="T38" s="278" t="str">
        <f>IF(AND('Mapa final SI'!$AC$26="Baja",'Mapa final SI'!$AE$26="Menor"),CONCATENATE("R3C",'Mapa final SI'!$S$26),"")</f>
        <v/>
      </c>
      <c r="U38" s="279" t="str">
        <f>IF(AND('Mapa final SI'!$AC$27="Baja",'Mapa final SI'!$AE$27="Menor"),CONCATENATE("R3C",'Mapa final SI'!$S$27),"")</f>
        <v/>
      </c>
      <c r="V38" s="277" t="str">
        <f>IF(AND('Mapa final SI'!$AC$22="Baja",'Mapa final SI'!$AE$22="Moderado"),CONCATENATE("R3C",'Mapa final SI'!$S$22),"")</f>
        <v/>
      </c>
      <c r="W38" s="278" t="str">
        <f>IF(AND('Mapa final SI'!$AC$23="Baja",'Mapa final SI'!$AE$23="Moderado"),CONCATENATE("R3C",'Mapa final SI'!$S$23),"")</f>
        <v/>
      </c>
      <c r="X38" s="278" t="str">
        <f>IF(AND('Mapa final SI'!$AC$24="Baja",'Mapa final SI'!$AE$24="Moderado"),CONCATENATE("R3C",'Mapa final SI'!$S$24),"")</f>
        <v/>
      </c>
      <c r="Y38" s="278" t="str">
        <f>IF(AND('Mapa final SI'!$AC$25="Baja",'Mapa final SI'!$AE$25="Moderado"),CONCATENATE("R3C",'Mapa final SI'!$S$25),"")</f>
        <v/>
      </c>
      <c r="Z38" s="278" t="str">
        <f>IF(AND('Mapa final SI'!$AC$26="Baja",'Mapa final SI'!$AE$26="Moderado"),CONCATENATE("R3C",'Mapa final SI'!$S$26),"")</f>
        <v/>
      </c>
      <c r="AA38" s="279" t="str">
        <f>IF(AND('Mapa final SI'!$AC$27="Baja",'Mapa final SI'!$AE$27="Moderado"),CONCATENATE("R3C",'Mapa final SI'!$S$27),"")</f>
        <v/>
      </c>
      <c r="AB38" s="262" t="str">
        <f>IF(AND('Mapa final SI'!$AC$22="Baja",'Mapa final SI'!$AE$22="Mayor"),CONCATENATE("R3C",'Mapa final SI'!$S$22),"")</f>
        <v/>
      </c>
      <c r="AC38" s="263" t="str">
        <f>IF(AND('Mapa final SI'!$AC$23="Baja",'Mapa final SI'!$AE$23="Mayor"),CONCATENATE("R3C",'Mapa final SI'!$S$23),"")</f>
        <v/>
      </c>
      <c r="AD38" s="263" t="str">
        <f>IF(AND('Mapa final SI'!$AC$24="Baja",'Mapa final SI'!$AE$24="Mayor"),CONCATENATE("R3C",'Mapa final SI'!$S$24),"")</f>
        <v/>
      </c>
      <c r="AE38" s="263" t="str">
        <f>IF(AND('Mapa final SI'!$AC$25="Baja",'Mapa final SI'!$AE$25="Mayor"),CONCATENATE("R3C",'Mapa final SI'!$S$25),"")</f>
        <v/>
      </c>
      <c r="AF38" s="263" t="str">
        <f>IF(AND('Mapa final SI'!$AC$26="Baja",'Mapa final SI'!$AE$26="Mayor"),CONCATENATE("R3C",'Mapa final SI'!$S$26),"")</f>
        <v/>
      </c>
      <c r="AG38" s="264" t="str">
        <f>IF(AND('Mapa final SI'!$AC$27="Baja",'Mapa final SI'!$AE$27="Mayor"),CONCATENATE("R3C",'Mapa final SI'!$S$27),"")</f>
        <v/>
      </c>
      <c r="AH38" s="265" t="str">
        <f>IF(AND('Mapa final SI'!$AC$22="Baja",'Mapa final SI'!$AE$22="Catastrófico"),CONCATENATE("R3C",'Mapa final SI'!$S$22),"")</f>
        <v/>
      </c>
      <c r="AI38" s="266" t="str">
        <f>IF(AND('Mapa final SI'!$AC$23="Baja",'Mapa final SI'!$AE$23="Catastrófico"),CONCATENATE("R3C",'Mapa final SI'!$S$23),"")</f>
        <v/>
      </c>
      <c r="AJ38" s="266" t="str">
        <f>IF(AND('Mapa final SI'!$AC$24="Baja",'Mapa final SI'!$AE$24="Catastrófico"),CONCATENATE("R3C",'Mapa final SI'!$S$24),"")</f>
        <v/>
      </c>
      <c r="AK38" s="266" t="str">
        <f>IF(AND('Mapa final SI'!$AC$25="Baja",'Mapa final SI'!$AE$25="Catastrófico"),CONCATENATE("R3C",'Mapa final SI'!$S$25),"")</f>
        <v/>
      </c>
      <c r="AL38" s="266" t="str">
        <f>IF(AND('Mapa final SI'!$AC$26="Baja",'Mapa final SI'!$AE$26="Catastrófico"),CONCATENATE("R3C",'Mapa final SI'!$S$26),"")</f>
        <v/>
      </c>
      <c r="AM38" s="267" t="str">
        <f>IF(AND('Mapa final SI'!$AC$27="Baja",'Mapa final SI'!$AE$27="Catastrófico"),CONCATENATE("R3C",'Mapa final SI'!$S$27),"")</f>
        <v/>
      </c>
      <c r="AN38" s="15"/>
      <c r="AO38" s="689"/>
      <c r="AP38" s="690"/>
      <c r="AQ38" s="690"/>
      <c r="AR38" s="690"/>
      <c r="AS38" s="690"/>
      <c r="AT38" s="69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44"/>
      <c r="C39" s="644"/>
      <c r="D39" s="645"/>
      <c r="E39" s="649"/>
      <c r="F39" s="650"/>
      <c r="G39" s="650"/>
      <c r="H39" s="650"/>
      <c r="I39" s="650"/>
      <c r="J39" s="286" t="str">
        <f>IF(AND('Mapa final SI'!$AC$28="Baja",'Mapa final SI'!$AE$28="Leve"),CONCATENATE("R4C",'Mapa final SI'!$S$28),"")</f>
        <v/>
      </c>
      <c r="K39" s="287" t="str">
        <f>IF(AND('Mapa final SI'!$AC$29="Baja",'Mapa final SI'!$AE$29="Leve"),CONCATENATE("R4C",'Mapa final SI'!$S$29),"")</f>
        <v/>
      </c>
      <c r="L39" s="287" t="str">
        <f>IF(AND('Mapa final SI'!$AC$30="Baja",'Mapa final SI'!$AE$30="Leve"),CONCATENATE("R4C",'Mapa final SI'!$S$30),"")</f>
        <v/>
      </c>
      <c r="M39" s="287" t="str">
        <f>IF(AND('Mapa final SI'!$AC$31="Baja",'Mapa final SI'!$AE$31="Leve"),CONCATENATE("R4C",'Mapa final SI'!$S$31),"")</f>
        <v/>
      </c>
      <c r="N39" s="287" t="str">
        <f>IF(AND('Mapa final SI'!$AC$32="Baja",'Mapa final SI'!$AE$32="Leve"),CONCATENATE("R4C",'Mapa final SI'!$S$32),"")</f>
        <v/>
      </c>
      <c r="O39" s="288" t="str">
        <f>IF(AND('Mapa final SI'!$AC$33="Baja",'Mapa final SI'!$AE$33="Leve"),CONCATENATE("R4C",'Mapa final SI'!$S$33),"")</f>
        <v/>
      </c>
      <c r="P39" s="277" t="str">
        <f>IF(AND('Mapa final SI'!$AC$28="Baja",'Mapa final SI'!$AE$28="Menor"),CONCATENATE("R4C",'Mapa final SI'!$S$28),"")</f>
        <v/>
      </c>
      <c r="Q39" s="278" t="str">
        <f>IF(AND('Mapa final SI'!$AC$29="Baja",'Mapa final SI'!$AE$29="Menor"),CONCATENATE("R4C",'Mapa final SI'!$S$29),"")</f>
        <v/>
      </c>
      <c r="R39" s="278" t="str">
        <f>IF(AND('Mapa final SI'!$AC$30="Baja",'Mapa final SI'!$AE$30="Menor"),CONCATENATE("R4C",'Mapa final SI'!$S$30),"")</f>
        <v/>
      </c>
      <c r="S39" s="278" t="str">
        <f>IF(AND('Mapa final SI'!$AC$31="Baja",'Mapa final SI'!$AE$31="Menor"),CONCATENATE("R4C",'Mapa final SI'!$S$31),"")</f>
        <v/>
      </c>
      <c r="T39" s="278" t="str">
        <f>IF(AND('Mapa final SI'!$AC$32="Baja",'Mapa final SI'!$AE$32="Menor"),CONCATENATE("R4C",'Mapa final SI'!$S$32),"")</f>
        <v/>
      </c>
      <c r="U39" s="279" t="str">
        <f>IF(AND('Mapa final SI'!$AC$33="Baja",'Mapa final SI'!$AE$33="Menor"),CONCATENATE("R4C",'Mapa final SI'!$S$33),"")</f>
        <v/>
      </c>
      <c r="V39" s="277" t="str">
        <f>IF(AND('Mapa final SI'!$AC$28="Baja",'Mapa final SI'!$AE$28="Moderado"),CONCATENATE("R4C",'Mapa final SI'!$S$28),"")</f>
        <v/>
      </c>
      <c r="W39" s="278" t="str">
        <f>IF(AND('Mapa final SI'!$AC$29="Baja",'Mapa final SI'!$AE$29="Moderado"),CONCATENATE("R4C",'Mapa final SI'!$S$29),"")</f>
        <v/>
      </c>
      <c r="X39" s="278" t="str">
        <f>IF(AND('Mapa final SI'!$AC$30="Baja",'Mapa final SI'!$AE$30="Moderado"),CONCATENATE("R4C",'Mapa final SI'!$S$30),"")</f>
        <v/>
      </c>
      <c r="Y39" s="278" t="str">
        <f>IF(AND('Mapa final SI'!$AC$31="Baja",'Mapa final SI'!$AE$31="Moderado"),CONCATENATE("R4C",'Mapa final SI'!$S$31),"")</f>
        <v/>
      </c>
      <c r="Z39" s="278" t="str">
        <f>IF(AND('Mapa final SI'!$AC$32="Baja",'Mapa final SI'!$AE$32="Moderado"),CONCATENATE("R4C",'Mapa final SI'!$S$32),"")</f>
        <v/>
      </c>
      <c r="AA39" s="279" t="str">
        <f>IF(AND('Mapa final SI'!$AC$33="Baja",'Mapa final SI'!$AE$33="Moderado"),CONCATENATE("R4C",'Mapa final SI'!$S$33),"")</f>
        <v/>
      </c>
      <c r="AB39" s="262" t="str">
        <f>IF(AND('Mapa final SI'!$AC$28="Baja",'Mapa final SI'!$AE$28="Mayor"),CONCATENATE("R4C",'Mapa final SI'!$S$28),"")</f>
        <v/>
      </c>
      <c r="AC39" s="263" t="str">
        <f>IF(AND('Mapa final SI'!$AC$29="Baja",'Mapa final SI'!$AE$29="Mayor"),CONCATENATE("R4C",'Mapa final SI'!$S$29),"")</f>
        <v/>
      </c>
      <c r="AD39" s="263" t="str">
        <f>IF(AND('Mapa final SI'!$AC$30="Baja",'Mapa final SI'!$AE$30="Mayor"),CONCATENATE("R4C",'Mapa final SI'!$S$30),"")</f>
        <v/>
      </c>
      <c r="AE39" s="263" t="str">
        <f>IF(AND('Mapa final SI'!$AC$31="Baja",'Mapa final SI'!$AE$31="Mayor"),CONCATENATE("R4C",'Mapa final SI'!$S$31),"")</f>
        <v/>
      </c>
      <c r="AF39" s="263" t="str">
        <f>IF(AND('Mapa final SI'!$AC$32="Baja",'Mapa final SI'!$AE$32="Mayor"),CONCATENATE("R4C",'Mapa final SI'!$S$32),"")</f>
        <v/>
      </c>
      <c r="AG39" s="264" t="str">
        <f>IF(AND('Mapa final SI'!$AC$33="Baja",'Mapa final SI'!$AE$33="Mayor"),CONCATENATE("R4C",'Mapa final SI'!$S$33),"")</f>
        <v/>
      </c>
      <c r="AH39" s="265" t="str">
        <f>IF(AND('Mapa final SI'!$AC$28="Baja",'Mapa final SI'!$AE$28="Catastrófico"),CONCATENATE("R4C",'Mapa final SI'!$S$28),"")</f>
        <v/>
      </c>
      <c r="AI39" s="266" t="str">
        <f>IF(AND('Mapa final SI'!$AC$29="Baja",'Mapa final SI'!$AE$29="Catastrófico"),CONCATENATE("R4C",'Mapa final SI'!$S$29),"")</f>
        <v/>
      </c>
      <c r="AJ39" s="266" t="str">
        <f>IF(AND('Mapa final SI'!$AC$30="Baja",'Mapa final SI'!$AE$30="Catastrófico"),CONCATENATE("R4C",'Mapa final SI'!$S$30),"")</f>
        <v/>
      </c>
      <c r="AK39" s="266" t="str">
        <f>IF(AND('Mapa final SI'!$AC$31="Baja",'Mapa final SI'!$AE$31="Catastrófico"),CONCATENATE("R4C",'Mapa final SI'!$S$31),"")</f>
        <v/>
      </c>
      <c r="AL39" s="266" t="str">
        <f>IF(AND('Mapa final SI'!$AC$32="Baja",'Mapa final SI'!$AE$32="Catastrófico"),CONCATENATE("R4C",'Mapa final SI'!$S$32),"")</f>
        <v/>
      </c>
      <c r="AM39" s="267" t="str">
        <f>IF(AND('Mapa final SI'!$AC$33="Baja",'Mapa final SI'!$AE$33="Catastrófico"),CONCATENATE("R4C",'Mapa final SI'!$S$33),"")</f>
        <v/>
      </c>
      <c r="AN39" s="15"/>
      <c r="AO39" s="689"/>
      <c r="AP39" s="690"/>
      <c r="AQ39" s="690"/>
      <c r="AR39" s="690"/>
      <c r="AS39" s="690"/>
      <c r="AT39" s="69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44"/>
      <c r="C40" s="644"/>
      <c r="D40" s="645"/>
      <c r="E40" s="649"/>
      <c r="F40" s="650"/>
      <c r="G40" s="650"/>
      <c r="H40" s="650"/>
      <c r="I40" s="650"/>
      <c r="J40" s="286" t="str">
        <f>IF(AND('Mapa final SI'!$AC$34="Baja",'Mapa final SI'!$AE$34="Leve"),CONCATENATE("R5C",'Mapa final SI'!$S$34),"")</f>
        <v/>
      </c>
      <c r="K40" s="287" t="str">
        <f>IF(AND('Mapa final SI'!$AC$35="Baja",'Mapa final SI'!$AE$35="Leve"),CONCATENATE("R5C",'Mapa final SI'!$S$35),"")</f>
        <v/>
      </c>
      <c r="L40" s="287" t="str">
        <f>IF(AND('Mapa final SI'!$AC$36="Baja",'Mapa final SI'!$AE$36="Leve"),CONCATENATE("R5C",'Mapa final SI'!$S$36),"")</f>
        <v/>
      </c>
      <c r="M40" s="287" t="str">
        <f>IF(AND('Mapa final SI'!$AC$37="Baja",'Mapa final SI'!$AE$37="Leve"),CONCATENATE("R5C",'Mapa final SI'!$S$37),"")</f>
        <v/>
      </c>
      <c r="N40" s="287" t="str">
        <f>IF(AND('Mapa final SI'!$AC$38="Baja",'Mapa final SI'!$AE$38="Leve"),CONCATENATE("R5C",'Mapa final SI'!$S$38),"")</f>
        <v/>
      </c>
      <c r="O40" s="288" t="str">
        <f>IF(AND('Mapa final SI'!$AC$39="Baja",'Mapa final SI'!$AE$39="Leve"),CONCATENATE("R5C",'Mapa final SI'!$S$39),"")</f>
        <v/>
      </c>
      <c r="P40" s="277" t="str">
        <f>IF(AND('Mapa final SI'!$AC$34="Baja",'Mapa final SI'!$AE$34="Menor"),CONCATENATE("R5C",'Mapa final SI'!$S$34),"")</f>
        <v/>
      </c>
      <c r="Q40" s="278" t="str">
        <f>IF(AND('Mapa final SI'!$AC$35="Baja",'Mapa final SI'!$AE$35="Menor"),CONCATENATE("R5C",'Mapa final SI'!$S$35),"")</f>
        <v/>
      </c>
      <c r="R40" s="278" t="str">
        <f>IF(AND('Mapa final SI'!$AC$36="Baja",'Mapa final SI'!$AE$36="Menor"),CONCATENATE("R5C",'Mapa final SI'!$S$36),"")</f>
        <v/>
      </c>
      <c r="S40" s="278" t="str">
        <f>IF(AND('Mapa final SI'!$AC$37="Baja",'Mapa final SI'!$AE$37="Menor"),CONCATENATE("R5C",'Mapa final SI'!$S$37),"")</f>
        <v/>
      </c>
      <c r="T40" s="278" t="str">
        <f>IF(AND('Mapa final SI'!$AC$38="Baja",'Mapa final SI'!$AE$38="Menor"),CONCATENATE("R5C",'Mapa final SI'!$S$38),"")</f>
        <v/>
      </c>
      <c r="U40" s="279" t="str">
        <f>IF(AND('Mapa final SI'!$AC$39="Baja",'Mapa final SI'!$AE$39="Menor"),CONCATENATE("R5C",'Mapa final SI'!$S$39),"")</f>
        <v/>
      </c>
      <c r="V40" s="277" t="str">
        <f>IF(AND('Mapa final SI'!$AC$34="Baja",'Mapa final SI'!$AE$34="Moderado"),CONCATENATE("R5C",'Mapa final SI'!$S$34),"")</f>
        <v/>
      </c>
      <c r="W40" s="278" t="str">
        <f>IF(AND('Mapa final SI'!$AC$35="Baja",'Mapa final SI'!$AE$35="Moderado"),CONCATENATE("R5C",'Mapa final SI'!$S$35),"")</f>
        <v/>
      </c>
      <c r="X40" s="278" t="str">
        <f>IF(AND('Mapa final SI'!$AC$36="Baja",'Mapa final SI'!$AE$36="Moderado"),CONCATENATE("R5C",'Mapa final SI'!$S$36),"")</f>
        <v/>
      </c>
      <c r="Y40" s="278" t="str">
        <f>IF(AND('Mapa final SI'!$AC$37="Baja",'Mapa final SI'!$AE$37="Moderado"),CONCATENATE("R5C",'Mapa final SI'!$S$37),"")</f>
        <v/>
      </c>
      <c r="Z40" s="278" t="str">
        <f>IF(AND('Mapa final SI'!$AC$38="Baja",'Mapa final SI'!$AE$38="Moderado"),CONCATENATE("R5C",'Mapa final SI'!$S$38),"")</f>
        <v/>
      </c>
      <c r="AA40" s="279" t="str">
        <f>IF(AND('Mapa final SI'!$AC$39="Baja",'Mapa final SI'!$AE$39="Moderado"),CONCATENATE("R5C",'Mapa final SI'!$S$39),"")</f>
        <v/>
      </c>
      <c r="AB40" s="262" t="str">
        <f>IF(AND('Mapa final SI'!$AC$34="Baja",'Mapa final SI'!$AE$34="Mayor"),CONCATENATE("R5C",'Mapa final SI'!$S$34),"")</f>
        <v/>
      </c>
      <c r="AC40" s="263" t="str">
        <f>IF(AND('Mapa final SI'!$AC$35="Baja",'Mapa final SI'!$AE$35="Mayor"),CONCATENATE("R5C",'Mapa final SI'!$S$35),"")</f>
        <v/>
      </c>
      <c r="AD40" s="263" t="str">
        <f>IF(AND('Mapa final SI'!$AC$36="Baja",'Mapa final SI'!$AE$36="Mayor"),CONCATENATE("R5C",'Mapa final SI'!$S$36),"")</f>
        <v/>
      </c>
      <c r="AE40" s="263" t="str">
        <f>IF(AND('Mapa final SI'!$AC$37="Baja",'Mapa final SI'!$AE$37="Mayor"),CONCATENATE("R5C",'Mapa final SI'!$S$37),"")</f>
        <v/>
      </c>
      <c r="AF40" s="263" t="str">
        <f>IF(AND('Mapa final SI'!$AC$38="Baja",'Mapa final SI'!$AE$38="Mayor"),CONCATENATE("R5C",'Mapa final SI'!$S$38),"")</f>
        <v/>
      </c>
      <c r="AG40" s="264" t="str">
        <f>IF(AND('Mapa final SI'!$AC$39="Baja",'Mapa final SI'!$AE$39="Mayor"),CONCATENATE("R5C",'Mapa final SI'!$S$39),"")</f>
        <v/>
      </c>
      <c r="AH40" s="265" t="str">
        <f>IF(AND('Mapa final SI'!$AC$34="Baja",'Mapa final SI'!$AE$34="Catastrófico"),CONCATENATE("R5C",'Mapa final SI'!$S$34),"")</f>
        <v/>
      </c>
      <c r="AI40" s="266" t="str">
        <f>IF(AND('Mapa final SI'!$AC$35="Baja",'Mapa final SI'!$AE$35="Catastrófico"),CONCATENATE("R5C",'Mapa final SI'!$S$35),"")</f>
        <v/>
      </c>
      <c r="AJ40" s="266" t="str">
        <f>IF(AND('Mapa final SI'!$AC$36="Baja",'Mapa final SI'!$AE$36="Catastrófico"),CONCATENATE("R5C",'Mapa final SI'!$S$36),"")</f>
        <v/>
      </c>
      <c r="AK40" s="266" t="str">
        <f>IF(AND('Mapa final SI'!$AC$37="Baja",'Mapa final SI'!$AE$37="Catastrófico"),CONCATENATE("R5C",'Mapa final SI'!$S$37),"")</f>
        <v/>
      </c>
      <c r="AL40" s="266" t="str">
        <f>IF(AND('Mapa final SI'!$AC$38="Baja",'Mapa final SI'!$AE$38="Catastrófico"),CONCATENATE("R5C",'Mapa final SI'!$S$38),"")</f>
        <v/>
      </c>
      <c r="AM40" s="267" t="str">
        <f>IF(AND('Mapa final SI'!$AC$39="Baja",'Mapa final SI'!$AE$39="Catastrófico"),CONCATENATE("R5C",'Mapa final SI'!$S$39),"")</f>
        <v/>
      </c>
      <c r="AN40" s="15"/>
      <c r="AO40" s="689"/>
      <c r="AP40" s="690"/>
      <c r="AQ40" s="690"/>
      <c r="AR40" s="690"/>
      <c r="AS40" s="690"/>
      <c r="AT40" s="69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44"/>
      <c r="C41" s="644"/>
      <c r="D41" s="645"/>
      <c r="E41" s="649"/>
      <c r="F41" s="650"/>
      <c r="G41" s="650"/>
      <c r="H41" s="650"/>
      <c r="I41" s="650"/>
      <c r="J41" s="286" t="str">
        <f>IF(AND('Mapa final SI'!$AC$40="Baja",'Mapa final SI'!$AE$40="Leve"),CONCATENATE("R6C",'Mapa final SI'!$S$40),"")</f>
        <v/>
      </c>
      <c r="K41" s="287" t="str">
        <f>IF(AND('Mapa final SI'!$AC$41="Baja",'Mapa final SI'!$AE$41="Leve"),CONCATENATE("R6C",'Mapa final SI'!$S$41),"")</f>
        <v/>
      </c>
      <c r="L41" s="287" t="str">
        <f>IF(AND('Mapa final SI'!$AC$42="Baja",'Mapa final SI'!$AE$42="Leve"),CONCATENATE("R6C",'Mapa final SI'!$S$42),"")</f>
        <v/>
      </c>
      <c r="M41" s="287" t="str">
        <f>IF(AND('Mapa final SI'!$AC$43="Baja",'Mapa final SI'!$AE$43="Leve"),CONCATENATE("R6C",'Mapa final SI'!$S$43),"")</f>
        <v/>
      </c>
      <c r="N41" s="287" t="str">
        <f>IF(AND('Mapa final SI'!$AC$44="Baja",'Mapa final SI'!$AE$44="Leve"),CONCATENATE("R6C",'Mapa final SI'!$S$44),"")</f>
        <v/>
      </c>
      <c r="O41" s="288" t="str">
        <f>IF(AND('Mapa final SI'!$AC$45="Baja",'Mapa final SI'!$AE$45="Leve"),CONCATENATE("R6C",'Mapa final SI'!$S$45),"")</f>
        <v/>
      </c>
      <c r="P41" s="277" t="str">
        <f>IF(AND('Mapa final SI'!$AC$40="Baja",'Mapa final SI'!$AE$40="Menor"),CONCATENATE("R6C",'Mapa final SI'!$S$40),"")</f>
        <v/>
      </c>
      <c r="Q41" s="278" t="str">
        <f>IF(AND('Mapa final SI'!$AC$41="Baja",'Mapa final SI'!$AE$41="Menor"),CONCATENATE("R6C",'Mapa final SI'!$S$41),"")</f>
        <v/>
      </c>
      <c r="R41" s="278" t="str">
        <f>IF(AND('Mapa final SI'!$AC$42="Baja",'Mapa final SI'!$AE$42="Menor"),CONCATENATE("R6C",'Mapa final SI'!$S$42),"")</f>
        <v/>
      </c>
      <c r="S41" s="278" t="str">
        <f>IF(AND('Mapa final SI'!$AC$43="Baja",'Mapa final SI'!$AE$43="Menor"),CONCATENATE("R6C",'Mapa final SI'!$S$43),"")</f>
        <v/>
      </c>
      <c r="T41" s="278" t="str">
        <f>IF(AND('Mapa final SI'!$AC$44="Baja",'Mapa final SI'!$AE$44="Menor"),CONCATENATE("R6C",'Mapa final SI'!$S$44),"")</f>
        <v/>
      </c>
      <c r="U41" s="279" t="str">
        <f>IF(AND('Mapa final SI'!$AC$45="Baja",'Mapa final SI'!$AE$45="Menor"),CONCATENATE("R6C",'Mapa final SI'!$S$45),"")</f>
        <v/>
      </c>
      <c r="V41" s="277" t="str">
        <f>IF(AND('Mapa final SI'!$AC$40="Baja",'Mapa final SI'!$AE$40="Moderado"),CONCATENATE("R6C",'Mapa final SI'!$S$40),"")</f>
        <v/>
      </c>
      <c r="W41" s="278" t="str">
        <f>IF(AND('Mapa final SI'!$AC$41="Baja",'Mapa final SI'!$AE$41="Moderado"),CONCATENATE("R6C",'Mapa final SI'!$S$41),"")</f>
        <v/>
      </c>
      <c r="X41" s="278" t="str">
        <f>IF(AND('Mapa final SI'!$AC$42="Baja",'Mapa final SI'!$AE$42="Moderado"),CONCATENATE("R6C",'Mapa final SI'!$S$42),"")</f>
        <v/>
      </c>
      <c r="Y41" s="278" t="str">
        <f>IF(AND('Mapa final SI'!$AC$43="Baja",'Mapa final SI'!$AE$43="Moderado"),CONCATENATE("R6C",'Mapa final SI'!$S$43),"")</f>
        <v/>
      </c>
      <c r="Z41" s="278" t="str">
        <f>IF(AND('Mapa final SI'!$AC$44="Baja",'Mapa final SI'!$AE$44="Moderado"),CONCATENATE("R6C",'Mapa final SI'!$S$44),"")</f>
        <v/>
      </c>
      <c r="AA41" s="279" t="str">
        <f>IF(AND('Mapa final SI'!$AC$45="Baja",'Mapa final SI'!$AE$45="Moderado"),CONCATENATE("R6C",'Mapa final SI'!$S$45),"")</f>
        <v/>
      </c>
      <c r="AB41" s="262" t="str">
        <f>IF(AND('Mapa final SI'!$AC$40="Baja",'Mapa final SI'!$AE$40="Mayor"),CONCATENATE("R6C",'Mapa final SI'!$S$40),"")</f>
        <v/>
      </c>
      <c r="AC41" s="263" t="str">
        <f>IF(AND('Mapa final SI'!$AC$41="Baja",'Mapa final SI'!$AE$41="Mayor"),CONCATENATE("R6C",'Mapa final SI'!$S$41),"")</f>
        <v/>
      </c>
      <c r="AD41" s="263" t="str">
        <f>IF(AND('Mapa final SI'!$AC$42="Baja",'Mapa final SI'!$AE$42="Mayor"),CONCATENATE("R6C",'Mapa final SI'!$S$42),"")</f>
        <v/>
      </c>
      <c r="AE41" s="263" t="str">
        <f>IF(AND('Mapa final SI'!$AC$43="Baja",'Mapa final SI'!$AE$43="Mayor"),CONCATENATE("R6C",'Mapa final SI'!$S$43),"")</f>
        <v/>
      </c>
      <c r="AF41" s="263" t="str">
        <f>IF(AND('Mapa final SI'!$AC$44="Baja",'Mapa final SI'!$AE$44="Mayor"),CONCATENATE("R6C",'Mapa final SI'!$S$44),"")</f>
        <v/>
      </c>
      <c r="AG41" s="264" t="str">
        <f>IF(AND('Mapa final SI'!$AC$45="Baja",'Mapa final SI'!$AE$45="Mayor"),CONCATENATE("R6C",'Mapa final SI'!$S$45),"")</f>
        <v/>
      </c>
      <c r="AH41" s="265" t="str">
        <f>IF(AND('Mapa final SI'!$AC$40="Baja",'Mapa final SI'!$AE$40="Catastrófico"),CONCATENATE("R6C",'Mapa final SI'!$S$40),"")</f>
        <v/>
      </c>
      <c r="AI41" s="266" t="str">
        <f>IF(AND('Mapa final SI'!$AC$41="Baja",'Mapa final SI'!$AE$41="Catastrófico"),CONCATENATE("R6C",'Mapa final SI'!$S$41),"")</f>
        <v/>
      </c>
      <c r="AJ41" s="266" t="str">
        <f>IF(AND('Mapa final SI'!$AC$42="Baja",'Mapa final SI'!$AE$42="Catastrófico"),CONCATENATE("R6C",'Mapa final SI'!$S$42),"")</f>
        <v/>
      </c>
      <c r="AK41" s="266" t="str">
        <f>IF(AND('Mapa final SI'!$AC$43="Baja",'Mapa final SI'!$AE$43="Catastrófico"),CONCATENATE("R6C",'Mapa final SI'!$S$43),"")</f>
        <v/>
      </c>
      <c r="AL41" s="266" t="str">
        <f>IF(AND('Mapa final SI'!$AC$44="Baja",'Mapa final SI'!$AE$44="Catastrófico"),CONCATENATE("R6C",'Mapa final SI'!$S$44),"")</f>
        <v/>
      </c>
      <c r="AM41" s="267" t="str">
        <f>IF(AND('Mapa final SI'!$AC$45="Baja",'Mapa final SI'!$AE$45="Catastrófico"),CONCATENATE("R6C",'Mapa final SI'!$S$45),"")</f>
        <v/>
      </c>
      <c r="AN41" s="15"/>
      <c r="AO41" s="689"/>
      <c r="AP41" s="690"/>
      <c r="AQ41" s="690"/>
      <c r="AR41" s="690"/>
      <c r="AS41" s="690"/>
      <c r="AT41" s="69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44"/>
      <c r="C42" s="644"/>
      <c r="D42" s="645"/>
      <c r="E42" s="649"/>
      <c r="F42" s="650"/>
      <c r="G42" s="650"/>
      <c r="H42" s="650"/>
      <c r="I42" s="650"/>
      <c r="J42" s="286" t="str">
        <f>IF(AND('Mapa final SI'!$AC$46="Baja",'Mapa final SI'!$AE$46="Leve"),CONCATENATE("R7C",'Mapa final SI'!$S$46),"")</f>
        <v/>
      </c>
      <c r="K42" s="287" t="str">
        <f>IF(AND('Mapa final SI'!$AC$47="Baja",'Mapa final SI'!$AE$47="Leve"),CONCATENATE("R7C",'Mapa final SI'!$S$47),"")</f>
        <v/>
      </c>
      <c r="L42" s="287" t="str">
        <f>IF(AND('Mapa final SI'!$AC$48="Baja",'Mapa final SI'!$AE$48="Leve"),CONCATENATE("R7C",'Mapa final SI'!$S$48),"")</f>
        <v/>
      </c>
      <c r="M42" s="287" t="str">
        <f>IF(AND('Mapa final SI'!$AC$49="Baja",'Mapa final SI'!$AE$49="Leve"),CONCATENATE("R7C",'Mapa final SI'!$S$49),"")</f>
        <v/>
      </c>
      <c r="N42" s="287" t="str">
        <f>IF(AND('Mapa final SI'!$AC$50="Baja",'Mapa final SI'!$AE$50="Leve"),CONCATENATE("R7C",'Mapa final SI'!$S$50),"")</f>
        <v/>
      </c>
      <c r="O42" s="288" t="str">
        <f>IF(AND('Mapa final SI'!$AC$51="Baja",'Mapa final SI'!$AE$51="Leve"),CONCATENATE("R7C",'Mapa final SI'!$S$51),"")</f>
        <v/>
      </c>
      <c r="P42" s="277" t="str">
        <f>IF(AND('Mapa final SI'!$AC$46="Baja",'Mapa final SI'!$AE$46="Menor"),CONCATENATE("R7C",'Mapa final SI'!$S$46),"")</f>
        <v/>
      </c>
      <c r="Q42" s="278" t="str">
        <f>IF(AND('Mapa final SI'!$AC$47="Baja",'Mapa final SI'!$AE$47="Menor"),CONCATENATE("R7C",'Mapa final SI'!$S$47),"")</f>
        <v/>
      </c>
      <c r="R42" s="278" t="str">
        <f>IF(AND('Mapa final SI'!$AC$48="Baja",'Mapa final SI'!$AE$48="Menor"),CONCATENATE("R7C",'Mapa final SI'!$S$48),"")</f>
        <v/>
      </c>
      <c r="S42" s="278" t="str">
        <f>IF(AND('Mapa final SI'!$AC$49="Baja",'Mapa final SI'!$AE$49="Menor"),CONCATENATE("R7C",'Mapa final SI'!$S$49),"")</f>
        <v/>
      </c>
      <c r="T42" s="278" t="str">
        <f>IF(AND('Mapa final SI'!$AC$50="Baja",'Mapa final SI'!$AE$50="Menor"),CONCATENATE("R7C",'Mapa final SI'!$S$50),"")</f>
        <v/>
      </c>
      <c r="U42" s="279" t="str">
        <f>IF(AND('Mapa final SI'!$AC$51="Baja",'Mapa final SI'!$AE$51="Menor"),CONCATENATE("R7C",'Mapa final SI'!$S$51),"")</f>
        <v/>
      </c>
      <c r="V42" s="277" t="str">
        <f>IF(AND('Mapa final SI'!$AC$46="Baja",'Mapa final SI'!$AE$46="Moderado"),CONCATENATE("R7C",'Mapa final SI'!$S$46),"")</f>
        <v/>
      </c>
      <c r="W42" s="278" t="str">
        <f>IF(AND('Mapa final SI'!$AC$47="Baja",'Mapa final SI'!$AE$47="Moderado"),CONCATENATE("R7C",'Mapa final SI'!$S$47),"")</f>
        <v/>
      </c>
      <c r="X42" s="278" t="str">
        <f>IF(AND('Mapa final SI'!$AC$48="Baja",'Mapa final SI'!$AE$48="Moderado"),CONCATENATE("R7C",'Mapa final SI'!$S$48),"")</f>
        <v/>
      </c>
      <c r="Y42" s="278" t="str">
        <f>IF(AND('Mapa final SI'!$AC$49="Baja",'Mapa final SI'!$AE$49="Moderado"),CONCATENATE("R7C",'Mapa final SI'!$S$49),"")</f>
        <v/>
      </c>
      <c r="Z42" s="278" t="str">
        <f>IF(AND('Mapa final SI'!$AC$50="Baja",'Mapa final SI'!$AE$50="Moderado"),CONCATENATE("R7C",'Mapa final SI'!$S$50),"")</f>
        <v/>
      </c>
      <c r="AA42" s="279" t="str">
        <f>IF(AND('Mapa final SI'!$AC$51="Baja",'Mapa final SI'!$AE$51="Moderado"),CONCATENATE("R7C",'Mapa final SI'!$S$51),"")</f>
        <v/>
      </c>
      <c r="AB42" s="262" t="str">
        <f>IF(AND('Mapa final SI'!$AC$46="Baja",'Mapa final SI'!$AE$46="Mayor"),CONCATENATE("R7C",'Mapa final SI'!$S$46),"")</f>
        <v/>
      </c>
      <c r="AC42" s="263" t="str">
        <f>IF(AND('Mapa final SI'!$AC$47="Baja",'Mapa final SI'!$AE$47="Mayor"),CONCATENATE("R7C",'Mapa final SI'!$S$47),"")</f>
        <v/>
      </c>
      <c r="AD42" s="263" t="str">
        <f>IF(AND('Mapa final SI'!$AC$48="Baja",'Mapa final SI'!$AE$48="Mayor"),CONCATENATE("R7C",'Mapa final SI'!$S$48),"")</f>
        <v/>
      </c>
      <c r="AE42" s="263" t="str">
        <f>IF(AND('Mapa final SI'!$AC$49="Baja",'Mapa final SI'!$AE$49="Mayor"),CONCATENATE("R7C",'Mapa final SI'!$S$49),"")</f>
        <v/>
      </c>
      <c r="AF42" s="263" t="str">
        <f>IF(AND('Mapa final SI'!$AC$50="Baja",'Mapa final SI'!$AE$50="Mayor"),CONCATENATE("R7C",'Mapa final SI'!$S$50),"")</f>
        <v/>
      </c>
      <c r="AG42" s="264" t="str">
        <f>IF(AND('Mapa final SI'!$AC$51="Baja",'Mapa final SI'!$AE$51="Mayor"),CONCATENATE("R7C",'Mapa final SI'!$S$51),"")</f>
        <v/>
      </c>
      <c r="AH42" s="265" t="str">
        <f>IF(AND('Mapa final SI'!$AC$46="Baja",'Mapa final SI'!$AE$46="Catastrófico"),CONCATENATE("R7C",'Mapa final SI'!$S$46),"")</f>
        <v/>
      </c>
      <c r="AI42" s="266" t="str">
        <f>IF(AND('Mapa final SI'!$AC$47="Baja",'Mapa final SI'!$AE$47="Catastrófico"),CONCATENATE("R7C",'Mapa final SI'!$S$47),"")</f>
        <v/>
      </c>
      <c r="AJ42" s="266" t="str">
        <f>IF(AND('Mapa final SI'!$AC$48="Baja",'Mapa final SI'!$AE$48="Catastrófico"),CONCATENATE("R7C",'Mapa final SI'!$S$48),"")</f>
        <v/>
      </c>
      <c r="AK42" s="266" t="str">
        <f>IF(AND('Mapa final SI'!$AC$49="Baja",'Mapa final SI'!$AE$49="Catastrófico"),CONCATENATE("R7C",'Mapa final SI'!$S$49),"")</f>
        <v/>
      </c>
      <c r="AL42" s="266" t="str">
        <f>IF(AND('Mapa final SI'!$AC$50="Baja",'Mapa final SI'!$AE$50="Catastrófico"),CONCATENATE("R7C",'Mapa final SI'!$S$50),"")</f>
        <v/>
      </c>
      <c r="AM42" s="267" t="str">
        <f>IF(AND('Mapa final SI'!$AC$51="Baja",'Mapa final SI'!$AE$51="Catastrófico"),CONCATENATE("R7C",'Mapa final SI'!$S$51),"")</f>
        <v/>
      </c>
      <c r="AN42" s="15"/>
      <c r="AO42" s="689"/>
      <c r="AP42" s="690"/>
      <c r="AQ42" s="690"/>
      <c r="AR42" s="690"/>
      <c r="AS42" s="690"/>
      <c r="AT42" s="69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44"/>
      <c r="C43" s="644"/>
      <c r="D43" s="645"/>
      <c r="E43" s="649"/>
      <c r="F43" s="650"/>
      <c r="G43" s="650"/>
      <c r="H43" s="650"/>
      <c r="I43" s="650"/>
      <c r="J43" s="286" t="str">
        <f>IF(AND('Mapa final SI'!$AC$52="Baja",'Mapa final SI'!$AE$52="Leve"),CONCATENATE("R8C",'Mapa final SI'!$S$52),"")</f>
        <v/>
      </c>
      <c r="K43" s="287" t="str">
        <f>IF(AND('Mapa final SI'!$AC$53="Baja",'Mapa final SI'!$AE$53="Leve"),CONCATENATE("R8C",'Mapa final SI'!$S$53),"")</f>
        <v/>
      </c>
      <c r="L43" s="287" t="str">
        <f>IF(AND('Mapa final SI'!$AC$54="Baja",'Mapa final SI'!$AE$54="Leve"),CONCATENATE("R8C",'Mapa final SI'!$S$54),"")</f>
        <v/>
      </c>
      <c r="M43" s="287" t="str">
        <f>IF(AND('Mapa final SI'!$AC$55="Baja",'Mapa final SI'!$AE$55="Leve"),CONCATENATE("R8C",'Mapa final SI'!$S$55),"")</f>
        <v/>
      </c>
      <c r="N43" s="287" t="str">
        <f>IF(AND('Mapa final SI'!$AC$56="Baja",'Mapa final SI'!$AE$56="Leve"),CONCATENATE("R8C",'Mapa final SI'!$S$56),"")</f>
        <v/>
      </c>
      <c r="O43" s="288" t="str">
        <f>IF(AND('Mapa final SI'!$AC$57="Baja",'Mapa final SI'!$AE$57="Leve"),CONCATENATE("R8C",'Mapa final SI'!$S$57),"")</f>
        <v/>
      </c>
      <c r="P43" s="277" t="str">
        <f>IF(AND('Mapa final SI'!$AC$52="Baja",'Mapa final SI'!$AE$52="Menor"),CONCATENATE("R8C",'Mapa final SI'!$S$52),"")</f>
        <v/>
      </c>
      <c r="Q43" s="278" t="str">
        <f>IF(AND('Mapa final SI'!$AC$53="Baja",'Mapa final SI'!$AE$53="Menor"),CONCATENATE("R8C",'Mapa final SI'!$S$53),"")</f>
        <v/>
      </c>
      <c r="R43" s="278" t="str">
        <f>IF(AND('Mapa final SI'!$AC$54="Baja",'Mapa final SI'!$AE$54="Menor"),CONCATENATE("R8C",'Mapa final SI'!$S$54),"")</f>
        <v/>
      </c>
      <c r="S43" s="278" t="str">
        <f>IF(AND('Mapa final SI'!$AC$55="Baja",'Mapa final SI'!$AE$55="Menor"),CONCATENATE("R8C",'Mapa final SI'!$S$55),"")</f>
        <v/>
      </c>
      <c r="T43" s="278" t="str">
        <f>IF(AND('Mapa final SI'!$AC$56="Baja",'Mapa final SI'!$AE$56="Menor"),CONCATENATE("R8C",'Mapa final SI'!$S$56),"")</f>
        <v/>
      </c>
      <c r="U43" s="279" t="str">
        <f>IF(AND('Mapa final SI'!$AC$57="Baja",'Mapa final SI'!$AE$57="Menor"),CONCATENATE("R8C",'Mapa final SI'!$S$57),"")</f>
        <v/>
      </c>
      <c r="V43" s="277" t="str">
        <f>IF(AND('Mapa final SI'!$AC$52="Baja",'Mapa final SI'!$AE$52="Moderado"),CONCATENATE("R8C",'Mapa final SI'!$S$52),"")</f>
        <v/>
      </c>
      <c r="W43" s="278" t="str">
        <f>IF(AND('Mapa final SI'!$AC$53="Baja",'Mapa final SI'!$AE$53="Moderado"),CONCATENATE("R8C",'Mapa final SI'!$S$53),"")</f>
        <v/>
      </c>
      <c r="X43" s="278" t="str">
        <f>IF(AND('Mapa final SI'!$AC$54="Baja",'Mapa final SI'!$AE$54="Moderado"),CONCATENATE("R8C",'Mapa final SI'!$S$54),"")</f>
        <v/>
      </c>
      <c r="Y43" s="278" t="str">
        <f>IF(AND('Mapa final SI'!$AC$55="Baja",'Mapa final SI'!$AE$55="Moderado"),CONCATENATE("R8C",'Mapa final SI'!$S$55),"")</f>
        <v/>
      </c>
      <c r="Z43" s="278" t="str">
        <f>IF(AND('Mapa final SI'!$AC$56="Baja",'Mapa final SI'!$AE$56="Moderado"),CONCATENATE("R8C",'Mapa final SI'!$S$56),"")</f>
        <v/>
      </c>
      <c r="AA43" s="279" t="str">
        <f>IF(AND('Mapa final SI'!$AC$57="Baja",'Mapa final SI'!$AE$57="Moderado"),CONCATENATE("R8C",'Mapa final SI'!$S$57),"")</f>
        <v/>
      </c>
      <c r="AB43" s="262" t="str">
        <f>IF(AND('Mapa final SI'!$AC$52="Baja",'Mapa final SI'!$AE$52="Mayor"),CONCATENATE("R8C",'Mapa final SI'!$S$52),"")</f>
        <v/>
      </c>
      <c r="AC43" s="263" t="str">
        <f>IF(AND('Mapa final SI'!$AC$53="Baja",'Mapa final SI'!$AE$53="Mayor"),CONCATENATE("R8C",'Mapa final SI'!$S$53),"")</f>
        <v/>
      </c>
      <c r="AD43" s="263" t="str">
        <f>IF(AND('Mapa final SI'!$AC$54="Baja",'Mapa final SI'!$AE$54="Mayor"),CONCATENATE("R8C",'Mapa final SI'!$S$54),"")</f>
        <v/>
      </c>
      <c r="AE43" s="263" t="str">
        <f>IF(AND('Mapa final SI'!$AC$55="Baja",'Mapa final SI'!$AE$55="Mayor"),CONCATENATE("R8C",'Mapa final SI'!$S$55),"")</f>
        <v/>
      </c>
      <c r="AF43" s="263" t="str">
        <f>IF(AND('Mapa final SI'!$AC$56="Baja",'Mapa final SI'!$AE$56="Mayor"),CONCATENATE("R8C",'Mapa final SI'!$S$56),"")</f>
        <v/>
      </c>
      <c r="AG43" s="264" t="str">
        <f>IF(AND('Mapa final SI'!$AC$57="Baja",'Mapa final SI'!$AE$57="Mayor"),CONCATENATE("R8C",'Mapa final SI'!$S$57),"")</f>
        <v/>
      </c>
      <c r="AH43" s="265" t="str">
        <f>IF(AND('Mapa final SI'!$AC$52="Baja",'Mapa final SI'!$AE$52="Catastrófico"),CONCATENATE("R8C",'Mapa final SI'!$S$52),"")</f>
        <v/>
      </c>
      <c r="AI43" s="266" t="str">
        <f>IF(AND('Mapa final SI'!$AC$53="Baja",'Mapa final SI'!$AE$53="Catastrófico"),CONCATENATE("R8C",'Mapa final SI'!$S$53),"")</f>
        <v/>
      </c>
      <c r="AJ43" s="266" t="str">
        <f>IF(AND('Mapa final SI'!$AC$54="Baja",'Mapa final SI'!$AE$54="Catastrófico"),CONCATENATE("R8C",'Mapa final SI'!$S$54),"")</f>
        <v/>
      </c>
      <c r="AK43" s="266" t="str">
        <f>IF(AND('Mapa final SI'!$AC$55="Baja",'Mapa final SI'!$AE$55="Catastrófico"),CONCATENATE("R8C",'Mapa final SI'!$S$55),"")</f>
        <v/>
      </c>
      <c r="AL43" s="266" t="str">
        <f>IF(AND('Mapa final SI'!$AC$56="Baja",'Mapa final SI'!$AE$56="Catastrófico"),CONCATENATE("R8C",'Mapa final SI'!$S$56),"")</f>
        <v/>
      </c>
      <c r="AM43" s="267" t="str">
        <f>IF(AND('Mapa final SI'!$AC$57="Baja",'Mapa final SI'!$AE$57="Catastrófico"),CONCATENATE("R8C",'Mapa final SI'!$S$57),"")</f>
        <v/>
      </c>
      <c r="AN43" s="15"/>
      <c r="AO43" s="689"/>
      <c r="AP43" s="690"/>
      <c r="AQ43" s="690"/>
      <c r="AR43" s="690"/>
      <c r="AS43" s="690"/>
      <c r="AT43" s="69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44"/>
      <c r="C44" s="644"/>
      <c r="D44" s="645"/>
      <c r="E44" s="649"/>
      <c r="F44" s="650"/>
      <c r="G44" s="650"/>
      <c r="H44" s="650"/>
      <c r="I44" s="650"/>
      <c r="J44" s="286" t="str">
        <f>IF(AND('Mapa final SI'!$AC$58="Baja",'Mapa final SI'!$AE$58="Leve"),CONCATENATE("R9C",'Mapa final SI'!$S$58),"")</f>
        <v/>
      </c>
      <c r="K44" s="287" t="str">
        <f>IF(AND('Mapa final SI'!$AC$59="Baja",'Mapa final SI'!$AE$59="Leve"),CONCATENATE("R9C",'Mapa final SI'!$S$59),"")</f>
        <v/>
      </c>
      <c r="L44" s="287" t="str">
        <f>IF(AND('Mapa final SI'!$AC$60="Baja",'Mapa final SI'!$AE$60="Leve"),CONCATENATE("R9C",'Mapa final SI'!$S$60),"")</f>
        <v/>
      </c>
      <c r="M44" s="287" t="str">
        <f>IF(AND('Mapa final SI'!$AC$61="Baja",'Mapa final SI'!$AE$61="Leve"),CONCATENATE("R9C",'Mapa final SI'!$S$61),"")</f>
        <v/>
      </c>
      <c r="N44" s="287" t="str">
        <f>IF(AND('Mapa final SI'!$AC$62="Baja",'Mapa final SI'!$AE$62="Leve"),CONCATENATE("R9C",'Mapa final SI'!$S$62),"")</f>
        <v/>
      </c>
      <c r="O44" s="288" t="str">
        <f>IF(AND('Mapa final SI'!$AC$63="Baja",'Mapa final SI'!$AE$63="Leve"),CONCATENATE("R9C",'Mapa final SI'!$S$63),"")</f>
        <v/>
      </c>
      <c r="P44" s="277" t="str">
        <f>IF(AND('Mapa final SI'!$AC$58="Baja",'Mapa final SI'!$AE$58="Menor"),CONCATENATE("R9C",'Mapa final SI'!$S$58),"")</f>
        <v/>
      </c>
      <c r="Q44" s="278" t="str">
        <f>IF(AND('Mapa final SI'!$AC$59="Baja",'Mapa final SI'!$AE$59="Menor"),CONCATENATE("R9C",'Mapa final SI'!$S$59),"")</f>
        <v/>
      </c>
      <c r="R44" s="278" t="str">
        <f>IF(AND('Mapa final SI'!$AC$60="Baja",'Mapa final SI'!$AE$60="Menor"),CONCATENATE("R9C",'Mapa final SI'!$S$60),"")</f>
        <v/>
      </c>
      <c r="S44" s="278" t="str">
        <f>IF(AND('Mapa final SI'!$AC$61="Baja",'Mapa final SI'!$AE$61="Menor"),CONCATENATE("R9C",'Mapa final SI'!$S$61),"")</f>
        <v/>
      </c>
      <c r="T44" s="278" t="str">
        <f>IF(AND('Mapa final SI'!$AC$62="Baja",'Mapa final SI'!$AE$62="Menor"),CONCATENATE("R9C",'Mapa final SI'!$S$62),"")</f>
        <v/>
      </c>
      <c r="U44" s="279" t="str">
        <f>IF(AND('Mapa final SI'!$AC$63="Baja",'Mapa final SI'!$AE$63="Menor"),CONCATENATE("R9C",'Mapa final SI'!$S$63),"")</f>
        <v/>
      </c>
      <c r="V44" s="277" t="str">
        <f>IF(AND('Mapa final SI'!$AC$58="Baja",'Mapa final SI'!$AE$58="Moderado"),CONCATENATE("R9C",'Mapa final SI'!$S$58),"")</f>
        <v/>
      </c>
      <c r="W44" s="278" t="str">
        <f>IF(AND('Mapa final SI'!$AC$59="Baja",'Mapa final SI'!$AE$59="Moderado"),CONCATENATE("R9C",'Mapa final SI'!$S$59),"")</f>
        <v/>
      </c>
      <c r="X44" s="278" t="str">
        <f>IF(AND('Mapa final SI'!$AC$60="Baja",'Mapa final SI'!$AE$60="Moderado"),CONCATENATE("R9C",'Mapa final SI'!$S$60),"")</f>
        <v/>
      </c>
      <c r="Y44" s="278" t="str">
        <f>IF(AND('Mapa final SI'!$AC$61="Baja",'Mapa final SI'!$AE$61="Moderado"),CONCATENATE("R9C",'Mapa final SI'!$S$61),"")</f>
        <v/>
      </c>
      <c r="Z44" s="278" t="str">
        <f>IF(AND('Mapa final SI'!$AC$62="Baja",'Mapa final SI'!$AE$62="Moderado"),CONCATENATE("R9C",'Mapa final SI'!$S$62),"")</f>
        <v/>
      </c>
      <c r="AA44" s="279" t="str">
        <f>IF(AND('Mapa final SI'!$AC$63="Baja",'Mapa final SI'!$AE$63="Moderado"),CONCATENATE("R9C",'Mapa final SI'!$S$63),"")</f>
        <v/>
      </c>
      <c r="AB44" s="262" t="str">
        <f>IF(AND('Mapa final SI'!$AC$58="Baja",'Mapa final SI'!$AE$58="Mayor"),CONCATENATE("R9C",'Mapa final SI'!$S$58),"")</f>
        <v/>
      </c>
      <c r="AC44" s="263" t="str">
        <f>IF(AND('Mapa final SI'!$AC$59="Baja",'Mapa final SI'!$AE$59="Mayor"),CONCATENATE("R9C",'Mapa final SI'!$S$59),"")</f>
        <v/>
      </c>
      <c r="AD44" s="263" t="str">
        <f>IF(AND('Mapa final SI'!$AC$60="Baja",'Mapa final SI'!$AE$60="Mayor"),CONCATENATE("R9C",'Mapa final SI'!$S$60),"")</f>
        <v/>
      </c>
      <c r="AE44" s="263" t="str">
        <f>IF(AND('Mapa final SI'!$AC$61="Baja",'Mapa final SI'!$AE$61="Mayor"),CONCATENATE("R9C",'Mapa final SI'!$S$61),"")</f>
        <v/>
      </c>
      <c r="AF44" s="263" t="str">
        <f>IF(AND('Mapa final SI'!$AC$62="Baja",'Mapa final SI'!$AE$62="Mayor"),CONCATENATE("R9C",'Mapa final SI'!$S$62),"")</f>
        <v/>
      </c>
      <c r="AG44" s="264" t="str">
        <f>IF(AND('Mapa final SI'!$AC$63="Baja",'Mapa final SI'!$AE$63="Mayor"),CONCATENATE("R9C",'Mapa final SI'!$S$63),"")</f>
        <v/>
      </c>
      <c r="AH44" s="265" t="str">
        <f>IF(AND('Mapa final SI'!$AC$58="Baja",'Mapa final SI'!$AE$58="Catastrófico"),CONCATENATE("R9C",'Mapa final SI'!$S$58),"")</f>
        <v/>
      </c>
      <c r="AI44" s="266" t="str">
        <f>IF(AND('Mapa final SI'!$AC$59="Baja",'Mapa final SI'!$AE$59="Catastrófico"),CONCATENATE("R9C",'Mapa final SI'!$S$59),"")</f>
        <v/>
      </c>
      <c r="AJ44" s="266" t="str">
        <f>IF(AND('Mapa final SI'!$AC$60="Baja",'Mapa final SI'!$AE$60="Catastrófico"),CONCATENATE("R9C",'Mapa final SI'!$S$60),"")</f>
        <v/>
      </c>
      <c r="AK44" s="266" t="str">
        <f>IF(AND('Mapa final SI'!$AC$61="Baja",'Mapa final SI'!$AE$61="Catastrófico"),CONCATENATE("R9C",'Mapa final SI'!$S$61),"")</f>
        <v/>
      </c>
      <c r="AL44" s="266" t="str">
        <f>IF(AND('Mapa final SI'!$AC$62="Baja",'Mapa final SI'!$AE$62="Catastrófico"),CONCATENATE("R9C",'Mapa final SI'!$S$62),"")</f>
        <v/>
      </c>
      <c r="AM44" s="267" t="str">
        <f>IF(AND('Mapa final SI'!$AC$63="Baja",'Mapa final SI'!$AE$63="Catastrófico"),CONCATENATE("R9C",'Mapa final SI'!$S$63),"")</f>
        <v/>
      </c>
      <c r="AN44" s="15"/>
      <c r="AO44" s="689"/>
      <c r="AP44" s="690"/>
      <c r="AQ44" s="690"/>
      <c r="AR44" s="690"/>
      <c r="AS44" s="690"/>
      <c r="AT44" s="69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44"/>
      <c r="C45" s="644"/>
      <c r="D45" s="645"/>
      <c r="E45" s="652"/>
      <c r="F45" s="653"/>
      <c r="G45" s="653"/>
      <c r="H45" s="653"/>
      <c r="I45" s="653"/>
      <c r="J45" s="289" t="str">
        <f>IF(AND('Mapa final SI'!$AC$64="Baja",'Mapa final SI'!$AE$64="Leve"),CONCATENATE("R10C",'Mapa final SI'!$S$64),"")</f>
        <v/>
      </c>
      <c r="K45" s="290" t="str">
        <f>IF(AND('Mapa final SI'!$AC$65="Baja",'Mapa final SI'!$AE$65="Leve"),CONCATENATE("R10C",'Mapa final SI'!$S$65),"")</f>
        <v/>
      </c>
      <c r="L45" s="290" t="str">
        <f>IF(AND('Mapa final SI'!$AC$66="Baja",'Mapa final SI'!$AE$66="Leve"),CONCATENATE("R10C",'Mapa final SI'!$S$66),"")</f>
        <v/>
      </c>
      <c r="M45" s="290" t="str">
        <f>IF(AND('Mapa final SI'!$AC$67="Baja",'Mapa final SI'!$AE$67="Leve"),CONCATENATE("R10C",'Mapa final SI'!$S$67),"")</f>
        <v/>
      </c>
      <c r="N45" s="290" t="str">
        <f>IF(AND('Mapa final SI'!$AC$68="Baja",'Mapa final SI'!$AE$68="Leve"),CONCATENATE("R10C",'Mapa final SI'!$S$68),"")</f>
        <v/>
      </c>
      <c r="O45" s="291" t="str">
        <f>IF(AND('Mapa final SI'!$AC$69="Baja",'Mapa final SI'!$AE$69="Leve"),CONCATENATE("R10C",'Mapa final SI'!$S$69),"")</f>
        <v/>
      </c>
      <c r="P45" s="277" t="str">
        <f>IF(AND('Mapa final SI'!$AC$64="Baja",'Mapa final SI'!$AE$64="Menor"),CONCATENATE("R10C",'Mapa final SI'!$S$64),"")</f>
        <v/>
      </c>
      <c r="Q45" s="278" t="str">
        <f>IF(AND('Mapa final SI'!$AC$65="Baja",'Mapa final SI'!$AE$65="Menor"),CONCATENATE("R10C",'Mapa final SI'!$S$65),"")</f>
        <v/>
      </c>
      <c r="R45" s="278" t="str">
        <f>IF(AND('Mapa final SI'!$AC$66="Baja",'Mapa final SI'!$AE$66="Menor"),CONCATENATE("R10C",'Mapa final SI'!$S$66),"")</f>
        <v/>
      </c>
      <c r="S45" s="278" t="str">
        <f>IF(AND('Mapa final SI'!$AC$67="Baja",'Mapa final SI'!$AE$67="Menor"),CONCATENATE("R10C",'Mapa final SI'!$S$67),"")</f>
        <v/>
      </c>
      <c r="T45" s="278" t="str">
        <f>IF(AND('Mapa final SI'!$AC$68="Baja",'Mapa final SI'!$AE$68="Menor"),CONCATENATE("R10C",'Mapa final SI'!$S$68),"")</f>
        <v/>
      </c>
      <c r="U45" s="279" t="str">
        <f>IF(AND('Mapa final SI'!$AC$69="Baja",'Mapa final SI'!$AE$69="Menor"),CONCATENATE("R10C",'Mapa final SI'!$S$69),"")</f>
        <v/>
      </c>
      <c r="V45" s="280" t="str">
        <f>IF(AND('Mapa final SI'!$AC$64="Baja",'Mapa final SI'!$AE$64="Moderado"),CONCATENATE("R10C",'Mapa final SI'!$S$64),"")</f>
        <v/>
      </c>
      <c r="W45" s="281" t="str">
        <f>IF(AND('Mapa final SI'!$AC$65="Baja",'Mapa final SI'!$AE$65="Moderado"),CONCATENATE("R10C",'Mapa final SI'!$S$65),"")</f>
        <v/>
      </c>
      <c r="X45" s="281" t="str">
        <f>IF(AND('Mapa final SI'!$AC$66="Baja",'Mapa final SI'!$AE$66="Moderado"),CONCATENATE("R10C",'Mapa final SI'!$S$66),"")</f>
        <v/>
      </c>
      <c r="Y45" s="281" t="str">
        <f>IF(AND('Mapa final SI'!$AC$67="Baja",'Mapa final SI'!$AE$67="Moderado"),CONCATENATE("R10C",'Mapa final SI'!$S$67),"")</f>
        <v/>
      </c>
      <c r="Z45" s="281" t="str">
        <f>IF(AND('Mapa final SI'!$AC$68="Baja",'Mapa final SI'!$AE$68="Moderado"),CONCATENATE("R10C",'Mapa final SI'!$S$68),"")</f>
        <v/>
      </c>
      <c r="AA45" s="282" t="str">
        <f>IF(AND('Mapa final SI'!$AC$69="Baja",'Mapa final SI'!$AE$69="Moderado"),CONCATENATE("R10C",'Mapa final SI'!$S$69),"")</f>
        <v/>
      </c>
      <c r="AB45" s="268" t="str">
        <f>IF(AND('Mapa final SI'!$AC$64="Baja",'Mapa final SI'!$AE$64="Mayor"),CONCATENATE("R10C",'Mapa final SI'!$S$64),"")</f>
        <v/>
      </c>
      <c r="AC45" s="269" t="str">
        <f>IF(AND('Mapa final SI'!$AC$65="Baja",'Mapa final SI'!$AE$65="Mayor"),CONCATENATE("R10C",'Mapa final SI'!$S$65),"")</f>
        <v/>
      </c>
      <c r="AD45" s="269" t="str">
        <f>IF(AND('Mapa final SI'!$AC$66="Baja",'Mapa final SI'!$AE$66="Mayor"),CONCATENATE("R10C",'Mapa final SI'!$S$66),"")</f>
        <v/>
      </c>
      <c r="AE45" s="269" t="str">
        <f>IF(AND('Mapa final SI'!$AC$67="Baja",'Mapa final SI'!$AE$67="Mayor"),CONCATENATE("R10C",'Mapa final SI'!$S$67),"")</f>
        <v/>
      </c>
      <c r="AF45" s="269" t="str">
        <f>IF(AND('Mapa final SI'!$AC$68="Baja",'Mapa final SI'!$AE$68="Mayor"),CONCATENATE("R10C",'Mapa final SI'!$S$68),"")</f>
        <v/>
      </c>
      <c r="AG45" s="270" t="str">
        <f>IF(AND('Mapa final SI'!$AC$69="Baja",'Mapa final SI'!$AE$69="Mayor"),CONCATENATE("R10C",'Mapa final SI'!$S$69),"")</f>
        <v/>
      </c>
      <c r="AH45" s="271" t="str">
        <f>IF(AND('Mapa final SI'!$AC$64="Baja",'Mapa final SI'!$AE$64="Catastrófico"),CONCATENATE("R10C",'Mapa final SI'!$S$64),"")</f>
        <v/>
      </c>
      <c r="AI45" s="272" t="str">
        <f>IF(AND('Mapa final SI'!$AC$65="Baja",'Mapa final SI'!$AE$65="Catastrófico"),CONCATENATE("R10C",'Mapa final SI'!$S$65),"")</f>
        <v/>
      </c>
      <c r="AJ45" s="272" t="str">
        <f>IF(AND('Mapa final SI'!$AC$66="Baja",'Mapa final SI'!$AE$66="Catastrófico"),CONCATENATE("R10C",'Mapa final SI'!$S$66),"")</f>
        <v/>
      </c>
      <c r="AK45" s="272" t="str">
        <f>IF(AND('Mapa final SI'!$AC$67="Baja",'Mapa final SI'!$AE$67="Catastrófico"),CONCATENATE("R10C",'Mapa final SI'!$S$67),"")</f>
        <v/>
      </c>
      <c r="AL45" s="272" t="str">
        <f>IF(AND('Mapa final SI'!$AC$68="Baja",'Mapa final SI'!$AE$68="Catastrófico"),CONCATENATE("R10C",'Mapa final SI'!$S$68),"")</f>
        <v/>
      </c>
      <c r="AM45" s="273" t="str">
        <f>IF(AND('Mapa final SI'!$AC$69="Baja",'Mapa final SI'!$AE$69="Catastrófico"),CONCATENATE("R10C",'Mapa final SI'!$S$69),"")</f>
        <v/>
      </c>
      <c r="AN45" s="15"/>
      <c r="AO45" s="692"/>
      <c r="AP45" s="693"/>
      <c r="AQ45" s="693"/>
      <c r="AR45" s="693"/>
      <c r="AS45" s="693"/>
      <c r="AT45" s="694"/>
    </row>
    <row r="46" spans="1:80" ht="46.5" customHeight="1" x14ac:dyDescent="0.35">
      <c r="A46" s="15"/>
      <c r="B46" s="644"/>
      <c r="C46" s="644"/>
      <c r="D46" s="645"/>
      <c r="E46" s="646" t="s">
        <v>591</v>
      </c>
      <c r="F46" s="647"/>
      <c r="G46" s="647"/>
      <c r="H46" s="647"/>
      <c r="I46" s="648"/>
      <c r="J46" s="283" t="str">
        <f>IF(AND('Mapa final SI'!$AC$10="Muy Baja",'Mapa final SI'!$AE$10="Leve"),CONCATENATE("R1C",'Mapa final SI'!$S$10),"")</f>
        <v/>
      </c>
      <c r="K46" s="284" t="str">
        <f>IF(AND('Mapa final SI'!$AC$11="Muy Baja",'Mapa final SI'!$AE$11="Leve"),CONCATENATE("R1C",'Mapa final SI'!$S$11),"")</f>
        <v/>
      </c>
      <c r="L46" s="284" t="str">
        <f>IF(AND('Mapa final SI'!$AC$12="Muy Baja",'Mapa final SI'!$AE$12="Leve"),CONCATENATE("R1C",'Mapa final SI'!$S$12),"")</f>
        <v/>
      </c>
      <c r="M46" s="284" t="str">
        <f>IF(AND('Mapa final SI'!$AC$13="Muy Baja",'Mapa final SI'!$AE$13="Leve"),CONCATENATE("R1C",'Mapa final SI'!$S$13),"")</f>
        <v/>
      </c>
      <c r="N46" s="284" t="str">
        <f>IF(AND('Mapa final SI'!$AC$14="Muy Baja",'Mapa final SI'!$AE$14="Leve"),CONCATENATE("R1C",'Mapa final SI'!$S$14),"")</f>
        <v/>
      </c>
      <c r="O46" s="285" t="str">
        <f>IF(AND('Mapa final SI'!$AC$15="Muy Baja",'Mapa final SI'!$AE$15="Leve"),CONCATENATE("R1C",'Mapa final SI'!$S$15),"")</f>
        <v/>
      </c>
      <c r="P46" s="283" t="str">
        <f>IF(AND('Mapa final SI'!$AC$10="Muy Baja",'Mapa final SI'!$AE$10="Menor"),CONCATENATE("R1C",'Mapa final SI'!$S$10),"")</f>
        <v/>
      </c>
      <c r="Q46" s="284" t="str">
        <f>IF(AND('Mapa final SI'!$AC$11="Muy Baja",'Mapa final SI'!$AE$11="Menor"),CONCATENATE("R1C",'Mapa final SI'!$S$11),"")</f>
        <v/>
      </c>
      <c r="R46" s="284" t="str">
        <f>IF(AND('Mapa final SI'!$AC$12="Muy Baja",'Mapa final SI'!$AE$12="Menor"),CONCATENATE("R1C",'Mapa final SI'!$S$12),"")</f>
        <v/>
      </c>
      <c r="S46" s="284" t="str">
        <f>IF(AND('Mapa final SI'!$AC$13="Muy Baja",'Mapa final SI'!$AE$13="Menor"),CONCATENATE("R1C",'Mapa final SI'!$S$13),"")</f>
        <v/>
      </c>
      <c r="T46" s="284" t="str">
        <f>IF(AND('Mapa final SI'!$AC$14="Muy Baja",'Mapa final SI'!$AE$14="Menor"),CONCATENATE("R1C",'Mapa final SI'!$S$14),"")</f>
        <v/>
      </c>
      <c r="U46" s="285" t="str">
        <f>IF(AND('Mapa final SI'!$AC$15="Muy Baja",'Mapa final SI'!$AE$15="Menor"),CONCATENATE("R1C",'Mapa final SI'!$S$15),"")</f>
        <v/>
      </c>
      <c r="V46" s="274" t="str">
        <f>IF(AND('Mapa final SI'!$AC$10="Muy Baja",'Mapa final SI'!$AE$10="Moderado"),CONCATENATE("R1C",'Mapa final SI'!$S$10),"")</f>
        <v/>
      </c>
      <c r="W46" s="292" t="str">
        <f>IF(AND('Mapa final SI'!$AC$11="Muy Baja",'Mapa final SI'!$AE$11="Moderado"),CONCATENATE("R1C",'Mapa final SI'!$S$11),"")</f>
        <v/>
      </c>
      <c r="X46" s="275" t="str">
        <f>IF(AND('Mapa final SI'!$AC$12="Muy Baja",'Mapa final SI'!$AE$12="Moderado"),CONCATENATE("R1C",'Mapa final SI'!$S$12),"")</f>
        <v/>
      </c>
      <c r="Y46" s="275" t="str">
        <f>IF(AND('Mapa final SI'!$AC$13="Muy Baja",'Mapa final SI'!$AE$13="Moderado"),CONCATENATE("R1C",'Mapa final SI'!$S$13),"")</f>
        <v/>
      </c>
      <c r="Z46" s="275" t="str">
        <f>IF(AND('Mapa final SI'!$AC$14="Muy Baja",'Mapa final SI'!$AE$14="Moderado"),CONCATENATE("R1C",'Mapa final SI'!$S$14),"")</f>
        <v/>
      </c>
      <c r="AA46" s="276" t="str">
        <f>IF(AND('Mapa final SI'!$AC$15="Muy Baja",'Mapa final SI'!$AE$15="Moderado"),CONCATENATE("R1C",'Mapa final SI'!$S$15),"")</f>
        <v/>
      </c>
      <c r="AB46" s="256" t="str">
        <f>IF(AND('Mapa final SI'!$AC$10="Muy Baja",'Mapa final SI'!$AE$10="Mayor"),CONCATENATE("R1C",'Mapa final SI'!$S$10),"")</f>
        <v/>
      </c>
      <c r="AC46" s="257" t="str">
        <f>IF(AND('Mapa final SI'!$AC$11="Muy Baja",'Mapa final SI'!$AE$11="Mayor"),CONCATENATE("R1C",'Mapa final SI'!$S$11),"")</f>
        <v/>
      </c>
      <c r="AD46" s="257" t="str">
        <f>IF(AND('Mapa final SI'!$AC$12="Muy Baja",'Mapa final SI'!$AE$12="Mayor"),CONCATENATE("R1C",'Mapa final SI'!$S$12),"")</f>
        <v/>
      </c>
      <c r="AE46" s="257" t="str">
        <f>IF(AND('Mapa final SI'!$AC$13="Muy Baja",'Mapa final SI'!$AE$13="Mayor"),CONCATENATE("R1C",'Mapa final SI'!$S$13),"")</f>
        <v/>
      </c>
      <c r="AF46" s="257" t="str">
        <f>IF(AND('Mapa final SI'!$AC$14="Muy Baja",'Mapa final SI'!$AE$14="Mayor"),CONCATENATE("R1C",'Mapa final SI'!$S$14),"")</f>
        <v/>
      </c>
      <c r="AG46" s="258" t="str">
        <f>IF(AND('Mapa final SI'!$AC$15="Muy Baja",'Mapa final SI'!$AE$15="Mayor"),CONCATENATE("R1C",'Mapa final SI'!$S$15),"")</f>
        <v/>
      </c>
      <c r="AH46" s="259" t="str">
        <f>IF(AND('Mapa final SI'!$AC$10="Muy Baja",'Mapa final SI'!$AE$10="Catastrófico"),CONCATENATE("R1C",'Mapa final SI'!$S$10),"")</f>
        <v/>
      </c>
      <c r="AI46" s="260" t="str">
        <f>IF(AND('Mapa final SI'!$AC$11="Muy Baja",'Mapa final SI'!$AE$11="Catastrófico"),CONCATENATE("R1C",'Mapa final SI'!$S$11),"")</f>
        <v/>
      </c>
      <c r="AJ46" s="260" t="str">
        <f>IF(AND('Mapa final SI'!$AC$12="Muy Baja",'Mapa final SI'!$AE$12="Catastrófico"),CONCATENATE("R1C",'Mapa final SI'!$S$12),"")</f>
        <v/>
      </c>
      <c r="AK46" s="260" t="str">
        <f>IF(AND('Mapa final SI'!$AC$13="Muy Baja",'Mapa final SI'!$AE$13="Catastrófico"),CONCATENATE("R1C",'Mapa final SI'!$S$13),"")</f>
        <v/>
      </c>
      <c r="AL46" s="260" t="str">
        <f>IF(AND('Mapa final SI'!$AC$14="Muy Baja",'Mapa final SI'!$AE$14="Catastrófico"),CONCATENATE("R1C",'Mapa final SI'!$S$14),"")</f>
        <v/>
      </c>
      <c r="AM46" s="261"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44"/>
      <c r="C47" s="644"/>
      <c r="D47" s="645"/>
      <c r="E47" s="667"/>
      <c r="F47" s="650"/>
      <c r="G47" s="650"/>
      <c r="H47" s="650"/>
      <c r="I47" s="651"/>
      <c r="J47" s="286" t="str">
        <f>IF(AND('Mapa final SI'!$AC$16="Muy Baja",'Mapa final SI'!$AE$16="Leve"),CONCATENATE("R2C",'Mapa final SI'!$S$16),"")</f>
        <v/>
      </c>
      <c r="K47" s="287" t="str">
        <f>IF(AND('Mapa final SI'!$AC$17="Muy Baja",'Mapa final SI'!$AE$17="Leve"),CONCATENATE("R2C",'Mapa final SI'!$S$17),"")</f>
        <v/>
      </c>
      <c r="L47" s="287" t="str">
        <f>IF(AND('Mapa final SI'!$AC$18="Muy Baja",'Mapa final SI'!$AE$18="Leve"),CONCATENATE("R2C",'Mapa final SI'!$S$18),"")</f>
        <v/>
      </c>
      <c r="M47" s="287" t="str">
        <f>IF(AND('Mapa final SI'!$AC$19="Muy Baja",'Mapa final SI'!$AE$19="Leve"),CONCATENATE("R2C",'Mapa final SI'!$S$19),"")</f>
        <v/>
      </c>
      <c r="N47" s="287" t="str">
        <f>IF(AND('Mapa final SI'!$AC$20="Muy Baja",'Mapa final SI'!$AE$20="Leve"),CONCATENATE("R2C",'Mapa final SI'!$S$20),"")</f>
        <v/>
      </c>
      <c r="O47" s="288" t="str">
        <f>IF(AND('Mapa final SI'!$AC$21="Muy Baja",'Mapa final SI'!$AE$21="Leve"),CONCATENATE("R2C",'Mapa final SI'!$S$21),"")</f>
        <v/>
      </c>
      <c r="P47" s="286" t="str">
        <f>IF(AND('Mapa final SI'!$AC$16="Muy Baja",'Mapa final SI'!$AE$16="Menor"),CONCATENATE("R2C",'Mapa final SI'!$S$16),"")</f>
        <v/>
      </c>
      <c r="Q47" s="287" t="str">
        <f>IF(AND('Mapa final SI'!$AC$17="Muy Baja",'Mapa final SI'!$AE$17="Menor"),CONCATENATE("R2C",'Mapa final SI'!$S$17),"")</f>
        <v/>
      </c>
      <c r="R47" s="287" t="str">
        <f>IF(AND('Mapa final SI'!$AC$18="Muy Baja",'Mapa final SI'!$AE$18="Menor"),CONCATENATE("R2C",'Mapa final SI'!$S$18),"")</f>
        <v/>
      </c>
      <c r="S47" s="287" t="str">
        <f>IF(AND('Mapa final SI'!$AC$19="Muy Baja",'Mapa final SI'!$AE$19="Menor"),CONCATENATE("R2C",'Mapa final SI'!$S$19),"")</f>
        <v/>
      </c>
      <c r="T47" s="287" t="str">
        <f>IF(AND('Mapa final SI'!$AC$20="Muy Baja",'Mapa final SI'!$AE$20="Menor"),CONCATENATE("R2C",'Mapa final SI'!$S$20),"")</f>
        <v/>
      </c>
      <c r="U47" s="288" t="str">
        <f>IF(AND('Mapa final SI'!$AC$21="Muy Baja",'Mapa final SI'!$AE$21="Menor"),CONCATENATE("R2C",'Mapa final SI'!$S$21),"")</f>
        <v/>
      </c>
      <c r="V47" s="277" t="str">
        <f>IF(AND('Mapa final SI'!$AC$16="Muy Baja",'Mapa final SI'!$AE$16="Moderado"),CONCATENATE("R2C",'Mapa final SI'!$S$16),"")</f>
        <v/>
      </c>
      <c r="W47" s="278" t="str">
        <f>IF(AND('Mapa final SI'!$AC$17="Muy Baja",'Mapa final SI'!$AE$17="Moderado"),CONCATENATE("R2C",'Mapa final SI'!$S$17),"")</f>
        <v/>
      </c>
      <c r="X47" s="278" t="str">
        <f>IF(AND('Mapa final SI'!$AC$18="Muy Baja",'Mapa final SI'!$AE$18="Moderado"),CONCATENATE("R2C",'Mapa final SI'!$S$18),"")</f>
        <v/>
      </c>
      <c r="Y47" s="278" t="str">
        <f>IF(AND('Mapa final SI'!$AC$19="Muy Baja",'Mapa final SI'!$AE$19="Moderado"),CONCATENATE("R2C",'Mapa final SI'!$S$19),"")</f>
        <v/>
      </c>
      <c r="Z47" s="278" t="str">
        <f>IF(AND('Mapa final SI'!$AC$20="Muy Baja",'Mapa final SI'!$AE$20="Moderado"),CONCATENATE("R2C",'Mapa final SI'!$S$20),"")</f>
        <v/>
      </c>
      <c r="AA47" s="279" t="str">
        <f>IF(AND('Mapa final SI'!$AC$21="Muy Baja",'Mapa final SI'!$AE$21="Moderado"),CONCATENATE("R2C",'Mapa final SI'!$S$21),"")</f>
        <v/>
      </c>
      <c r="AB47" s="262" t="str">
        <f>IF(AND('Mapa final SI'!$AC$16="Muy Baja",'Mapa final SI'!$AE$16="Mayor"),CONCATENATE("R2C",'Mapa final SI'!$S$16),"")</f>
        <v/>
      </c>
      <c r="AC47" s="263" t="str">
        <f>IF(AND('Mapa final SI'!$AC$17="Muy Baja",'Mapa final SI'!$AE$17="Mayor"),CONCATENATE("R2C",'Mapa final SI'!$S$17),"")</f>
        <v/>
      </c>
      <c r="AD47" s="263" t="str">
        <f>IF(AND('Mapa final SI'!$AC$18="Muy Baja",'Mapa final SI'!$AE$18="Mayor"),CONCATENATE("R2C",'Mapa final SI'!$S$18),"")</f>
        <v/>
      </c>
      <c r="AE47" s="263" t="str">
        <f>IF(AND('Mapa final SI'!$AC$19="Muy Baja",'Mapa final SI'!$AE$19="Mayor"),CONCATENATE("R2C",'Mapa final SI'!$S$19),"")</f>
        <v/>
      </c>
      <c r="AF47" s="263" t="str">
        <f>IF(AND('Mapa final SI'!$AC$20="Muy Baja",'Mapa final SI'!$AE$20="Mayor"),CONCATENATE("R2C",'Mapa final SI'!$S$20),"")</f>
        <v/>
      </c>
      <c r="AG47" s="264" t="str">
        <f>IF(AND('Mapa final SI'!$AC$21="Muy Baja",'Mapa final SI'!$AE$21="Mayor"),CONCATENATE("R2C",'Mapa final SI'!$S$21),"")</f>
        <v/>
      </c>
      <c r="AH47" s="265" t="str">
        <f>IF(AND('Mapa final SI'!$AC$16="Muy Baja",'Mapa final SI'!$AE$16="Catastrófico"),CONCATENATE("R2C",'Mapa final SI'!$S$16),"")</f>
        <v/>
      </c>
      <c r="AI47" s="266" t="str">
        <f>IF(AND('Mapa final SI'!$AC$17="Muy Baja",'Mapa final SI'!$AE$17="Catastrófico"),CONCATENATE("R2C",'Mapa final SI'!$S$17),"")</f>
        <v/>
      </c>
      <c r="AJ47" s="266" t="str">
        <f>IF(AND('Mapa final SI'!$AC$18="Muy Baja",'Mapa final SI'!$AE$18="Catastrófico"),CONCATENATE("R2C",'Mapa final SI'!$S$18),"")</f>
        <v/>
      </c>
      <c r="AK47" s="266" t="str">
        <f>IF(AND('Mapa final SI'!$AC$19="Muy Baja",'Mapa final SI'!$AE$19="Catastrófico"),CONCATENATE("R2C",'Mapa final SI'!$S$19),"")</f>
        <v/>
      </c>
      <c r="AL47" s="266" t="str">
        <f>IF(AND('Mapa final SI'!$AC$20="Muy Baja",'Mapa final SI'!$AE$20="Catastrófico"),CONCATENATE("R2C",'Mapa final SI'!$S$20),"")</f>
        <v/>
      </c>
      <c r="AM47" s="267"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44"/>
      <c r="C48" s="644"/>
      <c r="D48" s="645"/>
      <c r="E48" s="667"/>
      <c r="F48" s="650"/>
      <c r="G48" s="650"/>
      <c r="H48" s="650"/>
      <c r="I48" s="651"/>
      <c r="J48" s="286" t="str">
        <f>IF(AND('Mapa final SI'!$AC$22="Muy Baja",'Mapa final SI'!$AE$22="Leve"),CONCATENATE("R3C",'Mapa final SI'!$S$22),"")</f>
        <v/>
      </c>
      <c r="K48" s="287" t="str">
        <f>IF(AND('Mapa final SI'!$AC$23="Muy Baja",'Mapa final SI'!$AE$23="Leve"),CONCATENATE("R3C",'Mapa final SI'!$S$23),"")</f>
        <v/>
      </c>
      <c r="L48" s="287" t="str">
        <f>IF(AND('Mapa final SI'!$AC$24="Muy Baja",'Mapa final SI'!$AE$24="Leve"),CONCATENATE("R3C",'Mapa final SI'!$S$24),"")</f>
        <v/>
      </c>
      <c r="M48" s="287" t="str">
        <f>IF(AND('Mapa final SI'!$AC$25="Muy Baja",'Mapa final SI'!$AE$25="Leve"),CONCATENATE("R3C",'Mapa final SI'!$S$25),"")</f>
        <v/>
      </c>
      <c r="N48" s="287" t="str">
        <f>IF(AND('Mapa final SI'!$AC$26="Muy Baja",'Mapa final SI'!$AE$26="Leve"),CONCATENATE("R3C",'Mapa final SI'!$S$26),"")</f>
        <v/>
      </c>
      <c r="O48" s="288" t="str">
        <f>IF(AND('Mapa final SI'!$AC$27="Muy Baja",'Mapa final SI'!$AE$27="Leve"),CONCATENATE("R3C",'Mapa final SI'!$S$27),"")</f>
        <v/>
      </c>
      <c r="P48" s="286" t="str">
        <f>IF(AND('Mapa final SI'!$AC$22="Muy Baja",'Mapa final SI'!$AE$22="Menor"),CONCATENATE("R3C",'Mapa final SI'!$S$22),"")</f>
        <v/>
      </c>
      <c r="Q48" s="287" t="str">
        <f>IF(AND('Mapa final SI'!$AC$23="Muy Baja",'Mapa final SI'!$AE$23="Menor"),CONCATENATE("R3C",'Mapa final SI'!$S$23),"")</f>
        <v/>
      </c>
      <c r="R48" s="287" t="str">
        <f>IF(AND('Mapa final SI'!$AC$24="Muy Baja",'Mapa final SI'!$AE$24="Menor"),CONCATENATE("R3C",'Mapa final SI'!$S$24),"")</f>
        <v/>
      </c>
      <c r="S48" s="287" t="str">
        <f>IF(AND('Mapa final SI'!$AC$25="Muy Baja",'Mapa final SI'!$AE$25="Menor"),CONCATENATE("R3C",'Mapa final SI'!$S$25),"")</f>
        <v/>
      </c>
      <c r="T48" s="287" t="str">
        <f>IF(AND('Mapa final SI'!$AC$26="Muy Baja",'Mapa final SI'!$AE$26="Menor"),CONCATENATE("R3C",'Mapa final SI'!$S$26),"")</f>
        <v/>
      </c>
      <c r="U48" s="288" t="str">
        <f>IF(AND('Mapa final SI'!$AC$27="Muy Baja",'Mapa final SI'!$AE$27="Menor"),CONCATENATE("R3C",'Mapa final SI'!$S$27),"")</f>
        <v/>
      </c>
      <c r="V48" s="277" t="str">
        <f>IF(AND('Mapa final SI'!$AC$22="Muy Baja",'Mapa final SI'!$AE$22="Moderado"),CONCATENATE("R3C",'Mapa final SI'!$S$22),"")</f>
        <v/>
      </c>
      <c r="W48" s="278" t="str">
        <f>IF(AND('Mapa final SI'!$AC$23="Muy Baja",'Mapa final SI'!$AE$23="Moderado"),CONCATENATE("R3C",'Mapa final SI'!$S$23),"")</f>
        <v/>
      </c>
      <c r="X48" s="278" t="str">
        <f>IF(AND('Mapa final SI'!$AC$24="Muy Baja",'Mapa final SI'!$AE$24="Moderado"),CONCATENATE("R3C",'Mapa final SI'!$S$24),"")</f>
        <v/>
      </c>
      <c r="Y48" s="278" t="str">
        <f>IF(AND('Mapa final SI'!$AC$25="Muy Baja",'Mapa final SI'!$AE$25="Moderado"),CONCATENATE("R3C",'Mapa final SI'!$S$25),"")</f>
        <v/>
      </c>
      <c r="Z48" s="278" t="str">
        <f>IF(AND('Mapa final SI'!$AC$26="Muy Baja",'Mapa final SI'!$AE$26="Moderado"),CONCATENATE("R3C",'Mapa final SI'!$S$26),"")</f>
        <v/>
      </c>
      <c r="AA48" s="279" t="str">
        <f>IF(AND('Mapa final SI'!$AC$27="Muy Baja",'Mapa final SI'!$AE$27="Moderado"),CONCATENATE("R3C",'Mapa final SI'!$S$27),"")</f>
        <v/>
      </c>
      <c r="AB48" s="262" t="str">
        <f>IF(AND('Mapa final SI'!$AC$22="Muy Baja",'Mapa final SI'!$AE$22="Mayor"),CONCATENATE("R3C",'Mapa final SI'!$S$22),"")</f>
        <v/>
      </c>
      <c r="AC48" s="263" t="str">
        <f>IF(AND('Mapa final SI'!$AC$23="Muy Baja",'Mapa final SI'!$AE$23="Mayor"),CONCATENATE("R3C",'Mapa final SI'!$S$23),"")</f>
        <v/>
      </c>
      <c r="AD48" s="263" t="str">
        <f>IF(AND('Mapa final SI'!$AC$24="Muy Baja",'Mapa final SI'!$AE$24="Mayor"),CONCATENATE("R3C",'Mapa final SI'!$S$24),"")</f>
        <v/>
      </c>
      <c r="AE48" s="263" t="str">
        <f>IF(AND('Mapa final SI'!$AC$25="Muy Baja",'Mapa final SI'!$AE$25="Mayor"),CONCATENATE("R3C",'Mapa final SI'!$S$25),"")</f>
        <v/>
      </c>
      <c r="AF48" s="263" t="str">
        <f>IF(AND('Mapa final SI'!$AC$26="Muy Baja",'Mapa final SI'!$AE$26="Mayor"),CONCATENATE("R3C",'Mapa final SI'!$S$26),"")</f>
        <v/>
      </c>
      <c r="AG48" s="264" t="str">
        <f>IF(AND('Mapa final SI'!$AC$27="Muy Baja",'Mapa final SI'!$AE$27="Mayor"),CONCATENATE("R3C",'Mapa final SI'!$S$27),"")</f>
        <v/>
      </c>
      <c r="AH48" s="265" t="str">
        <f>IF(AND('Mapa final SI'!$AC$22="Muy Baja",'Mapa final SI'!$AE$22="Catastrófico"),CONCATENATE("R3C",'Mapa final SI'!$S$22),"")</f>
        <v/>
      </c>
      <c r="AI48" s="266" t="str">
        <f>IF(AND('Mapa final SI'!$AC$23="Muy Baja",'Mapa final SI'!$AE$23="Catastrófico"),CONCATENATE("R3C",'Mapa final SI'!$S$23),"")</f>
        <v/>
      </c>
      <c r="AJ48" s="266" t="str">
        <f>IF(AND('Mapa final SI'!$AC$24="Muy Baja",'Mapa final SI'!$AE$24="Catastrófico"),CONCATENATE("R3C",'Mapa final SI'!$S$24),"")</f>
        <v/>
      </c>
      <c r="AK48" s="266" t="str">
        <f>IF(AND('Mapa final SI'!$AC$25="Muy Baja",'Mapa final SI'!$AE$25="Catastrófico"),CONCATENATE("R3C",'Mapa final SI'!$S$25),"")</f>
        <v/>
      </c>
      <c r="AL48" s="266" t="str">
        <f>IF(AND('Mapa final SI'!$AC$26="Muy Baja",'Mapa final SI'!$AE$26="Catastrófico"),CONCATENATE("R3C",'Mapa final SI'!$S$26),"")</f>
        <v/>
      </c>
      <c r="AM48" s="267"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44"/>
      <c r="C49" s="644"/>
      <c r="D49" s="645"/>
      <c r="E49" s="649"/>
      <c r="F49" s="650"/>
      <c r="G49" s="650"/>
      <c r="H49" s="650"/>
      <c r="I49" s="651"/>
      <c r="J49" s="286" t="str">
        <f>IF(AND('Mapa final SI'!$AC$28="Muy Baja",'Mapa final SI'!$AE$28="Leve"),CONCATENATE("R4C",'Mapa final SI'!$S$28),"")</f>
        <v/>
      </c>
      <c r="K49" s="287" t="str">
        <f>IF(AND('Mapa final SI'!$AC$29="Muy Baja",'Mapa final SI'!$AE$29="Leve"),CONCATENATE("R4C",'Mapa final SI'!$S$29),"")</f>
        <v/>
      </c>
      <c r="L49" s="287" t="str">
        <f>IF(AND('Mapa final SI'!$AC$30="Muy Baja",'Mapa final SI'!$AE$30="Leve"),CONCATENATE("R4C",'Mapa final SI'!$S$30),"")</f>
        <v/>
      </c>
      <c r="M49" s="287" t="str">
        <f>IF(AND('Mapa final SI'!$AC$31="Muy Baja",'Mapa final SI'!$AE$31="Leve"),CONCATENATE("R4C",'Mapa final SI'!$S$31),"")</f>
        <v/>
      </c>
      <c r="N49" s="287" t="str">
        <f>IF(AND('Mapa final SI'!$AC$32="Muy Baja",'Mapa final SI'!$AE$32="Leve"),CONCATENATE("R4C",'Mapa final SI'!$S$32),"")</f>
        <v/>
      </c>
      <c r="O49" s="288" t="str">
        <f>IF(AND('Mapa final SI'!$AC$33="Muy Baja",'Mapa final SI'!$AE$33="Leve"),CONCATENATE("R4C",'Mapa final SI'!$S$33),"")</f>
        <v/>
      </c>
      <c r="P49" s="286" t="str">
        <f>IF(AND('Mapa final SI'!$AC$28="Muy Baja",'Mapa final SI'!$AE$28="Menor"),CONCATENATE("R4C",'Mapa final SI'!$S$28),"")</f>
        <v/>
      </c>
      <c r="Q49" s="287" t="str">
        <f>IF(AND('Mapa final SI'!$AC$29="Muy Baja",'Mapa final SI'!$AE$29="Menor"),CONCATENATE("R4C",'Mapa final SI'!$S$29),"")</f>
        <v/>
      </c>
      <c r="R49" s="287" t="str">
        <f>IF(AND('Mapa final SI'!$AC$30="Muy Baja",'Mapa final SI'!$AE$30="Menor"),CONCATENATE("R4C",'Mapa final SI'!$S$30),"")</f>
        <v/>
      </c>
      <c r="S49" s="287" t="str">
        <f>IF(AND('Mapa final SI'!$AC$31="Muy Baja",'Mapa final SI'!$AE$31="Menor"),CONCATENATE("R4C",'Mapa final SI'!$S$31),"")</f>
        <v/>
      </c>
      <c r="T49" s="287" t="str">
        <f>IF(AND('Mapa final SI'!$AC$32="Muy Baja",'Mapa final SI'!$AE$32="Menor"),CONCATENATE("R4C",'Mapa final SI'!$S$32),"")</f>
        <v/>
      </c>
      <c r="U49" s="288" t="str">
        <f>IF(AND('Mapa final SI'!$AC$33="Muy Baja",'Mapa final SI'!$AE$33="Menor"),CONCATENATE("R4C",'Mapa final SI'!$S$33),"")</f>
        <v/>
      </c>
      <c r="V49" s="277" t="str">
        <f>IF(AND('Mapa final SI'!$AC$28="Muy Baja",'Mapa final SI'!$AE$28="Moderado"),CONCATENATE("R4C",'Mapa final SI'!$S$28),"")</f>
        <v/>
      </c>
      <c r="W49" s="278" t="str">
        <f>IF(AND('Mapa final SI'!$AC$29="Muy Baja",'Mapa final SI'!$AE$29="Moderado"),CONCATENATE("R4C",'Mapa final SI'!$S$29),"")</f>
        <v/>
      </c>
      <c r="X49" s="278" t="str">
        <f>IF(AND('Mapa final SI'!$AC$30="Muy Baja",'Mapa final SI'!$AE$30="Moderado"),CONCATENATE("R4C",'Mapa final SI'!$S$30),"")</f>
        <v/>
      </c>
      <c r="Y49" s="278" t="str">
        <f>IF(AND('Mapa final SI'!$AC$31="Muy Baja",'Mapa final SI'!$AE$31="Moderado"),CONCATENATE("R4C",'Mapa final SI'!$S$31),"")</f>
        <v/>
      </c>
      <c r="Z49" s="278" t="str">
        <f>IF(AND('Mapa final SI'!$AC$32="Muy Baja",'Mapa final SI'!$AE$32="Moderado"),CONCATENATE("R4C",'Mapa final SI'!$S$32),"")</f>
        <v/>
      </c>
      <c r="AA49" s="279" t="str">
        <f>IF(AND('Mapa final SI'!$AC$33="Muy Baja",'Mapa final SI'!$AE$33="Moderado"),CONCATENATE("R4C",'Mapa final SI'!$S$33),"")</f>
        <v/>
      </c>
      <c r="AB49" s="262" t="str">
        <f>IF(AND('Mapa final SI'!$AC$28="Muy Baja",'Mapa final SI'!$AE$28="Mayor"),CONCATENATE("R4C",'Mapa final SI'!$S$28),"")</f>
        <v/>
      </c>
      <c r="AC49" s="263" t="str">
        <f>IF(AND('Mapa final SI'!$AC$29="Muy Baja",'Mapa final SI'!$AE$29="Mayor"),CONCATENATE("R4C",'Mapa final SI'!$S$29),"")</f>
        <v/>
      </c>
      <c r="AD49" s="263" t="str">
        <f>IF(AND('Mapa final SI'!$AC$30="Muy Baja",'Mapa final SI'!$AE$30="Mayor"),CONCATENATE("R4C",'Mapa final SI'!$S$30),"")</f>
        <v/>
      </c>
      <c r="AE49" s="263" t="str">
        <f>IF(AND('Mapa final SI'!$AC$31="Muy Baja",'Mapa final SI'!$AE$31="Mayor"),CONCATENATE("R4C",'Mapa final SI'!$S$31),"")</f>
        <v/>
      </c>
      <c r="AF49" s="263" t="str">
        <f>IF(AND('Mapa final SI'!$AC$32="Muy Baja",'Mapa final SI'!$AE$32="Mayor"),CONCATENATE("R4C",'Mapa final SI'!$S$32),"")</f>
        <v/>
      </c>
      <c r="AG49" s="264" t="str">
        <f>IF(AND('Mapa final SI'!$AC$33="Muy Baja",'Mapa final SI'!$AE$33="Mayor"),CONCATENATE("R4C",'Mapa final SI'!$S$33),"")</f>
        <v/>
      </c>
      <c r="AH49" s="265" t="str">
        <f>IF(AND('Mapa final SI'!$AC$28="Muy Baja",'Mapa final SI'!$AE$28="Catastrófico"),CONCATENATE("R4C",'Mapa final SI'!$S$28),"")</f>
        <v/>
      </c>
      <c r="AI49" s="266" t="str">
        <f>IF(AND('Mapa final SI'!$AC$29="Muy Baja",'Mapa final SI'!$AE$29="Catastrófico"),CONCATENATE("R4C",'Mapa final SI'!$S$29),"")</f>
        <v/>
      </c>
      <c r="AJ49" s="266" t="str">
        <f>IF(AND('Mapa final SI'!$AC$30="Muy Baja",'Mapa final SI'!$AE$30="Catastrófico"),CONCATENATE("R4C",'Mapa final SI'!$S$30),"")</f>
        <v/>
      </c>
      <c r="AK49" s="266" t="str">
        <f>IF(AND('Mapa final SI'!$AC$31="Muy Baja",'Mapa final SI'!$AE$31="Catastrófico"),CONCATENATE("R4C",'Mapa final SI'!$S$31),"")</f>
        <v/>
      </c>
      <c r="AL49" s="266" t="str">
        <f>IF(AND('Mapa final SI'!$AC$32="Muy Baja",'Mapa final SI'!$AE$32="Catastrófico"),CONCATENATE("R4C",'Mapa final SI'!$S$32),"")</f>
        <v/>
      </c>
      <c r="AM49" s="267"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44"/>
      <c r="C50" s="644"/>
      <c r="D50" s="645"/>
      <c r="E50" s="649"/>
      <c r="F50" s="650"/>
      <c r="G50" s="650"/>
      <c r="H50" s="650"/>
      <c r="I50" s="651"/>
      <c r="J50" s="286" t="str">
        <f>IF(AND('Mapa final SI'!$AC$34="Muy Baja",'Mapa final SI'!$AE$34="Leve"),CONCATENATE("R5C",'Mapa final SI'!$S$34),"")</f>
        <v/>
      </c>
      <c r="K50" s="287" t="str">
        <f>IF(AND('Mapa final SI'!$AC$35="Muy Baja",'Mapa final SI'!$AE$35="Leve"),CONCATENATE("R5C",'Mapa final SI'!$S$35),"")</f>
        <v/>
      </c>
      <c r="L50" s="287" t="str">
        <f>IF(AND('Mapa final SI'!$AC$36="Muy Baja",'Mapa final SI'!$AE$36="Leve"),CONCATENATE("R5C",'Mapa final SI'!$S$36),"")</f>
        <v/>
      </c>
      <c r="M50" s="287" t="str">
        <f>IF(AND('Mapa final SI'!$AC$37="Muy Baja",'Mapa final SI'!$AE$37="Leve"),CONCATENATE("R5C",'Mapa final SI'!$S$37),"")</f>
        <v/>
      </c>
      <c r="N50" s="287" t="str">
        <f>IF(AND('Mapa final SI'!$AC$38="Muy Baja",'Mapa final SI'!$AE$38="Leve"),CONCATENATE("R5C",'Mapa final SI'!$S$38),"")</f>
        <v/>
      </c>
      <c r="O50" s="288" t="str">
        <f>IF(AND('Mapa final SI'!$AC$39="Muy Baja",'Mapa final SI'!$AE$39="Leve"),CONCATENATE("R5C",'Mapa final SI'!$S$39),"")</f>
        <v/>
      </c>
      <c r="P50" s="286" t="str">
        <f>IF(AND('Mapa final SI'!$AC$34="Muy Baja",'Mapa final SI'!$AE$34="Menor"),CONCATENATE("R5C",'Mapa final SI'!$S$34),"")</f>
        <v/>
      </c>
      <c r="Q50" s="287" t="str">
        <f>IF(AND('Mapa final SI'!$AC$35="Muy Baja",'Mapa final SI'!$AE$35="Menor"),CONCATENATE("R5C",'Mapa final SI'!$S$35),"")</f>
        <v/>
      </c>
      <c r="R50" s="287" t="str">
        <f>IF(AND('Mapa final SI'!$AC$36="Muy Baja",'Mapa final SI'!$AE$36="Menor"),CONCATENATE("R5C",'Mapa final SI'!$S$36),"")</f>
        <v/>
      </c>
      <c r="S50" s="287" t="str">
        <f>IF(AND('Mapa final SI'!$AC$37="Muy Baja",'Mapa final SI'!$AE$37="Menor"),CONCATENATE("R5C",'Mapa final SI'!$S$37),"")</f>
        <v/>
      </c>
      <c r="T50" s="287" t="str">
        <f>IF(AND('Mapa final SI'!$AC$38="Muy Baja",'Mapa final SI'!$AE$38="Menor"),CONCATENATE("R5C",'Mapa final SI'!$S$38),"")</f>
        <v/>
      </c>
      <c r="U50" s="288" t="str">
        <f>IF(AND('Mapa final SI'!$AC$39="Muy Baja",'Mapa final SI'!$AE$39="Menor"),CONCATENATE("R5C",'Mapa final SI'!$S$39),"")</f>
        <v/>
      </c>
      <c r="V50" s="277" t="str">
        <f>IF(AND('Mapa final SI'!$AC$34="Muy Baja",'Mapa final SI'!$AE$34="Moderado"),CONCATENATE("R5C",'Mapa final SI'!$S$34),"")</f>
        <v/>
      </c>
      <c r="W50" s="278" t="str">
        <f>IF(AND('Mapa final SI'!$AC$35="Muy Baja",'Mapa final SI'!$AE$35="Moderado"),CONCATENATE("R5C",'Mapa final SI'!$S$35),"")</f>
        <v/>
      </c>
      <c r="X50" s="278" t="str">
        <f>IF(AND('Mapa final SI'!$AC$36="Muy Baja",'Mapa final SI'!$AE$36="Moderado"),CONCATENATE("R5C",'Mapa final SI'!$S$36),"")</f>
        <v/>
      </c>
      <c r="Y50" s="278" t="str">
        <f>IF(AND('Mapa final SI'!$AC$37="Muy Baja",'Mapa final SI'!$AE$37="Moderado"),CONCATENATE("R5C",'Mapa final SI'!$S$37),"")</f>
        <v/>
      </c>
      <c r="Z50" s="278" t="str">
        <f>IF(AND('Mapa final SI'!$AC$38="Muy Baja",'Mapa final SI'!$AE$38="Moderado"),CONCATENATE("R5C",'Mapa final SI'!$S$38),"")</f>
        <v/>
      </c>
      <c r="AA50" s="279" t="str">
        <f>IF(AND('Mapa final SI'!$AC$39="Muy Baja",'Mapa final SI'!$AE$39="Moderado"),CONCATENATE("R5C",'Mapa final SI'!$S$39),"")</f>
        <v/>
      </c>
      <c r="AB50" s="262" t="str">
        <f>IF(AND('Mapa final SI'!$AC$34="Muy Baja",'Mapa final SI'!$AE$34="Mayor"),CONCATENATE("R5C",'Mapa final SI'!$S$34),"")</f>
        <v/>
      </c>
      <c r="AC50" s="263" t="str">
        <f>IF(AND('Mapa final SI'!$AC$35="Muy Baja",'Mapa final SI'!$AE$35="Mayor"),CONCATENATE("R5C",'Mapa final SI'!$S$35),"")</f>
        <v/>
      </c>
      <c r="AD50" s="263" t="str">
        <f>IF(AND('Mapa final SI'!$AC$36="Muy Baja",'Mapa final SI'!$AE$36="Mayor"),CONCATENATE("R5C",'Mapa final SI'!$S$36),"")</f>
        <v/>
      </c>
      <c r="AE50" s="263" t="str">
        <f>IF(AND('Mapa final SI'!$AC$37="Muy Baja",'Mapa final SI'!$AE$37="Mayor"),CONCATENATE("R5C",'Mapa final SI'!$S$37),"")</f>
        <v/>
      </c>
      <c r="AF50" s="263" t="str">
        <f>IF(AND('Mapa final SI'!$AC$38="Muy Baja",'Mapa final SI'!$AE$38="Mayor"),CONCATENATE("R5C",'Mapa final SI'!$S$38),"")</f>
        <v/>
      </c>
      <c r="AG50" s="264" t="str">
        <f>IF(AND('Mapa final SI'!$AC$39="Muy Baja",'Mapa final SI'!$AE$39="Mayor"),CONCATENATE("R5C",'Mapa final SI'!$S$39),"")</f>
        <v/>
      </c>
      <c r="AH50" s="265" t="str">
        <f>IF(AND('Mapa final SI'!$AC$34="Muy Baja",'Mapa final SI'!$AE$34="Catastrófico"),CONCATENATE("R5C",'Mapa final SI'!$S$34),"")</f>
        <v/>
      </c>
      <c r="AI50" s="266" t="str">
        <f>IF(AND('Mapa final SI'!$AC$35="Muy Baja",'Mapa final SI'!$AE$35="Catastrófico"),CONCATENATE("R5C",'Mapa final SI'!$S$35),"")</f>
        <v/>
      </c>
      <c r="AJ50" s="266" t="str">
        <f>IF(AND('Mapa final SI'!$AC$36="Muy Baja",'Mapa final SI'!$AE$36="Catastrófico"),CONCATENATE("R5C",'Mapa final SI'!$S$36),"")</f>
        <v/>
      </c>
      <c r="AK50" s="266" t="str">
        <f>IF(AND('Mapa final SI'!$AC$37="Muy Baja",'Mapa final SI'!$AE$37="Catastrófico"),CONCATENATE("R5C",'Mapa final SI'!$S$37),"")</f>
        <v/>
      </c>
      <c r="AL50" s="266" t="str">
        <f>IF(AND('Mapa final SI'!$AC$38="Muy Baja",'Mapa final SI'!$AE$38="Catastrófico"),CONCATENATE("R5C",'Mapa final SI'!$S$38),"")</f>
        <v/>
      </c>
      <c r="AM50" s="267"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44"/>
      <c r="C51" s="644"/>
      <c r="D51" s="645"/>
      <c r="E51" s="649"/>
      <c r="F51" s="650"/>
      <c r="G51" s="650"/>
      <c r="H51" s="650"/>
      <c r="I51" s="651"/>
      <c r="J51" s="286" t="str">
        <f>IF(AND('Mapa final SI'!$AC$40="Muy Baja",'Mapa final SI'!$AE$40="Leve"),CONCATENATE("R6C",'Mapa final SI'!$S$40),"")</f>
        <v/>
      </c>
      <c r="K51" s="287" t="str">
        <f>IF(AND('Mapa final SI'!$AC$41="Muy Baja",'Mapa final SI'!$AE$41="Leve"),CONCATENATE("R6C",'Mapa final SI'!$S$41),"")</f>
        <v/>
      </c>
      <c r="L51" s="287" t="str">
        <f>IF(AND('Mapa final SI'!$AC$42="Muy Baja",'Mapa final SI'!$AE$42="Leve"),CONCATENATE("R6C",'Mapa final SI'!$S$42),"")</f>
        <v/>
      </c>
      <c r="M51" s="287" t="str">
        <f>IF(AND('Mapa final SI'!$AC$43="Muy Baja",'Mapa final SI'!$AE$43="Leve"),CONCATENATE("R6C",'Mapa final SI'!$S$43),"")</f>
        <v/>
      </c>
      <c r="N51" s="287" t="str">
        <f>IF(AND('Mapa final SI'!$AC$44="Muy Baja",'Mapa final SI'!$AE$44="Leve"),CONCATENATE("R6C",'Mapa final SI'!$S$44),"")</f>
        <v/>
      </c>
      <c r="O51" s="288" t="str">
        <f>IF(AND('Mapa final SI'!$AC$45="Muy Baja",'Mapa final SI'!$AE$45="Leve"),CONCATENATE("R6C",'Mapa final SI'!$S$45),"")</f>
        <v/>
      </c>
      <c r="P51" s="286" t="str">
        <f>IF(AND('Mapa final SI'!$AC$40="Muy Baja",'Mapa final SI'!$AE$40="Menor"),CONCATENATE("R6C",'Mapa final SI'!$S$40),"")</f>
        <v/>
      </c>
      <c r="Q51" s="287" t="str">
        <f>IF(AND('Mapa final SI'!$AC$41="Muy Baja",'Mapa final SI'!$AE$41="Menor"),CONCATENATE("R6C",'Mapa final SI'!$S$41),"")</f>
        <v/>
      </c>
      <c r="R51" s="287" t="str">
        <f>IF(AND('Mapa final SI'!$AC$42="Muy Baja",'Mapa final SI'!$AE$42="Menor"),CONCATENATE("R6C",'Mapa final SI'!$S$42),"")</f>
        <v/>
      </c>
      <c r="S51" s="287" t="str">
        <f>IF(AND('Mapa final SI'!$AC$43="Muy Baja",'Mapa final SI'!$AE$43="Menor"),CONCATENATE("R6C",'Mapa final SI'!$S$43),"")</f>
        <v/>
      </c>
      <c r="T51" s="287" t="str">
        <f>IF(AND('Mapa final SI'!$AC$44="Muy Baja",'Mapa final SI'!$AE$44="Menor"),CONCATENATE("R6C",'Mapa final SI'!$S$44),"")</f>
        <v/>
      </c>
      <c r="U51" s="288" t="str">
        <f>IF(AND('Mapa final SI'!$AC$45="Muy Baja",'Mapa final SI'!$AE$45="Menor"),CONCATENATE("R6C",'Mapa final SI'!$S$45),"")</f>
        <v/>
      </c>
      <c r="V51" s="277" t="str">
        <f>IF(AND('Mapa final SI'!$AC$40="Muy Baja",'Mapa final SI'!$AE$40="Moderado"),CONCATENATE("R6C",'Mapa final SI'!$S$40),"")</f>
        <v/>
      </c>
      <c r="W51" s="278" t="str">
        <f>IF(AND('Mapa final SI'!$AC$41="Muy Baja",'Mapa final SI'!$AE$41="Moderado"),CONCATENATE("R6C",'Mapa final SI'!$S$41),"")</f>
        <v/>
      </c>
      <c r="X51" s="278" t="str">
        <f>IF(AND('Mapa final SI'!$AC$42="Muy Baja",'Mapa final SI'!$AE$42="Moderado"),CONCATENATE("R6C",'Mapa final SI'!$S$42),"")</f>
        <v/>
      </c>
      <c r="Y51" s="278" t="str">
        <f>IF(AND('Mapa final SI'!$AC$43="Muy Baja",'Mapa final SI'!$AE$43="Moderado"),CONCATENATE("R6C",'Mapa final SI'!$S$43),"")</f>
        <v/>
      </c>
      <c r="Z51" s="278" t="str">
        <f>IF(AND('Mapa final SI'!$AC$44="Muy Baja",'Mapa final SI'!$AE$44="Moderado"),CONCATENATE("R6C",'Mapa final SI'!$S$44),"")</f>
        <v/>
      </c>
      <c r="AA51" s="279" t="str">
        <f>IF(AND('Mapa final SI'!$AC$45="Muy Baja",'Mapa final SI'!$AE$45="Moderado"),CONCATENATE("R6C",'Mapa final SI'!$S$45),"")</f>
        <v/>
      </c>
      <c r="AB51" s="262" t="str">
        <f>IF(AND('Mapa final SI'!$AC$40="Muy Baja",'Mapa final SI'!$AE$40="Mayor"),CONCATENATE("R6C",'Mapa final SI'!$S$40),"")</f>
        <v/>
      </c>
      <c r="AC51" s="263" t="str">
        <f>IF(AND('Mapa final SI'!$AC$41="Muy Baja",'Mapa final SI'!$AE$41="Mayor"),CONCATENATE("R6C",'Mapa final SI'!$S$41),"")</f>
        <v/>
      </c>
      <c r="AD51" s="263" t="str">
        <f>IF(AND('Mapa final SI'!$AC$42="Muy Baja",'Mapa final SI'!$AE$42="Mayor"),CONCATENATE("R6C",'Mapa final SI'!$S$42),"")</f>
        <v/>
      </c>
      <c r="AE51" s="263" t="str">
        <f>IF(AND('Mapa final SI'!$AC$43="Muy Baja",'Mapa final SI'!$AE$43="Mayor"),CONCATENATE("R6C",'Mapa final SI'!$S$43),"")</f>
        <v/>
      </c>
      <c r="AF51" s="263" t="str">
        <f>IF(AND('Mapa final SI'!$AC$44="Muy Baja",'Mapa final SI'!$AE$44="Mayor"),CONCATENATE("R6C",'Mapa final SI'!$S$44),"")</f>
        <v/>
      </c>
      <c r="AG51" s="264" t="str">
        <f>IF(AND('Mapa final SI'!$AC$45="Muy Baja",'Mapa final SI'!$AE$45="Mayor"),CONCATENATE("R6C",'Mapa final SI'!$S$45),"")</f>
        <v/>
      </c>
      <c r="AH51" s="265" t="str">
        <f>IF(AND('Mapa final SI'!$AC$40="Muy Baja",'Mapa final SI'!$AE$40="Catastrófico"),CONCATENATE("R6C",'Mapa final SI'!$S$40),"")</f>
        <v/>
      </c>
      <c r="AI51" s="266" t="str">
        <f>IF(AND('Mapa final SI'!$AC$41="Muy Baja",'Mapa final SI'!$AE$41="Catastrófico"),CONCATENATE("R6C",'Mapa final SI'!$S$41),"")</f>
        <v/>
      </c>
      <c r="AJ51" s="266" t="str">
        <f>IF(AND('Mapa final SI'!$AC$42="Muy Baja",'Mapa final SI'!$AE$42="Catastrófico"),CONCATENATE("R6C",'Mapa final SI'!$S$42),"")</f>
        <v/>
      </c>
      <c r="AK51" s="266" t="str">
        <f>IF(AND('Mapa final SI'!$AC$43="Muy Baja",'Mapa final SI'!$AE$43="Catastrófico"),CONCATENATE("R6C",'Mapa final SI'!$S$43),"")</f>
        <v/>
      </c>
      <c r="AL51" s="266" t="str">
        <f>IF(AND('Mapa final SI'!$AC$44="Muy Baja",'Mapa final SI'!$AE$44="Catastrófico"),CONCATENATE("R6C",'Mapa final SI'!$S$44),"")</f>
        <v/>
      </c>
      <c r="AM51" s="267"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44"/>
      <c r="C52" s="644"/>
      <c r="D52" s="645"/>
      <c r="E52" s="649"/>
      <c r="F52" s="650"/>
      <c r="G52" s="650"/>
      <c r="H52" s="650"/>
      <c r="I52" s="651"/>
      <c r="J52" s="286" t="str">
        <f>IF(AND('Mapa final SI'!$AC$46="Muy Baja",'Mapa final SI'!$AE$46="Leve"),CONCATENATE("R7C",'Mapa final SI'!$S$46),"")</f>
        <v/>
      </c>
      <c r="K52" s="287" t="str">
        <f>IF(AND('Mapa final SI'!$AC$47="Muy Baja",'Mapa final SI'!$AE$47="Leve"),CONCATENATE("R7C",'Mapa final SI'!$S$47),"")</f>
        <v/>
      </c>
      <c r="L52" s="287" t="str">
        <f>IF(AND('Mapa final SI'!$AC$48="Muy Baja",'Mapa final SI'!$AE$48="Leve"),CONCATENATE("R7C",'Mapa final SI'!$S$48),"")</f>
        <v/>
      </c>
      <c r="M52" s="287" t="str">
        <f>IF(AND('Mapa final SI'!$AC$49="Muy Baja",'Mapa final SI'!$AE$49="Leve"),CONCATENATE("R7C",'Mapa final SI'!$S$49),"")</f>
        <v/>
      </c>
      <c r="N52" s="287" t="str">
        <f>IF(AND('Mapa final SI'!$AC$50="Muy Baja",'Mapa final SI'!$AE$50="Leve"),CONCATENATE("R7C",'Mapa final SI'!$S$50),"")</f>
        <v/>
      </c>
      <c r="O52" s="288" t="str">
        <f>IF(AND('Mapa final SI'!$AC$51="Muy Baja",'Mapa final SI'!$AE$51="Leve"),CONCATENATE("R7C",'Mapa final SI'!$S$51),"")</f>
        <v/>
      </c>
      <c r="P52" s="286" t="str">
        <f>IF(AND('Mapa final SI'!$AC$46="Muy Baja",'Mapa final SI'!$AE$46="Menor"),CONCATENATE("R7C",'Mapa final SI'!$S$46),"")</f>
        <v/>
      </c>
      <c r="Q52" s="287" t="str">
        <f>IF(AND('Mapa final SI'!$AC$47="Muy Baja",'Mapa final SI'!$AE$47="Menor"),CONCATENATE("R7C",'Mapa final SI'!$S$47),"")</f>
        <v/>
      </c>
      <c r="R52" s="287" t="str">
        <f>IF(AND('Mapa final SI'!$AC$48="Muy Baja",'Mapa final SI'!$AE$48="Menor"),CONCATENATE("R7C",'Mapa final SI'!$S$48),"")</f>
        <v/>
      </c>
      <c r="S52" s="287" t="str">
        <f>IF(AND('Mapa final SI'!$AC$49="Muy Baja",'Mapa final SI'!$AE$49="Menor"),CONCATENATE("R7C",'Mapa final SI'!$S$49),"")</f>
        <v/>
      </c>
      <c r="T52" s="287" t="str">
        <f>IF(AND('Mapa final SI'!$AC$50="Muy Baja",'Mapa final SI'!$AE$50="Menor"),CONCATENATE("R7C",'Mapa final SI'!$S$50),"")</f>
        <v/>
      </c>
      <c r="U52" s="288" t="str">
        <f>IF(AND('Mapa final SI'!$AC$51="Muy Baja",'Mapa final SI'!$AE$51="Menor"),CONCATENATE("R7C",'Mapa final SI'!$S$51),"")</f>
        <v/>
      </c>
      <c r="V52" s="277" t="str">
        <f>IF(AND('Mapa final SI'!$AC$46="Muy Baja",'Mapa final SI'!$AE$46="Moderado"),CONCATENATE("R7C",'Mapa final SI'!$S$46),"")</f>
        <v/>
      </c>
      <c r="W52" s="278" t="str">
        <f>IF(AND('Mapa final SI'!$AC$47="Muy Baja",'Mapa final SI'!$AE$47="Moderado"),CONCATENATE("R7C",'Mapa final SI'!$S$47),"")</f>
        <v/>
      </c>
      <c r="X52" s="278" t="str">
        <f>IF(AND('Mapa final SI'!$AC$48="Muy Baja",'Mapa final SI'!$AE$48="Moderado"),CONCATENATE("R7C",'Mapa final SI'!$S$48),"")</f>
        <v/>
      </c>
      <c r="Y52" s="278" t="str">
        <f>IF(AND('Mapa final SI'!$AC$49="Muy Baja",'Mapa final SI'!$AE$49="Moderado"),CONCATENATE("R7C",'Mapa final SI'!$S$49),"")</f>
        <v/>
      </c>
      <c r="Z52" s="278" t="str">
        <f>IF(AND('Mapa final SI'!$AC$50="Muy Baja",'Mapa final SI'!$AE$50="Moderado"),CONCATENATE("R7C",'Mapa final SI'!$S$50),"")</f>
        <v/>
      </c>
      <c r="AA52" s="279" t="str">
        <f>IF(AND('Mapa final SI'!$AC$51="Muy Baja",'Mapa final SI'!$AE$51="Moderado"),CONCATENATE("R7C",'Mapa final SI'!$S$51),"")</f>
        <v/>
      </c>
      <c r="AB52" s="262" t="str">
        <f>IF(AND('Mapa final SI'!$AC$46="Muy Baja",'Mapa final SI'!$AE$46="Mayor"),CONCATENATE("R7C",'Mapa final SI'!$S$46),"")</f>
        <v/>
      </c>
      <c r="AC52" s="263" t="str">
        <f>IF(AND('Mapa final SI'!$AC$47="Muy Baja",'Mapa final SI'!$AE$47="Mayor"),CONCATENATE("R7C",'Mapa final SI'!$S$47),"")</f>
        <v/>
      </c>
      <c r="AD52" s="263" t="str">
        <f>IF(AND('Mapa final SI'!$AC$48="Muy Baja",'Mapa final SI'!$AE$48="Mayor"),CONCATENATE("R7C",'Mapa final SI'!$S$48),"")</f>
        <v/>
      </c>
      <c r="AE52" s="263" t="str">
        <f>IF(AND('Mapa final SI'!$AC$49="Muy Baja",'Mapa final SI'!$AE$49="Mayor"),CONCATENATE("R7C",'Mapa final SI'!$S$49),"")</f>
        <v/>
      </c>
      <c r="AF52" s="263" t="str">
        <f>IF(AND('Mapa final SI'!$AC$50="Muy Baja",'Mapa final SI'!$AE$50="Mayor"),CONCATENATE("R7C",'Mapa final SI'!$S$50),"")</f>
        <v/>
      </c>
      <c r="AG52" s="264" t="str">
        <f>IF(AND('Mapa final SI'!$AC$51="Muy Baja",'Mapa final SI'!$AE$51="Mayor"),CONCATENATE("R7C",'Mapa final SI'!$S$51),"")</f>
        <v/>
      </c>
      <c r="AH52" s="265" t="str">
        <f>IF(AND('Mapa final SI'!$AC$46="Muy Baja",'Mapa final SI'!$AE$46="Catastrófico"),CONCATENATE("R7C",'Mapa final SI'!$S$46),"")</f>
        <v/>
      </c>
      <c r="AI52" s="266" t="str">
        <f>IF(AND('Mapa final SI'!$AC$47="Muy Baja",'Mapa final SI'!$AE$47="Catastrófico"),CONCATENATE("R7C",'Mapa final SI'!$S$47),"")</f>
        <v/>
      </c>
      <c r="AJ52" s="266" t="str">
        <f>IF(AND('Mapa final SI'!$AC$48="Muy Baja",'Mapa final SI'!$AE$48="Catastrófico"),CONCATENATE("R7C",'Mapa final SI'!$S$48),"")</f>
        <v/>
      </c>
      <c r="AK52" s="266" t="str">
        <f>IF(AND('Mapa final SI'!$AC$49="Muy Baja",'Mapa final SI'!$AE$49="Catastrófico"),CONCATENATE("R7C",'Mapa final SI'!$S$49),"")</f>
        <v/>
      </c>
      <c r="AL52" s="266" t="str">
        <f>IF(AND('Mapa final SI'!$AC$50="Muy Baja",'Mapa final SI'!$AE$50="Catastrófico"),CONCATENATE("R7C",'Mapa final SI'!$S$50),"")</f>
        <v/>
      </c>
      <c r="AM52" s="267"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44"/>
      <c r="C53" s="644"/>
      <c r="D53" s="645"/>
      <c r="E53" s="649"/>
      <c r="F53" s="650"/>
      <c r="G53" s="650"/>
      <c r="H53" s="650"/>
      <c r="I53" s="651"/>
      <c r="J53" s="286" t="str">
        <f>IF(AND('Mapa final SI'!$AC$52="Muy Baja",'Mapa final SI'!$AE$52="Leve"),CONCATENATE("R8C",'Mapa final SI'!$S$52),"")</f>
        <v/>
      </c>
      <c r="K53" s="287" t="str">
        <f>IF(AND('Mapa final SI'!$AC$53="Muy Baja",'Mapa final SI'!$AE$53="Leve"),CONCATENATE("R8C",'Mapa final SI'!$S$53),"")</f>
        <v/>
      </c>
      <c r="L53" s="287" t="str">
        <f>IF(AND('Mapa final SI'!$AC$54="Muy Baja",'Mapa final SI'!$AE$54="Leve"),CONCATENATE("R8C",'Mapa final SI'!$S$54),"")</f>
        <v/>
      </c>
      <c r="M53" s="287" t="str">
        <f>IF(AND('Mapa final SI'!$AC$55="Muy Baja",'Mapa final SI'!$AE$55="Leve"),CONCATENATE("R8C",'Mapa final SI'!$S$55),"")</f>
        <v/>
      </c>
      <c r="N53" s="287" t="str">
        <f>IF(AND('Mapa final SI'!$AC$56="Muy Baja",'Mapa final SI'!$AE$56="Leve"),CONCATENATE("R8C",'Mapa final SI'!$S$56),"")</f>
        <v/>
      </c>
      <c r="O53" s="288" t="str">
        <f>IF(AND('Mapa final SI'!$AC$57="Muy Baja",'Mapa final SI'!$AE$57="Leve"),CONCATENATE("R8C",'Mapa final SI'!$S$57),"")</f>
        <v/>
      </c>
      <c r="P53" s="286" t="str">
        <f>IF(AND('Mapa final SI'!$AC$52="Muy Baja",'Mapa final SI'!$AE$52="Menor"),CONCATENATE("R8C",'Mapa final SI'!$S$52),"")</f>
        <v/>
      </c>
      <c r="Q53" s="287" t="str">
        <f>IF(AND('Mapa final SI'!$AC$53="Muy Baja",'Mapa final SI'!$AE$53="Menor"),CONCATENATE("R8C",'Mapa final SI'!$S$53),"")</f>
        <v/>
      </c>
      <c r="R53" s="287" t="str">
        <f>IF(AND('Mapa final SI'!$AC$54="Muy Baja",'Mapa final SI'!$AE$54="Menor"),CONCATENATE("R8C",'Mapa final SI'!$S$54),"")</f>
        <v/>
      </c>
      <c r="S53" s="287" t="str">
        <f>IF(AND('Mapa final SI'!$AC$55="Muy Baja",'Mapa final SI'!$AE$55="Menor"),CONCATENATE("R8C",'Mapa final SI'!$S$55),"")</f>
        <v/>
      </c>
      <c r="T53" s="287" t="str">
        <f>IF(AND('Mapa final SI'!$AC$56="Muy Baja",'Mapa final SI'!$AE$56="Menor"),CONCATENATE("R8C",'Mapa final SI'!$S$56),"")</f>
        <v/>
      </c>
      <c r="U53" s="288" t="str">
        <f>IF(AND('Mapa final SI'!$AC$57="Muy Baja",'Mapa final SI'!$AE$57="Menor"),CONCATENATE("R8C",'Mapa final SI'!$S$57),"")</f>
        <v/>
      </c>
      <c r="V53" s="277" t="str">
        <f>IF(AND('Mapa final SI'!$AC$52="Muy Baja",'Mapa final SI'!$AE$52="Moderado"),CONCATENATE("R8C",'Mapa final SI'!$S$52),"")</f>
        <v/>
      </c>
      <c r="W53" s="278" t="str">
        <f>IF(AND('Mapa final SI'!$AC$53="Muy Baja",'Mapa final SI'!$AE$53="Moderado"),CONCATENATE("R8C",'Mapa final SI'!$S$53),"")</f>
        <v/>
      </c>
      <c r="X53" s="278" t="str">
        <f>IF(AND('Mapa final SI'!$AC$54="Muy Baja",'Mapa final SI'!$AE$54="Moderado"),CONCATENATE("R8C",'Mapa final SI'!$S$54),"")</f>
        <v/>
      </c>
      <c r="Y53" s="278" t="str">
        <f>IF(AND('Mapa final SI'!$AC$55="Muy Baja",'Mapa final SI'!$AE$55="Moderado"),CONCATENATE("R8C",'Mapa final SI'!$S$55),"")</f>
        <v/>
      </c>
      <c r="Z53" s="278" t="str">
        <f>IF(AND('Mapa final SI'!$AC$56="Muy Baja",'Mapa final SI'!$AE$56="Moderado"),CONCATENATE("R8C",'Mapa final SI'!$S$56),"")</f>
        <v/>
      </c>
      <c r="AA53" s="279" t="str">
        <f>IF(AND('Mapa final SI'!$AC$57="Muy Baja",'Mapa final SI'!$AE$57="Moderado"),CONCATENATE("R8C",'Mapa final SI'!$S$57),"")</f>
        <v/>
      </c>
      <c r="AB53" s="262" t="str">
        <f>IF(AND('Mapa final SI'!$AC$52="Muy Baja",'Mapa final SI'!$AE$52="Mayor"),CONCATENATE("R8C",'Mapa final SI'!$S$52),"")</f>
        <v/>
      </c>
      <c r="AC53" s="263" t="str">
        <f>IF(AND('Mapa final SI'!$AC$53="Muy Baja",'Mapa final SI'!$AE$53="Mayor"),CONCATENATE("R8C",'Mapa final SI'!$S$53),"")</f>
        <v/>
      </c>
      <c r="AD53" s="263" t="str">
        <f>IF(AND('Mapa final SI'!$AC$54="Muy Baja",'Mapa final SI'!$AE$54="Mayor"),CONCATENATE("R8C",'Mapa final SI'!$S$54),"")</f>
        <v/>
      </c>
      <c r="AE53" s="263" t="str">
        <f>IF(AND('Mapa final SI'!$AC$55="Muy Baja",'Mapa final SI'!$AE$55="Mayor"),CONCATENATE("R8C",'Mapa final SI'!$S$55),"")</f>
        <v/>
      </c>
      <c r="AF53" s="263" t="str">
        <f>IF(AND('Mapa final SI'!$AC$56="Muy Baja",'Mapa final SI'!$AE$56="Mayor"),CONCATENATE("R8C",'Mapa final SI'!$S$56),"")</f>
        <v/>
      </c>
      <c r="AG53" s="264" t="str">
        <f>IF(AND('Mapa final SI'!$AC$57="Muy Baja",'Mapa final SI'!$AE$57="Mayor"),CONCATENATE("R8C",'Mapa final SI'!$S$57),"")</f>
        <v/>
      </c>
      <c r="AH53" s="265" t="str">
        <f>IF(AND('Mapa final SI'!$AC$52="Muy Baja",'Mapa final SI'!$AE$52="Catastrófico"),CONCATENATE("R8C",'Mapa final SI'!$S$52),"")</f>
        <v/>
      </c>
      <c r="AI53" s="266" t="str">
        <f>IF(AND('Mapa final SI'!$AC$53="Muy Baja",'Mapa final SI'!$AE$53="Catastrófico"),CONCATENATE("R8C",'Mapa final SI'!$S$53),"")</f>
        <v/>
      </c>
      <c r="AJ53" s="266" t="str">
        <f>IF(AND('Mapa final SI'!$AC$54="Muy Baja",'Mapa final SI'!$AE$54="Catastrófico"),CONCATENATE("R8C",'Mapa final SI'!$S$54),"")</f>
        <v/>
      </c>
      <c r="AK53" s="266" t="str">
        <f>IF(AND('Mapa final SI'!$AC$55="Muy Baja",'Mapa final SI'!$AE$55="Catastrófico"),CONCATENATE("R8C",'Mapa final SI'!$S$55),"")</f>
        <v/>
      </c>
      <c r="AL53" s="266" t="str">
        <f>IF(AND('Mapa final SI'!$AC$56="Muy Baja",'Mapa final SI'!$AE$56="Catastrófico"),CONCATENATE("R8C",'Mapa final SI'!$S$56),"")</f>
        <v/>
      </c>
      <c r="AM53" s="267"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44"/>
      <c r="C54" s="644"/>
      <c r="D54" s="645"/>
      <c r="E54" s="649"/>
      <c r="F54" s="650"/>
      <c r="G54" s="650"/>
      <c r="H54" s="650"/>
      <c r="I54" s="651"/>
      <c r="J54" s="286" t="str">
        <f>IF(AND('Mapa final SI'!$AC$58="Muy Baja",'Mapa final SI'!$AE$58="Leve"),CONCATENATE("R9C",'Mapa final SI'!$S$58),"")</f>
        <v/>
      </c>
      <c r="K54" s="287" t="str">
        <f>IF(AND('Mapa final SI'!$AC$59="Muy Baja",'Mapa final SI'!$AE$59="Leve"),CONCATENATE("R9C",'Mapa final SI'!$S$59),"")</f>
        <v/>
      </c>
      <c r="L54" s="287" t="str">
        <f>IF(AND('Mapa final SI'!$AC$60="Muy Baja",'Mapa final SI'!$AE$60="Leve"),CONCATENATE("R9C",'Mapa final SI'!$S$60),"")</f>
        <v/>
      </c>
      <c r="M54" s="287" t="str">
        <f>IF(AND('Mapa final SI'!$AC$61="Muy Baja",'Mapa final SI'!$AE$61="Leve"),CONCATENATE("R9C",'Mapa final SI'!$S$61),"")</f>
        <v/>
      </c>
      <c r="N54" s="287" t="str">
        <f>IF(AND('Mapa final SI'!$AC$62="Muy Baja",'Mapa final SI'!$AE$62="Leve"),CONCATENATE("R9C",'Mapa final SI'!$S$62),"")</f>
        <v/>
      </c>
      <c r="O54" s="288" t="str">
        <f>IF(AND('Mapa final SI'!$AC$63="Muy Baja",'Mapa final SI'!$AE$63="Leve"),CONCATENATE("R9C",'Mapa final SI'!$S$63),"")</f>
        <v/>
      </c>
      <c r="P54" s="286" t="str">
        <f>IF(AND('Mapa final SI'!$AC$58="Muy Baja",'Mapa final SI'!$AE$58="Menor"),CONCATENATE("R9C",'Mapa final SI'!$S$58),"")</f>
        <v/>
      </c>
      <c r="Q54" s="287" t="str">
        <f>IF(AND('Mapa final SI'!$AC$59="Muy Baja",'Mapa final SI'!$AE$59="Menor"),CONCATENATE("R9C",'Mapa final SI'!$S$59),"")</f>
        <v/>
      </c>
      <c r="R54" s="287" t="str">
        <f>IF(AND('Mapa final SI'!$AC$60="Muy Baja",'Mapa final SI'!$AE$60="Menor"),CONCATENATE("R9C",'Mapa final SI'!$S$60),"")</f>
        <v/>
      </c>
      <c r="S54" s="287" t="str">
        <f>IF(AND('Mapa final SI'!$AC$61="Muy Baja",'Mapa final SI'!$AE$61="Menor"),CONCATENATE("R9C",'Mapa final SI'!$S$61),"")</f>
        <v/>
      </c>
      <c r="T54" s="287" t="str">
        <f>IF(AND('Mapa final SI'!$AC$62="Muy Baja",'Mapa final SI'!$AE$62="Menor"),CONCATENATE("R9C",'Mapa final SI'!$S$62),"")</f>
        <v/>
      </c>
      <c r="U54" s="288" t="str">
        <f>IF(AND('Mapa final SI'!$AC$63="Muy Baja",'Mapa final SI'!$AE$63="Menor"),CONCATENATE("R9C",'Mapa final SI'!$S$63),"")</f>
        <v/>
      </c>
      <c r="V54" s="277" t="str">
        <f>IF(AND('Mapa final SI'!$AC$58="Muy Baja",'Mapa final SI'!$AE$58="Moderado"),CONCATENATE("R9C",'Mapa final SI'!$S$58),"")</f>
        <v/>
      </c>
      <c r="W54" s="278" t="str">
        <f>IF(AND('Mapa final SI'!$AC$59="Muy Baja",'Mapa final SI'!$AE$59="Moderado"),CONCATENATE("R9C",'Mapa final SI'!$S$59),"")</f>
        <v/>
      </c>
      <c r="X54" s="278" t="str">
        <f>IF(AND('Mapa final SI'!$AC$60="Muy Baja",'Mapa final SI'!$AE$60="Moderado"),CONCATENATE("R9C",'Mapa final SI'!$S$60),"")</f>
        <v/>
      </c>
      <c r="Y54" s="278" t="str">
        <f>IF(AND('Mapa final SI'!$AC$61="Muy Baja",'Mapa final SI'!$AE$61="Moderado"),CONCATENATE("R9C",'Mapa final SI'!$S$61),"")</f>
        <v/>
      </c>
      <c r="Z54" s="278" t="str">
        <f>IF(AND('Mapa final SI'!$AC$62="Muy Baja",'Mapa final SI'!$AE$62="Moderado"),CONCATENATE("R9C",'Mapa final SI'!$S$62),"")</f>
        <v/>
      </c>
      <c r="AA54" s="279" t="str">
        <f>IF(AND('Mapa final SI'!$AC$63="Muy Baja",'Mapa final SI'!$AE$63="Moderado"),CONCATENATE("R9C",'Mapa final SI'!$S$63),"")</f>
        <v/>
      </c>
      <c r="AB54" s="262" t="str">
        <f>IF(AND('Mapa final SI'!$AC$58="Muy Baja",'Mapa final SI'!$AE$58="Mayor"),CONCATENATE("R9C",'Mapa final SI'!$S$58),"")</f>
        <v/>
      </c>
      <c r="AC54" s="263" t="str">
        <f>IF(AND('Mapa final SI'!$AC$59="Muy Baja",'Mapa final SI'!$AE$59="Mayor"),CONCATENATE("R9C",'Mapa final SI'!$S$59),"")</f>
        <v/>
      </c>
      <c r="AD54" s="263" t="str">
        <f>IF(AND('Mapa final SI'!$AC$60="Muy Baja",'Mapa final SI'!$AE$60="Mayor"),CONCATENATE("R9C",'Mapa final SI'!$S$60),"")</f>
        <v/>
      </c>
      <c r="AE54" s="263" t="str">
        <f>IF(AND('Mapa final SI'!$AC$61="Muy Baja",'Mapa final SI'!$AE$61="Mayor"),CONCATENATE("R9C",'Mapa final SI'!$S$61),"")</f>
        <v/>
      </c>
      <c r="AF54" s="263" t="str">
        <f>IF(AND('Mapa final SI'!$AC$62="Muy Baja",'Mapa final SI'!$AE$62="Mayor"),CONCATENATE("R9C",'Mapa final SI'!$S$62),"")</f>
        <v/>
      </c>
      <c r="AG54" s="264" t="str">
        <f>IF(AND('Mapa final SI'!$AC$63="Muy Baja",'Mapa final SI'!$AE$63="Mayor"),CONCATENATE("R9C",'Mapa final SI'!$S$63),"")</f>
        <v/>
      </c>
      <c r="AH54" s="265" t="str">
        <f>IF(AND('Mapa final SI'!$AC$58="Muy Baja",'Mapa final SI'!$AE$58="Catastrófico"),CONCATENATE("R9C",'Mapa final SI'!$S$58),"")</f>
        <v/>
      </c>
      <c r="AI54" s="266" t="str">
        <f>IF(AND('Mapa final SI'!$AC$59="Muy Baja",'Mapa final SI'!$AE$59="Catastrófico"),CONCATENATE("R9C",'Mapa final SI'!$S$59),"")</f>
        <v/>
      </c>
      <c r="AJ54" s="266" t="str">
        <f>IF(AND('Mapa final SI'!$AC$60="Muy Baja",'Mapa final SI'!$AE$60="Catastrófico"),CONCATENATE("R9C",'Mapa final SI'!$S$60),"")</f>
        <v/>
      </c>
      <c r="AK54" s="266" t="str">
        <f>IF(AND('Mapa final SI'!$AC$61="Muy Baja",'Mapa final SI'!$AE$61="Catastrófico"),CONCATENATE("R9C",'Mapa final SI'!$S$61),"")</f>
        <v/>
      </c>
      <c r="AL54" s="266" t="str">
        <f>IF(AND('Mapa final SI'!$AC$62="Muy Baja",'Mapa final SI'!$AE$62="Catastrófico"),CONCATENATE("R9C",'Mapa final SI'!$S$62),"")</f>
        <v/>
      </c>
      <c r="AM54" s="267"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44"/>
      <c r="C55" s="644"/>
      <c r="D55" s="645"/>
      <c r="E55" s="652"/>
      <c r="F55" s="653"/>
      <c r="G55" s="653"/>
      <c r="H55" s="653"/>
      <c r="I55" s="654"/>
      <c r="J55" s="289" t="str">
        <f>IF(AND('Mapa final SI'!$AC$64="Muy Baja",'Mapa final SI'!$AE$64="Leve"),CONCATENATE("R10C",'Mapa final SI'!$S$64),"")</f>
        <v/>
      </c>
      <c r="K55" s="290" t="str">
        <f>IF(AND('Mapa final SI'!$AC$65="Muy Baja",'Mapa final SI'!$AE$65="Leve"),CONCATENATE("R10C",'Mapa final SI'!$S$65),"")</f>
        <v/>
      </c>
      <c r="L55" s="290" t="str">
        <f>IF(AND('Mapa final SI'!$AC$66="Muy Baja",'Mapa final SI'!$AE$66="Leve"),CONCATENATE("R10C",'Mapa final SI'!$S$66),"")</f>
        <v/>
      </c>
      <c r="M55" s="290" t="str">
        <f>IF(AND('Mapa final SI'!$AC$67="Muy Baja",'Mapa final SI'!$AE$67="Leve"),CONCATENATE("R10C",'Mapa final SI'!$S$67),"")</f>
        <v/>
      </c>
      <c r="N55" s="290" t="str">
        <f>IF(AND('Mapa final SI'!$AC$68="Muy Baja",'Mapa final SI'!$AE$68="Leve"),CONCATENATE("R10C",'Mapa final SI'!$S$68),"")</f>
        <v/>
      </c>
      <c r="O55" s="291" t="str">
        <f>IF(AND('Mapa final SI'!$AC$69="Muy Baja",'Mapa final SI'!$AE$69="Leve"),CONCATENATE("R10C",'Mapa final SI'!$S$69),"")</f>
        <v/>
      </c>
      <c r="P55" s="289" t="str">
        <f>IF(AND('Mapa final SI'!$AC$64="Muy Baja",'Mapa final SI'!$AE$64="Menor"),CONCATENATE("R10C",'Mapa final SI'!$S$64),"")</f>
        <v/>
      </c>
      <c r="Q55" s="290" t="str">
        <f>IF(AND('Mapa final SI'!$AC$65="Muy Baja",'Mapa final SI'!$AE$65="Menor"),CONCATENATE("R10C",'Mapa final SI'!$S$65),"")</f>
        <v/>
      </c>
      <c r="R55" s="290" t="str">
        <f>IF(AND('Mapa final SI'!$AC$66="Muy Baja",'Mapa final SI'!$AE$66="Menor"),CONCATENATE("R10C",'Mapa final SI'!$S$66),"")</f>
        <v/>
      </c>
      <c r="S55" s="290" t="str">
        <f>IF(AND('Mapa final SI'!$AC$67="Muy Baja",'Mapa final SI'!$AE$67="Menor"),CONCATENATE("R10C",'Mapa final SI'!$S$67),"")</f>
        <v/>
      </c>
      <c r="T55" s="290" t="str">
        <f>IF(AND('Mapa final SI'!$AC$68="Muy Baja",'Mapa final SI'!$AE$68="Menor"),CONCATENATE("R10C",'Mapa final SI'!$S$68),"")</f>
        <v/>
      </c>
      <c r="U55" s="291" t="str">
        <f>IF(AND('Mapa final SI'!$AC$69="Muy Baja",'Mapa final SI'!$AE$69="Menor"),CONCATENATE("R10C",'Mapa final SI'!$S$69),"")</f>
        <v/>
      </c>
      <c r="V55" s="280" t="str">
        <f>IF(AND('Mapa final SI'!$AC$64="Muy Baja",'Mapa final SI'!$AE$64="Moderado"),CONCATENATE("R10C",'Mapa final SI'!$S$64),"")</f>
        <v/>
      </c>
      <c r="W55" s="281" t="str">
        <f>IF(AND('Mapa final SI'!$AC$65="Muy Baja",'Mapa final SI'!$AE$65="Moderado"),CONCATENATE("R10C",'Mapa final SI'!$S$65),"")</f>
        <v/>
      </c>
      <c r="X55" s="281" t="str">
        <f>IF(AND('Mapa final SI'!$AC$66="Muy Baja",'Mapa final SI'!$AE$66="Moderado"),CONCATENATE("R10C",'Mapa final SI'!$S$66),"")</f>
        <v/>
      </c>
      <c r="Y55" s="281" t="str">
        <f>IF(AND('Mapa final SI'!$AC$67="Muy Baja",'Mapa final SI'!$AE$67="Moderado"),CONCATENATE("R10C",'Mapa final SI'!$S$67),"")</f>
        <v/>
      </c>
      <c r="Z55" s="281" t="str">
        <f>IF(AND('Mapa final SI'!$AC$68="Muy Baja",'Mapa final SI'!$AE$68="Moderado"),CONCATENATE("R10C",'Mapa final SI'!$S$68),"")</f>
        <v/>
      </c>
      <c r="AA55" s="282" t="str">
        <f>IF(AND('Mapa final SI'!$AC$69="Muy Baja",'Mapa final SI'!$AE$69="Moderado"),CONCATENATE("R10C",'Mapa final SI'!$S$69),"")</f>
        <v/>
      </c>
      <c r="AB55" s="268" t="str">
        <f>IF(AND('Mapa final SI'!$AC$64="Muy Baja",'Mapa final SI'!$AE$64="Mayor"),CONCATENATE("R10C",'Mapa final SI'!$S$64),"")</f>
        <v/>
      </c>
      <c r="AC55" s="269" t="str">
        <f>IF(AND('Mapa final SI'!$AC$65="Muy Baja",'Mapa final SI'!$AE$65="Mayor"),CONCATENATE("R10C",'Mapa final SI'!$S$65),"")</f>
        <v/>
      </c>
      <c r="AD55" s="269" t="str">
        <f>IF(AND('Mapa final SI'!$AC$66="Muy Baja",'Mapa final SI'!$AE$66="Mayor"),CONCATENATE("R10C",'Mapa final SI'!$S$66),"")</f>
        <v/>
      </c>
      <c r="AE55" s="269" t="str">
        <f>IF(AND('Mapa final SI'!$AC$67="Muy Baja",'Mapa final SI'!$AE$67="Mayor"),CONCATENATE("R10C",'Mapa final SI'!$S$67),"")</f>
        <v/>
      </c>
      <c r="AF55" s="269" t="str">
        <f>IF(AND('Mapa final SI'!$AC$68="Muy Baja",'Mapa final SI'!$AE$68="Mayor"),CONCATENATE("R10C",'Mapa final SI'!$S$68),"")</f>
        <v/>
      </c>
      <c r="AG55" s="270" t="str">
        <f>IF(AND('Mapa final SI'!$AC$69="Muy Baja",'Mapa final SI'!$AE$69="Mayor"),CONCATENATE("R10C",'Mapa final SI'!$S$69),"")</f>
        <v/>
      </c>
      <c r="AH55" s="271" t="str">
        <f>IF(AND('Mapa final SI'!$AC$64="Muy Baja",'Mapa final SI'!$AE$64="Catastrófico"),CONCATENATE("R10C",'Mapa final SI'!$S$64),"")</f>
        <v/>
      </c>
      <c r="AI55" s="272" t="str">
        <f>IF(AND('Mapa final SI'!$AC$65="Muy Baja",'Mapa final SI'!$AE$65="Catastrófico"),CONCATENATE("R10C",'Mapa final SI'!$S$65),"")</f>
        <v/>
      </c>
      <c r="AJ55" s="272" t="str">
        <f>IF(AND('Mapa final SI'!$AC$66="Muy Baja",'Mapa final SI'!$AE$66="Catastrófico"),CONCATENATE("R10C",'Mapa final SI'!$S$66),"")</f>
        <v/>
      </c>
      <c r="AK55" s="272" t="str">
        <f>IF(AND('Mapa final SI'!$AC$67="Muy Baja",'Mapa final SI'!$AE$67="Catastrófico"),CONCATENATE("R10C",'Mapa final SI'!$S$67),"")</f>
        <v/>
      </c>
      <c r="AL55" s="272" t="str">
        <f>IF(AND('Mapa final SI'!$AC$68="Muy Baja",'Mapa final SI'!$AE$68="Catastrófico"),CONCATENATE("R10C",'Mapa final SI'!$S$68),"")</f>
        <v/>
      </c>
      <c r="AM55" s="273"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46" t="s">
        <v>592</v>
      </c>
      <c r="K56" s="647"/>
      <c r="L56" s="647"/>
      <c r="M56" s="647"/>
      <c r="N56" s="647"/>
      <c r="O56" s="648"/>
      <c r="P56" s="646" t="s">
        <v>593</v>
      </c>
      <c r="Q56" s="647"/>
      <c r="R56" s="647"/>
      <c r="S56" s="647"/>
      <c r="T56" s="647"/>
      <c r="U56" s="648"/>
      <c r="V56" s="646" t="s">
        <v>594</v>
      </c>
      <c r="W56" s="647"/>
      <c r="X56" s="647"/>
      <c r="Y56" s="647"/>
      <c r="Z56" s="647"/>
      <c r="AA56" s="648"/>
      <c r="AB56" s="646" t="s">
        <v>595</v>
      </c>
      <c r="AC56" s="655"/>
      <c r="AD56" s="647"/>
      <c r="AE56" s="647"/>
      <c r="AF56" s="647"/>
      <c r="AG56" s="648"/>
      <c r="AH56" s="646" t="s">
        <v>596</v>
      </c>
      <c r="AI56" s="647"/>
      <c r="AJ56" s="647"/>
      <c r="AK56" s="647"/>
      <c r="AL56" s="647"/>
      <c r="AM56" s="64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49"/>
      <c r="K57" s="650"/>
      <c r="L57" s="650"/>
      <c r="M57" s="650"/>
      <c r="N57" s="650"/>
      <c r="O57" s="651"/>
      <c r="P57" s="649"/>
      <c r="Q57" s="650"/>
      <c r="R57" s="650"/>
      <c r="S57" s="650"/>
      <c r="T57" s="650"/>
      <c r="U57" s="651"/>
      <c r="V57" s="649"/>
      <c r="W57" s="650"/>
      <c r="X57" s="650"/>
      <c r="Y57" s="650"/>
      <c r="Z57" s="650"/>
      <c r="AA57" s="651"/>
      <c r="AB57" s="649"/>
      <c r="AC57" s="650"/>
      <c r="AD57" s="650"/>
      <c r="AE57" s="650"/>
      <c r="AF57" s="650"/>
      <c r="AG57" s="651"/>
      <c r="AH57" s="649"/>
      <c r="AI57" s="650"/>
      <c r="AJ57" s="650"/>
      <c r="AK57" s="650"/>
      <c r="AL57" s="650"/>
      <c r="AM57" s="65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49"/>
      <c r="K58" s="650"/>
      <c r="L58" s="650"/>
      <c r="M58" s="650"/>
      <c r="N58" s="650"/>
      <c r="O58" s="651"/>
      <c r="P58" s="649"/>
      <c r="Q58" s="650"/>
      <c r="R58" s="650"/>
      <c r="S58" s="650"/>
      <c r="T58" s="650"/>
      <c r="U58" s="651"/>
      <c r="V58" s="649"/>
      <c r="W58" s="650"/>
      <c r="X58" s="650"/>
      <c r="Y58" s="650"/>
      <c r="Z58" s="650"/>
      <c r="AA58" s="651"/>
      <c r="AB58" s="649"/>
      <c r="AC58" s="650"/>
      <c r="AD58" s="650"/>
      <c r="AE58" s="650"/>
      <c r="AF58" s="650"/>
      <c r="AG58" s="651"/>
      <c r="AH58" s="649"/>
      <c r="AI58" s="650"/>
      <c r="AJ58" s="650"/>
      <c r="AK58" s="650"/>
      <c r="AL58" s="650"/>
      <c r="AM58" s="65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49"/>
      <c r="K59" s="650"/>
      <c r="L59" s="650"/>
      <c r="M59" s="650"/>
      <c r="N59" s="650"/>
      <c r="O59" s="651"/>
      <c r="P59" s="649"/>
      <c r="Q59" s="650"/>
      <c r="R59" s="650"/>
      <c r="S59" s="650"/>
      <c r="T59" s="650"/>
      <c r="U59" s="651"/>
      <c r="V59" s="649"/>
      <c r="W59" s="650"/>
      <c r="X59" s="650"/>
      <c r="Y59" s="650"/>
      <c r="Z59" s="650"/>
      <c r="AA59" s="651"/>
      <c r="AB59" s="649"/>
      <c r="AC59" s="650"/>
      <c r="AD59" s="650"/>
      <c r="AE59" s="650"/>
      <c r="AF59" s="650"/>
      <c r="AG59" s="651"/>
      <c r="AH59" s="649"/>
      <c r="AI59" s="650"/>
      <c r="AJ59" s="650"/>
      <c r="AK59" s="650"/>
      <c r="AL59" s="650"/>
      <c r="AM59" s="65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49"/>
      <c r="K60" s="650"/>
      <c r="L60" s="650"/>
      <c r="M60" s="650"/>
      <c r="N60" s="650"/>
      <c r="O60" s="651"/>
      <c r="P60" s="649"/>
      <c r="Q60" s="650"/>
      <c r="R60" s="650"/>
      <c r="S60" s="650"/>
      <c r="T60" s="650"/>
      <c r="U60" s="651"/>
      <c r="V60" s="649"/>
      <c r="W60" s="650"/>
      <c r="X60" s="650"/>
      <c r="Y60" s="650"/>
      <c r="Z60" s="650"/>
      <c r="AA60" s="651"/>
      <c r="AB60" s="649"/>
      <c r="AC60" s="650"/>
      <c r="AD60" s="650"/>
      <c r="AE60" s="650"/>
      <c r="AF60" s="650"/>
      <c r="AG60" s="651"/>
      <c r="AH60" s="649"/>
      <c r="AI60" s="650"/>
      <c r="AJ60" s="650"/>
      <c r="AK60" s="650"/>
      <c r="AL60" s="650"/>
      <c r="AM60" s="65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52"/>
      <c r="K61" s="653"/>
      <c r="L61" s="653"/>
      <c r="M61" s="653"/>
      <c r="N61" s="653"/>
      <c r="O61" s="654"/>
      <c r="P61" s="652"/>
      <c r="Q61" s="653"/>
      <c r="R61" s="653"/>
      <c r="S61" s="653"/>
      <c r="T61" s="653"/>
      <c r="U61" s="654"/>
      <c r="V61" s="652"/>
      <c r="W61" s="653"/>
      <c r="X61" s="653"/>
      <c r="Y61" s="653"/>
      <c r="Z61" s="653"/>
      <c r="AA61" s="654"/>
      <c r="AB61" s="652"/>
      <c r="AC61" s="653"/>
      <c r="AD61" s="653"/>
      <c r="AE61" s="653"/>
      <c r="AF61" s="653"/>
      <c r="AG61" s="654"/>
      <c r="AH61" s="652"/>
      <c r="AI61" s="653"/>
      <c r="AJ61" s="653"/>
      <c r="AK61" s="653"/>
      <c r="AL61" s="653"/>
      <c r="AM61" s="65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5"/>
      <c r="C63" s="255"/>
      <c r="D63" s="255"/>
      <c r="E63" s="255"/>
      <c r="F63" s="255"/>
      <c r="G63" s="25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c r="AT63" s="255"/>
      <c r="AU63" s="15"/>
      <c r="AV63" s="15"/>
      <c r="AW63" s="15"/>
      <c r="AX63" s="15"/>
      <c r="AY63" s="15"/>
      <c r="AZ63" s="15"/>
      <c r="BA63" s="15"/>
      <c r="BB63" s="15"/>
      <c r="BC63" s="15"/>
      <c r="BD63" s="15"/>
      <c r="BE63" s="15"/>
      <c r="BF63" s="15"/>
      <c r="BG63" s="15"/>
      <c r="BH63" s="15"/>
    </row>
    <row r="64" spans="1:80" ht="15" customHeight="1" x14ac:dyDescent="0.25">
      <c r="A64" s="15"/>
      <c r="B64" s="255"/>
      <c r="C64" s="255"/>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c r="AT64" s="25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L7" sqref="L7"/>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18" customWidth="1"/>
    <col min="12" max="12" width="13.140625" style="418"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15" t="s">
        <v>598</v>
      </c>
      <c r="E1" s="709" t="s">
        <v>1155</v>
      </c>
      <c r="F1" s="717"/>
      <c r="G1" s="717"/>
      <c r="H1" s="717"/>
      <c r="I1" s="717"/>
      <c r="J1" s="717"/>
      <c r="K1" s="717"/>
      <c r="L1" s="717"/>
      <c r="M1" s="717"/>
      <c r="N1" s="717"/>
      <c r="O1" s="717"/>
      <c r="P1" s="170" t="s">
        <v>600</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06" t="s">
        <v>601</v>
      </c>
      <c r="CL1" s="707"/>
    </row>
    <row r="2" spans="1:90" ht="24" customHeight="1" thickBot="1" x14ac:dyDescent="0.3">
      <c r="A2" s="115"/>
      <c r="B2" s="155"/>
      <c r="C2" s="166"/>
      <c r="D2" s="716"/>
      <c r="E2" s="709"/>
      <c r="F2" s="717"/>
      <c r="G2" s="717"/>
      <c r="H2" s="717"/>
      <c r="I2" s="717"/>
      <c r="J2" s="717"/>
      <c r="K2" s="717"/>
      <c r="L2" s="717"/>
      <c r="M2" s="717"/>
      <c r="N2" s="717"/>
      <c r="O2" s="717"/>
      <c r="P2" s="170" t="s">
        <v>602</v>
      </c>
      <c r="Q2" s="170" t="s">
        <v>603</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06" t="s">
        <v>604</v>
      </c>
      <c r="CL2" s="707"/>
    </row>
    <row r="3" spans="1:90" s="110" customFormat="1" ht="36.75" customHeight="1" thickBot="1" x14ac:dyDescent="0.3">
      <c r="A3" s="115"/>
      <c r="B3" s="155"/>
      <c r="C3" s="167"/>
      <c r="D3" s="173" t="s">
        <v>605</v>
      </c>
      <c r="E3" s="708" t="s">
        <v>1350</v>
      </c>
      <c r="F3" s="708"/>
      <c r="G3" s="708"/>
      <c r="H3" s="708"/>
      <c r="I3" s="708"/>
      <c r="J3" s="708"/>
      <c r="K3" s="708"/>
      <c r="L3" s="708"/>
      <c r="M3" s="708"/>
      <c r="N3" s="708"/>
      <c r="O3" s="709"/>
      <c r="P3" s="170" t="s">
        <v>607</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10" t="s">
        <v>608</v>
      </c>
      <c r="CL3" s="711"/>
    </row>
    <row r="4" spans="1:90" ht="27" customHeight="1" x14ac:dyDescent="0.25">
      <c r="A4" s="115"/>
      <c r="B4" s="157"/>
      <c r="C4" s="158"/>
      <c r="D4" s="159"/>
      <c r="E4" s="712" t="s">
        <v>609</v>
      </c>
      <c r="F4" s="712"/>
      <c r="G4" s="712"/>
      <c r="H4" s="712"/>
      <c r="I4" s="712"/>
      <c r="J4" s="712"/>
      <c r="K4" s="712"/>
      <c r="L4" s="712"/>
      <c r="M4" s="712"/>
      <c r="N4" s="712"/>
      <c r="O4" s="712"/>
      <c r="P4" s="160"/>
      <c r="Q4" s="142"/>
    </row>
    <row r="5" spans="1:90" customFormat="1" ht="41.25" customHeight="1" thickBot="1" x14ac:dyDescent="0.3">
      <c r="A5" s="116"/>
      <c r="B5" s="397" t="s">
        <v>610</v>
      </c>
      <c r="C5" s="211" t="str">
        <f>IF('Mapa final SI'!E4="","",'Mapa final SI'!E4)</f>
        <v>Gestión del Talento Humano</v>
      </c>
      <c r="D5" s="398"/>
      <c r="I5" s="14"/>
      <c r="J5" s="14"/>
      <c r="K5" s="14"/>
      <c r="L5" s="14"/>
      <c r="Q5" s="399"/>
    </row>
    <row r="6" spans="1:90" s="1" customFormat="1" ht="114" customHeight="1" thickBot="1" x14ac:dyDescent="0.3">
      <c r="A6" s="348" t="s">
        <v>611</v>
      </c>
      <c r="B6" s="405" t="s">
        <v>254</v>
      </c>
      <c r="C6" s="378" t="s">
        <v>255</v>
      </c>
      <c r="D6" s="401" t="s">
        <v>536</v>
      </c>
      <c r="E6" s="402" t="s">
        <v>612</v>
      </c>
      <c r="F6" s="403" t="s">
        <v>583</v>
      </c>
      <c r="G6" s="403" t="s">
        <v>463</v>
      </c>
      <c r="H6" s="403" t="s">
        <v>613</v>
      </c>
      <c r="I6" s="403" t="s">
        <v>583</v>
      </c>
      <c r="J6" s="403" t="s">
        <v>463</v>
      </c>
      <c r="K6" s="403" t="s">
        <v>614</v>
      </c>
      <c r="L6" s="403" t="s">
        <v>615</v>
      </c>
      <c r="M6" s="378" t="s">
        <v>616</v>
      </c>
      <c r="N6" s="378" t="s">
        <v>617</v>
      </c>
      <c r="O6" s="378" t="s">
        <v>530</v>
      </c>
      <c r="P6" s="378" t="s">
        <v>618</v>
      </c>
      <c r="Q6" s="378" t="s">
        <v>619</v>
      </c>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c r="AW6" s="404"/>
      <c r="AX6" s="404"/>
      <c r="AY6" s="404"/>
      <c r="AZ6" s="404"/>
      <c r="BA6" s="404"/>
      <c r="BB6" s="404"/>
      <c r="BC6" s="404"/>
      <c r="BD6" s="404"/>
      <c r="BE6" s="404"/>
      <c r="BF6" s="404"/>
      <c r="BG6" s="404"/>
      <c r="BH6" s="404"/>
      <c r="BI6" s="404"/>
      <c r="BJ6" s="404"/>
      <c r="BK6" s="404"/>
      <c r="BL6" s="404"/>
      <c r="BM6" s="404"/>
      <c r="BN6" s="404"/>
      <c r="BO6" s="404"/>
      <c r="BP6" s="404"/>
      <c r="BQ6" s="404"/>
      <c r="BR6" s="404"/>
      <c r="BS6" s="404"/>
      <c r="BT6" s="404"/>
      <c r="BU6" s="404"/>
      <c r="BV6" s="404"/>
      <c r="BW6" s="404"/>
      <c r="BX6" s="404"/>
      <c r="BY6" s="404"/>
      <c r="BZ6" s="404"/>
      <c r="CA6" s="404"/>
      <c r="CB6" s="404"/>
      <c r="CC6" s="404"/>
      <c r="CD6" s="404"/>
      <c r="CE6" s="404"/>
      <c r="CF6" s="404"/>
      <c r="CG6" s="404"/>
      <c r="CH6" s="404"/>
      <c r="CI6" s="404"/>
      <c r="CJ6" s="404"/>
      <c r="CK6" s="404"/>
      <c r="CL6" s="404"/>
    </row>
    <row r="7" spans="1:90" ht="110.25" customHeight="1" x14ac:dyDescent="0.25">
      <c r="A7" s="118" t="s">
        <v>620</v>
      </c>
      <c r="B7" s="696" t="s">
        <v>73</v>
      </c>
      <c r="C7" s="698" t="str">
        <f>IF('Mapa final SI'!G10="","",'Mapa final SI'!G10)</f>
        <v>Posibilidad de afectación económica y reputacional por la perdida  de  disponibilidad del software utilizado para la liquidación de la nómina, aportes a la seguridad social y parafiscales, debido a problemas técnicos del servidor y/o de la Red.</v>
      </c>
      <c r="D7" s="700" t="s">
        <v>1351</v>
      </c>
      <c r="E7" s="698" t="str">
        <f>IF('Mapa final SI'!F10="","",'Mapa final SI'!F10)</f>
        <v>Problemas técnicos del servidor y/o de la Red</v>
      </c>
      <c r="F7" s="713" t="str">
        <f>IF('Mapa final SI'!L10="","",'Mapa final SI'!L10)</f>
        <v>Baja</v>
      </c>
      <c r="G7" s="713" t="str">
        <f>IF('Mapa final SI'!P10="","",'Mapa final SI'!P10)</f>
        <v>Menor</v>
      </c>
      <c r="H7" s="81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12" t="str">
        <f>IF('Mapa final SI'!AC10="","",'Mapa final SI'!AC10)</f>
        <v>Baja</v>
      </c>
      <c r="J7" s="412" t="str">
        <f>IF('Mapa final SI'!AE10="","",'Mapa final SI'!AE10)</f>
        <v>Menor</v>
      </c>
      <c r="K7" s="41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12" t="str">
        <f>IF('Mapa final SI'!AH10="","",'Mapa final SI'!AH10)</f>
        <v>Reducir (mitigar)</v>
      </c>
      <c r="M7" s="347" t="str">
        <f>IF('Mapa final SI'!T10="","",'Mapa final SI'!T10)</f>
        <v>El Coordinador del Grupo de Nómina y Seguridad Social, cada vez que se requiera, reportará  a través de correo electrónico las fallas en el aplicativo o red al Grupo de Sistemas de la OIPI y al proveedor del software.  En caso de no obtener solución inmediata, se realizará llamada  telefónica al responsable del soporte técnico del aplicativo y al Grupo de Sistemas de OIPI con el fin de encontrar la solución.  Se evidenciará a través de correos electrónicos, funcionamiento del aplicativo y reportes.</v>
      </c>
      <c r="N7" s="411" t="s">
        <v>1352</v>
      </c>
      <c r="O7" s="409" t="s">
        <v>1353</v>
      </c>
      <c r="P7" s="409" t="s">
        <v>623</v>
      </c>
      <c r="Q7" s="410" t="s">
        <v>1354</v>
      </c>
    </row>
    <row r="8" spans="1:90" ht="43.5" customHeight="1" x14ac:dyDescent="0.25">
      <c r="A8" s="118" t="s">
        <v>625</v>
      </c>
      <c r="B8" s="697"/>
      <c r="C8" s="699"/>
      <c r="D8" s="701"/>
      <c r="E8" s="699"/>
      <c r="F8" s="702"/>
      <c r="G8" s="702"/>
      <c r="H8" s="816"/>
      <c r="I8" s="412" t="str">
        <f>IF('Mapa final SI'!AC11="","",'Mapa final SI'!AC11)</f>
        <v/>
      </c>
      <c r="J8" s="412" t="str">
        <f>IF('Mapa final SI'!AE11="","",'Mapa final SI'!AE11)</f>
        <v/>
      </c>
      <c r="K8" s="41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12" t="str">
        <f>IF('Mapa final SI'!AH11="","",'Mapa final SI'!AH11)</f>
        <v/>
      </c>
      <c r="M8" s="347" t="str">
        <f>IF('Mapa final SI'!T11="","",'Mapa final SI'!T11)</f>
        <v/>
      </c>
      <c r="N8" s="409"/>
      <c r="O8" s="409"/>
      <c r="P8" s="409"/>
      <c r="Q8" s="410"/>
    </row>
    <row r="9" spans="1:90" ht="43.5" customHeight="1" x14ac:dyDescent="0.25">
      <c r="A9" s="118" t="s">
        <v>628</v>
      </c>
      <c r="B9" s="697"/>
      <c r="C9" s="699"/>
      <c r="D9" s="701"/>
      <c r="E9" s="699"/>
      <c r="F9" s="702"/>
      <c r="G9" s="702"/>
      <c r="H9" s="816"/>
      <c r="I9" s="412" t="str">
        <f>IF('Mapa final SI'!AC12="","",'Mapa final SI'!AC12)</f>
        <v/>
      </c>
      <c r="J9" s="412" t="str">
        <f>IF('Mapa final SI'!AE12="","",'Mapa final SI'!AE12)</f>
        <v/>
      </c>
      <c r="K9" s="412" t="str">
        <f t="shared" si="0"/>
        <v/>
      </c>
      <c r="L9" s="412" t="str">
        <f>IF('Mapa final SI'!AH12="","",'Mapa final SI'!AH12)</f>
        <v/>
      </c>
      <c r="M9" s="347" t="str">
        <f>IF('Mapa final SI'!T12="","",'Mapa final SI'!T12)</f>
        <v/>
      </c>
      <c r="N9" s="409"/>
      <c r="O9" s="409"/>
      <c r="P9" s="409"/>
      <c r="Q9" s="410"/>
    </row>
    <row r="10" spans="1:90" ht="43.5" customHeight="1" x14ac:dyDescent="0.25">
      <c r="A10" s="118" t="s">
        <v>632</v>
      </c>
      <c r="B10" s="697"/>
      <c r="C10" s="699"/>
      <c r="D10" s="701"/>
      <c r="E10" s="699"/>
      <c r="F10" s="702"/>
      <c r="G10" s="702"/>
      <c r="H10" s="816"/>
      <c r="I10" s="412" t="str">
        <f>IF('Mapa final SI'!AC13="","",'Mapa final SI'!AC13)</f>
        <v/>
      </c>
      <c r="J10" s="412" t="str">
        <f>IF('Mapa final SI'!AE13="","",'Mapa final SI'!AE13)</f>
        <v/>
      </c>
      <c r="K10" s="412" t="str">
        <f t="shared" si="0"/>
        <v/>
      </c>
      <c r="L10" s="412" t="str">
        <f>IF('Mapa final SI'!AH13="","",'Mapa final SI'!AH13)</f>
        <v/>
      </c>
      <c r="M10" s="347" t="str">
        <f>IF('Mapa final SI'!T13="","",'Mapa final SI'!T13)</f>
        <v/>
      </c>
      <c r="N10" s="409"/>
      <c r="O10" s="409"/>
      <c r="P10" s="409"/>
      <c r="Q10" s="410"/>
    </row>
    <row r="11" spans="1:90" ht="43.5" customHeight="1" x14ac:dyDescent="0.25">
      <c r="A11" s="118" t="s">
        <v>633</v>
      </c>
      <c r="B11" s="697"/>
      <c r="C11" s="699"/>
      <c r="D11" s="701"/>
      <c r="E11" s="699"/>
      <c r="F11" s="702"/>
      <c r="G11" s="702"/>
      <c r="H11" s="816"/>
      <c r="I11" s="412" t="str">
        <f>IF('Mapa final SI'!AC14="","",'Mapa final SI'!AC14)</f>
        <v/>
      </c>
      <c r="J11" s="412" t="str">
        <f>IF('Mapa final SI'!AE14="","",'Mapa final SI'!AE14)</f>
        <v/>
      </c>
      <c r="K11" s="412" t="str">
        <f t="shared" si="0"/>
        <v/>
      </c>
      <c r="L11" s="412" t="str">
        <f>IF('Mapa final SI'!AH14="","",'Mapa final SI'!AH14)</f>
        <v/>
      </c>
      <c r="M11" s="347" t="str">
        <f>IF('Mapa final SI'!T14="","",'Mapa final SI'!T14)</f>
        <v/>
      </c>
      <c r="N11" s="409"/>
      <c r="O11" s="409"/>
      <c r="P11" s="409"/>
      <c r="Q11" s="410"/>
    </row>
    <row r="12" spans="1:90" ht="43.5" customHeight="1" x14ac:dyDescent="0.25">
      <c r="A12" s="118" t="s">
        <v>634</v>
      </c>
      <c r="B12" s="697"/>
      <c r="C12" s="699"/>
      <c r="D12" s="701"/>
      <c r="E12" s="699"/>
      <c r="F12" s="702"/>
      <c r="G12" s="702"/>
      <c r="H12" s="714"/>
      <c r="I12" s="412" t="str">
        <f>IF('Mapa final SI'!AC15="","",'Mapa final SI'!AC15)</f>
        <v/>
      </c>
      <c r="J12" s="412" t="str">
        <f>IF('Mapa final SI'!AE15="","",'Mapa final SI'!AE15)</f>
        <v/>
      </c>
      <c r="K12" s="412" t="str">
        <f t="shared" si="0"/>
        <v/>
      </c>
      <c r="L12" s="412" t="str">
        <f>IF('Mapa final SI'!AH15="","",'Mapa final SI'!AH15)</f>
        <v/>
      </c>
      <c r="M12" s="347" t="str">
        <f>IF('Mapa final SI'!T15="","",'Mapa final SI'!T15)</f>
        <v/>
      </c>
      <c r="N12" s="409"/>
      <c r="O12" s="409"/>
      <c r="P12" s="409"/>
      <c r="Q12" s="410"/>
    </row>
    <row r="13" spans="1:90" ht="43.5" customHeight="1" x14ac:dyDescent="0.25">
      <c r="A13" s="118" t="s">
        <v>635</v>
      </c>
      <c r="B13" s="696"/>
      <c r="C13" s="698" t="str">
        <f>IF('Mapa final SI'!G16="","",'Mapa final SI'!G16)</f>
        <v/>
      </c>
      <c r="D13" s="700"/>
      <c r="E13" s="698" t="str">
        <f>IF('Mapa final SI'!F16="","",'Mapa final SI'!F16)</f>
        <v/>
      </c>
      <c r="F13" s="713" t="str">
        <f>IF('Mapa final SI'!L16="","",'Mapa final SI'!L16)</f>
        <v/>
      </c>
      <c r="G13" s="713" t="str">
        <f>IF('Mapa final SI'!P16="","",'Mapa final SI'!P16)</f>
        <v/>
      </c>
      <c r="H13" s="816"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12" t="str">
        <f>IF('Mapa final SI'!AC16="","",'Mapa final SI'!AC16)</f>
        <v/>
      </c>
      <c r="J13" s="412" t="str">
        <f>IF('Mapa final SI'!AE16="","",'Mapa final SI'!AE16)</f>
        <v/>
      </c>
      <c r="K13" s="412" t="str">
        <f t="shared" si="0"/>
        <v/>
      </c>
      <c r="L13" s="412" t="str">
        <f>IF('Mapa final SI'!AH16="","",'Mapa final SI'!AH16)</f>
        <v/>
      </c>
      <c r="M13" s="347" t="str">
        <f>IF('Mapa final SI'!T16="","",'Mapa final SI'!T16)</f>
        <v/>
      </c>
      <c r="N13" s="409"/>
      <c r="O13" s="409"/>
      <c r="P13" s="409"/>
      <c r="Q13" s="410"/>
    </row>
    <row r="14" spans="1:90" ht="43.5" customHeight="1" x14ac:dyDescent="0.25">
      <c r="A14" s="118" t="s">
        <v>638</v>
      </c>
      <c r="B14" s="697"/>
      <c r="C14" s="699"/>
      <c r="D14" s="701"/>
      <c r="E14" s="699"/>
      <c r="F14" s="702"/>
      <c r="G14" s="702"/>
      <c r="H14" s="816"/>
      <c r="I14" s="412" t="str">
        <f>IF('Mapa final SI'!AC17="","",'Mapa final SI'!AC17)</f>
        <v/>
      </c>
      <c r="J14" s="412" t="str">
        <f>IF('Mapa final SI'!AE17="","",'Mapa final SI'!AE17)</f>
        <v/>
      </c>
      <c r="K14" s="412" t="str">
        <f t="shared" si="0"/>
        <v/>
      </c>
      <c r="L14" s="412" t="str">
        <f>IF('Mapa final SI'!AH17="","",'Mapa final SI'!AH17)</f>
        <v/>
      </c>
      <c r="M14" s="347" t="str">
        <f>IF('Mapa final SI'!T17="","",'Mapa final SI'!T17)</f>
        <v/>
      </c>
      <c r="N14" s="409"/>
      <c r="O14" s="409"/>
      <c r="P14" s="409"/>
      <c r="Q14" s="410"/>
    </row>
    <row r="15" spans="1:90" ht="43.5" customHeight="1" x14ac:dyDescent="0.25">
      <c r="A15" s="118" t="s">
        <v>640</v>
      </c>
      <c r="B15" s="697"/>
      <c r="C15" s="699"/>
      <c r="D15" s="701"/>
      <c r="E15" s="699"/>
      <c r="F15" s="702"/>
      <c r="G15" s="702"/>
      <c r="H15" s="816"/>
      <c r="I15" s="412" t="str">
        <f>IF('Mapa final SI'!AC18="","",'Mapa final SI'!AC18)</f>
        <v/>
      </c>
      <c r="J15" s="412" t="str">
        <f>IF('Mapa final SI'!AE18="","",'Mapa final SI'!AE18)</f>
        <v/>
      </c>
      <c r="K15" s="412" t="str">
        <f t="shared" si="0"/>
        <v/>
      </c>
      <c r="L15" s="412" t="str">
        <f>IF('Mapa final SI'!AH18="","",'Mapa final SI'!AH18)</f>
        <v/>
      </c>
      <c r="M15" s="347" t="str">
        <f>IF('Mapa final SI'!T18="","",'Mapa final SI'!T18)</f>
        <v/>
      </c>
      <c r="N15" s="409"/>
      <c r="O15" s="409"/>
      <c r="P15" s="409"/>
      <c r="Q15" s="410"/>
    </row>
    <row r="16" spans="1:90" ht="43.5" customHeight="1" x14ac:dyDescent="0.25">
      <c r="A16" s="118" t="s">
        <v>641</v>
      </c>
      <c r="B16" s="697"/>
      <c r="C16" s="699"/>
      <c r="D16" s="701"/>
      <c r="E16" s="699"/>
      <c r="F16" s="702"/>
      <c r="G16" s="702"/>
      <c r="H16" s="816"/>
      <c r="I16" s="412" t="str">
        <f>IF('Mapa final SI'!AC19="","",'Mapa final SI'!AC19)</f>
        <v/>
      </c>
      <c r="J16" s="412" t="str">
        <f>IF('Mapa final SI'!AE19="","",'Mapa final SI'!AE19)</f>
        <v/>
      </c>
      <c r="K16" s="412" t="str">
        <f t="shared" si="0"/>
        <v/>
      </c>
      <c r="L16" s="412" t="str">
        <f>IF('Mapa final SI'!AH19="","",'Mapa final SI'!AH19)</f>
        <v/>
      </c>
      <c r="M16" s="347" t="str">
        <f>IF('Mapa final SI'!T19="","",'Mapa final SI'!T19)</f>
        <v/>
      </c>
      <c r="N16" s="409"/>
      <c r="O16" s="409"/>
      <c r="P16" s="409"/>
      <c r="Q16" s="410"/>
    </row>
    <row r="17" spans="1:17" ht="43.5" customHeight="1" x14ac:dyDescent="0.25">
      <c r="A17" s="118" t="s">
        <v>642</v>
      </c>
      <c r="B17" s="697"/>
      <c r="C17" s="699"/>
      <c r="D17" s="701"/>
      <c r="E17" s="699"/>
      <c r="F17" s="702"/>
      <c r="G17" s="702"/>
      <c r="H17" s="816"/>
      <c r="I17" s="412" t="str">
        <f>IF('Mapa final SI'!AC20="","",'Mapa final SI'!AC20)</f>
        <v/>
      </c>
      <c r="J17" s="412" t="str">
        <f>IF('Mapa final SI'!AE20="","",'Mapa final SI'!AE20)</f>
        <v/>
      </c>
      <c r="K17" s="412" t="str">
        <f t="shared" si="0"/>
        <v/>
      </c>
      <c r="L17" s="412" t="str">
        <f>IF('Mapa final SI'!AH20="","",'Mapa final SI'!AH20)</f>
        <v/>
      </c>
      <c r="M17" s="347" t="str">
        <f>IF('Mapa final SI'!T20="","",'Mapa final SI'!T20)</f>
        <v/>
      </c>
      <c r="N17" s="409"/>
      <c r="O17" s="409"/>
      <c r="P17" s="409"/>
      <c r="Q17" s="410"/>
    </row>
    <row r="18" spans="1:17" ht="43.5" customHeight="1" x14ac:dyDescent="0.25">
      <c r="A18" s="118" t="s">
        <v>643</v>
      </c>
      <c r="B18" s="697"/>
      <c r="C18" s="699"/>
      <c r="D18" s="701"/>
      <c r="E18" s="699"/>
      <c r="F18" s="702"/>
      <c r="G18" s="702"/>
      <c r="H18" s="714"/>
      <c r="I18" s="412" t="str">
        <f>IF('Mapa final SI'!AC21="","",'Mapa final SI'!AC21)</f>
        <v/>
      </c>
      <c r="J18" s="412" t="str">
        <f>IF('Mapa final SI'!AE21="","",'Mapa final SI'!AE21)</f>
        <v/>
      </c>
      <c r="K18" s="412" t="str">
        <f t="shared" si="0"/>
        <v/>
      </c>
      <c r="L18" s="412" t="str">
        <f>IF('Mapa final SI'!AH21="","",'Mapa final SI'!AH21)</f>
        <v/>
      </c>
      <c r="M18" s="347" t="str">
        <f>IF('Mapa final SI'!T21="","",'Mapa final SI'!T21)</f>
        <v/>
      </c>
      <c r="N18" s="409"/>
      <c r="O18" s="409"/>
      <c r="P18" s="409"/>
      <c r="Q18" s="410"/>
    </row>
    <row r="19" spans="1:17" ht="43.5" customHeight="1" x14ac:dyDescent="0.25">
      <c r="A19" s="118" t="s">
        <v>644</v>
      </c>
      <c r="B19" s="696"/>
      <c r="C19" s="698" t="str">
        <f>IF('Mapa final SI'!G22="","",'Mapa final SI'!G22)</f>
        <v/>
      </c>
      <c r="D19" s="700"/>
      <c r="E19" s="698" t="str">
        <f>IF('Mapa final SI'!F22="","",'Mapa final SI'!F22)</f>
        <v/>
      </c>
      <c r="F19" s="713" t="str">
        <f>IF('Mapa final SI'!L22="","",'Mapa final SI'!L22)</f>
        <v/>
      </c>
      <c r="G19" s="713" t="str">
        <f>IF('Mapa final SI'!P22="","",'Mapa final SI'!P22)</f>
        <v/>
      </c>
      <c r="H19" s="816"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12" t="str">
        <f>IF('Mapa final SI'!AC22="","",'Mapa final SI'!AC22)</f>
        <v/>
      </c>
      <c r="J19" s="412" t="str">
        <f>IF('Mapa final SI'!AE22="","",'Mapa final SI'!AE22)</f>
        <v/>
      </c>
      <c r="K19" s="412" t="str">
        <f t="shared" si="0"/>
        <v/>
      </c>
      <c r="L19" s="412" t="str">
        <f>IF('Mapa final SI'!AH22="","",'Mapa final SI'!AH22)</f>
        <v/>
      </c>
      <c r="M19" s="347" t="str">
        <f>IF('Mapa final SI'!T22="","",'Mapa final SI'!T22)</f>
        <v/>
      </c>
      <c r="N19" s="409"/>
      <c r="O19" s="409"/>
      <c r="P19" s="409"/>
      <c r="Q19" s="410"/>
    </row>
    <row r="20" spans="1:17" ht="43.5" customHeight="1" x14ac:dyDescent="0.25">
      <c r="A20" s="118" t="s">
        <v>648</v>
      </c>
      <c r="B20" s="697"/>
      <c r="C20" s="699"/>
      <c r="D20" s="701"/>
      <c r="E20" s="699"/>
      <c r="F20" s="702"/>
      <c r="G20" s="702"/>
      <c r="H20" s="816"/>
      <c r="I20" s="412" t="str">
        <f>IF('Mapa final SI'!AC23="","",'Mapa final SI'!AC23)</f>
        <v/>
      </c>
      <c r="J20" s="412" t="str">
        <f>IF('Mapa final SI'!AE23="","",'Mapa final SI'!AE23)</f>
        <v/>
      </c>
      <c r="K20" s="412" t="str">
        <f t="shared" si="0"/>
        <v/>
      </c>
      <c r="L20" s="412" t="str">
        <f>IF('Mapa final SI'!AH23="","",'Mapa final SI'!AH23)</f>
        <v/>
      </c>
      <c r="M20" s="347" t="str">
        <f>IF('Mapa final SI'!T23="","",'Mapa final SI'!T23)</f>
        <v/>
      </c>
      <c r="N20" s="409"/>
      <c r="O20" s="409"/>
      <c r="P20" s="409"/>
      <c r="Q20" s="410"/>
    </row>
    <row r="21" spans="1:17" ht="43.5" customHeight="1" x14ac:dyDescent="0.25">
      <c r="A21" s="118" t="s">
        <v>651</v>
      </c>
      <c r="B21" s="697"/>
      <c r="C21" s="699"/>
      <c r="D21" s="701"/>
      <c r="E21" s="699"/>
      <c r="F21" s="702"/>
      <c r="G21" s="702"/>
      <c r="H21" s="816"/>
      <c r="I21" s="412" t="str">
        <f>IF('Mapa final SI'!AC24="","",'Mapa final SI'!AC24)</f>
        <v/>
      </c>
      <c r="J21" s="412" t="str">
        <f>IF('Mapa final SI'!AE24="","",'Mapa final SI'!AE24)</f>
        <v/>
      </c>
      <c r="K21" s="412" t="str">
        <f t="shared" si="0"/>
        <v/>
      </c>
      <c r="L21" s="412" t="str">
        <f>IF('Mapa final SI'!AH24="","",'Mapa final SI'!AH24)</f>
        <v/>
      </c>
      <c r="M21" s="347" t="str">
        <f>IF('Mapa final SI'!T24="","",'Mapa final SI'!T24)</f>
        <v/>
      </c>
      <c r="N21" s="409"/>
      <c r="O21" s="409"/>
      <c r="P21" s="409"/>
      <c r="Q21" s="410"/>
    </row>
    <row r="22" spans="1:17" ht="43.5" customHeight="1" x14ac:dyDescent="0.25">
      <c r="A22" s="118" t="s">
        <v>653</v>
      </c>
      <c r="B22" s="697"/>
      <c r="C22" s="699"/>
      <c r="D22" s="701"/>
      <c r="E22" s="699"/>
      <c r="F22" s="702"/>
      <c r="G22" s="702"/>
      <c r="H22" s="816"/>
      <c r="I22" s="412" t="str">
        <f>IF('Mapa final SI'!AC25="","",'Mapa final SI'!AC25)</f>
        <v/>
      </c>
      <c r="J22" s="412" t="str">
        <f>IF('Mapa final SI'!AE25="","",'Mapa final SI'!AE25)</f>
        <v/>
      </c>
      <c r="K22" s="412" t="str">
        <f t="shared" si="0"/>
        <v/>
      </c>
      <c r="L22" s="412" t="str">
        <f>IF('Mapa final SI'!AH25="","",'Mapa final SI'!AH25)</f>
        <v/>
      </c>
      <c r="M22" s="347" t="str">
        <f>IF('Mapa final SI'!T25="","",'Mapa final SI'!T25)</f>
        <v/>
      </c>
      <c r="N22" s="409"/>
      <c r="O22" s="409"/>
      <c r="P22" s="409"/>
      <c r="Q22" s="410"/>
    </row>
    <row r="23" spans="1:17" ht="43.5" customHeight="1" x14ac:dyDescent="0.25">
      <c r="A23" s="118" t="s">
        <v>654</v>
      </c>
      <c r="B23" s="697"/>
      <c r="C23" s="699"/>
      <c r="D23" s="701"/>
      <c r="E23" s="699"/>
      <c r="F23" s="702"/>
      <c r="G23" s="702"/>
      <c r="H23" s="816"/>
      <c r="I23" s="412" t="str">
        <f>IF('Mapa final SI'!AC26="","",'Mapa final SI'!AC26)</f>
        <v/>
      </c>
      <c r="J23" s="412" t="str">
        <f>IF('Mapa final SI'!AE26="","",'Mapa final SI'!AE26)</f>
        <v/>
      </c>
      <c r="K23" s="412" t="str">
        <f t="shared" si="0"/>
        <v/>
      </c>
      <c r="L23" s="412" t="str">
        <f>IF('Mapa final SI'!AH26="","",'Mapa final SI'!AH26)</f>
        <v/>
      </c>
      <c r="M23" s="347" t="str">
        <f>IF('Mapa final SI'!T26="","",'Mapa final SI'!T26)</f>
        <v/>
      </c>
      <c r="N23" s="409"/>
      <c r="O23" s="409"/>
      <c r="P23" s="409"/>
      <c r="Q23" s="410"/>
    </row>
    <row r="24" spans="1:17" ht="43.5" customHeight="1" x14ac:dyDescent="0.25">
      <c r="A24" s="118" t="s">
        <v>655</v>
      </c>
      <c r="B24" s="697"/>
      <c r="C24" s="699"/>
      <c r="D24" s="701"/>
      <c r="E24" s="699"/>
      <c r="F24" s="702"/>
      <c r="G24" s="702"/>
      <c r="H24" s="714"/>
      <c r="I24" s="412" t="str">
        <f>IF('Mapa final SI'!AC27="","",'Mapa final SI'!AC27)</f>
        <v/>
      </c>
      <c r="J24" s="412" t="str">
        <f>IF('Mapa final SI'!AE27="","",'Mapa final SI'!AE27)</f>
        <v/>
      </c>
      <c r="K24" s="412" t="str">
        <f t="shared" si="0"/>
        <v/>
      </c>
      <c r="L24" s="412" t="str">
        <f>IF('Mapa final SI'!AH27="","",'Mapa final SI'!AH27)</f>
        <v/>
      </c>
      <c r="M24" s="347" t="str">
        <f>IF('Mapa final SI'!T27="","",'Mapa final SI'!T27)</f>
        <v/>
      </c>
      <c r="N24" s="409"/>
      <c r="O24" s="409"/>
      <c r="P24" s="409"/>
      <c r="Q24" s="410"/>
    </row>
    <row r="25" spans="1:17" ht="43.5" customHeight="1" x14ac:dyDescent="0.25">
      <c r="A25" s="118" t="s">
        <v>656</v>
      </c>
      <c r="B25" s="696"/>
      <c r="C25" s="698" t="str">
        <f>IF('Mapa final SI'!G28="","",'Mapa final SI'!G28)</f>
        <v/>
      </c>
      <c r="D25" s="700"/>
      <c r="E25" s="698" t="str">
        <f>IF('Mapa final SI'!F28="","",'Mapa final SI'!F28)</f>
        <v/>
      </c>
      <c r="F25" s="713" t="str">
        <f>IF('Mapa final SI'!L28="","",'Mapa final SI'!L28)</f>
        <v/>
      </c>
      <c r="G25" s="713" t="str">
        <f>IF('Mapa final SI'!P28="","",'Mapa final SI'!P28)</f>
        <v/>
      </c>
      <c r="H25" s="816"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2" t="str">
        <f>IF('Mapa final SI'!AC28="","",'Mapa final SI'!AC28)</f>
        <v/>
      </c>
      <c r="J25" s="412" t="str">
        <f>IF('Mapa final SI'!AE28="","",'Mapa final SI'!AE28)</f>
        <v/>
      </c>
      <c r="K25" s="412" t="str">
        <f t="shared" si="0"/>
        <v/>
      </c>
      <c r="L25" s="412" t="str">
        <f>IF('Mapa final SI'!AH28="","",'Mapa final SI'!AH28)</f>
        <v/>
      </c>
      <c r="M25" s="347" t="str">
        <f>IF('Mapa final SI'!T28="","",'Mapa final SI'!T28)</f>
        <v/>
      </c>
      <c r="N25" s="409"/>
      <c r="O25" s="409"/>
      <c r="P25" s="409"/>
      <c r="Q25" s="410"/>
    </row>
    <row r="26" spans="1:17" ht="43.5" customHeight="1" x14ac:dyDescent="0.25">
      <c r="A26" s="118" t="s">
        <v>657</v>
      </c>
      <c r="B26" s="697"/>
      <c r="C26" s="699"/>
      <c r="D26" s="701"/>
      <c r="E26" s="699"/>
      <c r="F26" s="702"/>
      <c r="G26" s="702"/>
      <c r="H26" s="816"/>
      <c r="I26" s="412" t="str">
        <f>IF('Mapa final SI'!AC29="","",'Mapa final SI'!AC29)</f>
        <v/>
      </c>
      <c r="J26" s="412" t="str">
        <f>IF('Mapa final SI'!AE29="","",'Mapa final SI'!AE29)</f>
        <v/>
      </c>
      <c r="K26" s="412" t="str">
        <f t="shared" si="0"/>
        <v/>
      </c>
      <c r="L26" s="412" t="str">
        <f>IF('Mapa final SI'!AH29="","",'Mapa final SI'!AH29)</f>
        <v/>
      </c>
      <c r="M26" s="347" t="str">
        <f>IF('Mapa final SI'!T29="","",'Mapa final SI'!T29)</f>
        <v/>
      </c>
      <c r="N26" s="409"/>
      <c r="O26" s="409"/>
      <c r="P26" s="409"/>
      <c r="Q26" s="410"/>
    </row>
    <row r="27" spans="1:17" ht="43.5" customHeight="1" x14ac:dyDescent="0.25">
      <c r="A27" s="118" t="s">
        <v>658</v>
      </c>
      <c r="B27" s="697"/>
      <c r="C27" s="699"/>
      <c r="D27" s="701"/>
      <c r="E27" s="699"/>
      <c r="F27" s="702"/>
      <c r="G27" s="702"/>
      <c r="H27" s="816"/>
      <c r="I27" s="412" t="str">
        <f>IF('Mapa final SI'!AC30="","",'Mapa final SI'!AC30)</f>
        <v/>
      </c>
      <c r="J27" s="412" t="str">
        <f>IF('Mapa final SI'!AE30="","",'Mapa final SI'!AE30)</f>
        <v/>
      </c>
      <c r="K27" s="412" t="str">
        <f t="shared" si="0"/>
        <v/>
      </c>
      <c r="L27" s="412" t="str">
        <f>IF('Mapa final SI'!AH30="","",'Mapa final SI'!AH30)</f>
        <v/>
      </c>
      <c r="M27" s="347" t="str">
        <f>IF('Mapa final SI'!T30="","",'Mapa final SI'!T30)</f>
        <v/>
      </c>
      <c r="N27" s="409"/>
      <c r="O27" s="409"/>
      <c r="P27" s="409"/>
      <c r="Q27" s="410"/>
    </row>
    <row r="28" spans="1:17" ht="43.5" customHeight="1" x14ac:dyDescent="0.25">
      <c r="A28" s="118" t="s">
        <v>659</v>
      </c>
      <c r="B28" s="697"/>
      <c r="C28" s="699"/>
      <c r="D28" s="701"/>
      <c r="E28" s="699"/>
      <c r="F28" s="702"/>
      <c r="G28" s="702"/>
      <c r="H28" s="816"/>
      <c r="I28" s="412" t="str">
        <f>IF('Mapa final SI'!AC31="","",'Mapa final SI'!AC31)</f>
        <v/>
      </c>
      <c r="J28" s="412" t="str">
        <f>IF('Mapa final SI'!AE31="","",'Mapa final SI'!AE31)</f>
        <v/>
      </c>
      <c r="K28" s="412" t="str">
        <f t="shared" si="0"/>
        <v/>
      </c>
      <c r="L28" s="412" t="str">
        <f>IF('Mapa final SI'!AH31="","",'Mapa final SI'!AH31)</f>
        <v/>
      </c>
      <c r="M28" s="347" t="str">
        <f>IF('Mapa final SI'!T31="","",'Mapa final SI'!T31)</f>
        <v/>
      </c>
      <c r="N28" s="409"/>
      <c r="O28" s="409"/>
      <c r="P28" s="409"/>
      <c r="Q28" s="410"/>
    </row>
    <row r="29" spans="1:17" ht="43.5" customHeight="1" x14ac:dyDescent="0.25">
      <c r="A29" s="118" t="s">
        <v>660</v>
      </c>
      <c r="B29" s="697"/>
      <c r="C29" s="699"/>
      <c r="D29" s="701"/>
      <c r="E29" s="699"/>
      <c r="F29" s="702"/>
      <c r="G29" s="702"/>
      <c r="H29" s="816"/>
      <c r="I29" s="412" t="str">
        <f>IF('Mapa final SI'!AC32="","",'Mapa final SI'!AC32)</f>
        <v/>
      </c>
      <c r="J29" s="412" t="str">
        <f>IF('Mapa final SI'!AE32="","",'Mapa final SI'!AE32)</f>
        <v/>
      </c>
      <c r="K29" s="412" t="str">
        <f t="shared" si="0"/>
        <v/>
      </c>
      <c r="L29" s="412" t="str">
        <f>IF('Mapa final SI'!AH32="","",'Mapa final SI'!AH32)</f>
        <v/>
      </c>
      <c r="M29" s="347" t="str">
        <f>IF('Mapa final SI'!T32="","",'Mapa final SI'!T32)</f>
        <v/>
      </c>
      <c r="N29" s="409"/>
      <c r="O29" s="409"/>
      <c r="P29" s="409"/>
      <c r="Q29" s="410"/>
    </row>
    <row r="30" spans="1:17" ht="43.5" customHeight="1" x14ac:dyDescent="0.25">
      <c r="A30" s="118" t="s">
        <v>661</v>
      </c>
      <c r="B30" s="697"/>
      <c r="C30" s="699"/>
      <c r="D30" s="701"/>
      <c r="E30" s="699"/>
      <c r="F30" s="702"/>
      <c r="G30" s="702"/>
      <c r="H30" s="714"/>
      <c r="I30" s="412" t="str">
        <f>IF('Mapa final SI'!AC33="","",'Mapa final SI'!AC33)</f>
        <v/>
      </c>
      <c r="J30" s="412" t="str">
        <f>IF('Mapa final SI'!AE33="","",'Mapa final SI'!AE33)</f>
        <v/>
      </c>
      <c r="K30" s="412" t="str">
        <f t="shared" si="0"/>
        <v/>
      </c>
      <c r="L30" s="412" t="str">
        <f>IF('Mapa final SI'!AH33="","",'Mapa final SI'!AH33)</f>
        <v/>
      </c>
      <c r="M30" s="347" t="str">
        <f>IF('Mapa final SI'!T33="","",'Mapa final SI'!T33)</f>
        <v/>
      </c>
      <c r="N30" s="409"/>
      <c r="O30" s="409"/>
      <c r="P30" s="409"/>
      <c r="Q30" s="410"/>
    </row>
    <row r="31" spans="1:17" ht="43.5" customHeight="1" x14ac:dyDescent="0.25">
      <c r="A31" s="118" t="s">
        <v>662</v>
      </c>
      <c r="B31" s="696"/>
      <c r="C31" s="698" t="str">
        <f>IF('Mapa final SI'!G34="","",'Mapa final SI'!G34)</f>
        <v/>
      </c>
      <c r="D31" s="700"/>
      <c r="E31" s="698" t="str">
        <f>IF('Mapa final SI'!F34="","",'Mapa final SI'!F34)</f>
        <v/>
      </c>
      <c r="F31" s="713" t="str">
        <f>IF('Mapa final SI'!L34="","",'Mapa final SI'!L34)</f>
        <v/>
      </c>
      <c r="G31" s="713" t="str">
        <f>IF('Mapa final SI'!P34="","",'Mapa final SI'!P34)</f>
        <v/>
      </c>
      <c r="H31" s="816"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2" t="str">
        <f>IF('Mapa final SI'!AC34="","",'Mapa final SI'!AC34)</f>
        <v/>
      </c>
      <c r="J31" s="412" t="str">
        <f>IF('Mapa final SI'!AE34="","",'Mapa final SI'!AE34)</f>
        <v/>
      </c>
      <c r="K31" s="412" t="str">
        <f t="shared" si="0"/>
        <v/>
      </c>
      <c r="L31" s="412" t="str">
        <f>IF('Mapa final SI'!AH34="","",'Mapa final SI'!AH34)</f>
        <v/>
      </c>
      <c r="M31" s="347" t="str">
        <f>IF('Mapa final SI'!T34="","",'Mapa final SI'!T34)</f>
        <v/>
      </c>
      <c r="N31" s="409"/>
      <c r="O31" s="409"/>
      <c r="P31" s="409"/>
      <c r="Q31" s="410"/>
    </row>
    <row r="32" spans="1:17" ht="43.5" customHeight="1" x14ac:dyDescent="0.25">
      <c r="A32" s="118" t="s">
        <v>663</v>
      </c>
      <c r="B32" s="697"/>
      <c r="C32" s="699"/>
      <c r="D32" s="701"/>
      <c r="E32" s="699"/>
      <c r="F32" s="702"/>
      <c r="G32" s="702"/>
      <c r="H32" s="816"/>
      <c r="I32" s="412" t="str">
        <f>IF('Mapa final SI'!AC35="","",'Mapa final SI'!AC35)</f>
        <v/>
      </c>
      <c r="J32" s="412" t="str">
        <f>IF('Mapa final SI'!AE35="","",'Mapa final SI'!AE35)</f>
        <v/>
      </c>
      <c r="K32" s="412" t="str">
        <f t="shared" si="0"/>
        <v/>
      </c>
      <c r="L32" s="412" t="str">
        <f>IF('Mapa final SI'!AH35="","",'Mapa final SI'!AH35)</f>
        <v/>
      </c>
      <c r="M32" s="347" t="str">
        <f>IF('Mapa final SI'!T35="","",'Mapa final SI'!T35)</f>
        <v/>
      </c>
      <c r="N32" s="409"/>
      <c r="O32" s="409"/>
      <c r="P32" s="409"/>
      <c r="Q32" s="410"/>
    </row>
    <row r="33" spans="1:17" ht="43.5" customHeight="1" x14ac:dyDescent="0.25">
      <c r="A33" s="118" t="s">
        <v>664</v>
      </c>
      <c r="B33" s="697"/>
      <c r="C33" s="699"/>
      <c r="D33" s="701"/>
      <c r="E33" s="699"/>
      <c r="F33" s="702"/>
      <c r="G33" s="702"/>
      <c r="H33" s="816"/>
      <c r="I33" s="412" t="str">
        <f>IF('Mapa final SI'!AC36="","",'Mapa final SI'!AC36)</f>
        <v/>
      </c>
      <c r="J33" s="412" t="str">
        <f>IF('Mapa final SI'!AE36="","",'Mapa final SI'!AE36)</f>
        <v/>
      </c>
      <c r="K33" s="412" t="str">
        <f t="shared" si="0"/>
        <v/>
      </c>
      <c r="L33" s="412" t="str">
        <f>IF('Mapa final SI'!AH36="","",'Mapa final SI'!AH36)</f>
        <v/>
      </c>
      <c r="M33" s="347" t="str">
        <f>IF('Mapa final SI'!T36="","",'Mapa final SI'!T36)</f>
        <v/>
      </c>
      <c r="N33" s="409"/>
      <c r="O33" s="409"/>
      <c r="P33" s="409"/>
      <c r="Q33" s="410"/>
    </row>
    <row r="34" spans="1:17" ht="43.5" customHeight="1" x14ac:dyDescent="0.25">
      <c r="A34" s="118" t="s">
        <v>665</v>
      </c>
      <c r="B34" s="697"/>
      <c r="C34" s="699"/>
      <c r="D34" s="701"/>
      <c r="E34" s="699"/>
      <c r="F34" s="702"/>
      <c r="G34" s="702"/>
      <c r="H34" s="816"/>
      <c r="I34" s="412" t="str">
        <f>IF('Mapa final SI'!AC37="","",'Mapa final SI'!AC37)</f>
        <v/>
      </c>
      <c r="J34" s="412" t="str">
        <f>IF('Mapa final SI'!AE37="","",'Mapa final SI'!AE37)</f>
        <v/>
      </c>
      <c r="K34" s="412" t="str">
        <f t="shared" si="0"/>
        <v/>
      </c>
      <c r="L34" s="412" t="str">
        <f>IF('Mapa final SI'!AH37="","",'Mapa final SI'!AH37)</f>
        <v/>
      </c>
      <c r="M34" s="347" t="str">
        <f>IF('Mapa final SI'!T37="","",'Mapa final SI'!T37)</f>
        <v/>
      </c>
      <c r="N34" s="409"/>
      <c r="O34" s="409"/>
      <c r="P34" s="409"/>
      <c r="Q34" s="410"/>
    </row>
    <row r="35" spans="1:17" ht="43.5" customHeight="1" x14ac:dyDescent="0.25">
      <c r="A35" s="118" t="s">
        <v>666</v>
      </c>
      <c r="B35" s="697"/>
      <c r="C35" s="699"/>
      <c r="D35" s="701"/>
      <c r="E35" s="699"/>
      <c r="F35" s="702"/>
      <c r="G35" s="702"/>
      <c r="H35" s="816"/>
      <c r="I35" s="412" t="str">
        <f>IF('Mapa final SI'!AC38="","",'Mapa final SI'!AC38)</f>
        <v/>
      </c>
      <c r="J35" s="412" t="str">
        <f>IF('Mapa final SI'!AE38="","",'Mapa final SI'!AE38)</f>
        <v/>
      </c>
      <c r="K35" s="412" t="str">
        <f t="shared" si="0"/>
        <v/>
      </c>
      <c r="L35" s="412" t="str">
        <f>IF('Mapa final SI'!AH38="","",'Mapa final SI'!AH38)</f>
        <v/>
      </c>
      <c r="M35" s="347" t="str">
        <f>IF('Mapa final SI'!T38="","",'Mapa final SI'!T38)</f>
        <v/>
      </c>
      <c r="N35" s="409"/>
      <c r="O35" s="409"/>
      <c r="P35" s="409"/>
      <c r="Q35" s="410"/>
    </row>
    <row r="36" spans="1:17" ht="43.5" customHeight="1" x14ac:dyDescent="0.25">
      <c r="A36" s="118" t="s">
        <v>667</v>
      </c>
      <c r="B36" s="697"/>
      <c r="C36" s="699"/>
      <c r="D36" s="701"/>
      <c r="E36" s="699"/>
      <c r="F36" s="702"/>
      <c r="G36" s="702"/>
      <c r="H36" s="714"/>
      <c r="I36" s="412" t="str">
        <f>IF('Mapa final SI'!AC39="","",'Mapa final SI'!AC39)</f>
        <v/>
      </c>
      <c r="J36" s="412" t="str">
        <f>IF('Mapa final SI'!AE39="","",'Mapa final SI'!AE39)</f>
        <v/>
      </c>
      <c r="K36" s="412" t="str">
        <f t="shared" si="0"/>
        <v/>
      </c>
      <c r="L36" s="412" t="str">
        <f>IF('Mapa final SI'!AH39="","",'Mapa final SI'!AH39)</f>
        <v/>
      </c>
      <c r="M36" s="347" t="str">
        <f>IF('Mapa final SI'!T39="","",'Mapa final SI'!T39)</f>
        <v/>
      </c>
      <c r="N36" s="409"/>
      <c r="O36" s="409"/>
      <c r="P36" s="409"/>
      <c r="Q36" s="410"/>
    </row>
    <row r="37" spans="1:17" ht="43.5" customHeight="1" x14ac:dyDescent="0.25">
      <c r="A37" s="118" t="s">
        <v>668</v>
      </c>
      <c r="B37" s="696"/>
      <c r="C37" s="698" t="str">
        <f>IF('Mapa final SI'!G40="","",'Mapa final SI'!G40)</f>
        <v/>
      </c>
      <c r="D37" s="700"/>
      <c r="E37" s="698" t="str">
        <f>IF('Mapa final SI'!F40="","",'Mapa final SI'!F40)</f>
        <v/>
      </c>
      <c r="F37" s="713" t="str">
        <f>IF('Mapa final SI'!L40="","",'Mapa final SI'!L40)</f>
        <v/>
      </c>
      <c r="G37" s="713" t="str">
        <f>IF('Mapa final SI'!P40="","",'Mapa final SI'!P40)</f>
        <v/>
      </c>
      <c r="H37" s="816"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2" t="str">
        <f>IF('Mapa final SI'!AC40="","",'Mapa final SI'!AC40)</f>
        <v/>
      </c>
      <c r="J37" s="412" t="str">
        <f>IF('Mapa final SI'!AE40="","",'Mapa final SI'!AE40)</f>
        <v/>
      </c>
      <c r="K37" s="412" t="str">
        <f t="shared" si="0"/>
        <v/>
      </c>
      <c r="L37" s="412" t="str">
        <f>IF('Mapa final SI'!AH40="","",'Mapa final SI'!AH40)</f>
        <v/>
      </c>
      <c r="M37" s="347" t="str">
        <f>IF('Mapa final SI'!T40="","",'Mapa final SI'!T40)</f>
        <v/>
      </c>
      <c r="N37" s="409"/>
      <c r="O37" s="409"/>
      <c r="P37" s="409"/>
      <c r="Q37" s="410"/>
    </row>
    <row r="38" spans="1:17" ht="43.5" customHeight="1" x14ac:dyDescent="0.25">
      <c r="A38" s="118" t="s">
        <v>669</v>
      </c>
      <c r="B38" s="697"/>
      <c r="C38" s="699"/>
      <c r="D38" s="701"/>
      <c r="E38" s="699"/>
      <c r="F38" s="702"/>
      <c r="G38" s="702"/>
      <c r="H38" s="816"/>
      <c r="I38" s="412" t="str">
        <f>IF('Mapa final SI'!AC41="","",'Mapa final SI'!AC41)</f>
        <v/>
      </c>
      <c r="J38" s="412" t="str">
        <f>IF('Mapa final SI'!AE41="","",'Mapa final SI'!AE41)</f>
        <v/>
      </c>
      <c r="K38" s="412" t="str">
        <f t="shared" si="0"/>
        <v/>
      </c>
      <c r="L38" s="412" t="str">
        <f>IF('Mapa final SI'!AH41="","",'Mapa final SI'!AH41)</f>
        <v/>
      </c>
      <c r="M38" s="347" t="str">
        <f>IF('Mapa final SI'!T41="","",'Mapa final SI'!T41)</f>
        <v/>
      </c>
      <c r="N38" s="409"/>
      <c r="O38" s="409"/>
      <c r="P38" s="409"/>
      <c r="Q38" s="410"/>
    </row>
    <row r="39" spans="1:17" ht="43.5" customHeight="1" x14ac:dyDescent="0.25">
      <c r="A39" s="118" t="s">
        <v>670</v>
      </c>
      <c r="B39" s="697"/>
      <c r="C39" s="699"/>
      <c r="D39" s="701"/>
      <c r="E39" s="699"/>
      <c r="F39" s="702"/>
      <c r="G39" s="702"/>
      <c r="H39" s="816"/>
      <c r="I39" s="412" t="str">
        <f>IF('Mapa final SI'!AC42="","",'Mapa final SI'!AC42)</f>
        <v/>
      </c>
      <c r="J39" s="412" t="str">
        <f>IF('Mapa final SI'!AE42="","",'Mapa final SI'!AE42)</f>
        <v/>
      </c>
      <c r="K39" s="412" t="str">
        <f t="shared" si="0"/>
        <v/>
      </c>
      <c r="L39" s="412" t="str">
        <f>IF('Mapa final SI'!AH42="","",'Mapa final SI'!AH42)</f>
        <v/>
      </c>
      <c r="M39" s="347" t="str">
        <f>IF('Mapa final SI'!T42="","",'Mapa final SI'!T42)</f>
        <v/>
      </c>
      <c r="N39" s="409"/>
      <c r="O39" s="409"/>
      <c r="P39" s="409"/>
      <c r="Q39" s="410"/>
    </row>
    <row r="40" spans="1:17" ht="43.5" customHeight="1" x14ac:dyDescent="0.25">
      <c r="A40" s="118" t="s">
        <v>671</v>
      </c>
      <c r="B40" s="697"/>
      <c r="C40" s="699"/>
      <c r="D40" s="701"/>
      <c r="E40" s="699"/>
      <c r="F40" s="702"/>
      <c r="G40" s="702"/>
      <c r="H40" s="816"/>
      <c r="I40" s="412" t="str">
        <f>IF('Mapa final SI'!AC43="","",'Mapa final SI'!AC43)</f>
        <v/>
      </c>
      <c r="J40" s="412" t="str">
        <f>IF('Mapa final SI'!AE43="","",'Mapa final SI'!AE43)</f>
        <v/>
      </c>
      <c r="K40" s="412" t="str">
        <f t="shared" si="0"/>
        <v/>
      </c>
      <c r="L40" s="412" t="str">
        <f>IF('Mapa final SI'!AH43="","",'Mapa final SI'!AH43)</f>
        <v/>
      </c>
      <c r="M40" s="347" t="str">
        <f>IF('Mapa final SI'!T43="","",'Mapa final SI'!T43)</f>
        <v/>
      </c>
      <c r="N40" s="409"/>
      <c r="O40" s="409"/>
      <c r="P40" s="409"/>
      <c r="Q40" s="410"/>
    </row>
    <row r="41" spans="1:17" ht="43.5" customHeight="1" x14ac:dyDescent="0.25">
      <c r="A41" s="118" t="s">
        <v>672</v>
      </c>
      <c r="B41" s="697"/>
      <c r="C41" s="699"/>
      <c r="D41" s="701"/>
      <c r="E41" s="699"/>
      <c r="F41" s="702"/>
      <c r="G41" s="702"/>
      <c r="H41" s="816"/>
      <c r="I41" s="412" t="str">
        <f>IF('Mapa final SI'!AC44="","",'Mapa final SI'!AC44)</f>
        <v/>
      </c>
      <c r="J41" s="412" t="str">
        <f>IF('Mapa final SI'!AE44="","",'Mapa final SI'!AE44)</f>
        <v/>
      </c>
      <c r="K41" s="412" t="str">
        <f t="shared" si="0"/>
        <v/>
      </c>
      <c r="L41" s="412" t="str">
        <f>IF('Mapa final SI'!AH44="","",'Mapa final SI'!AH44)</f>
        <v/>
      </c>
      <c r="M41" s="347" t="str">
        <f>IF('Mapa final SI'!T44="","",'Mapa final SI'!T44)</f>
        <v/>
      </c>
      <c r="N41" s="409"/>
      <c r="O41" s="409"/>
      <c r="P41" s="409"/>
      <c r="Q41" s="410"/>
    </row>
    <row r="42" spans="1:17" ht="43.5" customHeight="1" x14ac:dyDescent="0.25">
      <c r="A42" s="118" t="s">
        <v>673</v>
      </c>
      <c r="B42" s="697"/>
      <c r="C42" s="699"/>
      <c r="D42" s="701"/>
      <c r="E42" s="699"/>
      <c r="F42" s="702"/>
      <c r="G42" s="702"/>
      <c r="H42" s="714"/>
      <c r="I42" s="412" t="str">
        <f>IF('Mapa final SI'!AC45="","",'Mapa final SI'!AC45)</f>
        <v/>
      </c>
      <c r="J42" s="412" t="str">
        <f>IF('Mapa final SI'!AE45="","",'Mapa final SI'!AE45)</f>
        <v/>
      </c>
      <c r="K42" s="412" t="str">
        <f t="shared" si="0"/>
        <v/>
      </c>
      <c r="L42" s="412" t="str">
        <f>IF('Mapa final SI'!AH45="","",'Mapa final SI'!AH45)</f>
        <v/>
      </c>
      <c r="M42" s="347" t="str">
        <f>IF('Mapa final SI'!T45="","",'Mapa final SI'!T45)</f>
        <v/>
      </c>
      <c r="N42" s="409"/>
      <c r="O42" s="409"/>
      <c r="P42" s="409"/>
      <c r="Q42" s="410"/>
    </row>
    <row r="43" spans="1:17" ht="43.5" customHeight="1" x14ac:dyDescent="0.25">
      <c r="A43" s="118" t="s">
        <v>674</v>
      </c>
      <c r="B43" s="696"/>
      <c r="C43" s="698" t="str">
        <f>IF('Mapa final SI'!G46="","",'Mapa final SI'!G46)</f>
        <v/>
      </c>
      <c r="D43" s="700"/>
      <c r="E43" s="698" t="str">
        <f>IF('Mapa final SI'!F46="","",'Mapa final SI'!F46)</f>
        <v/>
      </c>
      <c r="F43" s="713" t="str">
        <f>IF('Mapa final SI'!L46="","",'Mapa final SI'!L46)</f>
        <v/>
      </c>
      <c r="G43" s="713" t="str">
        <f>IF('Mapa final SI'!P46="","",'Mapa final SI'!P46)</f>
        <v/>
      </c>
      <c r="H43" s="816"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2" t="str">
        <f>IF('Mapa final SI'!AC46="","",'Mapa final SI'!AC46)</f>
        <v/>
      </c>
      <c r="J43" s="412" t="str">
        <f>IF('Mapa final SI'!AE46="","",'Mapa final SI'!AE46)</f>
        <v/>
      </c>
      <c r="K43" s="412" t="str">
        <f t="shared" si="0"/>
        <v/>
      </c>
      <c r="L43" s="412" t="str">
        <f>IF('Mapa final SI'!AH46="","",'Mapa final SI'!AH46)</f>
        <v/>
      </c>
      <c r="M43" s="347" t="str">
        <f>IF('Mapa final SI'!T46="","",'Mapa final SI'!T46)</f>
        <v/>
      </c>
      <c r="N43" s="409"/>
      <c r="O43" s="409"/>
      <c r="P43" s="409"/>
      <c r="Q43" s="410"/>
    </row>
    <row r="44" spans="1:17" ht="43.5" customHeight="1" x14ac:dyDescent="0.25">
      <c r="A44" s="118" t="s">
        <v>675</v>
      </c>
      <c r="B44" s="697"/>
      <c r="C44" s="699"/>
      <c r="D44" s="701"/>
      <c r="E44" s="699"/>
      <c r="F44" s="702"/>
      <c r="G44" s="702"/>
      <c r="H44" s="816"/>
      <c r="I44" s="412" t="str">
        <f>IF('Mapa final SI'!AC47="","",'Mapa final SI'!AC47)</f>
        <v/>
      </c>
      <c r="J44" s="412" t="str">
        <f>IF('Mapa final SI'!AE47="","",'Mapa final SI'!AE47)</f>
        <v/>
      </c>
      <c r="K44" s="412" t="str">
        <f t="shared" si="0"/>
        <v/>
      </c>
      <c r="L44" s="412" t="str">
        <f>IF('Mapa final SI'!AH47="","",'Mapa final SI'!AH47)</f>
        <v/>
      </c>
      <c r="M44" s="347" t="str">
        <f>IF('Mapa final SI'!T47="","",'Mapa final SI'!T47)</f>
        <v/>
      </c>
      <c r="N44" s="409"/>
      <c r="O44" s="409"/>
      <c r="P44" s="409"/>
      <c r="Q44" s="410"/>
    </row>
    <row r="45" spans="1:17" ht="43.5" customHeight="1" x14ac:dyDescent="0.25">
      <c r="A45" s="118" t="s">
        <v>676</v>
      </c>
      <c r="B45" s="697"/>
      <c r="C45" s="699"/>
      <c r="D45" s="701"/>
      <c r="E45" s="699"/>
      <c r="F45" s="702"/>
      <c r="G45" s="702"/>
      <c r="H45" s="816"/>
      <c r="I45" s="412" t="str">
        <f>IF('Mapa final SI'!AC48="","",'Mapa final SI'!AC48)</f>
        <v/>
      </c>
      <c r="J45" s="412" t="str">
        <f>IF('Mapa final SI'!AE48="","",'Mapa final SI'!AE48)</f>
        <v/>
      </c>
      <c r="K45" s="412" t="str">
        <f t="shared" si="0"/>
        <v/>
      </c>
      <c r="L45" s="412" t="str">
        <f>IF('Mapa final SI'!AH48="","",'Mapa final SI'!AH48)</f>
        <v/>
      </c>
      <c r="M45" s="347" t="str">
        <f>IF('Mapa final SI'!T48="","",'Mapa final SI'!T48)</f>
        <v/>
      </c>
      <c r="N45" s="409"/>
      <c r="O45" s="409"/>
      <c r="P45" s="409"/>
      <c r="Q45" s="410"/>
    </row>
    <row r="46" spans="1:17" ht="43.5" customHeight="1" x14ac:dyDescent="0.25">
      <c r="A46" s="118" t="s">
        <v>677</v>
      </c>
      <c r="B46" s="697"/>
      <c r="C46" s="699"/>
      <c r="D46" s="701"/>
      <c r="E46" s="699"/>
      <c r="F46" s="702"/>
      <c r="G46" s="702"/>
      <c r="H46" s="816"/>
      <c r="I46" s="412" t="str">
        <f>IF('Mapa final SI'!AC49="","",'Mapa final SI'!AC49)</f>
        <v/>
      </c>
      <c r="J46" s="412" t="str">
        <f>IF('Mapa final SI'!AE49="","",'Mapa final SI'!AE49)</f>
        <v/>
      </c>
      <c r="K46" s="412" t="str">
        <f t="shared" si="0"/>
        <v/>
      </c>
      <c r="L46" s="412" t="str">
        <f>IF('Mapa final SI'!AH49="","",'Mapa final SI'!AH49)</f>
        <v/>
      </c>
      <c r="M46" s="347" t="str">
        <f>IF('Mapa final SI'!T49="","",'Mapa final SI'!T49)</f>
        <v/>
      </c>
      <c r="N46" s="409"/>
      <c r="O46" s="409"/>
      <c r="P46" s="409"/>
      <c r="Q46" s="410"/>
    </row>
    <row r="47" spans="1:17" ht="43.5" customHeight="1" x14ac:dyDescent="0.25">
      <c r="A47" s="118" t="s">
        <v>678</v>
      </c>
      <c r="B47" s="697"/>
      <c r="C47" s="699"/>
      <c r="D47" s="701"/>
      <c r="E47" s="699"/>
      <c r="F47" s="702"/>
      <c r="G47" s="702"/>
      <c r="H47" s="816"/>
      <c r="I47" s="412" t="str">
        <f>IF('Mapa final SI'!AC50="","",'Mapa final SI'!AC50)</f>
        <v/>
      </c>
      <c r="J47" s="412" t="str">
        <f>IF('Mapa final SI'!AE50="","",'Mapa final SI'!AE50)</f>
        <v/>
      </c>
      <c r="K47" s="412" t="str">
        <f t="shared" si="0"/>
        <v/>
      </c>
      <c r="L47" s="412" t="str">
        <f>IF('Mapa final SI'!AH50="","",'Mapa final SI'!AH50)</f>
        <v/>
      </c>
      <c r="M47" s="347" t="str">
        <f>IF('Mapa final SI'!T50="","",'Mapa final SI'!T50)</f>
        <v/>
      </c>
      <c r="N47" s="409"/>
      <c r="O47" s="409"/>
      <c r="P47" s="409"/>
      <c r="Q47" s="410"/>
    </row>
    <row r="48" spans="1:17" ht="43.5" customHeight="1" x14ac:dyDescent="0.25">
      <c r="A48" s="118" t="s">
        <v>679</v>
      </c>
      <c r="B48" s="697"/>
      <c r="C48" s="699"/>
      <c r="D48" s="701"/>
      <c r="E48" s="699"/>
      <c r="F48" s="702"/>
      <c r="G48" s="702"/>
      <c r="H48" s="714"/>
      <c r="I48" s="412" t="str">
        <f>IF('Mapa final SI'!AC51="","",'Mapa final SI'!AC51)</f>
        <v/>
      </c>
      <c r="J48" s="412" t="str">
        <f>IF('Mapa final SI'!AE51="","",'Mapa final SI'!AE51)</f>
        <v/>
      </c>
      <c r="K48" s="412" t="str">
        <f t="shared" si="0"/>
        <v/>
      </c>
      <c r="L48" s="412" t="str">
        <f>IF('Mapa final SI'!AH51="","",'Mapa final SI'!AH51)</f>
        <v/>
      </c>
      <c r="M48" s="347" t="str">
        <f>IF('Mapa final SI'!T51="","",'Mapa final SI'!T51)</f>
        <v/>
      </c>
      <c r="N48" s="409"/>
      <c r="O48" s="409"/>
      <c r="P48" s="409"/>
      <c r="Q48" s="410"/>
    </row>
    <row r="49" spans="1:17" ht="43.5" customHeight="1" x14ac:dyDescent="0.25">
      <c r="A49" s="118" t="s">
        <v>680</v>
      </c>
      <c r="B49" s="696"/>
      <c r="C49" s="698" t="str">
        <f>IF('Mapa final SI'!G52="","",'Mapa final SI'!G52)</f>
        <v/>
      </c>
      <c r="D49" s="700"/>
      <c r="E49" s="698" t="str">
        <f>IF('Mapa final SI'!F52="","",'Mapa final SI'!F52)</f>
        <v/>
      </c>
      <c r="F49" s="713" t="str">
        <f>IF('Mapa final SI'!L52="","",'Mapa final SI'!L52)</f>
        <v/>
      </c>
      <c r="G49" s="713" t="str">
        <f>IF('Mapa final SI'!P52="","",'Mapa final SI'!P52)</f>
        <v/>
      </c>
      <c r="H49" s="816"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2" t="str">
        <f>IF('Mapa final SI'!AC52="","",'Mapa final SI'!AC52)</f>
        <v/>
      </c>
      <c r="J49" s="412" t="str">
        <f>IF('Mapa final SI'!AE52="","",'Mapa final SI'!AE52)</f>
        <v/>
      </c>
      <c r="K49" s="412" t="str">
        <f t="shared" si="0"/>
        <v/>
      </c>
      <c r="L49" s="412" t="str">
        <f>IF('Mapa final SI'!AH52="","",'Mapa final SI'!AH52)</f>
        <v/>
      </c>
      <c r="M49" s="347" t="str">
        <f>IF('Mapa final SI'!T52="","",'Mapa final SI'!T52)</f>
        <v/>
      </c>
      <c r="N49" s="409"/>
      <c r="O49" s="409"/>
      <c r="P49" s="409"/>
      <c r="Q49" s="410"/>
    </row>
    <row r="50" spans="1:17" ht="43.5" customHeight="1" x14ac:dyDescent="0.25">
      <c r="A50" s="118" t="s">
        <v>681</v>
      </c>
      <c r="B50" s="697"/>
      <c r="C50" s="699"/>
      <c r="D50" s="701"/>
      <c r="E50" s="699"/>
      <c r="F50" s="702"/>
      <c r="G50" s="702"/>
      <c r="H50" s="816"/>
      <c r="I50" s="412" t="str">
        <f>IF('Mapa final SI'!AC53="","",'Mapa final SI'!AC53)</f>
        <v/>
      </c>
      <c r="J50" s="412" t="str">
        <f>IF('Mapa final SI'!AE53="","",'Mapa final SI'!AE53)</f>
        <v/>
      </c>
      <c r="K50" s="412" t="str">
        <f t="shared" si="0"/>
        <v/>
      </c>
      <c r="L50" s="412" t="str">
        <f>IF('Mapa final SI'!AH53="","",'Mapa final SI'!AH53)</f>
        <v/>
      </c>
      <c r="M50" s="347" t="str">
        <f>IF('Mapa final SI'!T53="","",'Mapa final SI'!T53)</f>
        <v/>
      </c>
      <c r="N50" s="409"/>
      <c r="O50" s="409"/>
      <c r="P50" s="409"/>
      <c r="Q50" s="410"/>
    </row>
    <row r="51" spans="1:17" ht="43.5" customHeight="1" x14ac:dyDescent="0.25">
      <c r="A51" s="118" t="s">
        <v>682</v>
      </c>
      <c r="B51" s="697"/>
      <c r="C51" s="699"/>
      <c r="D51" s="701"/>
      <c r="E51" s="699"/>
      <c r="F51" s="702"/>
      <c r="G51" s="702"/>
      <c r="H51" s="816"/>
      <c r="I51" s="412" t="str">
        <f>IF('Mapa final SI'!AC54="","",'Mapa final SI'!AC54)</f>
        <v/>
      </c>
      <c r="J51" s="412" t="str">
        <f>IF('Mapa final SI'!AE54="","",'Mapa final SI'!AE54)</f>
        <v/>
      </c>
      <c r="K51" s="412" t="str">
        <f t="shared" si="0"/>
        <v/>
      </c>
      <c r="L51" s="412" t="str">
        <f>IF('Mapa final SI'!AH54="","",'Mapa final SI'!AH54)</f>
        <v/>
      </c>
      <c r="M51" s="347" t="str">
        <f>IF('Mapa final SI'!T54="","",'Mapa final SI'!T54)</f>
        <v/>
      </c>
      <c r="N51" s="409"/>
      <c r="O51" s="409"/>
      <c r="P51" s="409"/>
      <c r="Q51" s="410"/>
    </row>
    <row r="52" spans="1:17" ht="43.5" customHeight="1" x14ac:dyDescent="0.25">
      <c r="A52" s="118" t="s">
        <v>683</v>
      </c>
      <c r="B52" s="697"/>
      <c r="C52" s="699"/>
      <c r="D52" s="701"/>
      <c r="E52" s="699"/>
      <c r="F52" s="702"/>
      <c r="G52" s="702"/>
      <c r="H52" s="816"/>
      <c r="I52" s="412" t="str">
        <f>IF('Mapa final SI'!AC55="","",'Mapa final SI'!AC55)</f>
        <v/>
      </c>
      <c r="J52" s="412" t="str">
        <f>IF('Mapa final SI'!AE55="","",'Mapa final SI'!AE55)</f>
        <v/>
      </c>
      <c r="K52" s="412" t="str">
        <f t="shared" si="0"/>
        <v/>
      </c>
      <c r="L52" s="412" t="str">
        <f>IF('Mapa final SI'!AH55="","",'Mapa final SI'!AH55)</f>
        <v/>
      </c>
      <c r="M52" s="347" t="str">
        <f>IF('Mapa final SI'!T55="","",'Mapa final SI'!T55)</f>
        <v/>
      </c>
      <c r="N52" s="409"/>
      <c r="O52" s="409"/>
      <c r="P52" s="409"/>
      <c r="Q52" s="410"/>
    </row>
    <row r="53" spans="1:17" ht="43.5" customHeight="1" x14ac:dyDescent="0.25">
      <c r="A53" s="118" t="s">
        <v>684</v>
      </c>
      <c r="B53" s="697"/>
      <c r="C53" s="699"/>
      <c r="D53" s="701"/>
      <c r="E53" s="699"/>
      <c r="F53" s="702"/>
      <c r="G53" s="702"/>
      <c r="H53" s="816"/>
      <c r="I53" s="412" t="str">
        <f>IF('Mapa final SI'!AC56="","",'Mapa final SI'!AC56)</f>
        <v/>
      </c>
      <c r="J53" s="412" t="str">
        <f>IF('Mapa final SI'!AE56="","",'Mapa final SI'!AE56)</f>
        <v/>
      </c>
      <c r="K53" s="412" t="str">
        <f t="shared" si="0"/>
        <v/>
      </c>
      <c r="L53" s="412" t="str">
        <f>IF('Mapa final SI'!AH56="","",'Mapa final SI'!AH56)</f>
        <v/>
      </c>
      <c r="M53" s="347" t="str">
        <f>IF('Mapa final SI'!T56="","",'Mapa final SI'!T56)</f>
        <v/>
      </c>
      <c r="N53" s="409"/>
      <c r="O53" s="409"/>
      <c r="P53" s="409"/>
      <c r="Q53" s="410"/>
    </row>
    <row r="54" spans="1:17" ht="43.5" customHeight="1" x14ac:dyDescent="0.25">
      <c r="A54" s="118" t="s">
        <v>685</v>
      </c>
      <c r="B54" s="697"/>
      <c r="C54" s="699"/>
      <c r="D54" s="701"/>
      <c r="E54" s="699"/>
      <c r="F54" s="702"/>
      <c r="G54" s="702"/>
      <c r="H54" s="714"/>
      <c r="I54" s="412" t="str">
        <f>IF('Mapa final SI'!AC57="","",'Mapa final SI'!AC57)</f>
        <v/>
      </c>
      <c r="J54" s="412" t="str">
        <f>IF('Mapa final SI'!AE57="","",'Mapa final SI'!AE57)</f>
        <v/>
      </c>
      <c r="K54" s="412" t="str">
        <f t="shared" si="0"/>
        <v/>
      </c>
      <c r="L54" s="412" t="str">
        <f>IF('Mapa final SI'!AH57="","",'Mapa final SI'!AH57)</f>
        <v/>
      </c>
      <c r="M54" s="347" t="str">
        <f>IF('Mapa final SI'!T57="","",'Mapa final SI'!T57)</f>
        <v/>
      </c>
      <c r="N54" s="409"/>
      <c r="O54" s="409"/>
      <c r="P54" s="409"/>
      <c r="Q54" s="410"/>
    </row>
    <row r="55" spans="1:17" ht="43.5" customHeight="1" x14ac:dyDescent="0.25">
      <c r="A55" s="118" t="s">
        <v>686</v>
      </c>
      <c r="B55" s="696"/>
      <c r="C55" s="698" t="str">
        <f>IF('Mapa final SI'!G58="","",'Mapa final SI'!G58)</f>
        <v/>
      </c>
      <c r="D55" s="700"/>
      <c r="E55" s="698" t="str">
        <f>IF('Mapa final SI'!F58="","",'Mapa final SI'!F58)</f>
        <v/>
      </c>
      <c r="F55" s="713" t="str">
        <f>IF('Mapa final SI'!L58="","",'Mapa final SI'!L58)</f>
        <v/>
      </c>
      <c r="G55" s="713" t="str">
        <f>IF('Mapa final SI'!P58="","",'Mapa final SI'!P58)</f>
        <v/>
      </c>
      <c r="H55" s="816"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2" t="str">
        <f>IF('Mapa final SI'!AC58="","",'Mapa final SI'!AC58)</f>
        <v/>
      </c>
      <c r="J55" s="412" t="str">
        <f>IF('Mapa final SI'!AE58="","",'Mapa final SI'!AE58)</f>
        <v/>
      </c>
      <c r="K55" s="412" t="str">
        <f t="shared" si="0"/>
        <v/>
      </c>
      <c r="L55" s="412" t="str">
        <f>IF('Mapa final SI'!AH58="","",'Mapa final SI'!AH58)</f>
        <v/>
      </c>
      <c r="M55" s="347" t="str">
        <f>IF('Mapa final SI'!T58="","",'Mapa final SI'!T58)</f>
        <v/>
      </c>
      <c r="N55" s="409"/>
      <c r="O55" s="409"/>
      <c r="P55" s="409"/>
      <c r="Q55" s="410"/>
    </row>
    <row r="56" spans="1:17" ht="43.5" customHeight="1" x14ac:dyDescent="0.25">
      <c r="A56" s="118" t="s">
        <v>687</v>
      </c>
      <c r="B56" s="697"/>
      <c r="C56" s="699"/>
      <c r="D56" s="701"/>
      <c r="E56" s="699"/>
      <c r="F56" s="702"/>
      <c r="G56" s="702"/>
      <c r="H56" s="816"/>
      <c r="I56" s="412" t="str">
        <f>IF('Mapa final SI'!AC59="","",'Mapa final SI'!AC59)</f>
        <v/>
      </c>
      <c r="J56" s="412" t="str">
        <f>IF('Mapa final SI'!AE59="","",'Mapa final SI'!AE59)</f>
        <v/>
      </c>
      <c r="K56" s="412" t="str">
        <f t="shared" si="0"/>
        <v/>
      </c>
      <c r="L56" s="412" t="str">
        <f>IF('Mapa final SI'!AH59="","",'Mapa final SI'!AH59)</f>
        <v/>
      </c>
      <c r="M56" s="347" t="str">
        <f>IF('Mapa final SI'!T59="","",'Mapa final SI'!T59)</f>
        <v/>
      </c>
      <c r="N56" s="409"/>
      <c r="O56" s="409"/>
      <c r="P56" s="409"/>
      <c r="Q56" s="410"/>
    </row>
    <row r="57" spans="1:17" ht="43.5" customHeight="1" x14ac:dyDescent="0.25">
      <c r="A57" s="118" t="s">
        <v>688</v>
      </c>
      <c r="B57" s="697"/>
      <c r="C57" s="699"/>
      <c r="D57" s="701"/>
      <c r="E57" s="699"/>
      <c r="F57" s="702"/>
      <c r="G57" s="702"/>
      <c r="H57" s="816"/>
      <c r="I57" s="412" t="str">
        <f>IF('Mapa final SI'!AC60="","",'Mapa final SI'!AC60)</f>
        <v/>
      </c>
      <c r="J57" s="412" t="str">
        <f>IF('Mapa final SI'!AE60="","",'Mapa final SI'!AE60)</f>
        <v/>
      </c>
      <c r="K57" s="412" t="str">
        <f t="shared" si="0"/>
        <v/>
      </c>
      <c r="L57" s="412" t="str">
        <f>IF('Mapa final SI'!AH60="","",'Mapa final SI'!AH60)</f>
        <v/>
      </c>
      <c r="M57" s="347" t="str">
        <f>IF('Mapa final SI'!T60="","",'Mapa final SI'!T60)</f>
        <v/>
      </c>
      <c r="N57" s="409"/>
      <c r="O57" s="409"/>
      <c r="P57" s="409"/>
      <c r="Q57" s="410"/>
    </row>
    <row r="58" spans="1:17" ht="43.5" customHeight="1" x14ac:dyDescent="0.25">
      <c r="A58" s="118" t="s">
        <v>689</v>
      </c>
      <c r="B58" s="697"/>
      <c r="C58" s="699"/>
      <c r="D58" s="701"/>
      <c r="E58" s="699"/>
      <c r="F58" s="702"/>
      <c r="G58" s="702"/>
      <c r="H58" s="816"/>
      <c r="I58" s="412" t="str">
        <f>IF('Mapa final SI'!AC61="","",'Mapa final SI'!AC61)</f>
        <v/>
      </c>
      <c r="J58" s="412" t="str">
        <f>IF('Mapa final SI'!AE61="","",'Mapa final SI'!AE61)</f>
        <v/>
      </c>
      <c r="K58" s="412" t="str">
        <f t="shared" si="0"/>
        <v/>
      </c>
      <c r="L58" s="412" t="str">
        <f>IF('Mapa final SI'!AH61="","",'Mapa final SI'!AH61)</f>
        <v/>
      </c>
      <c r="M58" s="347" t="str">
        <f>IF('Mapa final SI'!T61="","",'Mapa final SI'!T61)</f>
        <v/>
      </c>
      <c r="N58" s="409"/>
      <c r="O58" s="409"/>
      <c r="P58" s="409"/>
      <c r="Q58" s="410"/>
    </row>
    <row r="59" spans="1:17" ht="43.5" customHeight="1" x14ac:dyDescent="0.25">
      <c r="A59" s="118" t="s">
        <v>690</v>
      </c>
      <c r="B59" s="697"/>
      <c r="C59" s="699"/>
      <c r="D59" s="701"/>
      <c r="E59" s="699"/>
      <c r="F59" s="702"/>
      <c r="G59" s="702"/>
      <c r="H59" s="816"/>
      <c r="I59" s="412" t="str">
        <f>IF('Mapa final SI'!AC62="","",'Mapa final SI'!AC62)</f>
        <v/>
      </c>
      <c r="J59" s="412" t="str">
        <f>IF('Mapa final SI'!AE62="","",'Mapa final SI'!AE62)</f>
        <v/>
      </c>
      <c r="K59" s="412" t="str">
        <f t="shared" si="0"/>
        <v/>
      </c>
      <c r="L59" s="412" t="str">
        <f>IF('Mapa final SI'!AH62="","",'Mapa final SI'!AH62)</f>
        <v/>
      </c>
      <c r="M59" s="347" t="str">
        <f>IF('Mapa final SI'!T62="","",'Mapa final SI'!T62)</f>
        <v/>
      </c>
      <c r="N59" s="409"/>
      <c r="O59" s="409"/>
      <c r="P59" s="409"/>
      <c r="Q59" s="410"/>
    </row>
    <row r="60" spans="1:17" ht="43.5" customHeight="1" x14ac:dyDescent="0.25">
      <c r="A60" s="118" t="s">
        <v>691</v>
      </c>
      <c r="B60" s="697"/>
      <c r="C60" s="699"/>
      <c r="D60" s="701"/>
      <c r="E60" s="699"/>
      <c r="F60" s="702"/>
      <c r="G60" s="702"/>
      <c r="H60" s="714"/>
      <c r="I60" s="412" t="str">
        <f>IF('Mapa final SI'!AC63="","",'Mapa final SI'!AC63)</f>
        <v/>
      </c>
      <c r="J60" s="412" t="str">
        <f>IF('Mapa final SI'!AE63="","",'Mapa final SI'!AE63)</f>
        <v/>
      </c>
      <c r="K60" s="412" t="str">
        <f t="shared" si="0"/>
        <v/>
      </c>
      <c r="L60" s="412" t="str">
        <f>IF('Mapa final SI'!AH63="","",'Mapa final SI'!AH63)</f>
        <v/>
      </c>
      <c r="M60" s="347" t="str">
        <f>IF('Mapa final SI'!T63="","",'Mapa final SI'!T63)</f>
        <v/>
      </c>
      <c r="N60" s="409"/>
      <c r="O60" s="409"/>
      <c r="P60" s="409"/>
      <c r="Q60" s="410"/>
    </row>
    <row r="61" spans="1:17" ht="43.5" customHeight="1" x14ac:dyDescent="0.25">
      <c r="A61" s="118" t="s">
        <v>692</v>
      </c>
      <c r="B61" s="696"/>
      <c r="C61" s="698" t="str">
        <f>IF('Mapa final SI'!G64="","",'Mapa final SI'!G64)</f>
        <v/>
      </c>
      <c r="D61" s="700"/>
      <c r="E61" s="698" t="str">
        <f>IF('Mapa final SI'!F64="","",'Mapa final SI'!F64)</f>
        <v/>
      </c>
      <c r="F61" s="713" t="str">
        <f>IF('Mapa final SI'!L64="","",'Mapa final SI'!L64)</f>
        <v/>
      </c>
      <c r="G61" s="713" t="str">
        <f>IF('Mapa final SI'!P64="","",'Mapa final SI'!P64)</f>
        <v/>
      </c>
      <c r="H61" s="816"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2" t="str">
        <f>IF('Mapa final SI'!AC64="","",'Mapa final SI'!AC64)</f>
        <v/>
      </c>
      <c r="J61" s="412" t="str">
        <f>IF('Mapa final SI'!AE64="","",'Mapa final SI'!AE64)</f>
        <v/>
      </c>
      <c r="K61" s="412" t="str">
        <f t="shared" si="0"/>
        <v/>
      </c>
      <c r="L61" s="412" t="str">
        <f>IF('Mapa final SI'!AH64="","",'Mapa final SI'!AH64)</f>
        <v/>
      </c>
      <c r="M61" s="347" t="str">
        <f>IF('Mapa final SI'!T64="","",'Mapa final SI'!T64)</f>
        <v/>
      </c>
      <c r="N61" s="409"/>
      <c r="O61" s="409"/>
      <c r="P61" s="409"/>
      <c r="Q61" s="410"/>
    </row>
    <row r="62" spans="1:17" ht="43.5" customHeight="1" x14ac:dyDescent="0.25">
      <c r="A62" s="118" t="s">
        <v>693</v>
      </c>
      <c r="B62" s="697"/>
      <c r="C62" s="699"/>
      <c r="D62" s="701"/>
      <c r="E62" s="699"/>
      <c r="F62" s="702"/>
      <c r="G62" s="702"/>
      <c r="H62" s="816"/>
      <c r="I62" s="412" t="str">
        <f>IF('Mapa final SI'!AC65="","",'Mapa final SI'!AC65)</f>
        <v/>
      </c>
      <c r="J62" s="412" t="str">
        <f>IF('Mapa final SI'!AE65="","",'Mapa final SI'!AE65)</f>
        <v/>
      </c>
      <c r="K62" s="412" t="str">
        <f t="shared" si="0"/>
        <v/>
      </c>
      <c r="L62" s="412" t="str">
        <f>IF('Mapa final SI'!AH65="","",'Mapa final SI'!AH65)</f>
        <v/>
      </c>
      <c r="M62" s="347" t="str">
        <f>IF('Mapa final SI'!T65="","",'Mapa final SI'!T65)</f>
        <v/>
      </c>
      <c r="N62" s="409"/>
      <c r="O62" s="409"/>
      <c r="P62" s="409"/>
      <c r="Q62" s="410"/>
    </row>
    <row r="63" spans="1:17" ht="43.5" customHeight="1" x14ac:dyDescent="0.25">
      <c r="A63" s="118" t="s">
        <v>694</v>
      </c>
      <c r="B63" s="697"/>
      <c r="C63" s="699"/>
      <c r="D63" s="701"/>
      <c r="E63" s="699"/>
      <c r="F63" s="702"/>
      <c r="G63" s="702"/>
      <c r="H63" s="816"/>
      <c r="I63" s="412" t="str">
        <f>IF('Mapa final SI'!AC66="","",'Mapa final SI'!AC66)</f>
        <v/>
      </c>
      <c r="J63" s="412" t="str">
        <f>IF('Mapa final SI'!AE66="","",'Mapa final SI'!AE66)</f>
        <v/>
      </c>
      <c r="K63" s="412" t="str">
        <f t="shared" si="0"/>
        <v/>
      </c>
      <c r="L63" s="412" t="str">
        <f>IF('Mapa final SI'!AH66="","",'Mapa final SI'!AH66)</f>
        <v/>
      </c>
      <c r="M63" s="347" t="str">
        <f>IF('Mapa final SI'!T66="","",'Mapa final SI'!T66)</f>
        <v/>
      </c>
      <c r="N63" s="409"/>
      <c r="O63" s="409"/>
      <c r="P63" s="409"/>
      <c r="Q63" s="410"/>
    </row>
    <row r="64" spans="1:17" ht="43.5" customHeight="1" x14ac:dyDescent="0.25">
      <c r="A64" s="118" t="s">
        <v>695</v>
      </c>
      <c r="B64" s="697"/>
      <c r="C64" s="699"/>
      <c r="D64" s="701"/>
      <c r="E64" s="699"/>
      <c r="F64" s="702"/>
      <c r="G64" s="702"/>
      <c r="H64" s="816"/>
      <c r="I64" s="412" t="str">
        <f>IF('Mapa final SI'!AC67="","",'Mapa final SI'!AC67)</f>
        <v/>
      </c>
      <c r="J64" s="412" t="str">
        <f>IF('Mapa final SI'!AE67="","",'Mapa final SI'!AE67)</f>
        <v/>
      </c>
      <c r="K64" s="412" t="str">
        <f t="shared" si="0"/>
        <v/>
      </c>
      <c r="L64" s="412" t="str">
        <f>IF('Mapa final SI'!AH67="","",'Mapa final SI'!AH67)</f>
        <v/>
      </c>
      <c r="M64" s="347" t="str">
        <f>IF('Mapa final SI'!T67="","",'Mapa final SI'!T67)</f>
        <v/>
      </c>
      <c r="N64" s="409"/>
      <c r="O64" s="409"/>
      <c r="P64" s="409"/>
      <c r="Q64" s="410"/>
    </row>
    <row r="65" spans="1:17" ht="43.5" customHeight="1" x14ac:dyDescent="0.25">
      <c r="A65" s="118" t="s">
        <v>696</v>
      </c>
      <c r="B65" s="697"/>
      <c r="C65" s="699"/>
      <c r="D65" s="701"/>
      <c r="E65" s="699"/>
      <c r="F65" s="702"/>
      <c r="G65" s="702"/>
      <c r="H65" s="816"/>
      <c r="I65" s="412" t="str">
        <f>IF('Mapa final SI'!AC68="","",'Mapa final SI'!AC68)</f>
        <v/>
      </c>
      <c r="J65" s="412" t="str">
        <f>IF('Mapa final SI'!AE68="","",'Mapa final SI'!AE68)</f>
        <v/>
      </c>
      <c r="K65" s="412" t="str">
        <f t="shared" si="0"/>
        <v/>
      </c>
      <c r="L65" s="412" t="str">
        <f>IF('Mapa final SI'!AH68="","",'Mapa final SI'!AH68)</f>
        <v/>
      </c>
      <c r="M65" s="347" t="str">
        <f>IF('Mapa final SI'!T68="","",'Mapa final SI'!T68)</f>
        <v/>
      </c>
      <c r="N65" s="409"/>
      <c r="O65" s="409"/>
      <c r="P65" s="409"/>
      <c r="Q65" s="410"/>
    </row>
    <row r="66" spans="1:17" ht="43.5" customHeight="1" x14ac:dyDescent="0.25">
      <c r="A66" s="118" t="s">
        <v>697</v>
      </c>
      <c r="B66" s="697"/>
      <c r="C66" s="699"/>
      <c r="D66" s="701"/>
      <c r="E66" s="699"/>
      <c r="F66" s="702"/>
      <c r="G66" s="702"/>
      <c r="H66" s="714"/>
      <c r="I66" s="412" t="str">
        <f>IF('Mapa final SI'!AC69="","",'Mapa final SI'!AC69)</f>
        <v/>
      </c>
      <c r="J66" s="412" t="str">
        <f>IF('Mapa final SI'!AE69="","",'Mapa final SI'!AE69)</f>
        <v/>
      </c>
      <c r="K66" s="412" t="str">
        <f t="shared" si="0"/>
        <v/>
      </c>
      <c r="L66" s="412" t="str">
        <f>IF('Mapa final SI'!AH69="","",'Mapa final SI'!AH69)</f>
        <v/>
      </c>
      <c r="M66" s="347" t="str">
        <f>IF('Mapa final SI'!T69="","",'Mapa final SI'!T69)</f>
        <v/>
      </c>
      <c r="N66" s="409"/>
      <c r="O66" s="409"/>
      <c r="P66" s="409"/>
      <c r="Q66" s="410"/>
    </row>
    <row r="67" spans="1:17" ht="43.5" customHeight="1" x14ac:dyDescent="0.25">
      <c r="A67" s="118" t="s">
        <v>698</v>
      </c>
      <c r="B67" s="696"/>
      <c r="C67" s="698" t="str">
        <f>IF('Mapa final SI'!G70="","",'Mapa final SI'!G70)</f>
        <v/>
      </c>
      <c r="D67" s="700"/>
      <c r="E67" s="698" t="str">
        <f>IF('Mapa final SI'!F70="","",'Mapa final SI'!F70)</f>
        <v/>
      </c>
      <c r="F67" s="713" t="str">
        <f>IF('Mapa final SI'!L70="","",'Mapa final SI'!L70)</f>
        <v/>
      </c>
      <c r="G67" s="713" t="str">
        <f>IF('Mapa final SI'!P70="","",'Mapa final SI'!P70)</f>
        <v/>
      </c>
      <c r="H67" s="816"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2" t="str">
        <f>IF('Mapa final SI'!AC70="","",'Mapa final SI'!AC70)</f>
        <v/>
      </c>
      <c r="J67" s="412" t="str">
        <f>IF('Mapa final SI'!AE70="","",'Mapa final SI'!AE70)</f>
        <v/>
      </c>
      <c r="K67" s="412" t="str">
        <f t="shared" si="0"/>
        <v/>
      </c>
      <c r="L67" s="412" t="str">
        <f>IF('Mapa final SI'!AH70="","",'Mapa final SI'!AH70)</f>
        <v/>
      </c>
      <c r="M67" s="347" t="str">
        <f>IF('Mapa final SI'!T70="","",'Mapa final SI'!T70)</f>
        <v/>
      </c>
      <c r="N67" s="409"/>
      <c r="O67" s="409"/>
      <c r="P67" s="409"/>
      <c r="Q67" s="410"/>
    </row>
    <row r="68" spans="1:17" ht="43.5" customHeight="1" x14ac:dyDescent="0.25">
      <c r="A68" s="118" t="s">
        <v>699</v>
      </c>
      <c r="B68" s="697"/>
      <c r="C68" s="699"/>
      <c r="D68" s="701"/>
      <c r="E68" s="699"/>
      <c r="F68" s="702"/>
      <c r="G68" s="702"/>
      <c r="H68" s="816"/>
      <c r="I68" s="412" t="str">
        <f>IF('Mapa final SI'!AC71="","",'Mapa final SI'!AC71)</f>
        <v/>
      </c>
      <c r="J68" s="412" t="str">
        <f>IF('Mapa final SI'!AE71="","",'Mapa final SI'!AE71)</f>
        <v/>
      </c>
      <c r="K68" s="412" t="str">
        <f t="shared" si="0"/>
        <v/>
      </c>
      <c r="L68" s="412" t="str">
        <f>IF('Mapa final SI'!AH71="","",'Mapa final SI'!AH71)</f>
        <v/>
      </c>
      <c r="M68" s="347" t="str">
        <f>IF('Mapa final SI'!T71="","",'Mapa final SI'!T71)</f>
        <v/>
      </c>
      <c r="N68" s="409"/>
      <c r="O68" s="409"/>
      <c r="P68" s="409"/>
      <c r="Q68" s="410"/>
    </row>
    <row r="69" spans="1:17" ht="43.5" customHeight="1" x14ac:dyDescent="0.25">
      <c r="A69" s="118" t="s">
        <v>700</v>
      </c>
      <c r="B69" s="697"/>
      <c r="C69" s="699"/>
      <c r="D69" s="701"/>
      <c r="E69" s="699"/>
      <c r="F69" s="702"/>
      <c r="G69" s="702"/>
      <c r="H69" s="816"/>
      <c r="I69" s="412" t="str">
        <f>IF('Mapa final SI'!AC72="","",'Mapa final SI'!AC72)</f>
        <v/>
      </c>
      <c r="J69" s="412" t="str">
        <f>IF('Mapa final SI'!AE72="","",'Mapa final SI'!AE72)</f>
        <v/>
      </c>
      <c r="K69" s="412" t="str">
        <f t="shared" si="0"/>
        <v/>
      </c>
      <c r="L69" s="412" t="str">
        <f>IF('Mapa final SI'!AH72="","",'Mapa final SI'!AH72)</f>
        <v/>
      </c>
      <c r="M69" s="347" t="str">
        <f>IF('Mapa final SI'!T72="","",'Mapa final SI'!T72)</f>
        <v/>
      </c>
      <c r="N69" s="409"/>
      <c r="O69" s="409"/>
      <c r="P69" s="409"/>
      <c r="Q69" s="410"/>
    </row>
    <row r="70" spans="1:17" ht="43.5" customHeight="1" x14ac:dyDescent="0.25">
      <c r="A70" s="118" t="s">
        <v>701</v>
      </c>
      <c r="B70" s="697"/>
      <c r="C70" s="699"/>
      <c r="D70" s="701"/>
      <c r="E70" s="699"/>
      <c r="F70" s="702"/>
      <c r="G70" s="702"/>
      <c r="H70" s="816"/>
      <c r="I70" s="412" t="str">
        <f>IF('Mapa final SI'!AC73="","",'Mapa final SI'!AC73)</f>
        <v/>
      </c>
      <c r="J70" s="412" t="str">
        <f>IF('Mapa final SI'!AE73="","",'Mapa final SI'!AE73)</f>
        <v/>
      </c>
      <c r="K70" s="412" t="str">
        <f t="shared" si="0"/>
        <v/>
      </c>
      <c r="L70" s="412" t="str">
        <f>IF('Mapa final SI'!AH73="","",'Mapa final SI'!AH73)</f>
        <v/>
      </c>
      <c r="M70" s="347" t="str">
        <f>IF('Mapa final SI'!T73="","",'Mapa final SI'!T73)</f>
        <v/>
      </c>
      <c r="N70" s="409"/>
      <c r="O70" s="409"/>
      <c r="P70" s="409"/>
      <c r="Q70" s="410"/>
    </row>
    <row r="71" spans="1:17" ht="43.5" customHeight="1" x14ac:dyDescent="0.25">
      <c r="A71" s="118" t="s">
        <v>702</v>
      </c>
      <c r="B71" s="697"/>
      <c r="C71" s="699"/>
      <c r="D71" s="701"/>
      <c r="E71" s="699"/>
      <c r="F71" s="702"/>
      <c r="G71" s="702"/>
      <c r="H71" s="816"/>
      <c r="I71" s="412" t="str">
        <f>IF('Mapa final SI'!AC74="","",'Mapa final SI'!AC74)</f>
        <v/>
      </c>
      <c r="J71" s="412" t="str">
        <f>IF('Mapa final SI'!AE74="","",'Mapa final SI'!AE74)</f>
        <v/>
      </c>
      <c r="K71" s="412" t="str">
        <f t="shared" si="0"/>
        <v/>
      </c>
      <c r="L71" s="412" t="str">
        <f>IF('Mapa final SI'!AH74="","",'Mapa final SI'!AH74)</f>
        <v/>
      </c>
      <c r="M71" s="347" t="str">
        <f>IF('Mapa final SI'!T74="","",'Mapa final SI'!T74)</f>
        <v/>
      </c>
      <c r="N71" s="409"/>
      <c r="O71" s="409"/>
      <c r="P71" s="409"/>
      <c r="Q71" s="410"/>
    </row>
    <row r="72" spans="1:17" ht="43.5" customHeight="1" x14ac:dyDescent="0.25">
      <c r="A72" s="118" t="s">
        <v>703</v>
      </c>
      <c r="B72" s="697"/>
      <c r="C72" s="699"/>
      <c r="D72" s="701"/>
      <c r="E72" s="699"/>
      <c r="F72" s="702"/>
      <c r="G72" s="702"/>
      <c r="H72" s="714"/>
      <c r="I72" s="412" t="str">
        <f>IF('Mapa final SI'!AC75="","",'Mapa final SI'!AC75)</f>
        <v/>
      </c>
      <c r="J72" s="412" t="str">
        <f>IF('Mapa final SI'!AE75="","",'Mapa final SI'!AE75)</f>
        <v/>
      </c>
      <c r="K72" s="412"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2" t="str">
        <f>IF('Mapa final SI'!AH75="","",'Mapa final SI'!AH75)</f>
        <v/>
      </c>
      <c r="M72" s="347" t="str">
        <f>IF('Mapa final SI'!T75="","",'Mapa final SI'!T75)</f>
        <v/>
      </c>
      <c r="N72" s="409"/>
      <c r="O72" s="409"/>
      <c r="P72" s="409"/>
      <c r="Q72" s="410"/>
    </row>
    <row r="73" spans="1:17" ht="43.5" customHeight="1" x14ac:dyDescent="0.25">
      <c r="A73" s="118" t="s">
        <v>704</v>
      </c>
      <c r="B73" s="696"/>
      <c r="C73" s="698" t="str">
        <f>IF('Mapa final SI'!G76="","",'Mapa final SI'!G76)</f>
        <v/>
      </c>
      <c r="D73" s="700"/>
      <c r="E73" s="698" t="str">
        <f>IF('Mapa final SI'!F76="","",'Mapa final SI'!F76)</f>
        <v/>
      </c>
      <c r="F73" s="713" t="str">
        <f>IF('Mapa final SI'!L76="","",'Mapa final SI'!L76)</f>
        <v/>
      </c>
      <c r="G73" s="713" t="str">
        <f>IF('Mapa final SI'!P76="","",'Mapa final SI'!P76)</f>
        <v/>
      </c>
      <c r="H73" s="816"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2" t="str">
        <f>IF('Mapa final SI'!AC76="","",'Mapa final SI'!AC76)</f>
        <v/>
      </c>
      <c r="J73" s="412" t="str">
        <f>IF('Mapa final SI'!AE76="","",'Mapa final SI'!AE76)</f>
        <v/>
      </c>
      <c r="K73" s="412" t="str">
        <f t="shared" si="1"/>
        <v/>
      </c>
      <c r="L73" s="412" t="str">
        <f>IF('Mapa final SI'!AH76="","",'Mapa final SI'!AH76)</f>
        <v/>
      </c>
      <c r="M73" s="347" t="str">
        <f>IF('Mapa final SI'!T76="","",'Mapa final SI'!T76)</f>
        <v/>
      </c>
      <c r="N73" s="409"/>
      <c r="O73" s="409"/>
      <c r="P73" s="409"/>
      <c r="Q73" s="410"/>
    </row>
    <row r="74" spans="1:17" ht="43.5" customHeight="1" x14ac:dyDescent="0.25">
      <c r="A74" s="118" t="s">
        <v>705</v>
      </c>
      <c r="B74" s="697"/>
      <c r="C74" s="699"/>
      <c r="D74" s="701"/>
      <c r="E74" s="699"/>
      <c r="F74" s="702"/>
      <c r="G74" s="702"/>
      <c r="H74" s="816"/>
      <c r="I74" s="412" t="str">
        <f>IF('Mapa final SI'!AC77="","",'Mapa final SI'!AC77)</f>
        <v/>
      </c>
      <c r="J74" s="412" t="str">
        <f>IF('Mapa final SI'!AE77="","",'Mapa final SI'!AE77)</f>
        <v/>
      </c>
      <c r="K74" s="412" t="str">
        <f t="shared" si="1"/>
        <v/>
      </c>
      <c r="L74" s="412" t="str">
        <f>IF('Mapa final SI'!AH77="","",'Mapa final SI'!AH77)</f>
        <v/>
      </c>
      <c r="M74" s="347" t="str">
        <f>IF('Mapa final SI'!T77="","",'Mapa final SI'!T77)</f>
        <v/>
      </c>
      <c r="N74" s="409"/>
      <c r="O74" s="409"/>
      <c r="P74" s="409"/>
      <c r="Q74" s="410"/>
    </row>
    <row r="75" spans="1:17" ht="43.5" customHeight="1" x14ac:dyDescent="0.25">
      <c r="A75" s="118" t="s">
        <v>706</v>
      </c>
      <c r="B75" s="697"/>
      <c r="C75" s="699"/>
      <c r="D75" s="701"/>
      <c r="E75" s="699"/>
      <c r="F75" s="702"/>
      <c r="G75" s="702"/>
      <c r="H75" s="816"/>
      <c r="I75" s="412" t="str">
        <f>IF('Mapa final SI'!AC78="","",'Mapa final SI'!AC78)</f>
        <v/>
      </c>
      <c r="J75" s="412" t="str">
        <f>IF('Mapa final SI'!AE78="","",'Mapa final SI'!AE78)</f>
        <v/>
      </c>
      <c r="K75" s="412" t="str">
        <f t="shared" si="1"/>
        <v/>
      </c>
      <c r="L75" s="412" t="str">
        <f>IF('Mapa final SI'!AH78="","",'Mapa final SI'!AH78)</f>
        <v/>
      </c>
      <c r="M75" s="347" t="str">
        <f>IF('Mapa final SI'!T78="","",'Mapa final SI'!T78)</f>
        <v/>
      </c>
      <c r="N75" s="409"/>
      <c r="O75" s="409"/>
      <c r="P75" s="409"/>
      <c r="Q75" s="410"/>
    </row>
    <row r="76" spans="1:17" ht="43.5" customHeight="1" x14ac:dyDescent="0.25">
      <c r="A76" s="118" t="s">
        <v>707</v>
      </c>
      <c r="B76" s="697"/>
      <c r="C76" s="699"/>
      <c r="D76" s="701"/>
      <c r="E76" s="699"/>
      <c r="F76" s="702"/>
      <c r="G76" s="702"/>
      <c r="H76" s="816"/>
      <c r="I76" s="412" t="str">
        <f>IF('Mapa final SI'!AC79="","",'Mapa final SI'!AC79)</f>
        <v/>
      </c>
      <c r="J76" s="412" t="str">
        <f>IF('Mapa final SI'!AE79="","",'Mapa final SI'!AE79)</f>
        <v/>
      </c>
      <c r="K76" s="412" t="str">
        <f t="shared" si="1"/>
        <v/>
      </c>
      <c r="L76" s="412" t="str">
        <f>IF('Mapa final SI'!AH79="","",'Mapa final SI'!AH79)</f>
        <v/>
      </c>
      <c r="M76" s="347" t="str">
        <f>IF('Mapa final SI'!T79="","",'Mapa final SI'!T79)</f>
        <v/>
      </c>
      <c r="N76" s="409"/>
      <c r="O76" s="409"/>
      <c r="P76" s="409"/>
      <c r="Q76" s="410"/>
    </row>
    <row r="77" spans="1:17" ht="43.5" customHeight="1" x14ac:dyDescent="0.25">
      <c r="A77" s="118" t="s">
        <v>708</v>
      </c>
      <c r="B77" s="697"/>
      <c r="C77" s="699"/>
      <c r="D77" s="701"/>
      <c r="E77" s="699"/>
      <c r="F77" s="702"/>
      <c r="G77" s="702"/>
      <c r="H77" s="816"/>
      <c r="I77" s="412" t="str">
        <f>IF('Mapa final SI'!AC80="","",'Mapa final SI'!AC80)</f>
        <v/>
      </c>
      <c r="J77" s="412" t="str">
        <f>IF('Mapa final SI'!AE80="","",'Mapa final SI'!AE80)</f>
        <v/>
      </c>
      <c r="K77" s="412" t="str">
        <f t="shared" si="1"/>
        <v/>
      </c>
      <c r="L77" s="412" t="str">
        <f>IF('Mapa final SI'!AH80="","",'Mapa final SI'!AH80)</f>
        <v/>
      </c>
      <c r="M77" s="347" t="str">
        <f>IF('Mapa final SI'!T80="","",'Mapa final SI'!T80)</f>
        <v/>
      </c>
      <c r="N77" s="409"/>
      <c r="O77" s="409"/>
      <c r="P77" s="409"/>
      <c r="Q77" s="410"/>
    </row>
    <row r="78" spans="1:17" ht="43.5" customHeight="1" x14ac:dyDescent="0.25">
      <c r="A78" s="118" t="s">
        <v>709</v>
      </c>
      <c r="B78" s="697"/>
      <c r="C78" s="699"/>
      <c r="D78" s="701"/>
      <c r="E78" s="699"/>
      <c r="F78" s="702"/>
      <c r="G78" s="702"/>
      <c r="H78" s="714"/>
      <c r="I78" s="412" t="str">
        <f>IF('Mapa final SI'!AC81="","",'Mapa final SI'!AC81)</f>
        <v/>
      </c>
      <c r="J78" s="412" t="str">
        <f>IF('Mapa final SI'!AE81="","",'Mapa final SI'!AE81)</f>
        <v/>
      </c>
      <c r="K78" s="412" t="str">
        <f t="shared" si="1"/>
        <v/>
      </c>
      <c r="L78" s="412" t="str">
        <f>IF('Mapa final SI'!AH81="","",'Mapa final SI'!AH81)</f>
        <v/>
      </c>
      <c r="M78" s="347" t="str">
        <f>IF('Mapa final SI'!T81="","",'Mapa final SI'!T81)</f>
        <v/>
      </c>
      <c r="N78" s="409"/>
      <c r="O78" s="409"/>
      <c r="P78" s="409"/>
      <c r="Q78" s="410"/>
    </row>
    <row r="79" spans="1:17" ht="43.5" customHeight="1" x14ac:dyDescent="0.25">
      <c r="A79" s="118" t="s">
        <v>710</v>
      </c>
      <c r="B79" s="696"/>
      <c r="C79" s="698" t="str">
        <f>IF('Mapa final SI'!G82="","",'Mapa final SI'!G82)</f>
        <v/>
      </c>
      <c r="D79" s="700"/>
      <c r="E79" s="698" t="str">
        <f>IF('Mapa final SI'!F82="","",'Mapa final SI'!F82)</f>
        <v/>
      </c>
      <c r="F79" s="713" t="str">
        <f>IF('Mapa final SI'!L82="","",'Mapa final SI'!L82)</f>
        <v/>
      </c>
      <c r="G79" s="713" t="str">
        <f>IF('Mapa final SI'!P82="","",'Mapa final SI'!P82)</f>
        <v/>
      </c>
      <c r="H79" s="816"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2" t="str">
        <f>IF('Mapa final SI'!AC82="","",'Mapa final SI'!AC82)</f>
        <v/>
      </c>
      <c r="J79" s="412" t="str">
        <f>IF('Mapa final SI'!AE82="","",'Mapa final SI'!AE82)</f>
        <v/>
      </c>
      <c r="K79" s="412" t="str">
        <f t="shared" si="1"/>
        <v/>
      </c>
      <c r="L79" s="412" t="str">
        <f>IF('Mapa final SI'!AH82="","",'Mapa final SI'!AH82)</f>
        <v/>
      </c>
      <c r="M79" s="347" t="str">
        <f>IF('Mapa final SI'!T82="","",'Mapa final SI'!T82)</f>
        <v/>
      </c>
      <c r="N79" s="409"/>
      <c r="O79" s="409"/>
      <c r="P79" s="409"/>
      <c r="Q79" s="410"/>
    </row>
    <row r="80" spans="1:17" ht="43.5" customHeight="1" x14ac:dyDescent="0.25">
      <c r="A80" s="118" t="s">
        <v>711</v>
      </c>
      <c r="B80" s="697"/>
      <c r="C80" s="699"/>
      <c r="D80" s="701"/>
      <c r="E80" s="699"/>
      <c r="F80" s="702"/>
      <c r="G80" s="702"/>
      <c r="H80" s="816"/>
      <c r="I80" s="412" t="str">
        <f>IF('Mapa final SI'!AC83="","",'Mapa final SI'!AC83)</f>
        <v/>
      </c>
      <c r="J80" s="412" t="str">
        <f>IF('Mapa final SI'!AE83="","",'Mapa final SI'!AE83)</f>
        <v/>
      </c>
      <c r="K80" s="412" t="str">
        <f t="shared" si="1"/>
        <v/>
      </c>
      <c r="L80" s="412" t="str">
        <f>IF('Mapa final SI'!AH83="","",'Mapa final SI'!AH83)</f>
        <v/>
      </c>
      <c r="M80" s="347" t="str">
        <f>IF('Mapa final SI'!T83="","",'Mapa final SI'!T83)</f>
        <v/>
      </c>
      <c r="N80" s="409"/>
      <c r="O80" s="409"/>
      <c r="P80" s="409"/>
      <c r="Q80" s="410"/>
    </row>
    <row r="81" spans="1:17" ht="43.5" customHeight="1" x14ac:dyDescent="0.25">
      <c r="A81" s="118" t="s">
        <v>712</v>
      </c>
      <c r="B81" s="697"/>
      <c r="C81" s="699"/>
      <c r="D81" s="701"/>
      <c r="E81" s="699"/>
      <c r="F81" s="702"/>
      <c r="G81" s="702"/>
      <c r="H81" s="816"/>
      <c r="I81" s="412" t="str">
        <f>IF('Mapa final SI'!AC84="","",'Mapa final SI'!AC84)</f>
        <v/>
      </c>
      <c r="J81" s="412" t="str">
        <f>IF('Mapa final SI'!AE84="","",'Mapa final SI'!AE84)</f>
        <v/>
      </c>
      <c r="K81" s="412" t="str">
        <f t="shared" si="1"/>
        <v/>
      </c>
      <c r="L81" s="412" t="str">
        <f>IF('Mapa final SI'!AH84="","",'Mapa final SI'!AH84)</f>
        <v/>
      </c>
      <c r="M81" s="347" t="str">
        <f>IF('Mapa final SI'!T84="","",'Mapa final SI'!T84)</f>
        <v/>
      </c>
      <c r="N81" s="409"/>
      <c r="O81" s="409"/>
      <c r="P81" s="409"/>
      <c r="Q81" s="410"/>
    </row>
    <row r="82" spans="1:17" ht="43.5" customHeight="1" x14ac:dyDescent="0.25">
      <c r="A82" s="118" t="s">
        <v>713</v>
      </c>
      <c r="B82" s="697"/>
      <c r="C82" s="699"/>
      <c r="D82" s="701"/>
      <c r="E82" s="699"/>
      <c r="F82" s="702"/>
      <c r="G82" s="702"/>
      <c r="H82" s="816"/>
      <c r="I82" s="412" t="str">
        <f>IF('Mapa final SI'!AC85="","",'Mapa final SI'!AC85)</f>
        <v/>
      </c>
      <c r="J82" s="412" t="str">
        <f>IF('Mapa final SI'!AE85="","",'Mapa final SI'!AE85)</f>
        <v/>
      </c>
      <c r="K82" s="412" t="str">
        <f t="shared" si="1"/>
        <v/>
      </c>
      <c r="L82" s="412" t="str">
        <f>IF('Mapa final SI'!AH85="","",'Mapa final SI'!AH85)</f>
        <v/>
      </c>
      <c r="M82" s="347" t="str">
        <f>IF('Mapa final SI'!T85="","",'Mapa final SI'!T85)</f>
        <v/>
      </c>
      <c r="N82" s="409"/>
      <c r="O82" s="409"/>
      <c r="P82" s="409"/>
      <c r="Q82" s="410"/>
    </row>
    <row r="83" spans="1:17" ht="43.5" customHeight="1" x14ac:dyDescent="0.25">
      <c r="A83" s="118" t="s">
        <v>714</v>
      </c>
      <c r="B83" s="697"/>
      <c r="C83" s="699"/>
      <c r="D83" s="701"/>
      <c r="E83" s="699"/>
      <c r="F83" s="702"/>
      <c r="G83" s="702"/>
      <c r="H83" s="816"/>
      <c r="I83" s="412" t="str">
        <f>IF('Mapa final SI'!AC86="","",'Mapa final SI'!AC86)</f>
        <v/>
      </c>
      <c r="J83" s="412" t="str">
        <f>IF('Mapa final SI'!AE86="","",'Mapa final SI'!AE86)</f>
        <v/>
      </c>
      <c r="K83" s="412" t="str">
        <f t="shared" si="1"/>
        <v/>
      </c>
      <c r="L83" s="412" t="str">
        <f>IF('Mapa final SI'!AH86="","",'Mapa final SI'!AH86)</f>
        <v/>
      </c>
      <c r="M83" s="347" t="str">
        <f>IF('Mapa final SI'!T86="","",'Mapa final SI'!T86)</f>
        <v/>
      </c>
      <c r="N83" s="409"/>
      <c r="O83" s="409"/>
      <c r="P83" s="409"/>
      <c r="Q83" s="410"/>
    </row>
    <row r="84" spans="1:17" ht="43.5" customHeight="1" x14ac:dyDescent="0.25">
      <c r="A84" s="118" t="s">
        <v>715</v>
      </c>
      <c r="B84" s="697"/>
      <c r="C84" s="699"/>
      <c r="D84" s="701"/>
      <c r="E84" s="699"/>
      <c r="F84" s="702"/>
      <c r="G84" s="702"/>
      <c r="H84" s="714"/>
      <c r="I84" s="412" t="str">
        <f>IF('Mapa final SI'!AC87="","",'Mapa final SI'!AC87)</f>
        <v/>
      </c>
      <c r="J84" s="412" t="str">
        <f>IF('Mapa final SI'!AE87="","",'Mapa final SI'!AE87)</f>
        <v/>
      </c>
      <c r="K84" s="412" t="str">
        <f t="shared" si="1"/>
        <v/>
      </c>
      <c r="L84" s="412" t="str">
        <f>IF('Mapa final SI'!AH87="","",'Mapa final SI'!AH87)</f>
        <v/>
      </c>
      <c r="M84" s="347" t="str">
        <f>IF('Mapa final SI'!T87="","",'Mapa final SI'!T87)</f>
        <v/>
      </c>
      <c r="N84" s="409"/>
      <c r="O84" s="409"/>
      <c r="P84" s="409"/>
      <c r="Q84" s="410"/>
    </row>
    <row r="85" spans="1:17" ht="43.5" customHeight="1" x14ac:dyDescent="0.25">
      <c r="A85" s="118" t="s">
        <v>716</v>
      </c>
      <c r="B85" s="696"/>
      <c r="C85" s="698" t="str">
        <f>IF('Mapa final SI'!G88="","",'Mapa final SI'!G88)</f>
        <v/>
      </c>
      <c r="D85" s="700"/>
      <c r="E85" s="698" t="str">
        <f>IF('Mapa final SI'!F88="","",'Mapa final SI'!F88)</f>
        <v/>
      </c>
      <c r="F85" s="713" t="str">
        <f>IF('Mapa final SI'!L88="","",'Mapa final SI'!L88)</f>
        <v/>
      </c>
      <c r="G85" s="713" t="str">
        <f>IF('Mapa final SI'!P88="","",'Mapa final SI'!P88)</f>
        <v/>
      </c>
      <c r="H85" s="816"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2" t="str">
        <f>IF('Mapa final SI'!AC88="","",'Mapa final SI'!AC88)</f>
        <v/>
      </c>
      <c r="J85" s="412" t="str">
        <f>IF('Mapa final SI'!AE88="","",'Mapa final SI'!AE88)</f>
        <v/>
      </c>
      <c r="K85" s="412" t="str">
        <f t="shared" si="1"/>
        <v/>
      </c>
      <c r="L85" s="412" t="str">
        <f>IF('Mapa final SI'!AH88="","",'Mapa final SI'!AH88)</f>
        <v/>
      </c>
      <c r="M85" s="347" t="str">
        <f>IF('Mapa final SI'!T88="","",'Mapa final SI'!T88)</f>
        <v/>
      </c>
      <c r="N85" s="409"/>
      <c r="O85" s="409"/>
      <c r="P85" s="409"/>
      <c r="Q85" s="410"/>
    </row>
    <row r="86" spans="1:17" ht="43.5" customHeight="1" x14ac:dyDescent="0.25">
      <c r="A86" s="118" t="s">
        <v>717</v>
      </c>
      <c r="B86" s="697"/>
      <c r="C86" s="699"/>
      <c r="D86" s="701"/>
      <c r="E86" s="699"/>
      <c r="F86" s="702"/>
      <c r="G86" s="702"/>
      <c r="H86" s="816"/>
      <c r="I86" s="412" t="str">
        <f>IF('Mapa final SI'!AC89="","",'Mapa final SI'!AC89)</f>
        <v/>
      </c>
      <c r="J86" s="412" t="str">
        <f>IF('Mapa final SI'!AE89="","",'Mapa final SI'!AE89)</f>
        <v/>
      </c>
      <c r="K86" s="412" t="str">
        <f t="shared" si="1"/>
        <v/>
      </c>
      <c r="L86" s="412" t="str">
        <f>IF('Mapa final SI'!AH89="","",'Mapa final SI'!AH89)</f>
        <v/>
      </c>
      <c r="M86" s="347" t="str">
        <f>IF('Mapa final SI'!T89="","",'Mapa final SI'!T89)</f>
        <v/>
      </c>
      <c r="N86" s="409"/>
      <c r="O86" s="409"/>
      <c r="P86" s="409"/>
      <c r="Q86" s="410"/>
    </row>
    <row r="87" spans="1:17" ht="43.5" customHeight="1" x14ac:dyDescent="0.25">
      <c r="A87" s="118" t="s">
        <v>718</v>
      </c>
      <c r="B87" s="697"/>
      <c r="C87" s="699"/>
      <c r="D87" s="701"/>
      <c r="E87" s="699"/>
      <c r="F87" s="702"/>
      <c r="G87" s="702"/>
      <c r="H87" s="816"/>
      <c r="I87" s="412" t="str">
        <f>IF('Mapa final SI'!AC90="","",'Mapa final SI'!AC90)</f>
        <v/>
      </c>
      <c r="J87" s="412" t="str">
        <f>IF('Mapa final SI'!AE90="","",'Mapa final SI'!AE90)</f>
        <v/>
      </c>
      <c r="K87" s="412" t="str">
        <f t="shared" si="1"/>
        <v/>
      </c>
      <c r="L87" s="412" t="str">
        <f>IF('Mapa final SI'!AH90="","",'Mapa final SI'!AH90)</f>
        <v/>
      </c>
      <c r="M87" s="347" t="str">
        <f>IF('Mapa final SI'!T90="","",'Mapa final SI'!T90)</f>
        <v/>
      </c>
      <c r="N87" s="409"/>
      <c r="O87" s="409"/>
      <c r="P87" s="409"/>
      <c r="Q87" s="410"/>
    </row>
    <row r="88" spans="1:17" ht="43.5" customHeight="1" x14ac:dyDescent="0.25">
      <c r="A88" s="118" t="s">
        <v>719</v>
      </c>
      <c r="B88" s="697"/>
      <c r="C88" s="699"/>
      <c r="D88" s="701"/>
      <c r="E88" s="699"/>
      <c r="F88" s="702"/>
      <c r="G88" s="702"/>
      <c r="H88" s="816"/>
      <c r="I88" s="412" t="str">
        <f>IF('Mapa final SI'!AC91="","",'Mapa final SI'!AC91)</f>
        <v/>
      </c>
      <c r="J88" s="412" t="str">
        <f>IF('Mapa final SI'!AE91="","",'Mapa final SI'!AE91)</f>
        <v/>
      </c>
      <c r="K88" s="412" t="str">
        <f t="shared" si="1"/>
        <v/>
      </c>
      <c r="L88" s="412" t="str">
        <f>IF('Mapa final SI'!AH91="","",'Mapa final SI'!AH91)</f>
        <v/>
      </c>
      <c r="M88" s="347" t="str">
        <f>IF('Mapa final SI'!T91="","",'Mapa final SI'!T91)</f>
        <v/>
      </c>
      <c r="N88" s="409"/>
      <c r="O88" s="409"/>
      <c r="P88" s="409"/>
      <c r="Q88" s="410"/>
    </row>
    <row r="89" spans="1:17" ht="43.5" customHeight="1" x14ac:dyDescent="0.25">
      <c r="A89" s="118" t="s">
        <v>720</v>
      </c>
      <c r="B89" s="697"/>
      <c r="C89" s="699"/>
      <c r="D89" s="701"/>
      <c r="E89" s="699"/>
      <c r="F89" s="702"/>
      <c r="G89" s="702"/>
      <c r="H89" s="816"/>
      <c r="I89" s="412" t="str">
        <f>IF('Mapa final SI'!AC92="","",'Mapa final SI'!AC92)</f>
        <v/>
      </c>
      <c r="J89" s="412" t="str">
        <f>IF('Mapa final SI'!AE92="","",'Mapa final SI'!AE92)</f>
        <v/>
      </c>
      <c r="K89" s="412" t="str">
        <f t="shared" si="1"/>
        <v/>
      </c>
      <c r="L89" s="412" t="str">
        <f>IF('Mapa final SI'!AH92="","",'Mapa final SI'!AH92)</f>
        <v/>
      </c>
      <c r="M89" s="347" t="str">
        <f>IF('Mapa final SI'!T92="","",'Mapa final SI'!T92)</f>
        <v/>
      </c>
      <c r="N89" s="409"/>
      <c r="O89" s="409"/>
      <c r="P89" s="409"/>
      <c r="Q89" s="410"/>
    </row>
    <row r="90" spans="1:17" ht="43.5" customHeight="1" x14ac:dyDescent="0.25">
      <c r="A90" s="118" t="s">
        <v>721</v>
      </c>
      <c r="B90" s="697"/>
      <c r="C90" s="699"/>
      <c r="D90" s="701"/>
      <c r="E90" s="699"/>
      <c r="F90" s="702"/>
      <c r="G90" s="702"/>
      <c r="H90" s="714"/>
      <c r="I90" s="412" t="str">
        <f>IF('Mapa final SI'!AC93="","",'Mapa final SI'!AC93)</f>
        <v/>
      </c>
      <c r="J90" s="412" t="str">
        <f>IF('Mapa final SI'!AE93="","",'Mapa final SI'!AE93)</f>
        <v/>
      </c>
      <c r="K90" s="412" t="str">
        <f t="shared" si="1"/>
        <v/>
      </c>
      <c r="L90" s="412" t="str">
        <f>IF('Mapa final SI'!AH93="","",'Mapa final SI'!AH93)</f>
        <v/>
      </c>
      <c r="M90" s="347" t="str">
        <f>IF('Mapa final SI'!T93="","",'Mapa final SI'!T93)</f>
        <v/>
      </c>
      <c r="N90" s="409"/>
      <c r="O90" s="409"/>
      <c r="P90" s="409"/>
      <c r="Q90" s="410"/>
    </row>
    <row r="91" spans="1:17" ht="43.5" customHeight="1" x14ac:dyDescent="0.25">
      <c r="A91" s="118" t="s">
        <v>722</v>
      </c>
      <c r="B91" s="696"/>
      <c r="C91" s="698" t="str">
        <f>IF('Mapa final SI'!G94="","",'Mapa final SI'!G94)</f>
        <v/>
      </c>
      <c r="D91" s="700"/>
      <c r="E91" s="698" t="str">
        <f>IF('Mapa final SI'!F94="","",'Mapa final SI'!F94)</f>
        <v/>
      </c>
      <c r="F91" s="713" t="str">
        <f>IF('Mapa final SI'!L94="","",'Mapa final SI'!L94)</f>
        <v/>
      </c>
      <c r="G91" s="713" t="str">
        <f>IF('Mapa final SI'!P94="","",'Mapa final SI'!P94)</f>
        <v/>
      </c>
      <c r="H91" s="816"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2" t="str">
        <f>IF('Mapa final SI'!AC94="","",'Mapa final SI'!AC94)</f>
        <v/>
      </c>
      <c r="J91" s="412" t="str">
        <f>IF('Mapa final SI'!AE94="","",'Mapa final SI'!AE94)</f>
        <v/>
      </c>
      <c r="K91" s="412" t="str">
        <f t="shared" si="1"/>
        <v/>
      </c>
      <c r="L91" s="412" t="str">
        <f>IF('Mapa final SI'!AH94="","",'Mapa final SI'!AH94)</f>
        <v/>
      </c>
      <c r="M91" s="347" t="str">
        <f>IF('Mapa final SI'!T94="","",'Mapa final SI'!T94)</f>
        <v/>
      </c>
      <c r="N91" s="409"/>
      <c r="O91" s="409"/>
      <c r="P91" s="409"/>
      <c r="Q91" s="410"/>
    </row>
    <row r="92" spans="1:17" ht="43.5" customHeight="1" x14ac:dyDescent="0.25">
      <c r="A92" s="118" t="s">
        <v>723</v>
      </c>
      <c r="B92" s="697"/>
      <c r="C92" s="699"/>
      <c r="D92" s="701"/>
      <c r="E92" s="699"/>
      <c r="F92" s="702"/>
      <c r="G92" s="702"/>
      <c r="H92" s="816"/>
      <c r="I92" s="412" t="str">
        <f>IF('Mapa final SI'!AC95="","",'Mapa final SI'!AC95)</f>
        <v/>
      </c>
      <c r="J92" s="412" t="str">
        <f>IF('Mapa final SI'!AE95="","",'Mapa final SI'!AE95)</f>
        <v/>
      </c>
      <c r="K92" s="412" t="str">
        <f t="shared" si="1"/>
        <v/>
      </c>
      <c r="L92" s="412" t="str">
        <f>IF('Mapa final SI'!AH95="","",'Mapa final SI'!AH95)</f>
        <v/>
      </c>
      <c r="M92" s="347" t="str">
        <f>IF('Mapa final SI'!T95="","",'Mapa final SI'!T95)</f>
        <v/>
      </c>
      <c r="N92" s="409"/>
      <c r="O92" s="409"/>
      <c r="P92" s="409"/>
      <c r="Q92" s="410"/>
    </row>
    <row r="93" spans="1:17" ht="43.5" customHeight="1" x14ac:dyDescent="0.25">
      <c r="A93" s="118" t="s">
        <v>724</v>
      </c>
      <c r="B93" s="697"/>
      <c r="C93" s="699"/>
      <c r="D93" s="701"/>
      <c r="E93" s="699"/>
      <c r="F93" s="702"/>
      <c r="G93" s="702"/>
      <c r="H93" s="816"/>
      <c r="I93" s="412" t="str">
        <f>IF('Mapa final SI'!AC96="","",'Mapa final SI'!AC96)</f>
        <v/>
      </c>
      <c r="J93" s="412" t="str">
        <f>IF('Mapa final SI'!AE96="","",'Mapa final SI'!AE96)</f>
        <v/>
      </c>
      <c r="K93" s="412" t="str">
        <f t="shared" si="1"/>
        <v/>
      </c>
      <c r="L93" s="412" t="str">
        <f>IF('Mapa final SI'!AH96="","",'Mapa final SI'!AH96)</f>
        <v/>
      </c>
      <c r="M93" s="347" t="str">
        <f>IF('Mapa final SI'!T96="","",'Mapa final SI'!T96)</f>
        <v/>
      </c>
      <c r="N93" s="409"/>
      <c r="O93" s="409"/>
      <c r="P93" s="409"/>
      <c r="Q93" s="410"/>
    </row>
    <row r="94" spans="1:17" ht="43.5" customHeight="1" x14ac:dyDescent="0.25">
      <c r="A94" s="118" t="s">
        <v>725</v>
      </c>
      <c r="B94" s="697"/>
      <c r="C94" s="699"/>
      <c r="D94" s="701"/>
      <c r="E94" s="699"/>
      <c r="F94" s="702"/>
      <c r="G94" s="702"/>
      <c r="H94" s="816"/>
      <c r="I94" s="412" t="str">
        <f>IF('Mapa final SI'!AC97="","",'Mapa final SI'!AC97)</f>
        <v/>
      </c>
      <c r="J94" s="412" t="str">
        <f>IF('Mapa final SI'!AE97="","",'Mapa final SI'!AE97)</f>
        <v/>
      </c>
      <c r="K94" s="412" t="str">
        <f t="shared" si="1"/>
        <v/>
      </c>
      <c r="L94" s="412" t="str">
        <f>IF('Mapa final SI'!AH97="","",'Mapa final SI'!AH97)</f>
        <v/>
      </c>
      <c r="M94" s="347" t="str">
        <f>IF('Mapa final SI'!T97="","",'Mapa final SI'!T97)</f>
        <v/>
      </c>
      <c r="N94" s="409"/>
      <c r="O94" s="409"/>
      <c r="P94" s="409"/>
      <c r="Q94" s="410"/>
    </row>
    <row r="95" spans="1:17" ht="43.5" customHeight="1" x14ac:dyDescent="0.25">
      <c r="A95" s="118" t="s">
        <v>726</v>
      </c>
      <c r="B95" s="697"/>
      <c r="C95" s="699"/>
      <c r="D95" s="701"/>
      <c r="E95" s="699"/>
      <c r="F95" s="702"/>
      <c r="G95" s="702"/>
      <c r="H95" s="816"/>
      <c r="I95" s="412" t="str">
        <f>IF('Mapa final SI'!AC98="","",'Mapa final SI'!AC98)</f>
        <v/>
      </c>
      <c r="J95" s="412" t="str">
        <f>IF('Mapa final SI'!AE98="","",'Mapa final SI'!AE98)</f>
        <v/>
      </c>
      <c r="K95" s="412" t="str">
        <f t="shared" si="1"/>
        <v/>
      </c>
      <c r="L95" s="412" t="str">
        <f>IF('Mapa final SI'!AH98="","",'Mapa final SI'!AH98)</f>
        <v/>
      </c>
      <c r="M95" s="347" t="str">
        <f>IF('Mapa final SI'!T98="","",'Mapa final SI'!T98)</f>
        <v/>
      </c>
      <c r="N95" s="409"/>
      <c r="O95" s="409"/>
      <c r="P95" s="409"/>
      <c r="Q95" s="410"/>
    </row>
    <row r="96" spans="1:17" ht="43.5" customHeight="1" x14ac:dyDescent="0.25">
      <c r="A96" s="118" t="s">
        <v>727</v>
      </c>
      <c r="B96" s="697"/>
      <c r="C96" s="699"/>
      <c r="D96" s="701"/>
      <c r="E96" s="699"/>
      <c r="F96" s="702"/>
      <c r="G96" s="702"/>
      <c r="H96" s="714"/>
      <c r="I96" s="412" t="str">
        <f>IF('Mapa final SI'!AC99="","",'Mapa final SI'!AC99)</f>
        <v/>
      </c>
      <c r="J96" s="412" t="str">
        <f>IF('Mapa final SI'!AE99="","",'Mapa final SI'!AE99)</f>
        <v/>
      </c>
      <c r="K96" s="412" t="str">
        <f t="shared" si="1"/>
        <v/>
      </c>
      <c r="L96" s="412" t="str">
        <f>IF('Mapa final SI'!AH99="","",'Mapa final SI'!AH99)</f>
        <v/>
      </c>
      <c r="M96" s="347" t="str">
        <f>IF('Mapa final SI'!T99="","",'Mapa final SI'!T99)</f>
        <v/>
      </c>
      <c r="N96" s="409"/>
      <c r="O96" s="409"/>
      <c r="P96" s="409"/>
      <c r="Q96" s="410"/>
    </row>
    <row r="97" spans="1:17" ht="43.5" customHeight="1" x14ac:dyDescent="0.25">
      <c r="A97" s="118" t="s">
        <v>728</v>
      </c>
      <c r="B97" s="696"/>
      <c r="C97" s="698" t="str">
        <f>IF('Mapa final SI'!G100="","",'Mapa final SI'!G100)</f>
        <v/>
      </c>
      <c r="D97" s="700"/>
      <c r="E97" s="698" t="str">
        <f>IF('Mapa final SI'!F100="","",'Mapa final SI'!F100)</f>
        <v/>
      </c>
      <c r="F97" s="713" t="str">
        <f>IF('Mapa final SI'!L100="","",'Mapa final SI'!L100)</f>
        <v/>
      </c>
      <c r="G97" s="713" t="str">
        <f>IF('Mapa final SI'!P100="","",'Mapa final SI'!P100)</f>
        <v/>
      </c>
      <c r="H97" s="816"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2" t="str">
        <f>IF('Mapa final SI'!AC100="","",'Mapa final SI'!AC100)</f>
        <v/>
      </c>
      <c r="J97" s="412" t="str">
        <f>IF('Mapa final SI'!AE100="","",'Mapa final SI'!AE100)</f>
        <v/>
      </c>
      <c r="K97" s="412" t="str">
        <f t="shared" si="1"/>
        <v/>
      </c>
      <c r="L97" s="412" t="str">
        <f>IF('Mapa final SI'!AH100="","",'Mapa final SI'!AH100)</f>
        <v/>
      </c>
      <c r="M97" s="347" t="str">
        <f>IF('Mapa final SI'!T100="","",'Mapa final SI'!T100)</f>
        <v/>
      </c>
      <c r="N97" s="409"/>
      <c r="O97" s="409"/>
      <c r="P97" s="409"/>
      <c r="Q97" s="410"/>
    </row>
    <row r="98" spans="1:17" ht="43.5" customHeight="1" x14ac:dyDescent="0.25">
      <c r="A98" s="118" t="s">
        <v>729</v>
      </c>
      <c r="B98" s="697"/>
      <c r="C98" s="699"/>
      <c r="D98" s="701"/>
      <c r="E98" s="699"/>
      <c r="F98" s="702"/>
      <c r="G98" s="702"/>
      <c r="H98" s="816"/>
      <c r="I98" s="412" t="str">
        <f>IF('Mapa final SI'!AC101="","",'Mapa final SI'!AC101)</f>
        <v/>
      </c>
      <c r="J98" s="412" t="str">
        <f>IF('Mapa final SI'!AE101="","",'Mapa final SI'!AE101)</f>
        <v/>
      </c>
      <c r="K98" s="412" t="str">
        <f t="shared" si="1"/>
        <v/>
      </c>
      <c r="L98" s="412" t="str">
        <f>IF('Mapa final SI'!AH101="","",'Mapa final SI'!AH101)</f>
        <v/>
      </c>
      <c r="M98" s="347" t="str">
        <f>IF('Mapa final SI'!T101="","",'Mapa final SI'!T101)</f>
        <v/>
      </c>
      <c r="N98" s="409"/>
      <c r="O98" s="409"/>
      <c r="P98" s="409"/>
      <c r="Q98" s="410"/>
    </row>
    <row r="99" spans="1:17" ht="43.5" customHeight="1" x14ac:dyDescent="0.25">
      <c r="A99" s="118" t="s">
        <v>730</v>
      </c>
      <c r="B99" s="697"/>
      <c r="C99" s="699"/>
      <c r="D99" s="701"/>
      <c r="E99" s="699"/>
      <c r="F99" s="702"/>
      <c r="G99" s="702"/>
      <c r="H99" s="816"/>
      <c r="I99" s="412" t="str">
        <f>IF('Mapa final SI'!AC102="","",'Mapa final SI'!AC102)</f>
        <v/>
      </c>
      <c r="J99" s="412" t="str">
        <f>IF('Mapa final SI'!AE102="","",'Mapa final SI'!AE102)</f>
        <v/>
      </c>
      <c r="K99" s="412" t="str">
        <f t="shared" si="1"/>
        <v/>
      </c>
      <c r="L99" s="412" t="str">
        <f>IF('Mapa final SI'!AH102="","",'Mapa final SI'!AH102)</f>
        <v/>
      </c>
      <c r="M99" s="347" t="str">
        <f>IF('Mapa final SI'!T102="","",'Mapa final SI'!T102)</f>
        <v/>
      </c>
      <c r="N99" s="409"/>
      <c r="O99" s="409"/>
      <c r="P99" s="409"/>
      <c r="Q99" s="410"/>
    </row>
    <row r="100" spans="1:17" ht="43.5" customHeight="1" x14ac:dyDescent="0.25">
      <c r="A100" s="118" t="s">
        <v>731</v>
      </c>
      <c r="B100" s="697"/>
      <c r="C100" s="699"/>
      <c r="D100" s="701"/>
      <c r="E100" s="699"/>
      <c r="F100" s="702"/>
      <c r="G100" s="702"/>
      <c r="H100" s="816"/>
      <c r="I100" s="412" t="str">
        <f>IF('Mapa final SI'!AC103="","",'Mapa final SI'!AC103)</f>
        <v/>
      </c>
      <c r="J100" s="412" t="str">
        <f>IF('Mapa final SI'!AE103="","",'Mapa final SI'!AE103)</f>
        <v/>
      </c>
      <c r="K100" s="412" t="str">
        <f t="shared" si="1"/>
        <v/>
      </c>
      <c r="L100" s="412" t="str">
        <f>IF('Mapa final SI'!AH103="","",'Mapa final SI'!AH103)</f>
        <v/>
      </c>
      <c r="M100" s="347" t="str">
        <f>IF('Mapa final SI'!T103="","",'Mapa final SI'!T103)</f>
        <v/>
      </c>
      <c r="N100" s="409"/>
      <c r="O100" s="409"/>
      <c r="P100" s="409"/>
      <c r="Q100" s="410"/>
    </row>
    <row r="101" spans="1:17" ht="43.5" customHeight="1" x14ac:dyDescent="0.25">
      <c r="A101" s="118" t="s">
        <v>732</v>
      </c>
      <c r="B101" s="697"/>
      <c r="C101" s="699"/>
      <c r="D101" s="701"/>
      <c r="E101" s="699"/>
      <c r="F101" s="702"/>
      <c r="G101" s="702"/>
      <c r="H101" s="816"/>
      <c r="I101" s="412" t="str">
        <f>IF('Mapa final SI'!AC104="","",'Mapa final SI'!AC104)</f>
        <v/>
      </c>
      <c r="J101" s="412" t="str">
        <f>IF('Mapa final SI'!AE104="","",'Mapa final SI'!AE104)</f>
        <v/>
      </c>
      <c r="K101" s="412" t="str">
        <f t="shared" si="1"/>
        <v/>
      </c>
      <c r="L101" s="412" t="str">
        <f>IF('Mapa final SI'!AH104="","",'Mapa final SI'!AH104)</f>
        <v/>
      </c>
      <c r="M101" s="347" t="str">
        <f>IF('Mapa final SI'!T104="","",'Mapa final SI'!T104)</f>
        <v/>
      </c>
      <c r="N101" s="409"/>
      <c r="O101" s="409"/>
      <c r="P101" s="409"/>
      <c r="Q101" s="410"/>
    </row>
    <row r="102" spans="1:17" ht="43.5" customHeight="1" x14ac:dyDescent="0.25">
      <c r="A102" s="118" t="s">
        <v>733</v>
      </c>
      <c r="B102" s="697"/>
      <c r="C102" s="699"/>
      <c r="D102" s="701"/>
      <c r="E102" s="699"/>
      <c r="F102" s="702"/>
      <c r="G102" s="702"/>
      <c r="H102" s="714"/>
      <c r="I102" s="412" t="str">
        <f>IF('Mapa final SI'!AC105="","",'Mapa final SI'!AC105)</f>
        <v/>
      </c>
      <c r="J102" s="412" t="str">
        <f>IF('Mapa final SI'!AE105="","",'Mapa final SI'!AE105)</f>
        <v/>
      </c>
      <c r="K102" s="412" t="str">
        <f t="shared" si="1"/>
        <v/>
      </c>
      <c r="L102" s="412" t="str">
        <f>IF('Mapa final SI'!AH105="","",'Mapa final SI'!AH105)</f>
        <v/>
      </c>
      <c r="M102" s="347" t="str">
        <f>IF('Mapa final SI'!T105="","",'Mapa final SI'!T105)</f>
        <v/>
      </c>
      <c r="N102" s="409"/>
      <c r="O102" s="409"/>
      <c r="P102" s="409"/>
      <c r="Q102" s="410"/>
    </row>
    <row r="103" spans="1:17" ht="43.5" customHeight="1" x14ac:dyDescent="0.25">
      <c r="A103" s="118" t="s">
        <v>734</v>
      </c>
      <c r="B103" s="696"/>
      <c r="C103" s="698" t="str">
        <f>IF('Mapa final SI'!G106="","",'Mapa final SI'!G106)</f>
        <v/>
      </c>
      <c r="D103" s="700"/>
      <c r="E103" s="698" t="str">
        <f>IF('Mapa final SI'!F106="","",'Mapa final SI'!F106)</f>
        <v/>
      </c>
      <c r="F103" s="713" t="str">
        <f>IF('Mapa final SI'!L106="","",'Mapa final SI'!L106)</f>
        <v/>
      </c>
      <c r="G103" s="713" t="str">
        <f>IF('Mapa final SI'!P106="","",'Mapa final SI'!P106)</f>
        <v/>
      </c>
      <c r="H103" s="816"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2" t="str">
        <f>IF('Mapa final SI'!AC106="","",'Mapa final SI'!AC106)</f>
        <v/>
      </c>
      <c r="J103" s="412" t="str">
        <f>IF('Mapa final SI'!AE106="","",'Mapa final SI'!AE106)</f>
        <v/>
      </c>
      <c r="K103" s="412" t="str">
        <f t="shared" si="1"/>
        <v/>
      </c>
      <c r="L103" s="412" t="str">
        <f>IF('Mapa final SI'!AH106="","",'Mapa final SI'!AH106)</f>
        <v/>
      </c>
      <c r="M103" s="347" t="str">
        <f>IF('Mapa final SI'!T106="","",'Mapa final SI'!T106)</f>
        <v/>
      </c>
      <c r="N103" s="409"/>
      <c r="O103" s="409"/>
      <c r="P103" s="409"/>
      <c r="Q103" s="410"/>
    </row>
    <row r="104" spans="1:17" ht="43.5" customHeight="1" x14ac:dyDescent="0.25">
      <c r="A104" s="118" t="s">
        <v>735</v>
      </c>
      <c r="B104" s="697"/>
      <c r="C104" s="699"/>
      <c r="D104" s="701"/>
      <c r="E104" s="699"/>
      <c r="F104" s="702"/>
      <c r="G104" s="702"/>
      <c r="H104" s="816"/>
      <c r="I104" s="412" t="str">
        <f>IF('Mapa final SI'!AC107="","",'Mapa final SI'!AC107)</f>
        <v/>
      </c>
      <c r="J104" s="412" t="str">
        <f>IF('Mapa final SI'!AE107="","",'Mapa final SI'!AE107)</f>
        <v/>
      </c>
      <c r="K104" s="412" t="str">
        <f t="shared" si="1"/>
        <v/>
      </c>
      <c r="L104" s="412" t="str">
        <f>IF('Mapa final SI'!AH107="","",'Mapa final SI'!AH107)</f>
        <v/>
      </c>
      <c r="M104" s="347" t="str">
        <f>IF('Mapa final SI'!T107="","",'Mapa final SI'!T107)</f>
        <v/>
      </c>
      <c r="N104" s="409"/>
      <c r="O104" s="409"/>
      <c r="P104" s="409"/>
      <c r="Q104" s="410"/>
    </row>
    <row r="105" spans="1:17" ht="43.5" customHeight="1" x14ac:dyDescent="0.25">
      <c r="A105" s="118" t="s">
        <v>736</v>
      </c>
      <c r="B105" s="697"/>
      <c r="C105" s="699"/>
      <c r="D105" s="701"/>
      <c r="E105" s="699"/>
      <c r="F105" s="702"/>
      <c r="G105" s="702"/>
      <c r="H105" s="816"/>
      <c r="I105" s="412" t="str">
        <f>IF('Mapa final SI'!AC108="","",'Mapa final SI'!AC108)</f>
        <v/>
      </c>
      <c r="J105" s="412" t="str">
        <f>IF('Mapa final SI'!AE108="","",'Mapa final SI'!AE108)</f>
        <v/>
      </c>
      <c r="K105" s="412" t="str">
        <f t="shared" si="1"/>
        <v/>
      </c>
      <c r="L105" s="412" t="str">
        <f>IF('Mapa final SI'!AH108="","",'Mapa final SI'!AH108)</f>
        <v/>
      </c>
      <c r="M105" s="347" t="str">
        <f>IF('Mapa final SI'!T108="","",'Mapa final SI'!T108)</f>
        <v/>
      </c>
      <c r="N105" s="409"/>
      <c r="O105" s="409"/>
      <c r="P105" s="409"/>
      <c r="Q105" s="410"/>
    </row>
    <row r="106" spans="1:17" ht="43.5" customHeight="1" x14ac:dyDescent="0.25">
      <c r="A106" s="118" t="s">
        <v>737</v>
      </c>
      <c r="B106" s="697"/>
      <c r="C106" s="699"/>
      <c r="D106" s="701"/>
      <c r="E106" s="699"/>
      <c r="F106" s="702"/>
      <c r="G106" s="702"/>
      <c r="H106" s="816"/>
      <c r="I106" s="412" t="str">
        <f>IF('Mapa final SI'!AC109="","",'Mapa final SI'!AC109)</f>
        <v/>
      </c>
      <c r="J106" s="412" t="str">
        <f>IF('Mapa final SI'!AE109="","",'Mapa final SI'!AE109)</f>
        <v/>
      </c>
      <c r="K106" s="412" t="str">
        <f t="shared" si="1"/>
        <v/>
      </c>
      <c r="L106" s="412" t="str">
        <f>IF('Mapa final SI'!AH109="","",'Mapa final SI'!AH109)</f>
        <v/>
      </c>
      <c r="M106" s="347" t="str">
        <f>IF('Mapa final SI'!T109="","",'Mapa final SI'!T109)</f>
        <v/>
      </c>
      <c r="N106" s="409"/>
      <c r="O106" s="409"/>
      <c r="P106" s="409"/>
      <c r="Q106" s="410"/>
    </row>
    <row r="107" spans="1:17" ht="43.5" customHeight="1" x14ac:dyDescent="0.25">
      <c r="A107" s="118" t="s">
        <v>738</v>
      </c>
      <c r="B107" s="697"/>
      <c r="C107" s="699"/>
      <c r="D107" s="701"/>
      <c r="E107" s="699"/>
      <c r="F107" s="702"/>
      <c r="G107" s="702"/>
      <c r="H107" s="816"/>
      <c r="I107" s="412" t="str">
        <f>IF('Mapa final SI'!AC110="","",'Mapa final SI'!AC110)</f>
        <v/>
      </c>
      <c r="J107" s="412" t="str">
        <f>IF('Mapa final SI'!AE110="","",'Mapa final SI'!AE110)</f>
        <v/>
      </c>
      <c r="K107" s="412" t="str">
        <f t="shared" si="1"/>
        <v/>
      </c>
      <c r="L107" s="412" t="str">
        <f>IF('Mapa final SI'!AH110="","",'Mapa final SI'!AH110)</f>
        <v/>
      </c>
      <c r="M107" s="347" t="str">
        <f>IF('Mapa final SI'!T110="","",'Mapa final SI'!T110)</f>
        <v/>
      </c>
      <c r="N107" s="409"/>
      <c r="O107" s="409"/>
      <c r="P107" s="409"/>
      <c r="Q107" s="410"/>
    </row>
    <row r="108" spans="1:17" ht="43.5" customHeight="1" x14ac:dyDescent="0.25">
      <c r="A108" s="118" t="s">
        <v>739</v>
      </c>
      <c r="B108" s="697"/>
      <c r="C108" s="699"/>
      <c r="D108" s="701"/>
      <c r="E108" s="699"/>
      <c r="F108" s="702"/>
      <c r="G108" s="702"/>
      <c r="H108" s="714"/>
      <c r="I108" s="412" t="str">
        <f>IF('Mapa final SI'!AC111="","",'Mapa final SI'!AC111)</f>
        <v/>
      </c>
      <c r="J108" s="412" t="str">
        <f>IF('Mapa final SI'!AE111="","",'Mapa final SI'!AE111)</f>
        <v/>
      </c>
      <c r="K108" s="412" t="str">
        <f t="shared" si="1"/>
        <v/>
      </c>
      <c r="L108" s="412" t="str">
        <f>IF('Mapa final SI'!AH111="","",'Mapa final SI'!AH111)</f>
        <v/>
      </c>
      <c r="M108" s="347" t="str">
        <f>IF('Mapa final SI'!T111="","",'Mapa final SI'!T111)</f>
        <v/>
      </c>
      <c r="N108" s="409"/>
      <c r="O108" s="409"/>
      <c r="P108" s="409"/>
      <c r="Q108" s="410"/>
    </row>
    <row r="109" spans="1:17" ht="43.5" customHeight="1" x14ac:dyDescent="0.25">
      <c r="A109" s="118" t="s">
        <v>740</v>
      </c>
      <c r="B109" s="696"/>
      <c r="C109" s="698" t="str">
        <f>IF('Mapa final SI'!G112="","",'Mapa final SI'!G112)</f>
        <v/>
      </c>
      <c r="D109" s="700"/>
      <c r="E109" s="698" t="str">
        <f>IF('Mapa final SI'!F112="","",'Mapa final SI'!F112)</f>
        <v/>
      </c>
      <c r="F109" s="713" t="str">
        <f>IF('Mapa final SI'!L112="","",'Mapa final SI'!L112)</f>
        <v/>
      </c>
      <c r="G109" s="713" t="str">
        <f>IF('Mapa final SI'!P112="","",'Mapa final SI'!P112)</f>
        <v/>
      </c>
      <c r="H109" s="816"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2" t="str">
        <f>IF('Mapa final SI'!AC112="","",'Mapa final SI'!AC112)</f>
        <v/>
      </c>
      <c r="J109" s="412" t="str">
        <f>IF('Mapa final SI'!AE112="","",'Mapa final SI'!AE112)</f>
        <v/>
      </c>
      <c r="K109" s="412" t="str">
        <f t="shared" si="1"/>
        <v/>
      </c>
      <c r="L109" s="412" t="str">
        <f>IF('Mapa final SI'!AH112="","",'Mapa final SI'!AH112)</f>
        <v/>
      </c>
      <c r="M109" s="347" t="str">
        <f>IF('Mapa final SI'!T112="","",'Mapa final SI'!T112)</f>
        <v/>
      </c>
      <c r="N109" s="409"/>
      <c r="O109" s="409"/>
      <c r="P109" s="409"/>
      <c r="Q109" s="410"/>
    </row>
    <row r="110" spans="1:17" ht="43.5" customHeight="1" x14ac:dyDescent="0.25">
      <c r="A110" s="118" t="s">
        <v>741</v>
      </c>
      <c r="B110" s="697"/>
      <c r="C110" s="699"/>
      <c r="D110" s="701"/>
      <c r="E110" s="699"/>
      <c r="F110" s="702"/>
      <c r="G110" s="702"/>
      <c r="H110" s="816"/>
      <c r="I110" s="412" t="str">
        <f>IF('Mapa final SI'!AC113="","",'Mapa final SI'!AC113)</f>
        <v/>
      </c>
      <c r="J110" s="412" t="str">
        <f>IF('Mapa final SI'!AE113="","",'Mapa final SI'!AE113)</f>
        <v/>
      </c>
      <c r="K110" s="412" t="str">
        <f t="shared" si="1"/>
        <v/>
      </c>
      <c r="L110" s="412" t="str">
        <f>IF('Mapa final SI'!AH113="","",'Mapa final SI'!AH113)</f>
        <v/>
      </c>
      <c r="M110" s="347" t="str">
        <f>IF('Mapa final SI'!T113="","",'Mapa final SI'!T113)</f>
        <v/>
      </c>
      <c r="N110" s="409"/>
      <c r="O110" s="409"/>
      <c r="P110" s="409"/>
      <c r="Q110" s="410"/>
    </row>
    <row r="111" spans="1:17" ht="43.5" customHeight="1" x14ac:dyDescent="0.25">
      <c r="A111" s="118" t="s">
        <v>742</v>
      </c>
      <c r="B111" s="697"/>
      <c r="C111" s="699"/>
      <c r="D111" s="701"/>
      <c r="E111" s="699"/>
      <c r="F111" s="702"/>
      <c r="G111" s="702"/>
      <c r="H111" s="816"/>
      <c r="I111" s="412" t="str">
        <f>IF('Mapa final SI'!AC114="","",'Mapa final SI'!AC114)</f>
        <v/>
      </c>
      <c r="J111" s="412" t="str">
        <f>IF('Mapa final SI'!AE114="","",'Mapa final SI'!AE114)</f>
        <v/>
      </c>
      <c r="K111" s="412" t="str">
        <f t="shared" si="1"/>
        <v/>
      </c>
      <c r="L111" s="412" t="str">
        <f>IF('Mapa final SI'!AH114="","",'Mapa final SI'!AH114)</f>
        <v/>
      </c>
      <c r="M111" s="347" t="str">
        <f>IF('Mapa final SI'!T114="","",'Mapa final SI'!T114)</f>
        <v/>
      </c>
      <c r="N111" s="409"/>
      <c r="O111" s="409"/>
      <c r="P111" s="409"/>
      <c r="Q111" s="410"/>
    </row>
    <row r="112" spans="1:17" ht="43.5" customHeight="1" x14ac:dyDescent="0.25">
      <c r="A112" s="118" t="s">
        <v>743</v>
      </c>
      <c r="B112" s="697"/>
      <c r="C112" s="699"/>
      <c r="D112" s="701"/>
      <c r="E112" s="699"/>
      <c r="F112" s="702"/>
      <c r="G112" s="702"/>
      <c r="H112" s="816"/>
      <c r="I112" s="412" t="str">
        <f>IF('Mapa final SI'!AC115="","",'Mapa final SI'!AC115)</f>
        <v/>
      </c>
      <c r="J112" s="412" t="str">
        <f>IF('Mapa final SI'!AE115="","",'Mapa final SI'!AE115)</f>
        <v/>
      </c>
      <c r="K112" s="412" t="str">
        <f t="shared" si="1"/>
        <v/>
      </c>
      <c r="L112" s="412" t="str">
        <f>IF('Mapa final SI'!AH115="","",'Mapa final SI'!AH115)</f>
        <v/>
      </c>
      <c r="M112" s="347" t="str">
        <f>IF('Mapa final SI'!T115="","",'Mapa final SI'!T115)</f>
        <v/>
      </c>
      <c r="N112" s="409"/>
      <c r="O112" s="409"/>
      <c r="P112" s="409"/>
      <c r="Q112" s="410"/>
    </row>
    <row r="113" spans="1:17" ht="43.5" customHeight="1" x14ac:dyDescent="0.25">
      <c r="A113" s="118" t="s">
        <v>744</v>
      </c>
      <c r="B113" s="697"/>
      <c r="C113" s="699"/>
      <c r="D113" s="701"/>
      <c r="E113" s="699"/>
      <c r="F113" s="702"/>
      <c r="G113" s="702"/>
      <c r="H113" s="816"/>
      <c r="I113" s="412" t="str">
        <f>IF('Mapa final SI'!AC116="","",'Mapa final SI'!AC116)</f>
        <v/>
      </c>
      <c r="J113" s="412" t="str">
        <f>IF('Mapa final SI'!AE116="","",'Mapa final SI'!AE116)</f>
        <v/>
      </c>
      <c r="K113" s="412" t="str">
        <f t="shared" si="1"/>
        <v/>
      </c>
      <c r="L113" s="412" t="str">
        <f>IF('Mapa final SI'!AH116="","",'Mapa final SI'!AH116)</f>
        <v/>
      </c>
      <c r="M113" s="347" t="str">
        <f>IF('Mapa final SI'!T116="","",'Mapa final SI'!T116)</f>
        <v/>
      </c>
      <c r="N113" s="409"/>
      <c r="O113" s="409"/>
      <c r="P113" s="409"/>
      <c r="Q113" s="410"/>
    </row>
    <row r="114" spans="1:17" ht="43.5" customHeight="1" x14ac:dyDescent="0.25">
      <c r="A114" s="118" t="s">
        <v>745</v>
      </c>
      <c r="B114" s="697"/>
      <c r="C114" s="699"/>
      <c r="D114" s="701"/>
      <c r="E114" s="699"/>
      <c r="F114" s="702"/>
      <c r="G114" s="702"/>
      <c r="H114" s="714"/>
      <c r="I114" s="412" t="str">
        <f>IF('Mapa final SI'!AC117="","",'Mapa final SI'!AC117)</f>
        <v/>
      </c>
      <c r="J114" s="412" t="str">
        <f>IF('Mapa final SI'!AE117="","",'Mapa final SI'!AE117)</f>
        <v/>
      </c>
      <c r="K114" s="412" t="str">
        <f t="shared" si="1"/>
        <v/>
      </c>
      <c r="L114" s="412" t="str">
        <f>IF('Mapa final SI'!AH117="","",'Mapa final SI'!AH117)</f>
        <v/>
      </c>
      <c r="M114" s="347" t="str">
        <f>IF('Mapa final SI'!T117="","",'Mapa final SI'!T117)</f>
        <v/>
      </c>
      <c r="N114" s="409"/>
      <c r="O114" s="409"/>
      <c r="P114" s="409"/>
      <c r="Q114" s="410"/>
    </row>
    <row r="115" spans="1:17" ht="43.5" customHeight="1" x14ac:dyDescent="0.25">
      <c r="A115" s="118" t="s">
        <v>746</v>
      </c>
      <c r="B115" s="696"/>
      <c r="C115" s="698" t="str">
        <f>IF('Mapa final SI'!G118="","",'Mapa final SI'!G118)</f>
        <v/>
      </c>
      <c r="D115" s="700"/>
      <c r="E115" s="698" t="str">
        <f>IF('Mapa final SI'!F118="","",'Mapa final SI'!F118)</f>
        <v/>
      </c>
      <c r="F115" s="713" t="str">
        <f>IF('Mapa final SI'!L118="","",'Mapa final SI'!L118)</f>
        <v/>
      </c>
      <c r="G115" s="713" t="str">
        <f>IF('Mapa final SI'!P118="","",'Mapa final SI'!P118)</f>
        <v/>
      </c>
      <c r="H115" s="816"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2" t="str">
        <f>IF('Mapa final SI'!AC118="","",'Mapa final SI'!AC118)</f>
        <v/>
      </c>
      <c r="J115" s="412" t="str">
        <f>IF('Mapa final SI'!AE118="","",'Mapa final SI'!AE118)</f>
        <v/>
      </c>
      <c r="K115" s="412" t="str">
        <f t="shared" si="1"/>
        <v/>
      </c>
      <c r="L115" s="412" t="str">
        <f>IF('Mapa final SI'!AH118="","",'Mapa final SI'!AH118)</f>
        <v/>
      </c>
      <c r="M115" s="347" t="str">
        <f>IF('Mapa final SI'!T118="","",'Mapa final SI'!T118)</f>
        <v/>
      </c>
      <c r="N115" s="409"/>
      <c r="O115" s="409"/>
      <c r="P115" s="409"/>
      <c r="Q115" s="410"/>
    </row>
    <row r="116" spans="1:17" ht="43.5" customHeight="1" x14ac:dyDescent="0.25">
      <c r="A116" s="118" t="s">
        <v>747</v>
      </c>
      <c r="B116" s="697"/>
      <c r="C116" s="699"/>
      <c r="D116" s="701"/>
      <c r="E116" s="699"/>
      <c r="F116" s="702"/>
      <c r="G116" s="702"/>
      <c r="H116" s="816"/>
      <c r="I116" s="412" t="str">
        <f>IF('Mapa final SI'!AC119="","",'Mapa final SI'!AC119)</f>
        <v/>
      </c>
      <c r="J116" s="412" t="str">
        <f>IF('Mapa final SI'!AE119="","",'Mapa final SI'!AE119)</f>
        <v/>
      </c>
      <c r="K116" s="412" t="str">
        <f t="shared" si="1"/>
        <v/>
      </c>
      <c r="L116" s="412" t="str">
        <f>IF('Mapa final SI'!AH119="","",'Mapa final SI'!AH119)</f>
        <v/>
      </c>
      <c r="M116" s="347" t="str">
        <f>IF('Mapa final SI'!T119="","",'Mapa final SI'!T119)</f>
        <v/>
      </c>
      <c r="N116" s="409"/>
      <c r="O116" s="409"/>
      <c r="P116" s="409"/>
      <c r="Q116" s="410"/>
    </row>
    <row r="117" spans="1:17" ht="43.5" customHeight="1" x14ac:dyDescent="0.25">
      <c r="A117" s="118" t="s">
        <v>748</v>
      </c>
      <c r="B117" s="697"/>
      <c r="C117" s="699"/>
      <c r="D117" s="701"/>
      <c r="E117" s="699"/>
      <c r="F117" s="702"/>
      <c r="G117" s="702"/>
      <c r="H117" s="816"/>
      <c r="I117" s="412" t="str">
        <f>IF('Mapa final SI'!AC120="","",'Mapa final SI'!AC120)</f>
        <v/>
      </c>
      <c r="J117" s="412" t="str">
        <f>IF('Mapa final SI'!AE120="","",'Mapa final SI'!AE120)</f>
        <v/>
      </c>
      <c r="K117" s="412" t="str">
        <f t="shared" si="1"/>
        <v/>
      </c>
      <c r="L117" s="412" t="str">
        <f>IF('Mapa final SI'!AH120="","",'Mapa final SI'!AH120)</f>
        <v/>
      </c>
      <c r="M117" s="347" t="str">
        <f>IF('Mapa final SI'!T120="","",'Mapa final SI'!T120)</f>
        <v/>
      </c>
      <c r="N117" s="409"/>
      <c r="O117" s="409"/>
      <c r="P117" s="409"/>
      <c r="Q117" s="410"/>
    </row>
    <row r="118" spans="1:17" ht="43.5" customHeight="1" x14ac:dyDescent="0.25">
      <c r="A118" s="118" t="s">
        <v>749</v>
      </c>
      <c r="B118" s="697"/>
      <c r="C118" s="699"/>
      <c r="D118" s="701"/>
      <c r="E118" s="699"/>
      <c r="F118" s="702"/>
      <c r="G118" s="702"/>
      <c r="H118" s="816"/>
      <c r="I118" s="412" t="str">
        <f>IF('Mapa final SI'!AC121="","",'Mapa final SI'!AC121)</f>
        <v/>
      </c>
      <c r="J118" s="412" t="str">
        <f>IF('Mapa final SI'!AE121="","",'Mapa final SI'!AE121)</f>
        <v/>
      </c>
      <c r="K118" s="412" t="str">
        <f t="shared" si="1"/>
        <v/>
      </c>
      <c r="L118" s="412" t="str">
        <f>IF('Mapa final SI'!AH121="","",'Mapa final SI'!AH121)</f>
        <v/>
      </c>
      <c r="M118" s="347" t="str">
        <f>IF('Mapa final SI'!T121="","",'Mapa final SI'!T121)</f>
        <v/>
      </c>
      <c r="N118" s="409"/>
      <c r="O118" s="409"/>
      <c r="P118" s="409"/>
      <c r="Q118" s="410"/>
    </row>
    <row r="119" spans="1:17" ht="43.5" customHeight="1" x14ac:dyDescent="0.25">
      <c r="A119" s="118" t="s">
        <v>750</v>
      </c>
      <c r="B119" s="697"/>
      <c r="C119" s="699"/>
      <c r="D119" s="701"/>
      <c r="E119" s="699"/>
      <c r="F119" s="702"/>
      <c r="G119" s="702"/>
      <c r="H119" s="816"/>
      <c r="I119" s="412" t="str">
        <f>IF('Mapa final SI'!AC122="","",'Mapa final SI'!AC122)</f>
        <v/>
      </c>
      <c r="J119" s="412" t="str">
        <f>IF('Mapa final SI'!AE122="","",'Mapa final SI'!AE122)</f>
        <v/>
      </c>
      <c r="K119" s="412" t="str">
        <f t="shared" si="1"/>
        <v/>
      </c>
      <c r="L119" s="412" t="str">
        <f>IF('Mapa final SI'!AH122="","",'Mapa final SI'!AH122)</f>
        <v/>
      </c>
      <c r="M119" s="347" t="str">
        <f>IF('Mapa final SI'!T122="","",'Mapa final SI'!T122)</f>
        <v/>
      </c>
      <c r="N119" s="409"/>
      <c r="O119" s="409"/>
      <c r="P119" s="409"/>
      <c r="Q119" s="410"/>
    </row>
    <row r="120" spans="1:17" ht="43.5" customHeight="1" x14ac:dyDescent="0.25">
      <c r="A120" s="118" t="s">
        <v>751</v>
      </c>
      <c r="B120" s="697"/>
      <c r="C120" s="699"/>
      <c r="D120" s="701"/>
      <c r="E120" s="699"/>
      <c r="F120" s="702"/>
      <c r="G120" s="702"/>
      <c r="H120" s="714"/>
      <c r="I120" s="412" t="str">
        <f>IF('Mapa final SI'!AC123="","",'Mapa final SI'!AC123)</f>
        <v/>
      </c>
      <c r="J120" s="412" t="str">
        <f>IF('Mapa final SI'!AE123="","",'Mapa final SI'!AE123)</f>
        <v/>
      </c>
      <c r="K120" s="412" t="str">
        <f t="shared" si="1"/>
        <v/>
      </c>
      <c r="L120" s="412" t="str">
        <f>IF('Mapa final SI'!AH123="","",'Mapa final SI'!AH123)</f>
        <v/>
      </c>
      <c r="M120" s="347" t="str">
        <f>IF('Mapa final SI'!T123="","",'Mapa final SI'!T123)</f>
        <v/>
      </c>
      <c r="N120" s="409"/>
      <c r="O120" s="409"/>
      <c r="P120" s="409"/>
      <c r="Q120" s="410"/>
    </row>
    <row r="121" spans="1:17" ht="43.5" customHeight="1" x14ac:dyDescent="0.25">
      <c r="A121" s="118" t="s">
        <v>752</v>
      </c>
      <c r="B121" s="696"/>
      <c r="C121" s="698" t="str">
        <f>IF('Mapa final SI'!G124="","",'Mapa final SI'!G124)</f>
        <v/>
      </c>
      <c r="D121" s="700"/>
      <c r="E121" s="698" t="str">
        <f>IF('Mapa final SI'!F124="","",'Mapa final SI'!F124)</f>
        <v/>
      </c>
      <c r="F121" s="713" t="str">
        <f>IF('Mapa final SI'!L124="","",'Mapa final SI'!L124)</f>
        <v/>
      </c>
      <c r="G121" s="713" t="str">
        <f>IF('Mapa final SI'!P124="","",'Mapa final SI'!P124)</f>
        <v/>
      </c>
      <c r="H121" s="816"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2" t="str">
        <f>IF('Mapa final SI'!AC124="","",'Mapa final SI'!AC124)</f>
        <v/>
      </c>
      <c r="J121" s="412" t="str">
        <f>IF('Mapa final SI'!AE124="","",'Mapa final SI'!AE124)</f>
        <v/>
      </c>
      <c r="K121" s="412" t="str">
        <f t="shared" si="1"/>
        <v/>
      </c>
      <c r="L121" s="412" t="str">
        <f>IF('Mapa final SI'!AH124="","",'Mapa final SI'!AH124)</f>
        <v/>
      </c>
      <c r="M121" s="347" t="str">
        <f>IF('Mapa final SI'!T124="","",'Mapa final SI'!T124)</f>
        <v/>
      </c>
      <c r="N121" s="409"/>
      <c r="O121" s="409"/>
      <c r="P121" s="409"/>
      <c r="Q121" s="410"/>
    </row>
    <row r="122" spans="1:17" ht="43.5" customHeight="1" x14ac:dyDescent="0.25">
      <c r="A122" s="118" t="s">
        <v>753</v>
      </c>
      <c r="B122" s="697"/>
      <c r="C122" s="699"/>
      <c r="D122" s="701"/>
      <c r="E122" s="699"/>
      <c r="F122" s="702"/>
      <c r="G122" s="702"/>
      <c r="H122" s="816"/>
      <c r="I122" s="412" t="str">
        <f>IF('Mapa final SI'!AC125="","",'Mapa final SI'!AC125)</f>
        <v/>
      </c>
      <c r="J122" s="412" t="str">
        <f>IF('Mapa final SI'!AE125="","",'Mapa final SI'!AE125)</f>
        <v/>
      </c>
      <c r="K122" s="412" t="str">
        <f t="shared" si="1"/>
        <v/>
      </c>
      <c r="L122" s="412" t="str">
        <f>IF('Mapa final SI'!AH125="","",'Mapa final SI'!AH125)</f>
        <v/>
      </c>
      <c r="M122" s="347" t="str">
        <f>IF('Mapa final SI'!T125="","",'Mapa final SI'!T125)</f>
        <v/>
      </c>
      <c r="N122" s="409"/>
      <c r="O122" s="409"/>
      <c r="P122" s="409"/>
      <c r="Q122" s="410"/>
    </row>
    <row r="123" spans="1:17" ht="43.5" customHeight="1" x14ac:dyDescent="0.25">
      <c r="A123" s="118" t="s">
        <v>754</v>
      </c>
      <c r="B123" s="697"/>
      <c r="C123" s="699"/>
      <c r="D123" s="701"/>
      <c r="E123" s="699"/>
      <c r="F123" s="702"/>
      <c r="G123" s="702"/>
      <c r="H123" s="816"/>
      <c r="I123" s="412" t="str">
        <f>IF('Mapa final SI'!AC126="","",'Mapa final SI'!AC126)</f>
        <v/>
      </c>
      <c r="J123" s="412" t="str">
        <f>IF('Mapa final SI'!AE126="","",'Mapa final SI'!AE126)</f>
        <v/>
      </c>
      <c r="K123" s="412" t="str">
        <f t="shared" si="1"/>
        <v/>
      </c>
      <c r="L123" s="412" t="str">
        <f>IF('Mapa final SI'!AH126="","",'Mapa final SI'!AH126)</f>
        <v/>
      </c>
      <c r="M123" s="347" t="str">
        <f>IF('Mapa final SI'!T126="","",'Mapa final SI'!T126)</f>
        <v/>
      </c>
      <c r="N123" s="409"/>
      <c r="O123" s="409"/>
      <c r="P123" s="409"/>
      <c r="Q123" s="410"/>
    </row>
    <row r="124" spans="1:17" ht="43.5" customHeight="1" x14ac:dyDescent="0.25">
      <c r="A124" s="118" t="s">
        <v>755</v>
      </c>
      <c r="B124" s="697"/>
      <c r="C124" s="699"/>
      <c r="D124" s="701"/>
      <c r="E124" s="699"/>
      <c r="F124" s="702"/>
      <c r="G124" s="702"/>
      <c r="H124" s="816"/>
      <c r="I124" s="412" t="str">
        <f>IF('Mapa final SI'!AC127="","",'Mapa final SI'!AC127)</f>
        <v/>
      </c>
      <c r="J124" s="412" t="str">
        <f>IF('Mapa final SI'!AE127="","",'Mapa final SI'!AE127)</f>
        <v/>
      </c>
      <c r="K124" s="412" t="str">
        <f t="shared" si="1"/>
        <v/>
      </c>
      <c r="L124" s="412" t="str">
        <f>IF('Mapa final SI'!AH127="","",'Mapa final SI'!AH127)</f>
        <v/>
      </c>
      <c r="M124" s="347" t="str">
        <f>IF('Mapa final SI'!T127="","",'Mapa final SI'!T127)</f>
        <v/>
      </c>
      <c r="N124" s="409"/>
      <c r="O124" s="409"/>
      <c r="P124" s="409"/>
      <c r="Q124" s="410"/>
    </row>
    <row r="125" spans="1:17" ht="43.5" customHeight="1" x14ac:dyDescent="0.25">
      <c r="A125" s="118" t="s">
        <v>756</v>
      </c>
      <c r="B125" s="697"/>
      <c r="C125" s="699"/>
      <c r="D125" s="701"/>
      <c r="E125" s="699"/>
      <c r="F125" s="702"/>
      <c r="G125" s="702"/>
      <c r="H125" s="816"/>
      <c r="I125" s="412" t="str">
        <f>IF('Mapa final SI'!AC128="","",'Mapa final SI'!AC128)</f>
        <v/>
      </c>
      <c r="J125" s="412" t="str">
        <f>IF('Mapa final SI'!AE128="","",'Mapa final SI'!AE128)</f>
        <v/>
      </c>
      <c r="K125" s="412" t="str">
        <f t="shared" si="1"/>
        <v/>
      </c>
      <c r="L125" s="412" t="str">
        <f>IF('Mapa final SI'!AH128="","",'Mapa final SI'!AH128)</f>
        <v/>
      </c>
      <c r="M125" s="347" t="str">
        <f>IF('Mapa final SI'!T128="","",'Mapa final SI'!T128)</f>
        <v/>
      </c>
      <c r="N125" s="409"/>
      <c r="O125" s="409"/>
      <c r="P125" s="409"/>
      <c r="Q125" s="410"/>
    </row>
    <row r="126" spans="1:17" ht="43.5" customHeight="1" x14ac:dyDescent="0.25">
      <c r="A126" s="118" t="s">
        <v>757</v>
      </c>
      <c r="B126" s="697"/>
      <c r="C126" s="699"/>
      <c r="D126" s="701"/>
      <c r="E126" s="699"/>
      <c r="F126" s="702"/>
      <c r="G126" s="702"/>
      <c r="H126" s="714"/>
      <c r="I126" s="412" t="str">
        <f>IF('Mapa final SI'!AC129="","",'Mapa final SI'!AC129)</f>
        <v/>
      </c>
      <c r="J126" s="412" t="str">
        <f>IF('Mapa final SI'!AE129="","",'Mapa final SI'!AE129)</f>
        <v/>
      </c>
      <c r="K126" s="412" t="str">
        <f t="shared" si="1"/>
        <v/>
      </c>
      <c r="L126" s="412" t="str">
        <f>IF('Mapa final SI'!AH129="","",'Mapa final SI'!AH129)</f>
        <v/>
      </c>
      <c r="M126" s="347" t="str">
        <f>IF('Mapa final SI'!T129="","",'Mapa final SI'!T129)</f>
        <v/>
      </c>
      <c r="N126" s="409"/>
      <c r="O126" s="409"/>
      <c r="P126" s="409"/>
      <c r="Q126" s="410"/>
    </row>
    <row r="127" spans="1:17" ht="43.5" customHeight="1" x14ac:dyDescent="0.25">
      <c r="A127" s="118" t="s">
        <v>758</v>
      </c>
      <c r="B127" s="696"/>
      <c r="C127" s="698" t="str">
        <f>IF('Mapa final SI'!G130="","",'Mapa final SI'!G130)</f>
        <v/>
      </c>
      <c r="D127" s="700"/>
      <c r="E127" s="698" t="str">
        <f>IF('Mapa final SI'!F130="","",'Mapa final SI'!F130)</f>
        <v/>
      </c>
      <c r="F127" s="713" t="str">
        <f>IF('Mapa final SI'!L130="","",'Mapa final SI'!L130)</f>
        <v/>
      </c>
      <c r="G127" s="713" t="str">
        <f>IF('Mapa final SI'!P130="","",'Mapa final SI'!P130)</f>
        <v/>
      </c>
      <c r="H127" s="816"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2" t="str">
        <f>IF('Mapa final SI'!AC130="","",'Mapa final SI'!AC130)</f>
        <v/>
      </c>
      <c r="J127" s="412" t="str">
        <f>IF('Mapa final SI'!AE130="","",'Mapa final SI'!AE130)</f>
        <v/>
      </c>
      <c r="K127" s="412" t="str">
        <f t="shared" si="1"/>
        <v/>
      </c>
      <c r="L127" s="412" t="str">
        <f>IF('Mapa final SI'!AH130="","",'Mapa final SI'!AH130)</f>
        <v/>
      </c>
      <c r="M127" s="347" t="str">
        <f>IF('Mapa final SI'!T130="","",'Mapa final SI'!T130)</f>
        <v/>
      </c>
      <c r="N127" s="409"/>
      <c r="O127" s="409"/>
      <c r="P127" s="409"/>
      <c r="Q127" s="410"/>
    </row>
    <row r="128" spans="1:17" ht="43.5" customHeight="1" x14ac:dyDescent="0.25">
      <c r="A128" s="118" t="s">
        <v>759</v>
      </c>
      <c r="B128" s="697"/>
      <c r="C128" s="699"/>
      <c r="D128" s="701"/>
      <c r="E128" s="699"/>
      <c r="F128" s="702"/>
      <c r="G128" s="702"/>
      <c r="H128" s="816"/>
      <c r="I128" s="412" t="str">
        <f>IF('Mapa final SI'!AC131="","",'Mapa final SI'!AC131)</f>
        <v/>
      </c>
      <c r="J128" s="412" t="str">
        <f>IF('Mapa final SI'!AE131="","",'Mapa final SI'!AE131)</f>
        <v/>
      </c>
      <c r="K128" s="412" t="str">
        <f t="shared" si="1"/>
        <v/>
      </c>
      <c r="L128" s="412" t="str">
        <f>IF('Mapa final SI'!AH131="","",'Mapa final SI'!AH131)</f>
        <v/>
      </c>
      <c r="M128" s="347" t="str">
        <f>IF('Mapa final SI'!T131="","",'Mapa final SI'!T131)</f>
        <v/>
      </c>
      <c r="N128" s="409"/>
      <c r="O128" s="409"/>
      <c r="P128" s="409"/>
      <c r="Q128" s="410"/>
    </row>
    <row r="129" spans="1:17" ht="43.5" customHeight="1" x14ac:dyDescent="0.25">
      <c r="A129" s="118" t="s">
        <v>760</v>
      </c>
      <c r="B129" s="697"/>
      <c r="C129" s="699"/>
      <c r="D129" s="701"/>
      <c r="E129" s="699"/>
      <c r="F129" s="702"/>
      <c r="G129" s="702"/>
      <c r="H129" s="816"/>
      <c r="I129" s="412" t="str">
        <f>IF('Mapa final SI'!AC132="","",'Mapa final SI'!AC132)</f>
        <v/>
      </c>
      <c r="J129" s="412" t="str">
        <f>IF('Mapa final SI'!AE132="","",'Mapa final SI'!AE132)</f>
        <v/>
      </c>
      <c r="K129" s="412" t="str">
        <f t="shared" si="1"/>
        <v/>
      </c>
      <c r="L129" s="412" t="str">
        <f>IF('Mapa final SI'!AH132="","",'Mapa final SI'!AH132)</f>
        <v/>
      </c>
      <c r="M129" s="347" t="str">
        <f>IF('Mapa final SI'!T132="","",'Mapa final SI'!T132)</f>
        <v/>
      </c>
      <c r="N129" s="409"/>
      <c r="O129" s="409"/>
      <c r="P129" s="409"/>
      <c r="Q129" s="410"/>
    </row>
    <row r="130" spans="1:17" ht="43.5" customHeight="1" x14ac:dyDescent="0.25">
      <c r="A130" s="118" t="s">
        <v>761</v>
      </c>
      <c r="B130" s="697"/>
      <c r="C130" s="699"/>
      <c r="D130" s="701"/>
      <c r="E130" s="699"/>
      <c r="F130" s="702"/>
      <c r="G130" s="702"/>
      <c r="H130" s="816"/>
      <c r="I130" s="412" t="str">
        <f>IF('Mapa final SI'!AC133="","",'Mapa final SI'!AC133)</f>
        <v/>
      </c>
      <c r="J130" s="412" t="str">
        <f>IF('Mapa final SI'!AE133="","",'Mapa final SI'!AE133)</f>
        <v/>
      </c>
      <c r="K130" s="412" t="str">
        <f t="shared" si="1"/>
        <v/>
      </c>
      <c r="L130" s="412" t="str">
        <f>IF('Mapa final SI'!AH133="","",'Mapa final SI'!AH133)</f>
        <v/>
      </c>
      <c r="M130" s="347" t="str">
        <f>IF('Mapa final SI'!T133="","",'Mapa final SI'!T133)</f>
        <v/>
      </c>
      <c r="N130" s="409"/>
      <c r="O130" s="409"/>
      <c r="P130" s="409"/>
      <c r="Q130" s="410"/>
    </row>
    <row r="131" spans="1:17" ht="43.5" customHeight="1" x14ac:dyDescent="0.25">
      <c r="A131" s="118" t="s">
        <v>762</v>
      </c>
      <c r="B131" s="697"/>
      <c r="C131" s="699"/>
      <c r="D131" s="701"/>
      <c r="E131" s="699"/>
      <c r="F131" s="702"/>
      <c r="G131" s="702"/>
      <c r="H131" s="816"/>
      <c r="I131" s="412" t="str">
        <f>IF('Mapa final SI'!AC134="","",'Mapa final SI'!AC134)</f>
        <v/>
      </c>
      <c r="J131" s="412" t="str">
        <f>IF('Mapa final SI'!AE134="","",'Mapa final SI'!AE134)</f>
        <v/>
      </c>
      <c r="K131" s="412" t="str">
        <f t="shared" si="1"/>
        <v/>
      </c>
      <c r="L131" s="412" t="str">
        <f>IF('Mapa final SI'!AH134="","",'Mapa final SI'!AH134)</f>
        <v/>
      </c>
      <c r="M131" s="347" t="str">
        <f>IF('Mapa final SI'!T134="","",'Mapa final SI'!T134)</f>
        <v/>
      </c>
      <c r="N131" s="409"/>
      <c r="O131" s="409"/>
      <c r="P131" s="409"/>
      <c r="Q131" s="410"/>
    </row>
    <row r="132" spans="1:17" ht="43.5" customHeight="1" x14ac:dyDescent="0.25">
      <c r="A132" s="118" t="s">
        <v>763</v>
      </c>
      <c r="B132" s="697"/>
      <c r="C132" s="699"/>
      <c r="D132" s="701"/>
      <c r="E132" s="699"/>
      <c r="F132" s="702"/>
      <c r="G132" s="702"/>
      <c r="H132" s="714"/>
      <c r="I132" s="412" t="str">
        <f>IF('Mapa final SI'!AC135="","",'Mapa final SI'!AC135)</f>
        <v/>
      </c>
      <c r="J132" s="412" t="str">
        <f>IF('Mapa final SI'!AE135="","",'Mapa final SI'!AE135)</f>
        <v/>
      </c>
      <c r="K132" s="412" t="str">
        <f t="shared" si="1"/>
        <v/>
      </c>
      <c r="L132" s="412" t="str">
        <f>IF('Mapa final SI'!AH135="","",'Mapa final SI'!AH135)</f>
        <v/>
      </c>
      <c r="M132" s="347" t="str">
        <f>IF('Mapa final SI'!T135="","",'Mapa final SI'!T135)</f>
        <v/>
      </c>
      <c r="N132" s="409"/>
      <c r="O132" s="409"/>
      <c r="P132" s="409"/>
      <c r="Q132" s="410"/>
    </row>
    <row r="133" spans="1:17" ht="43.5" customHeight="1" x14ac:dyDescent="0.25">
      <c r="A133" s="118" t="s">
        <v>764</v>
      </c>
      <c r="B133" s="696"/>
      <c r="C133" s="698" t="str">
        <f>IF('Mapa final SI'!G136="","",'Mapa final SI'!G136)</f>
        <v/>
      </c>
      <c r="D133" s="700"/>
      <c r="E133" s="698" t="str">
        <f>IF('Mapa final SI'!F136="","",'Mapa final SI'!F136)</f>
        <v/>
      </c>
      <c r="F133" s="713" t="str">
        <f>IF('Mapa final SI'!L136="","",'Mapa final SI'!L136)</f>
        <v/>
      </c>
      <c r="G133" s="713" t="str">
        <f>IF('Mapa final SI'!P136="","",'Mapa final SI'!P136)</f>
        <v/>
      </c>
      <c r="H133" s="816"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2" t="str">
        <f>IF('Mapa final SI'!AC136="","",'Mapa final SI'!AC136)</f>
        <v/>
      </c>
      <c r="J133" s="412" t="str">
        <f>IF('Mapa final SI'!AE136="","",'Mapa final SI'!AE136)</f>
        <v/>
      </c>
      <c r="K133" s="412" t="str">
        <f t="shared" si="1"/>
        <v/>
      </c>
      <c r="L133" s="412" t="str">
        <f>IF('Mapa final SI'!AH136="","",'Mapa final SI'!AH136)</f>
        <v/>
      </c>
      <c r="M133" s="347" t="str">
        <f>IF('Mapa final SI'!T136="","",'Mapa final SI'!T136)</f>
        <v/>
      </c>
      <c r="N133" s="409"/>
      <c r="O133" s="409"/>
      <c r="P133" s="409"/>
      <c r="Q133" s="410"/>
    </row>
    <row r="134" spans="1:17" ht="43.5" customHeight="1" x14ac:dyDescent="0.25">
      <c r="A134" s="118" t="s">
        <v>765</v>
      </c>
      <c r="B134" s="697"/>
      <c r="C134" s="699"/>
      <c r="D134" s="701"/>
      <c r="E134" s="699"/>
      <c r="F134" s="702"/>
      <c r="G134" s="702"/>
      <c r="H134" s="816"/>
      <c r="I134" s="412" t="str">
        <f>IF('Mapa final SI'!AC137="","",'Mapa final SI'!AC137)</f>
        <v/>
      </c>
      <c r="J134" s="412" t="str">
        <f>IF('Mapa final SI'!AE137="","",'Mapa final SI'!AE137)</f>
        <v/>
      </c>
      <c r="K134" s="412" t="str">
        <f t="shared" si="1"/>
        <v/>
      </c>
      <c r="L134" s="412" t="str">
        <f>IF('Mapa final SI'!AH137="","",'Mapa final SI'!AH137)</f>
        <v/>
      </c>
      <c r="M134" s="347" t="str">
        <f>IF('Mapa final SI'!T137="","",'Mapa final SI'!T137)</f>
        <v/>
      </c>
      <c r="N134" s="409"/>
      <c r="O134" s="409"/>
      <c r="P134" s="409"/>
      <c r="Q134" s="410"/>
    </row>
    <row r="135" spans="1:17" ht="43.5" customHeight="1" x14ac:dyDescent="0.25">
      <c r="A135" s="118" t="s">
        <v>766</v>
      </c>
      <c r="B135" s="697"/>
      <c r="C135" s="699"/>
      <c r="D135" s="701"/>
      <c r="E135" s="699"/>
      <c r="F135" s="702"/>
      <c r="G135" s="702"/>
      <c r="H135" s="816"/>
      <c r="I135" s="412" t="str">
        <f>IF('Mapa final SI'!AC138="","",'Mapa final SI'!AC138)</f>
        <v/>
      </c>
      <c r="J135" s="412" t="str">
        <f>IF('Mapa final SI'!AE138="","",'Mapa final SI'!AE138)</f>
        <v/>
      </c>
      <c r="K135" s="412" t="str">
        <f t="shared" si="1"/>
        <v/>
      </c>
      <c r="L135" s="412" t="str">
        <f>IF('Mapa final SI'!AH138="","",'Mapa final SI'!AH138)</f>
        <v/>
      </c>
      <c r="M135" s="347" t="str">
        <f>IF('Mapa final SI'!T138="","",'Mapa final SI'!T138)</f>
        <v/>
      </c>
      <c r="N135" s="409"/>
      <c r="O135" s="409"/>
      <c r="P135" s="409"/>
      <c r="Q135" s="410"/>
    </row>
    <row r="136" spans="1:17" ht="43.5" customHeight="1" x14ac:dyDescent="0.25">
      <c r="A136" s="118" t="s">
        <v>767</v>
      </c>
      <c r="B136" s="697"/>
      <c r="C136" s="699"/>
      <c r="D136" s="701"/>
      <c r="E136" s="699"/>
      <c r="F136" s="702"/>
      <c r="G136" s="702"/>
      <c r="H136" s="816"/>
      <c r="I136" s="412" t="str">
        <f>IF('Mapa final SI'!AC139="","",'Mapa final SI'!AC139)</f>
        <v/>
      </c>
      <c r="J136" s="412" t="str">
        <f>IF('Mapa final SI'!AE139="","",'Mapa final SI'!AE139)</f>
        <v/>
      </c>
      <c r="K136" s="412"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2" t="str">
        <f>IF('Mapa final SI'!AH139="","",'Mapa final SI'!AH139)</f>
        <v/>
      </c>
      <c r="M136" s="347" t="str">
        <f>IF('Mapa final SI'!T139="","",'Mapa final SI'!T139)</f>
        <v/>
      </c>
      <c r="N136" s="409"/>
      <c r="O136" s="409"/>
      <c r="P136" s="409"/>
      <c r="Q136" s="410"/>
    </row>
    <row r="137" spans="1:17" ht="43.5" customHeight="1" x14ac:dyDescent="0.25">
      <c r="A137" s="118" t="s">
        <v>768</v>
      </c>
      <c r="B137" s="697"/>
      <c r="C137" s="699"/>
      <c r="D137" s="701"/>
      <c r="E137" s="699"/>
      <c r="F137" s="702"/>
      <c r="G137" s="702"/>
      <c r="H137" s="816"/>
      <c r="I137" s="412" t="str">
        <f>IF('Mapa final SI'!AC140="","",'Mapa final SI'!AC140)</f>
        <v/>
      </c>
      <c r="J137" s="412" t="str">
        <f>IF('Mapa final SI'!AE140="","",'Mapa final SI'!AE140)</f>
        <v/>
      </c>
      <c r="K137" s="412" t="str">
        <f t="shared" si="2"/>
        <v/>
      </c>
      <c r="L137" s="412" t="str">
        <f>IF('Mapa final SI'!AH140="","",'Mapa final SI'!AH140)</f>
        <v/>
      </c>
      <c r="M137" s="347" t="str">
        <f>IF('Mapa final SI'!T140="","",'Mapa final SI'!T140)</f>
        <v/>
      </c>
      <c r="N137" s="409"/>
      <c r="O137" s="409"/>
      <c r="P137" s="409"/>
      <c r="Q137" s="410"/>
    </row>
    <row r="138" spans="1:17" ht="43.5" customHeight="1" x14ac:dyDescent="0.25">
      <c r="A138" s="118" t="s">
        <v>769</v>
      </c>
      <c r="B138" s="697"/>
      <c r="C138" s="699"/>
      <c r="D138" s="701"/>
      <c r="E138" s="699"/>
      <c r="F138" s="702"/>
      <c r="G138" s="702"/>
      <c r="H138" s="714"/>
      <c r="I138" s="412" t="str">
        <f>IF('Mapa final SI'!AC141="","",'Mapa final SI'!AC141)</f>
        <v/>
      </c>
      <c r="J138" s="412" t="str">
        <f>IF('Mapa final SI'!AE141="","",'Mapa final SI'!AE141)</f>
        <v/>
      </c>
      <c r="K138" s="412" t="str">
        <f t="shared" si="2"/>
        <v/>
      </c>
      <c r="L138" s="412" t="str">
        <f>IF('Mapa final SI'!AH141="","",'Mapa final SI'!AH141)</f>
        <v/>
      </c>
      <c r="M138" s="347" t="str">
        <f>IF('Mapa final SI'!T141="","",'Mapa final SI'!T141)</f>
        <v/>
      </c>
      <c r="N138" s="409"/>
      <c r="O138" s="409"/>
      <c r="P138" s="409"/>
      <c r="Q138" s="410"/>
    </row>
    <row r="139" spans="1:17" ht="43.5" customHeight="1" x14ac:dyDescent="0.25">
      <c r="A139" s="118" t="s">
        <v>770</v>
      </c>
      <c r="B139" s="696"/>
      <c r="C139" s="698" t="str">
        <f>IF('Mapa final SI'!G142="","",'Mapa final SI'!G142)</f>
        <v/>
      </c>
      <c r="D139" s="700"/>
      <c r="E139" s="698" t="str">
        <f>IF('Mapa final SI'!F142="","",'Mapa final SI'!F142)</f>
        <v/>
      </c>
      <c r="F139" s="713" t="str">
        <f>IF('Mapa final SI'!L142="","",'Mapa final SI'!L142)</f>
        <v/>
      </c>
      <c r="G139" s="713" t="str">
        <f>IF('Mapa final SI'!P142="","",'Mapa final SI'!P142)</f>
        <v/>
      </c>
      <c r="H139" s="816"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2" t="str">
        <f>IF('Mapa final SI'!AC142="","",'Mapa final SI'!AC142)</f>
        <v/>
      </c>
      <c r="J139" s="412" t="str">
        <f>IF('Mapa final SI'!AE142="","",'Mapa final SI'!AE142)</f>
        <v/>
      </c>
      <c r="K139" s="412" t="str">
        <f t="shared" si="2"/>
        <v/>
      </c>
      <c r="L139" s="412" t="str">
        <f>IF('Mapa final SI'!AH142="","",'Mapa final SI'!AH142)</f>
        <v/>
      </c>
      <c r="M139" s="347" t="str">
        <f>IF('Mapa final SI'!T142="","",'Mapa final SI'!T142)</f>
        <v/>
      </c>
      <c r="N139" s="409"/>
      <c r="O139" s="409"/>
      <c r="P139" s="409"/>
      <c r="Q139" s="410"/>
    </row>
    <row r="140" spans="1:17" ht="43.5" customHeight="1" x14ac:dyDescent="0.25">
      <c r="A140" s="118" t="s">
        <v>771</v>
      </c>
      <c r="B140" s="697"/>
      <c r="C140" s="699"/>
      <c r="D140" s="701"/>
      <c r="E140" s="699"/>
      <c r="F140" s="702"/>
      <c r="G140" s="702"/>
      <c r="H140" s="816"/>
      <c r="I140" s="412" t="str">
        <f>IF('Mapa final SI'!AC143="","",'Mapa final SI'!AC143)</f>
        <v/>
      </c>
      <c r="J140" s="412" t="str">
        <f>IF('Mapa final SI'!AE143="","",'Mapa final SI'!AE143)</f>
        <v/>
      </c>
      <c r="K140" s="412" t="str">
        <f t="shared" si="2"/>
        <v/>
      </c>
      <c r="L140" s="412" t="str">
        <f>IF('Mapa final SI'!AH143="","",'Mapa final SI'!AH143)</f>
        <v/>
      </c>
      <c r="M140" s="347" t="str">
        <f>IF('Mapa final SI'!T143="","",'Mapa final SI'!T143)</f>
        <v/>
      </c>
      <c r="N140" s="409"/>
      <c r="O140" s="409"/>
      <c r="P140" s="409"/>
      <c r="Q140" s="410"/>
    </row>
    <row r="141" spans="1:17" ht="43.5" customHeight="1" x14ac:dyDescent="0.25">
      <c r="A141" s="118" t="s">
        <v>772</v>
      </c>
      <c r="B141" s="697"/>
      <c r="C141" s="699"/>
      <c r="D141" s="701"/>
      <c r="E141" s="699"/>
      <c r="F141" s="702"/>
      <c r="G141" s="702"/>
      <c r="H141" s="816"/>
      <c r="I141" s="412" t="str">
        <f>IF('Mapa final SI'!AC144="","",'Mapa final SI'!AC144)</f>
        <v/>
      </c>
      <c r="J141" s="412" t="str">
        <f>IF('Mapa final SI'!AE144="","",'Mapa final SI'!AE144)</f>
        <v/>
      </c>
      <c r="K141" s="412" t="str">
        <f t="shared" si="2"/>
        <v/>
      </c>
      <c r="L141" s="412" t="str">
        <f>IF('Mapa final SI'!AH144="","",'Mapa final SI'!AH144)</f>
        <v/>
      </c>
      <c r="M141" s="347" t="str">
        <f>IF('Mapa final SI'!T144="","",'Mapa final SI'!T144)</f>
        <v/>
      </c>
      <c r="N141" s="409"/>
      <c r="O141" s="409"/>
      <c r="P141" s="409"/>
      <c r="Q141" s="410"/>
    </row>
    <row r="142" spans="1:17" ht="43.5" customHeight="1" x14ac:dyDescent="0.25">
      <c r="A142" s="118" t="s">
        <v>773</v>
      </c>
      <c r="B142" s="697"/>
      <c r="C142" s="699"/>
      <c r="D142" s="701"/>
      <c r="E142" s="699"/>
      <c r="F142" s="702"/>
      <c r="G142" s="702"/>
      <c r="H142" s="816"/>
      <c r="I142" s="412" t="str">
        <f>IF('Mapa final SI'!AC145="","",'Mapa final SI'!AC145)</f>
        <v/>
      </c>
      <c r="J142" s="412" t="str">
        <f>IF('Mapa final SI'!AE145="","",'Mapa final SI'!AE145)</f>
        <v/>
      </c>
      <c r="K142" s="412" t="str">
        <f t="shared" si="2"/>
        <v/>
      </c>
      <c r="L142" s="412" t="str">
        <f>IF('Mapa final SI'!AH145="","",'Mapa final SI'!AH145)</f>
        <v/>
      </c>
      <c r="M142" s="347" t="str">
        <f>IF('Mapa final SI'!T145="","",'Mapa final SI'!T145)</f>
        <v/>
      </c>
      <c r="N142" s="409"/>
      <c r="O142" s="409"/>
      <c r="P142" s="409"/>
      <c r="Q142" s="410"/>
    </row>
    <row r="143" spans="1:17" ht="43.5" customHeight="1" x14ac:dyDescent="0.25">
      <c r="A143" s="118" t="s">
        <v>774</v>
      </c>
      <c r="B143" s="697"/>
      <c r="C143" s="699"/>
      <c r="D143" s="701"/>
      <c r="E143" s="699"/>
      <c r="F143" s="702"/>
      <c r="G143" s="702"/>
      <c r="H143" s="816"/>
      <c r="I143" s="412" t="str">
        <f>IF('Mapa final SI'!AC146="","",'Mapa final SI'!AC146)</f>
        <v/>
      </c>
      <c r="J143" s="412" t="str">
        <f>IF('Mapa final SI'!AE146="","",'Mapa final SI'!AE146)</f>
        <v/>
      </c>
      <c r="K143" s="412" t="str">
        <f t="shared" si="2"/>
        <v/>
      </c>
      <c r="L143" s="412" t="str">
        <f>IF('Mapa final SI'!AH146="","",'Mapa final SI'!AH146)</f>
        <v/>
      </c>
      <c r="M143" s="347" t="str">
        <f>IF('Mapa final SI'!T146="","",'Mapa final SI'!T146)</f>
        <v/>
      </c>
      <c r="N143" s="409"/>
      <c r="O143" s="409"/>
      <c r="P143" s="409"/>
      <c r="Q143" s="410"/>
    </row>
    <row r="144" spans="1:17" ht="43.5" customHeight="1" x14ac:dyDescent="0.25">
      <c r="A144" s="118" t="s">
        <v>775</v>
      </c>
      <c r="B144" s="697"/>
      <c r="C144" s="699"/>
      <c r="D144" s="701"/>
      <c r="E144" s="699"/>
      <c r="F144" s="702"/>
      <c r="G144" s="702"/>
      <c r="H144" s="714"/>
      <c r="I144" s="412" t="str">
        <f>IF('Mapa final SI'!AC147="","",'Mapa final SI'!AC147)</f>
        <v/>
      </c>
      <c r="J144" s="412" t="str">
        <f>IF('Mapa final SI'!AE147="","",'Mapa final SI'!AE147)</f>
        <v/>
      </c>
      <c r="K144" s="412" t="str">
        <f t="shared" si="2"/>
        <v/>
      </c>
      <c r="L144" s="412" t="str">
        <f>IF('Mapa final SI'!AH147="","",'Mapa final SI'!AH147)</f>
        <v/>
      </c>
      <c r="M144" s="347" t="str">
        <f>IF('Mapa final SI'!T147="","",'Mapa final SI'!T147)</f>
        <v/>
      </c>
      <c r="N144" s="409"/>
      <c r="O144" s="409"/>
      <c r="P144" s="409"/>
      <c r="Q144" s="410"/>
    </row>
    <row r="145" spans="1:17" ht="43.5" customHeight="1" x14ac:dyDescent="0.25">
      <c r="A145" s="118" t="s">
        <v>776</v>
      </c>
      <c r="B145" s="696"/>
      <c r="C145" s="698" t="str">
        <f>IF('Mapa final SI'!G148="","",'Mapa final SI'!G148)</f>
        <v/>
      </c>
      <c r="D145" s="700"/>
      <c r="E145" s="698" t="str">
        <f>IF('Mapa final SI'!F148="","",'Mapa final SI'!F148)</f>
        <v/>
      </c>
      <c r="F145" s="713" t="str">
        <f>IF('Mapa final SI'!L148="","",'Mapa final SI'!L148)</f>
        <v/>
      </c>
      <c r="G145" s="713" t="str">
        <f>IF('Mapa final SI'!P148="","",'Mapa final SI'!P148)</f>
        <v/>
      </c>
      <c r="H145" s="816"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2" t="str">
        <f>IF('Mapa final SI'!AC148="","",'Mapa final SI'!AC148)</f>
        <v/>
      </c>
      <c r="J145" s="412" t="str">
        <f>IF('Mapa final SI'!AE148="","",'Mapa final SI'!AE148)</f>
        <v/>
      </c>
      <c r="K145" s="412" t="str">
        <f t="shared" si="2"/>
        <v/>
      </c>
      <c r="L145" s="412" t="str">
        <f>IF('Mapa final SI'!AH148="","",'Mapa final SI'!AH148)</f>
        <v/>
      </c>
      <c r="M145" s="347" t="str">
        <f>IF('Mapa final SI'!T148="","",'Mapa final SI'!T148)</f>
        <v/>
      </c>
      <c r="N145" s="409"/>
      <c r="O145" s="409"/>
      <c r="P145" s="409"/>
      <c r="Q145" s="410"/>
    </row>
    <row r="146" spans="1:17" ht="43.5" customHeight="1" x14ac:dyDescent="0.25">
      <c r="A146" s="118" t="s">
        <v>777</v>
      </c>
      <c r="B146" s="697"/>
      <c r="C146" s="699"/>
      <c r="D146" s="701"/>
      <c r="E146" s="699"/>
      <c r="F146" s="702"/>
      <c r="G146" s="702"/>
      <c r="H146" s="816"/>
      <c r="I146" s="412" t="str">
        <f>IF('Mapa final SI'!AC149="","",'Mapa final SI'!AC149)</f>
        <v/>
      </c>
      <c r="J146" s="412" t="str">
        <f>IF('Mapa final SI'!AE149="","",'Mapa final SI'!AE149)</f>
        <v/>
      </c>
      <c r="K146" s="412" t="str">
        <f t="shared" si="2"/>
        <v/>
      </c>
      <c r="L146" s="412" t="str">
        <f>IF('Mapa final SI'!AH149="","",'Mapa final SI'!AH149)</f>
        <v/>
      </c>
      <c r="M146" s="347" t="str">
        <f>IF('Mapa final SI'!T149="","",'Mapa final SI'!T149)</f>
        <v/>
      </c>
      <c r="N146" s="409"/>
      <c r="O146" s="409"/>
      <c r="P146" s="409"/>
      <c r="Q146" s="410"/>
    </row>
    <row r="147" spans="1:17" ht="43.5" customHeight="1" x14ac:dyDescent="0.25">
      <c r="A147" s="118" t="s">
        <v>778</v>
      </c>
      <c r="B147" s="697"/>
      <c r="C147" s="699"/>
      <c r="D147" s="701"/>
      <c r="E147" s="699"/>
      <c r="F147" s="702"/>
      <c r="G147" s="702"/>
      <c r="H147" s="816"/>
      <c r="I147" s="412" t="str">
        <f>IF('Mapa final SI'!AC150="","",'Mapa final SI'!AC150)</f>
        <v/>
      </c>
      <c r="J147" s="412" t="str">
        <f>IF('Mapa final SI'!AE150="","",'Mapa final SI'!AE150)</f>
        <v/>
      </c>
      <c r="K147" s="412" t="str">
        <f t="shared" si="2"/>
        <v/>
      </c>
      <c r="L147" s="412" t="str">
        <f>IF('Mapa final SI'!AH150="","",'Mapa final SI'!AH150)</f>
        <v/>
      </c>
      <c r="M147" s="347" t="str">
        <f>IF('Mapa final SI'!T150="","",'Mapa final SI'!T150)</f>
        <v/>
      </c>
      <c r="N147" s="409"/>
      <c r="O147" s="409"/>
      <c r="P147" s="409"/>
      <c r="Q147" s="410"/>
    </row>
    <row r="148" spans="1:17" ht="43.5" customHeight="1" x14ac:dyDescent="0.25">
      <c r="A148" s="118" t="s">
        <v>779</v>
      </c>
      <c r="B148" s="697"/>
      <c r="C148" s="699"/>
      <c r="D148" s="701"/>
      <c r="E148" s="699"/>
      <c r="F148" s="702"/>
      <c r="G148" s="702"/>
      <c r="H148" s="816"/>
      <c r="I148" s="412" t="str">
        <f>IF('Mapa final SI'!AC151="","",'Mapa final SI'!AC151)</f>
        <v/>
      </c>
      <c r="J148" s="412" t="str">
        <f>IF('Mapa final SI'!AE151="","",'Mapa final SI'!AE151)</f>
        <v/>
      </c>
      <c r="K148" s="412" t="str">
        <f t="shared" si="2"/>
        <v/>
      </c>
      <c r="L148" s="412" t="str">
        <f>IF('Mapa final SI'!AH151="","",'Mapa final SI'!AH151)</f>
        <v/>
      </c>
      <c r="M148" s="347" t="str">
        <f>IF('Mapa final SI'!T151="","",'Mapa final SI'!T151)</f>
        <v/>
      </c>
      <c r="N148" s="409"/>
      <c r="O148" s="409"/>
      <c r="P148" s="409"/>
      <c r="Q148" s="410"/>
    </row>
    <row r="149" spans="1:17" ht="43.5" customHeight="1" x14ac:dyDescent="0.25">
      <c r="A149" s="118" t="s">
        <v>780</v>
      </c>
      <c r="B149" s="697"/>
      <c r="C149" s="699"/>
      <c r="D149" s="701"/>
      <c r="E149" s="699"/>
      <c r="F149" s="702"/>
      <c r="G149" s="702"/>
      <c r="H149" s="816"/>
      <c r="I149" s="412" t="str">
        <f>IF('Mapa final SI'!AC152="","",'Mapa final SI'!AC152)</f>
        <v/>
      </c>
      <c r="J149" s="412" t="str">
        <f>IF('Mapa final SI'!AE152="","",'Mapa final SI'!AE152)</f>
        <v/>
      </c>
      <c r="K149" s="412" t="str">
        <f t="shared" si="2"/>
        <v/>
      </c>
      <c r="L149" s="412" t="str">
        <f>IF('Mapa final SI'!AH152="","",'Mapa final SI'!AH152)</f>
        <v/>
      </c>
      <c r="M149" s="347" t="str">
        <f>IF('Mapa final SI'!T152="","",'Mapa final SI'!T152)</f>
        <v/>
      </c>
      <c r="N149" s="409"/>
      <c r="O149" s="409"/>
      <c r="P149" s="409"/>
      <c r="Q149" s="410"/>
    </row>
    <row r="150" spans="1:17" ht="43.5" customHeight="1" x14ac:dyDescent="0.25">
      <c r="A150" s="118" t="s">
        <v>781</v>
      </c>
      <c r="B150" s="697"/>
      <c r="C150" s="699"/>
      <c r="D150" s="701"/>
      <c r="E150" s="699"/>
      <c r="F150" s="702"/>
      <c r="G150" s="702"/>
      <c r="H150" s="714"/>
      <c r="I150" s="412" t="str">
        <f>IF('Mapa final SI'!AC153="","",'Mapa final SI'!AC153)</f>
        <v/>
      </c>
      <c r="J150" s="412" t="str">
        <f>IF('Mapa final SI'!AE153="","",'Mapa final SI'!AE153)</f>
        <v/>
      </c>
      <c r="K150" s="412" t="str">
        <f t="shared" si="2"/>
        <v/>
      </c>
      <c r="L150" s="412" t="str">
        <f>IF('Mapa final SI'!AH153="","",'Mapa final SI'!AH153)</f>
        <v/>
      </c>
      <c r="M150" s="347" t="str">
        <f>IF('Mapa final SI'!T153="","",'Mapa final SI'!T153)</f>
        <v/>
      </c>
      <c r="N150" s="409"/>
      <c r="O150" s="409"/>
      <c r="P150" s="409"/>
      <c r="Q150" s="410"/>
    </row>
    <row r="151" spans="1:17" ht="43.5" customHeight="1" x14ac:dyDescent="0.25">
      <c r="A151" s="118" t="s">
        <v>782</v>
      </c>
      <c r="B151" s="696"/>
      <c r="C151" s="698" t="str">
        <f>IF('Mapa final SI'!G154="","",'Mapa final SI'!G154)</f>
        <v/>
      </c>
      <c r="D151" s="700"/>
      <c r="E151" s="698" t="str">
        <f>IF('Mapa final SI'!F154="","",'Mapa final SI'!F154)</f>
        <v/>
      </c>
      <c r="F151" s="713" t="str">
        <f>IF('Mapa final SI'!L154="","",'Mapa final SI'!L154)</f>
        <v/>
      </c>
      <c r="G151" s="713" t="str">
        <f>IF('Mapa final SI'!P154="","",'Mapa final SI'!P154)</f>
        <v/>
      </c>
      <c r="H151" s="816"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2" t="str">
        <f>IF('Mapa final SI'!AC154="","",'Mapa final SI'!AC154)</f>
        <v/>
      </c>
      <c r="J151" s="412" t="str">
        <f>IF('Mapa final SI'!AE154="","",'Mapa final SI'!AE154)</f>
        <v/>
      </c>
      <c r="K151" s="412" t="str">
        <f t="shared" si="2"/>
        <v/>
      </c>
      <c r="L151" s="412" t="str">
        <f>IF('Mapa final SI'!AH154="","",'Mapa final SI'!AH154)</f>
        <v/>
      </c>
      <c r="M151" s="347" t="str">
        <f>IF('Mapa final SI'!T154="","",'Mapa final SI'!T154)</f>
        <v/>
      </c>
      <c r="N151" s="409"/>
      <c r="O151" s="409"/>
      <c r="P151" s="409"/>
      <c r="Q151" s="410"/>
    </row>
    <row r="152" spans="1:17" ht="43.5" customHeight="1" x14ac:dyDescent="0.25">
      <c r="A152" s="118" t="s">
        <v>783</v>
      </c>
      <c r="B152" s="697"/>
      <c r="C152" s="699"/>
      <c r="D152" s="701"/>
      <c r="E152" s="699"/>
      <c r="F152" s="702"/>
      <c r="G152" s="702"/>
      <c r="H152" s="816"/>
      <c r="I152" s="412" t="str">
        <f>IF('Mapa final SI'!AC155="","",'Mapa final SI'!AC155)</f>
        <v/>
      </c>
      <c r="J152" s="412" t="str">
        <f>IF('Mapa final SI'!AE155="","",'Mapa final SI'!AE155)</f>
        <v/>
      </c>
      <c r="K152" s="412" t="str">
        <f t="shared" si="2"/>
        <v/>
      </c>
      <c r="L152" s="412" t="str">
        <f>IF('Mapa final SI'!AH155="","",'Mapa final SI'!AH155)</f>
        <v/>
      </c>
      <c r="M152" s="347" t="str">
        <f>IF('Mapa final SI'!T155="","",'Mapa final SI'!T155)</f>
        <v/>
      </c>
      <c r="N152" s="409"/>
      <c r="O152" s="409"/>
      <c r="P152" s="409"/>
      <c r="Q152" s="410"/>
    </row>
    <row r="153" spans="1:17" ht="43.5" customHeight="1" x14ac:dyDescent="0.25">
      <c r="A153" s="118" t="s">
        <v>784</v>
      </c>
      <c r="B153" s="697"/>
      <c r="C153" s="699"/>
      <c r="D153" s="701"/>
      <c r="E153" s="699"/>
      <c r="F153" s="702"/>
      <c r="G153" s="702"/>
      <c r="H153" s="816"/>
      <c r="I153" s="412" t="str">
        <f>IF('Mapa final SI'!AC156="","",'Mapa final SI'!AC156)</f>
        <v/>
      </c>
      <c r="J153" s="412" t="str">
        <f>IF('Mapa final SI'!AE156="","",'Mapa final SI'!AE156)</f>
        <v/>
      </c>
      <c r="K153" s="412" t="str">
        <f t="shared" si="2"/>
        <v/>
      </c>
      <c r="L153" s="412" t="str">
        <f>IF('Mapa final SI'!AH156="","",'Mapa final SI'!AH156)</f>
        <v/>
      </c>
      <c r="M153" s="347" t="str">
        <f>IF('Mapa final SI'!T156="","",'Mapa final SI'!T156)</f>
        <v/>
      </c>
      <c r="N153" s="409"/>
      <c r="O153" s="409"/>
      <c r="P153" s="409"/>
      <c r="Q153" s="410"/>
    </row>
    <row r="154" spans="1:17" ht="43.5" customHeight="1" x14ac:dyDescent="0.25">
      <c r="A154" s="118" t="s">
        <v>785</v>
      </c>
      <c r="B154" s="697"/>
      <c r="C154" s="699"/>
      <c r="D154" s="701"/>
      <c r="E154" s="699"/>
      <c r="F154" s="702"/>
      <c r="G154" s="702"/>
      <c r="H154" s="816"/>
      <c r="I154" s="412" t="str">
        <f>IF('Mapa final SI'!AC157="","",'Mapa final SI'!AC157)</f>
        <v/>
      </c>
      <c r="J154" s="412" t="str">
        <f>IF('Mapa final SI'!AE157="","",'Mapa final SI'!AE157)</f>
        <v/>
      </c>
      <c r="K154" s="412" t="str">
        <f t="shared" si="2"/>
        <v/>
      </c>
      <c r="L154" s="412" t="str">
        <f>IF('Mapa final SI'!AH157="","",'Mapa final SI'!AH157)</f>
        <v/>
      </c>
      <c r="M154" s="347" t="str">
        <f>IF('Mapa final SI'!T157="","",'Mapa final SI'!T157)</f>
        <v/>
      </c>
      <c r="N154" s="409"/>
      <c r="O154" s="409"/>
      <c r="P154" s="409"/>
      <c r="Q154" s="410"/>
    </row>
    <row r="155" spans="1:17" ht="43.5" customHeight="1" x14ac:dyDescent="0.25">
      <c r="A155" s="118" t="s">
        <v>786</v>
      </c>
      <c r="B155" s="697"/>
      <c r="C155" s="699"/>
      <c r="D155" s="701"/>
      <c r="E155" s="699"/>
      <c r="F155" s="702"/>
      <c r="G155" s="702"/>
      <c r="H155" s="816"/>
      <c r="I155" s="412" t="str">
        <f>IF('Mapa final SI'!AC158="","",'Mapa final SI'!AC158)</f>
        <v/>
      </c>
      <c r="J155" s="412" t="str">
        <f>IF('Mapa final SI'!AE158="","",'Mapa final SI'!AE158)</f>
        <v/>
      </c>
      <c r="K155" s="412" t="str">
        <f t="shared" si="2"/>
        <v/>
      </c>
      <c r="L155" s="412" t="str">
        <f>IF('Mapa final SI'!AH158="","",'Mapa final SI'!AH158)</f>
        <v/>
      </c>
      <c r="M155" s="347" t="str">
        <f>IF('Mapa final SI'!T158="","",'Mapa final SI'!T158)</f>
        <v/>
      </c>
      <c r="N155" s="409"/>
      <c r="O155" s="409"/>
      <c r="P155" s="409"/>
      <c r="Q155" s="410"/>
    </row>
    <row r="156" spans="1:17" ht="43.5" customHeight="1" x14ac:dyDescent="0.25">
      <c r="A156" s="118" t="s">
        <v>787</v>
      </c>
      <c r="B156" s="697"/>
      <c r="C156" s="699"/>
      <c r="D156" s="701"/>
      <c r="E156" s="699"/>
      <c r="F156" s="702"/>
      <c r="G156" s="702"/>
      <c r="H156" s="714"/>
      <c r="I156" s="412" t="str">
        <f>IF('Mapa final SI'!AC159="","",'Mapa final SI'!AC159)</f>
        <v/>
      </c>
      <c r="J156" s="412" t="str">
        <f>IF('Mapa final SI'!AE159="","",'Mapa final SI'!AE159)</f>
        <v/>
      </c>
      <c r="K156" s="412" t="str">
        <f t="shared" si="2"/>
        <v/>
      </c>
      <c r="L156" s="412" t="str">
        <f>IF('Mapa final SI'!AH159="","",'Mapa final SI'!AH159)</f>
        <v/>
      </c>
      <c r="M156" s="347" t="str">
        <f>IF('Mapa final SI'!T159="","",'Mapa final SI'!T159)</f>
        <v/>
      </c>
      <c r="N156" s="409"/>
      <c r="O156" s="409"/>
      <c r="P156" s="409"/>
      <c r="Q156" s="410"/>
    </row>
    <row r="157" spans="1:17" ht="43.5" customHeight="1" x14ac:dyDescent="0.25">
      <c r="A157" s="118" t="s">
        <v>788</v>
      </c>
      <c r="B157" s="696"/>
      <c r="C157" s="698" t="str">
        <f>IF('Mapa final SI'!G160="","",'Mapa final SI'!G160)</f>
        <v/>
      </c>
      <c r="D157" s="700"/>
      <c r="E157" s="698" t="str">
        <f>IF('Mapa final SI'!F160="","",'Mapa final SI'!F160)</f>
        <v/>
      </c>
      <c r="F157" s="713" t="str">
        <f>IF('Mapa final SI'!L160="","",'Mapa final SI'!L160)</f>
        <v/>
      </c>
      <c r="G157" s="713" t="str">
        <f>IF('Mapa final SI'!P160="","",'Mapa final SI'!P160)</f>
        <v/>
      </c>
      <c r="H157" s="816"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2" t="str">
        <f>IF('Mapa final SI'!AC160="","",'Mapa final SI'!AC160)</f>
        <v/>
      </c>
      <c r="J157" s="412" t="str">
        <f>IF('Mapa final SI'!AE160="","",'Mapa final SI'!AE160)</f>
        <v/>
      </c>
      <c r="K157" s="412" t="str">
        <f t="shared" si="2"/>
        <v/>
      </c>
      <c r="L157" s="412" t="str">
        <f>IF('Mapa final SI'!AH160="","",'Mapa final SI'!AH160)</f>
        <v/>
      </c>
      <c r="M157" s="347" t="str">
        <f>IF('Mapa final SI'!T160="","",'Mapa final SI'!T160)</f>
        <v/>
      </c>
      <c r="N157" s="409"/>
      <c r="O157" s="409"/>
      <c r="P157" s="409"/>
      <c r="Q157" s="410"/>
    </row>
    <row r="158" spans="1:17" ht="43.5" customHeight="1" x14ac:dyDescent="0.25">
      <c r="A158" s="118" t="s">
        <v>789</v>
      </c>
      <c r="B158" s="697"/>
      <c r="C158" s="699"/>
      <c r="D158" s="701"/>
      <c r="E158" s="699"/>
      <c r="F158" s="702"/>
      <c r="G158" s="702"/>
      <c r="H158" s="816"/>
      <c r="I158" s="412" t="str">
        <f>IF('Mapa final SI'!AC161="","",'Mapa final SI'!AC161)</f>
        <v/>
      </c>
      <c r="J158" s="412" t="str">
        <f>IF('Mapa final SI'!AE161="","",'Mapa final SI'!AE161)</f>
        <v/>
      </c>
      <c r="K158" s="412" t="str">
        <f t="shared" si="2"/>
        <v/>
      </c>
      <c r="L158" s="412" t="str">
        <f>IF('Mapa final SI'!AH161="","",'Mapa final SI'!AH161)</f>
        <v/>
      </c>
      <c r="M158" s="347" t="str">
        <f>IF('Mapa final SI'!T161="","",'Mapa final SI'!T161)</f>
        <v/>
      </c>
      <c r="N158" s="409"/>
      <c r="O158" s="409"/>
      <c r="P158" s="409"/>
      <c r="Q158" s="410"/>
    </row>
    <row r="159" spans="1:17" ht="43.5" customHeight="1" x14ac:dyDescent="0.25">
      <c r="A159" s="118" t="s">
        <v>790</v>
      </c>
      <c r="B159" s="697"/>
      <c r="C159" s="699"/>
      <c r="D159" s="701"/>
      <c r="E159" s="699"/>
      <c r="F159" s="702"/>
      <c r="G159" s="702"/>
      <c r="H159" s="816"/>
      <c r="I159" s="412" t="str">
        <f>IF('Mapa final SI'!AC162="","",'Mapa final SI'!AC162)</f>
        <v/>
      </c>
      <c r="J159" s="412" t="str">
        <f>IF('Mapa final SI'!AE162="","",'Mapa final SI'!AE162)</f>
        <v/>
      </c>
      <c r="K159" s="412" t="str">
        <f t="shared" si="2"/>
        <v/>
      </c>
      <c r="L159" s="412" t="str">
        <f>IF('Mapa final SI'!AH162="","",'Mapa final SI'!AH162)</f>
        <v/>
      </c>
      <c r="M159" s="347" t="str">
        <f>IF('Mapa final SI'!T162="","",'Mapa final SI'!T162)</f>
        <v/>
      </c>
      <c r="N159" s="409"/>
      <c r="O159" s="409"/>
      <c r="P159" s="409"/>
      <c r="Q159" s="410"/>
    </row>
    <row r="160" spans="1:17" ht="43.5" customHeight="1" x14ac:dyDescent="0.25">
      <c r="A160" s="118" t="s">
        <v>791</v>
      </c>
      <c r="B160" s="697"/>
      <c r="C160" s="699"/>
      <c r="D160" s="701"/>
      <c r="E160" s="699"/>
      <c r="F160" s="702"/>
      <c r="G160" s="702"/>
      <c r="H160" s="816"/>
      <c r="I160" s="412" t="str">
        <f>IF('Mapa final SI'!AC163="","",'Mapa final SI'!AC163)</f>
        <v/>
      </c>
      <c r="J160" s="412" t="str">
        <f>IF('Mapa final SI'!AE163="","",'Mapa final SI'!AE163)</f>
        <v/>
      </c>
      <c r="K160" s="412" t="str">
        <f t="shared" si="2"/>
        <v/>
      </c>
      <c r="L160" s="412" t="str">
        <f>IF('Mapa final SI'!AH163="","",'Mapa final SI'!AH163)</f>
        <v/>
      </c>
      <c r="M160" s="347" t="str">
        <f>IF('Mapa final SI'!T163="","",'Mapa final SI'!T163)</f>
        <v/>
      </c>
      <c r="N160" s="409"/>
      <c r="O160" s="409"/>
      <c r="P160" s="409"/>
      <c r="Q160" s="410"/>
    </row>
    <row r="161" spans="1:17" ht="43.5" customHeight="1" x14ac:dyDescent="0.25">
      <c r="A161" s="118" t="s">
        <v>792</v>
      </c>
      <c r="B161" s="697"/>
      <c r="C161" s="699"/>
      <c r="D161" s="701"/>
      <c r="E161" s="699"/>
      <c r="F161" s="702"/>
      <c r="G161" s="702"/>
      <c r="H161" s="816"/>
      <c r="I161" s="412" t="str">
        <f>IF('Mapa final SI'!AC164="","",'Mapa final SI'!AC164)</f>
        <v/>
      </c>
      <c r="J161" s="412" t="str">
        <f>IF('Mapa final SI'!AE164="","",'Mapa final SI'!AE164)</f>
        <v/>
      </c>
      <c r="K161" s="412" t="str">
        <f t="shared" si="2"/>
        <v/>
      </c>
      <c r="L161" s="412" t="str">
        <f>IF('Mapa final SI'!AH164="","",'Mapa final SI'!AH164)</f>
        <v/>
      </c>
      <c r="M161" s="347" t="str">
        <f>IF('Mapa final SI'!T164="","",'Mapa final SI'!T164)</f>
        <v/>
      </c>
      <c r="N161" s="409"/>
      <c r="O161" s="409"/>
      <c r="P161" s="409"/>
      <c r="Q161" s="410"/>
    </row>
    <row r="162" spans="1:17" ht="43.5" customHeight="1" x14ac:dyDescent="0.25">
      <c r="A162" s="118" t="s">
        <v>793</v>
      </c>
      <c r="B162" s="697"/>
      <c r="C162" s="699"/>
      <c r="D162" s="701"/>
      <c r="E162" s="699"/>
      <c r="F162" s="702"/>
      <c r="G162" s="702"/>
      <c r="H162" s="714"/>
      <c r="I162" s="412" t="str">
        <f>IF('Mapa final SI'!AC165="","",'Mapa final SI'!AC165)</f>
        <v/>
      </c>
      <c r="J162" s="412" t="str">
        <f>IF('Mapa final SI'!AE165="","",'Mapa final SI'!AE165)</f>
        <v/>
      </c>
      <c r="K162" s="412" t="str">
        <f t="shared" si="2"/>
        <v/>
      </c>
      <c r="L162" s="412" t="str">
        <f>IF('Mapa final SI'!AH165="","",'Mapa final SI'!AH165)</f>
        <v/>
      </c>
      <c r="M162" s="347" t="str">
        <f>IF('Mapa final SI'!T165="","",'Mapa final SI'!T165)</f>
        <v/>
      </c>
      <c r="N162" s="409"/>
      <c r="O162" s="409"/>
      <c r="P162" s="409"/>
      <c r="Q162" s="410"/>
    </row>
    <row r="163" spans="1:17" ht="43.5" customHeight="1" x14ac:dyDescent="0.25">
      <c r="A163" s="118" t="s">
        <v>794</v>
      </c>
      <c r="B163" s="696"/>
      <c r="C163" s="698" t="str">
        <f>IF('Mapa final SI'!G166="","",'Mapa final SI'!G166)</f>
        <v/>
      </c>
      <c r="D163" s="700"/>
      <c r="E163" s="698" t="str">
        <f>IF('Mapa final SI'!F166="","",'Mapa final SI'!F166)</f>
        <v/>
      </c>
      <c r="F163" s="713" t="str">
        <f>IF('Mapa final SI'!L166="","",'Mapa final SI'!L166)</f>
        <v/>
      </c>
      <c r="G163" s="713" t="str">
        <f>IF('Mapa final SI'!P166="","",'Mapa final SI'!P166)</f>
        <v/>
      </c>
      <c r="H163" s="816"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2" t="str">
        <f>IF('Mapa final SI'!AC166="","",'Mapa final SI'!AC166)</f>
        <v/>
      </c>
      <c r="J163" s="412" t="str">
        <f>IF('Mapa final SI'!AE166="","",'Mapa final SI'!AE166)</f>
        <v/>
      </c>
      <c r="K163" s="412" t="str">
        <f t="shared" si="2"/>
        <v/>
      </c>
      <c r="L163" s="412" t="str">
        <f>IF('Mapa final SI'!AH166="","",'Mapa final SI'!AH166)</f>
        <v/>
      </c>
      <c r="M163" s="347" t="str">
        <f>IF('Mapa final SI'!T166="","",'Mapa final SI'!T166)</f>
        <v/>
      </c>
      <c r="N163" s="409"/>
      <c r="O163" s="409"/>
      <c r="P163" s="409"/>
      <c r="Q163" s="410"/>
    </row>
    <row r="164" spans="1:17" ht="43.5" customHeight="1" x14ac:dyDescent="0.25">
      <c r="A164" s="118" t="s">
        <v>795</v>
      </c>
      <c r="B164" s="697"/>
      <c r="C164" s="699"/>
      <c r="D164" s="701"/>
      <c r="E164" s="699"/>
      <c r="F164" s="702"/>
      <c r="G164" s="702"/>
      <c r="H164" s="816"/>
      <c r="I164" s="412" t="str">
        <f>IF('Mapa final SI'!AC167="","",'Mapa final SI'!AC167)</f>
        <v/>
      </c>
      <c r="J164" s="412" t="str">
        <f>IF('Mapa final SI'!AE167="","",'Mapa final SI'!AE167)</f>
        <v/>
      </c>
      <c r="K164" s="412" t="str">
        <f t="shared" si="2"/>
        <v/>
      </c>
      <c r="L164" s="412" t="str">
        <f>IF('Mapa final SI'!AH167="","",'Mapa final SI'!AH167)</f>
        <v/>
      </c>
      <c r="M164" s="347" t="str">
        <f>IF('Mapa final SI'!T167="","",'Mapa final SI'!T167)</f>
        <v/>
      </c>
      <c r="N164" s="409"/>
      <c r="O164" s="409"/>
      <c r="P164" s="409"/>
      <c r="Q164" s="410"/>
    </row>
    <row r="165" spans="1:17" ht="43.5" customHeight="1" x14ac:dyDescent="0.25">
      <c r="A165" s="118" t="s">
        <v>796</v>
      </c>
      <c r="B165" s="697"/>
      <c r="C165" s="699"/>
      <c r="D165" s="701"/>
      <c r="E165" s="699"/>
      <c r="F165" s="702"/>
      <c r="G165" s="702"/>
      <c r="H165" s="816"/>
      <c r="I165" s="412" t="str">
        <f>IF('Mapa final SI'!AC168="","",'Mapa final SI'!AC168)</f>
        <v/>
      </c>
      <c r="J165" s="412" t="str">
        <f>IF('Mapa final SI'!AE168="","",'Mapa final SI'!AE168)</f>
        <v/>
      </c>
      <c r="K165" s="412" t="str">
        <f t="shared" si="2"/>
        <v/>
      </c>
      <c r="L165" s="412" t="str">
        <f>IF('Mapa final SI'!AH168="","",'Mapa final SI'!AH168)</f>
        <v/>
      </c>
      <c r="M165" s="347" t="str">
        <f>IF('Mapa final SI'!T168="","",'Mapa final SI'!T168)</f>
        <v/>
      </c>
      <c r="N165" s="409"/>
      <c r="O165" s="409"/>
      <c r="P165" s="409"/>
      <c r="Q165" s="410"/>
    </row>
    <row r="166" spans="1:17" ht="43.5" customHeight="1" x14ac:dyDescent="0.25">
      <c r="A166" s="118" t="s">
        <v>797</v>
      </c>
      <c r="B166" s="697"/>
      <c r="C166" s="699"/>
      <c r="D166" s="701"/>
      <c r="E166" s="699"/>
      <c r="F166" s="702"/>
      <c r="G166" s="702"/>
      <c r="H166" s="816"/>
      <c r="I166" s="412" t="str">
        <f>IF('Mapa final SI'!AC169="","",'Mapa final SI'!AC169)</f>
        <v/>
      </c>
      <c r="J166" s="412" t="str">
        <f>IF('Mapa final SI'!AE169="","",'Mapa final SI'!AE169)</f>
        <v/>
      </c>
      <c r="K166" s="412" t="str">
        <f t="shared" si="2"/>
        <v/>
      </c>
      <c r="L166" s="412" t="str">
        <f>IF('Mapa final SI'!AH169="","",'Mapa final SI'!AH169)</f>
        <v/>
      </c>
      <c r="M166" s="347" t="str">
        <f>IF('Mapa final SI'!T169="","",'Mapa final SI'!T169)</f>
        <v/>
      </c>
      <c r="N166" s="409"/>
      <c r="O166" s="409"/>
      <c r="P166" s="409"/>
      <c r="Q166" s="410"/>
    </row>
    <row r="167" spans="1:17" ht="43.5" customHeight="1" x14ac:dyDescent="0.25">
      <c r="A167" s="118" t="s">
        <v>798</v>
      </c>
      <c r="B167" s="697"/>
      <c r="C167" s="699"/>
      <c r="D167" s="701"/>
      <c r="E167" s="699"/>
      <c r="F167" s="702"/>
      <c r="G167" s="702"/>
      <c r="H167" s="816"/>
      <c r="I167" s="412" t="str">
        <f>IF('Mapa final SI'!AC170="","",'Mapa final SI'!AC170)</f>
        <v/>
      </c>
      <c r="J167" s="412" t="str">
        <f>IF('Mapa final SI'!AE170="","",'Mapa final SI'!AE170)</f>
        <v/>
      </c>
      <c r="K167" s="412" t="str">
        <f t="shared" si="2"/>
        <v/>
      </c>
      <c r="L167" s="412" t="str">
        <f>IF('Mapa final SI'!AH170="","",'Mapa final SI'!AH170)</f>
        <v/>
      </c>
      <c r="M167" s="347" t="str">
        <f>IF('Mapa final SI'!T170="","",'Mapa final SI'!T170)</f>
        <v/>
      </c>
      <c r="N167" s="409"/>
      <c r="O167" s="409"/>
      <c r="P167" s="409"/>
      <c r="Q167" s="410"/>
    </row>
    <row r="168" spans="1:17" ht="43.5" customHeight="1" x14ac:dyDescent="0.25">
      <c r="A168" s="118" t="s">
        <v>799</v>
      </c>
      <c r="B168" s="697"/>
      <c r="C168" s="699"/>
      <c r="D168" s="701"/>
      <c r="E168" s="699"/>
      <c r="F168" s="702"/>
      <c r="G168" s="702"/>
      <c r="H168" s="714"/>
      <c r="I168" s="412" t="str">
        <f>IF('Mapa final SI'!AC171="","",'Mapa final SI'!AC171)</f>
        <v/>
      </c>
      <c r="J168" s="412" t="str">
        <f>IF('Mapa final SI'!AE171="","",'Mapa final SI'!AE171)</f>
        <v/>
      </c>
      <c r="K168" s="412" t="str">
        <f t="shared" si="2"/>
        <v/>
      </c>
      <c r="L168" s="412" t="str">
        <f>IF('Mapa final SI'!AH171="","",'Mapa final SI'!AH171)</f>
        <v/>
      </c>
      <c r="M168" s="347" t="str">
        <f>IF('Mapa final SI'!T171="","",'Mapa final SI'!T171)</f>
        <v/>
      </c>
      <c r="N168" s="409"/>
      <c r="O168" s="409"/>
      <c r="P168" s="409"/>
      <c r="Q168" s="410"/>
    </row>
    <row r="169" spans="1:17" ht="43.5" customHeight="1" x14ac:dyDescent="0.25">
      <c r="A169" s="118" t="s">
        <v>800</v>
      </c>
      <c r="B169" s="696"/>
      <c r="C169" s="698" t="str">
        <f>IF('Mapa final SI'!G172="","",'Mapa final SI'!G172)</f>
        <v/>
      </c>
      <c r="D169" s="700"/>
      <c r="E169" s="698" t="str">
        <f>IF('Mapa final SI'!F172="","",'Mapa final SI'!F172)</f>
        <v/>
      </c>
      <c r="F169" s="713" t="str">
        <f>IF('Mapa final SI'!L172="","",'Mapa final SI'!L172)</f>
        <v/>
      </c>
      <c r="G169" s="713" t="str">
        <f>IF('Mapa final SI'!P172="","",'Mapa final SI'!P172)</f>
        <v/>
      </c>
      <c r="H169" s="816"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2" t="str">
        <f>IF('Mapa final SI'!AC172="","",'Mapa final SI'!AC172)</f>
        <v/>
      </c>
      <c r="J169" s="412" t="str">
        <f>IF('Mapa final SI'!AE172="","",'Mapa final SI'!AE172)</f>
        <v/>
      </c>
      <c r="K169" s="412" t="str">
        <f t="shared" si="2"/>
        <v/>
      </c>
      <c r="L169" s="412" t="str">
        <f>IF('Mapa final SI'!AH172="","",'Mapa final SI'!AH172)</f>
        <v/>
      </c>
      <c r="M169" s="347" t="str">
        <f>IF('Mapa final SI'!T172="","",'Mapa final SI'!T172)</f>
        <v/>
      </c>
      <c r="N169" s="409"/>
      <c r="O169" s="409"/>
      <c r="P169" s="409"/>
      <c r="Q169" s="410"/>
    </row>
    <row r="170" spans="1:17" ht="43.5" customHeight="1" x14ac:dyDescent="0.25">
      <c r="A170" s="118" t="s">
        <v>801</v>
      </c>
      <c r="B170" s="697"/>
      <c r="C170" s="699"/>
      <c r="D170" s="701"/>
      <c r="E170" s="699"/>
      <c r="F170" s="702"/>
      <c r="G170" s="702"/>
      <c r="H170" s="816"/>
      <c r="I170" s="412" t="str">
        <f>IF('Mapa final SI'!AC173="","",'Mapa final SI'!AC173)</f>
        <v/>
      </c>
      <c r="J170" s="412" t="str">
        <f>IF('Mapa final SI'!AE173="","",'Mapa final SI'!AE173)</f>
        <v/>
      </c>
      <c r="K170" s="412" t="str">
        <f t="shared" si="2"/>
        <v/>
      </c>
      <c r="L170" s="412" t="str">
        <f>IF('Mapa final SI'!AH173="","",'Mapa final SI'!AH173)</f>
        <v/>
      </c>
      <c r="M170" s="347" t="str">
        <f>IF('Mapa final SI'!T173="","",'Mapa final SI'!T173)</f>
        <v/>
      </c>
      <c r="N170" s="409"/>
      <c r="O170" s="409"/>
      <c r="P170" s="409"/>
      <c r="Q170" s="410"/>
    </row>
    <row r="171" spans="1:17" ht="43.5" customHeight="1" x14ac:dyDescent="0.25">
      <c r="A171" s="118" t="s">
        <v>802</v>
      </c>
      <c r="B171" s="697"/>
      <c r="C171" s="699"/>
      <c r="D171" s="701"/>
      <c r="E171" s="699"/>
      <c r="F171" s="702"/>
      <c r="G171" s="702"/>
      <c r="H171" s="816"/>
      <c r="I171" s="412" t="str">
        <f>IF('Mapa final SI'!AC174="","",'Mapa final SI'!AC174)</f>
        <v/>
      </c>
      <c r="J171" s="412" t="str">
        <f>IF('Mapa final SI'!AE174="","",'Mapa final SI'!AE174)</f>
        <v/>
      </c>
      <c r="K171" s="412" t="str">
        <f t="shared" si="2"/>
        <v/>
      </c>
      <c r="L171" s="412" t="str">
        <f>IF('Mapa final SI'!AH174="","",'Mapa final SI'!AH174)</f>
        <v/>
      </c>
      <c r="M171" s="347" t="str">
        <f>IF('Mapa final SI'!T174="","",'Mapa final SI'!T174)</f>
        <v/>
      </c>
      <c r="N171" s="409"/>
      <c r="O171" s="409"/>
      <c r="P171" s="409"/>
      <c r="Q171" s="410"/>
    </row>
    <row r="172" spans="1:17" ht="43.5" customHeight="1" x14ac:dyDescent="0.25">
      <c r="A172" s="118" t="s">
        <v>803</v>
      </c>
      <c r="B172" s="697"/>
      <c r="C172" s="699"/>
      <c r="D172" s="701"/>
      <c r="E172" s="699"/>
      <c r="F172" s="702"/>
      <c r="G172" s="702"/>
      <c r="H172" s="816"/>
      <c r="I172" s="412" t="str">
        <f>IF('Mapa final SI'!AC175="","",'Mapa final SI'!AC175)</f>
        <v/>
      </c>
      <c r="J172" s="412" t="str">
        <f>IF('Mapa final SI'!AE175="","",'Mapa final SI'!AE175)</f>
        <v/>
      </c>
      <c r="K172" s="412" t="str">
        <f t="shared" si="2"/>
        <v/>
      </c>
      <c r="L172" s="412" t="str">
        <f>IF('Mapa final SI'!AH175="","",'Mapa final SI'!AH175)</f>
        <v/>
      </c>
      <c r="M172" s="347" t="str">
        <f>IF('Mapa final SI'!T175="","",'Mapa final SI'!T175)</f>
        <v/>
      </c>
      <c r="N172" s="409"/>
      <c r="O172" s="409"/>
      <c r="P172" s="409"/>
      <c r="Q172" s="410"/>
    </row>
    <row r="173" spans="1:17" ht="43.5" customHeight="1" x14ac:dyDescent="0.25">
      <c r="A173" s="118" t="s">
        <v>804</v>
      </c>
      <c r="B173" s="697"/>
      <c r="C173" s="699"/>
      <c r="D173" s="701"/>
      <c r="E173" s="699"/>
      <c r="F173" s="702"/>
      <c r="G173" s="702"/>
      <c r="H173" s="816"/>
      <c r="I173" s="412" t="str">
        <f>IF('Mapa final SI'!AC176="","",'Mapa final SI'!AC176)</f>
        <v/>
      </c>
      <c r="J173" s="412" t="str">
        <f>IF('Mapa final SI'!AE176="","",'Mapa final SI'!AE176)</f>
        <v/>
      </c>
      <c r="K173" s="412" t="str">
        <f t="shared" si="2"/>
        <v/>
      </c>
      <c r="L173" s="412" t="str">
        <f>IF('Mapa final SI'!AH176="","",'Mapa final SI'!AH176)</f>
        <v/>
      </c>
      <c r="M173" s="347" t="str">
        <f>IF('Mapa final SI'!T176="","",'Mapa final SI'!T176)</f>
        <v/>
      </c>
      <c r="N173" s="409"/>
      <c r="O173" s="409"/>
      <c r="P173" s="409"/>
      <c r="Q173" s="410"/>
    </row>
    <row r="174" spans="1:17" ht="43.5" customHeight="1" x14ac:dyDescent="0.25">
      <c r="A174" s="118" t="s">
        <v>805</v>
      </c>
      <c r="B174" s="697"/>
      <c r="C174" s="699"/>
      <c r="D174" s="701"/>
      <c r="E174" s="699"/>
      <c r="F174" s="702"/>
      <c r="G174" s="702"/>
      <c r="H174" s="714"/>
      <c r="I174" s="412" t="str">
        <f>IF('Mapa final SI'!AC177="","",'Mapa final SI'!AC177)</f>
        <v/>
      </c>
      <c r="J174" s="412" t="str">
        <f>IF('Mapa final SI'!AE177="","",'Mapa final SI'!AE177)</f>
        <v/>
      </c>
      <c r="K174" s="412" t="str">
        <f t="shared" si="2"/>
        <v/>
      </c>
      <c r="L174" s="412" t="str">
        <f>IF('Mapa final SI'!AH177="","",'Mapa final SI'!AH177)</f>
        <v/>
      </c>
      <c r="M174" s="347" t="str">
        <f>IF('Mapa final SI'!T177="","",'Mapa final SI'!T177)</f>
        <v/>
      </c>
      <c r="N174" s="409"/>
      <c r="O174" s="409"/>
      <c r="P174" s="409"/>
      <c r="Q174" s="410"/>
    </row>
    <row r="175" spans="1:17" ht="43.5" customHeight="1" x14ac:dyDescent="0.25">
      <c r="A175" s="118" t="s">
        <v>806</v>
      </c>
      <c r="B175" s="696"/>
      <c r="C175" s="698" t="str">
        <f>IF('Mapa final SI'!G178="","",'Mapa final SI'!G178)</f>
        <v/>
      </c>
      <c r="D175" s="700"/>
      <c r="E175" s="698" t="str">
        <f>IF('Mapa final SI'!F178="","",'Mapa final SI'!F178)</f>
        <v/>
      </c>
      <c r="F175" s="713" t="str">
        <f>IF('Mapa final SI'!L178="","",'Mapa final SI'!L178)</f>
        <v/>
      </c>
      <c r="G175" s="713" t="str">
        <f>IF('Mapa final SI'!P178="","",'Mapa final SI'!P178)</f>
        <v/>
      </c>
      <c r="H175" s="816"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2" t="str">
        <f>IF('Mapa final SI'!AC178="","",'Mapa final SI'!AC178)</f>
        <v/>
      </c>
      <c r="J175" s="412" t="str">
        <f>IF('Mapa final SI'!AE178="","",'Mapa final SI'!AE178)</f>
        <v/>
      </c>
      <c r="K175" s="412" t="str">
        <f t="shared" si="2"/>
        <v/>
      </c>
      <c r="L175" s="412" t="str">
        <f>IF('Mapa final SI'!AH178="","",'Mapa final SI'!AH178)</f>
        <v/>
      </c>
      <c r="M175" s="347" t="str">
        <f>IF('Mapa final SI'!T178="","",'Mapa final SI'!T178)</f>
        <v/>
      </c>
      <c r="N175" s="409"/>
      <c r="O175" s="409"/>
      <c r="P175" s="409"/>
      <c r="Q175" s="410"/>
    </row>
    <row r="176" spans="1:17" ht="43.5" customHeight="1" x14ac:dyDescent="0.25">
      <c r="A176" s="118" t="s">
        <v>807</v>
      </c>
      <c r="B176" s="697"/>
      <c r="C176" s="699"/>
      <c r="D176" s="701"/>
      <c r="E176" s="699"/>
      <c r="F176" s="702"/>
      <c r="G176" s="702"/>
      <c r="H176" s="816"/>
      <c r="I176" s="412" t="str">
        <f>IF('Mapa final SI'!AC179="","",'Mapa final SI'!AC179)</f>
        <v/>
      </c>
      <c r="J176" s="412" t="str">
        <f>IF('Mapa final SI'!AE179="","",'Mapa final SI'!AE179)</f>
        <v/>
      </c>
      <c r="K176" s="412" t="str">
        <f t="shared" si="2"/>
        <v/>
      </c>
      <c r="L176" s="412" t="str">
        <f>IF('Mapa final SI'!AH179="","",'Mapa final SI'!AH179)</f>
        <v/>
      </c>
      <c r="M176" s="347" t="str">
        <f>IF('Mapa final SI'!T179="","",'Mapa final SI'!T179)</f>
        <v/>
      </c>
      <c r="N176" s="409"/>
      <c r="O176" s="409"/>
      <c r="P176" s="409"/>
      <c r="Q176" s="410"/>
    </row>
    <row r="177" spans="1:17" ht="43.5" customHeight="1" x14ac:dyDescent="0.25">
      <c r="A177" s="118" t="s">
        <v>808</v>
      </c>
      <c r="B177" s="697"/>
      <c r="C177" s="699"/>
      <c r="D177" s="701"/>
      <c r="E177" s="699"/>
      <c r="F177" s="702"/>
      <c r="G177" s="702"/>
      <c r="H177" s="816"/>
      <c r="I177" s="412" t="str">
        <f>IF('Mapa final SI'!AC180="","",'Mapa final SI'!AC180)</f>
        <v/>
      </c>
      <c r="J177" s="412" t="str">
        <f>IF('Mapa final SI'!AE180="","",'Mapa final SI'!AE180)</f>
        <v/>
      </c>
      <c r="K177" s="412" t="str">
        <f t="shared" si="2"/>
        <v/>
      </c>
      <c r="L177" s="412" t="str">
        <f>IF('Mapa final SI'!AH180="","",'Mapa final SI'!AH180)</f>
        <v/>
      </c>
      <c r="M177" s="347" t="str">
        <f>IF('Mapa final SI'!T180="","",'Mapa final SI'!T180)</f>
        <v/>
      </c>
      <c r="N177" s="409"/>
      <c r="O177" s="409"/>
      <c r="P177" s="409"/>
      <c r="Q177" s="410"/>
    </row>
    <row r="178" spans="1:17" ht="43.5" customHeight="1" x14ac:dyDescent="0.25">
      <c r="A178" s="118" t="s">
        <v>809</v>
      </c>
      <c r="B178" s="697"/>
      <c r="C178" s="699"/>
      <c r="D178" s="701"/>
      <c r="E178" s="699"/>
      <c r="F178" s="702"/>
      <c r="G178" s="702"/>
      <c r="H178" s="816"/>
      <c r="I178" s="412" t="str">
        <f>IF('Mapa final SI'!AC181="","",'Mapa final SI'!AC181)</f>
        <v/>
      </c>
      <c r="J178" s="412" t="str">
        <f>IF('Mapa final SI'!AE181="","",'Mapa final SI'!AE181)</f>
        <v/>
      </c>
      <c r="K178" s="412" t="str">
        <f t="shared" si="2"/>
        <v/>
      </c>
      <c r="L178" s="412" t="str">
        <f>IF('Mapa final SI'!AH181="","",'Mapa final SI'!AH181)</f>
        <v/>
      </c>
      <c r="M178" s="347" t="str">
        <f>IF('Mapa final SI'!T181="","",'Mapa final SI'!T181)</f>
        <v/>
      </c>
      <c r="N178" s="409"/>
      <c r="O178" s="409"/>
      <c r="P178" s="409"/>
      <c r="Q178" s="410"/>
    </row>
    <row r="179" spans="1:17" ht="43.5" customHeight="1" x14ac:dyDescent="0.25">
      <c r="A179" s="118" t="s">
        <v>810</v>
      </c>
      <c r="B179" s="697"/>
      <c r="C179" s="699"/>
      <c r="D179" s="701"/>
      <c r="E179" s="699"/>
      <c r="F179" s="702"/>
      <c r="G179" s="702"/>
      <c r="H179" s="816"/>
      <c r="I179" s="412" t="str">
        <f>IF('Mapa final SI'!AC182="","",'Mapa final SI'!AC182)</f>
        <v/>
      </c>
      <c r="J179" s="412" t="str">
        <f>IF('Mapa final SI'!AE182="","",'Mapa final SI'!AE182)</f>
        <v/>
      </c>
      <c r="K179" s="412" t="str">
        <f t="shared" si="2"/>
        <v/>
      </c>
      <c r="L179" s="412" t="str">
        <f>IF('Mapa final SI'!AH182="","",'Mapa final SI'!AH182)</f>
        <v/>
      </c>
      <c r="M179" s="347" t="str">
        <f>IF('Mapa final SI'!T182="","",'Mapa final SI'!T182)</f>
        <v/>
      </c>
      <c r="N179" s="409"/>
      <c r="O179" s="409"/>
      <c r="P179" s="409"/>
      <c r="Q179" s="410"/>
    </row>
    <row r="180" spans="1:17" ht="43.5" customHeight="1" x14ac:dyDescent="0.25">
      <c r="A180" s="118" t="s">
        <v>811</v>
      </c>
      <c r="B180" s="697"/>
      <c r="C180" s="699"/>
      <c r="D180" s="701"/>
      <c r="E180" s="699"/>
      <c r="F180" s="702"/>
      <c r="G180" s="702"/>
      <c r="H180" s="714"/>
      <c r="I180" s="412" t="str">
        <f>IF('Mapa final SI'!AC183="","",'Mapa final SI'!AC183)</f>
        <v/>
      </c>
      <c r="J180" s="412" t="str">
        <f>IF('Mapa final SI'!AE183="","",'Mapa final SI'!AE183)</f>
        <v/>
      </c>
      <c r="K180" s="412" t="str">
        <f t="shared" si="2"/>
        <v/>
      </c>
      <c r="L180" s="412" t="str">
        <f>IF('Mapa final SI'!AH183="","",'Mapa final SI'!AH183)</f>
        <v/>
      </c>
      <c r="M180" s="347" t="str">
        <f>IF('Mapa final SI'!T183="","",'Mapa final SI'!T183)</f>
        <v/>
      </c>
      <c r="N180" s="409"/>
      <c r="O180" s="409"/>
      <c r="P180" s="409"/>
      <c r="Q180" s="410"/>
    </row>
    <row r="181" spans="1:17" ht="43.5" customHeight="1" x14ac:dyDescent="0.25">
      <c r="A181" s="118" t="s">
        <v>812</v>
      </c>
      <c r="B181" s="696"/>
      <c r="C181" s="698" t="str">
        <f>IF('Mapa final SI'!G184="","",'Mapa final SI'!G184)</f>
        <v/>
      </c>
      <c r="D181" s="700"/>
      <c r="E181" s="698" t="str">
        <f>IF('Mapa final SI'!F184="","",'Mapa final SI'!F184)</f>
        <v/>
      </c>
      <c r="F181" s="713" t="str">
        <f>IF('Mapa final SI'!L184="","",'Mapa final SI'!L184)</f>
        <v/>
      </c>
      <c r="G181" s="713" t="str">
        <f>IF('Mapa final SI'!P184="","",'Mapa final SI'!P184)</f>
        <v/>
      </c>
      <c r="H181" s="816"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2" t="str">
        <f>IF('Mapa final SI'!AC184="","",'Mapa final SI'!AC184)</f>
        <v/>
      </c>
      <c r="J181" s="412" t="str">
        <f>IF('Mapa final SI'!AE184="","",'Mapa final SI'!AE184)</f>
        <v/>
      </c>
      <c r="K181" s="412" t="str">
        <f t="shared" si="2"/>
        <v/>
      </c>
      <c r="L181" s="412" t="str">
        <f>IF('Mapa final SI'!AH184="","",'Mapa final SI'!AH184)</f>
        <v/>
      </c>
      <c r="M181" s="347" t="str">
        <f>IF('Mapa final SI'!T184="","",'Mapa final SI'!T184)</f>
        <v/>
      </c>
      <c r="N181" s="409"/>
      <c r="O181" s="409"/>
      <c r="P181" s="409"/>
      <c r="Q181" s="410"/>
    </row>
    <row r="182" spans="1:17" ht="43.5" customHeight="1" x14ac:dyDescent="0.25">
      <c r="A182" s="118" t="s">
        <v>813</v>
      </c>
      <c r="B182" s="697"/>
      <c r="C182" s="699"/>
      <c r="D182" s="701"/>
      <c r="E182" s="699"/>
      <c r="F182" s="702"/>
      <c r="G182" s="702"/>
      <c r="H182" s="816"/>
      <c r="I182" s="412" t="str">
        <f>IF('Mapa final SI'!AC185="","",'Mapa final SI'!AC185)</f>
        <v/>
      </c>
      <c r="J182" s="412" t="str">
        <f>IF('Mapa final SI'!AE185="","",'Mapa final SI'!AE185)</f>
        <v/>
      </c>
      <c r="K182" s="412" t="str">
        <f t="shared" si="2"/>
        <v/>
      </c>
      <c r="L182" s="412" t="str">
        <f>IF('Mapa final SI'!AH185="","",'Mapa final SI'!AH185)</f>
        <v/>
      </c>
      <c r="M182" s="347" t="str">
        <f>IF('Mapa final SI'!T185="","",'Mapa final SI'!T185)</f>
        <v/>
      </c>
      <c r="N182" s="409"/>
      <c r="O182" s="409"/>
      <c r="P182" s="409"/>
      <c r="Q182" s="410"/>
    </row>
    <row r="183" spans="1:17" ht="43.5" customHeight="1" x14ac:dyDescent="0.25">
      <c r="A183" s="118" t="s">
        <v>814</v>
      </c>
      <c r="B183" s="697"/>
      <c r="C183" s="699"/>
      <c r="D183" s="701"/>
      <c r="E183" s="699"/>
      <c r="F183" s="702"/>
      <c r="G183" s="702"/>
      <c r="H183" s="816"/>
      <c r="I183" s="412" t="str">
        <f>IF('Mapa final SI'!AC186="","",'Mapa final SI'!AC186)</f>
        <v/>
      </c>
      <c r="J183" s="412" t="str">
        <f>IF('Mapa final SI'!AE186="","",'Mapa final SI'!AE186)</f>
        <v/>
      </c>
      <c r="K183" s="412" t="str">
        <f t="shared" si="2"/>
        <v/>
      </c>
      <c r="L183" s="412" t="str">
        <f>IF('Mapa final SI'!AH186="","",'Mapa final SI'!AH186)</f>
        <v/>
      </c>
      <c r="M183" s="347" t="str">
        <f>IF('Mapa final SI'!T186="","",'Mapa final SI'!T186)</f>
        <v/>
      </c>
      <c r="N183" s="409"/>
      <c r="O183" s="409"/>
      <c r="P183" s="409"/>
      <c r="Q183" s="410"/>
    </row>
    <row r="184" spans="1:17" ht="43.5" customHeight="1" x14ac:dyDescent="0.25">
      <c r="A184" s="118" t="s">
        <v>815</v>
      </c>
      <c r="B184" s="697"/>
      <c r="C184" s="699"/>
      <c r="D184" s="701"/>
      <c r="E184" s="699"/>
      <c r="F184" s="702"/>
      <c r="G184" s="702"/>
      <c r="H184" s="816"/>
      <c r="I184" s="412" t="str">
        <f>IF('Mapa final SI'!AC187="","",'Mapa final SI'!AC187)</f>
        <v/>
      </c>
      <c r="J184" s="412" t="str">
        <f>IF('Mapa final SI'!AE187="","",'Mapa final SI'!AE187)</f>
        <v/>
      </c>
      <c r="K184" s="412" t="str">
        <f t="shared" si="2"/>
        <v/>
      </c>
      <c r="L184" s="412" t="str">
        <f>IF('Mapa final SI'!AH187="","",'Mapa final SI'!AH187)</f>
        <v/>
      </c>
      <c r="M184" s="347" t="str">
        <f>IF('Mapa final SI'!T187="","",'Mapa final SI'!T187)</f>
        <v/>
      </c>
      <c r="N184" s="409"/>
      <c r="O184" s="409"/>
      <c r="P184" s="409"/>
      <c r="Q184" s="410"/>
    </row>
    <row r="185" spans="1:17" ht="43.5" customHeight="1" x14ac:dyDescent="0.25">
      <c r="A185" s="118" t="s">
        <v>816</v>
      </c>
      <c r="B185" s="697"/>
      <c r="C185" s="699"/>
      <c r="D185" s="701"/>
      <c r="E185" s="699"/>
      <c r="F185" s="702"/>
      <c r="G185" s="702"/>
      <c r="H185" s="816"/>
      <c r="I185" s="412" t="str">
        <f>IF('Mapa final SI'!AC188="","",'Mapa final SI'!AC188)</f>
        <v/>
      </c>
      <c r="J185" s="412" t="str">
        <f>IF('Mapa final SI'!AE188="","",'Mapa final SI'!AE188)</f>
        <v/>
      </c>
      <c r="K185" s="412" t="str">
        <f t="shared" si="2"/>
        <v/>
      </c>
      <c r="L185" s="412" t="str">
        <f>IF('Mapa final SI'!AH188="","",'Mapa final SI'!AH188)</f>
        <v/>
      </c>
      <c r="M185" s="347" t="str">
        <f>IF('Mapa final SI'!T188="","",'Mapa final SI'!T188)</f>
        <v/>
      </c>
      <c r="N185" s="409"/>
      <c r="O185" s="409"/>
      <c r="P185" s="409"/>
      <c r="Q185" s="410"/>
    </row>
    <row r="186" spans="1:17" ht="43.5" customHeight="1" x14ac:dyDescent="0.25">
      <c r="A186" s="118" t="s">
        <v>817</v>
      </c>
      <c r="B186" s="697"/>
      <c r="C186" s="699"/>
      <c r="D186" s="701"/>
      <c r="E186" s="699"/>
      <c r="F186" s="702"/>
      <c r="G186" s="702"/>
      <c r="H186" s="714"/>
      <c r="I186" s="412" t="str">
        <f>IF('Mapa final SI'!AC189="","",'Mapa final SI'!AC189)</f>
        <v/>
      </c>
      <c r="J186" s="412" t="str">
        <f>IF('Mapa final SI'!AE189="","",'Mapa final SI'!AE189)</f>
        <v/>
      </c>
      <c r="K186" s="412" t="str">
        <f t="shared" si="2"/>
        <v/>
      </c>
      <c r="L186" s="412" t="str">
        <f>IF('Mapa final SI'!AH189="","",'Mapa final SI'!AH189)</f>
        <v/>
      </c>
      <c r="M186" s="347" t="str">
        <f>IF('Mapa final SI'!T189="","",'Mapa final SI'!T189)</f>
        <v/>
      </c>
      <c r="N186" s="409"/>
      <c r="O186" s="409"/>
      <c r="P186" s="409"/>
      <c r="Q186" s="410"/>
    </row>
    <row r="187" spans="1:17" ht="43.5" customHeight="1" x14ac:dyDescent="0.25">
      <c r="A187" s="118" t="s">
        <v>818</v>
      </c>
      <c r="B187" s="696"/>
      <c r="C187" s="698" t="str">
        <f>IF('Mapa final SI'!G190="","",'Mapa final SI'!G190)</f>
        <v/>
      </c>
      <c r="D187" s="700"/>
      <c r="E187" s="698" t="str">
        <f>IF('Mapa final SI'!F190="","",'Mapa final SI'!F190)</f>
        <v/>
      </c>
      <c r="F187" s="713" t="str">
        <f>IF('Mapa final SI'!L190="","",'Mapa final SI'!L190)</f>
        <v/>
      </c>
      <c r="G187" s="713" t="str">
        <f>IF('Mapa final SI'!P190="","",'Mapa final SI'!P190)</f>
        <v/>
      </c>
      <c r="H187" s="816"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2" t="str">
        <f>IF('Mapa final SI'!AC190="","",'Mapa final SI'!AC190)</f>
        <v/>
      </c>
      <c r="J187" s="412" t="str">
        <f>IF('Mapa final SI'!AE190="","",'Mapa final SI'!AE190)</f>
        <v/>
      </c>
      <c r="K187" s="412" t="str">
        <f t="shared" si="2"/>
        <v/>
      </c>
      <c r="L187" s="412" t="str">
        <f>IF('Mapa final SI'!AH190="","",'Mapa final SI'!AH190)</f>
        <v/>
      </c>
      <c r="M187" s="347" t="str">
        <f>IF('Mapa final SI'!T190="","",'Mapa final SI'!T190)</f>
        <v/>
      </c>
      <c r="N187" s="409"/>
      <c r="O187" s="409"/>
      <c r="P187" s="409"/>
      <c r="Q187" s="410"/>
    </row>
    <row r="188" spans="1:17" ht="43.5" customHeight="1" x14ac:dyDescent="0.25">
      <c r="A188" s="118" t="s">
        <v>819</v>
      </c>
      <c r="B188" s="697"/>
      <c r="C188" s="699"/>
      <c r="D188" s="701"/>
      <c r="E188" s="699"/>
      <c r="F188" s="702"/>
      <c r="G188" s="702"/>
      <c r="H188" s="816"/>
      <c r="I188" s="412" t="str">
        <f>IF('Mapa final SI'!AC191="","",'Mapa final SI'!AC191)</f>
        <v/>
      </c>
      <c r="J188" s="412" t="str">
        <f>IF('Mapa final SI'!AE191="","",'Mapa final SI'!AE191)</f>
        <v/>
      </c>
      <c r="K188" s="412" t="str">
        <f t="shared" si="2"/>
        <v/>
      </c>
      <c r="L188" s="412" t="str">
        <f>IF('Mapa final SI'!AH191="","",'Mapa final SI'!AH191)</f>
        <v/>
      </c>
      <c r="M188" s="347" t="str">
        <f>IF('Mapa final SI'!T191="","",'Mapa final SI'!T191)</f>
        <v/>
      </c>
      <c r="N188" s="409"/>
      <c r="O188" s="409"/>
      <c r="P188" s="409"/>
      <c r="Q188" s="410"/>
    </row>
    <row r="189" spans="1:17" ht="43.5" customHeight="1" x14ac:dyDescent="0.25">
      <c r="A189" s="118" t="s">
        <v>820</v>
      </c>
      <c r="B189" s="697"/>
      <c r="C189" s="699"/>
      <c r="D189" s="701"/>
      <c r="E189" s="699"/>
      <c r="F189" s="702"/>
      <c r="G189" s="702"/>
      <c r="H189" s="816"/>
      <c r="I189" s="412" t="str">
        <f>IF('Mapa final SI'!AC192="","",'Mapa final SI'!AC192)</f>
        <v/>
      </c>
      <c r="J189" s="412" t="str">
        <f>IF('Mapa final SI'!AE192="","",'Mapa final SI'!AE192)</f>
        <v/>
      </c>
      <c r="K189" s="412" t="str">
        <f t="shared" si="2"/>
        <v/>
      </c>
      <c r="L189" s="412" t="str">
        <f>IF('Mapa final SI'!AH192="","",'Mapa final SI'!AH192)</f>
        <v/>
      </c>
      <c r="M189" s="347" t="str">
        <f>IF('Mapa final SI'!T192="","",'Mapa final SI'!T192)</f>
        <v/>
      </c>
      <c r="N189" s="409"/>
      <c r="O189" s="409"/>
      <c r="P189" s="409"/>
      <c r="Q189" s="410"/>
    </row>
    <row r="190" spans="1:17" ht="43.5" customHeight="1" x14ac:dyDescent="0.25">
      <c r="A190" s="118" t="s">
        <v>821</v>
      </c>
      <c r="B190" s="697"/>
      <c r="C190" s="699"/>
      <c r="D190" s="701"/>
      <c r="E190" s="699"/>
      <c r="F190" s="702"/>
      <c r="G190" s="702"/>
      <c r="H190" s="816"/>
      <c r="I190" s="412" t="str">
        <f>IF('Mapa final SI'!AC193="","",'Mapa final SI'!AC193)</f>
        <v/>
      </c>
      <c r="J190" s="412" t="str">
        <f>IF('Mapa final SI'!AE193="","",'Mapa final SI'!AE193)</f>
        <v/>
      </c>
      <c r="K190" s="412" t="str">
        <f t="shared" si="2"/>
        <v/>
      </c>
      <c r="L190" s="412" t="str">
        <f>IF('Mapa final SI'!AH193="","",'Mapa final SI'!AH193)</f>
        <v/>
      </c>
      <c r="M190" s="347" t="str">
        <f>IF('Mapa final SI'!T193="","",'Mapa final SI'!T193)</f>
        <v/>
      </c>
      <c r="N190" s="409"/>
      <c r="O190" s="409"/>
      <c r="P190" s="409"/>
      <c r="Q190" s="410"/>
    </row>
    <row r="191" spans="1:17" ht="43.5" customHeight="1" x14ac:dyDescent="0.25">
      <c r="A191" s="118" t="s">
        <v>822</v>
      </c>
      <c r="B191" s="697"/>
      <c r="C191" s="699"/>
      <c r="D191" s="701"/>
      <c r="E191" s="699"/>
      <c r="F191" s="702"/>
      <c r="G191" s="702"/>
      <c r="H191" s="816"/>
      <c r="I191" s="412" t="str">
        <f>IF('Mapa final SI'!AC194="","",'Mapa final SI'!AC194)</f>
        <v/>
      </c>
      <c r="J191" s="412" t="str">
        <f>IF('Mapa final SI'!AE194="","",'Mapa final SI'!AE194)</f>
        <v/>
      </c>
      <c r="K191" s="412" t="str">
        <f t="shared" si="2"/>
        <v/>
      </c>
      <c r="L191" s="412" t="str">
        <f>IF('Mapa final SI'!AH194="","",'Mapa final SI'!AH194)</f>
        <v/>
      </c>
      <c r="M191" s="347" t="str">
        <f>IF('Mapa final SI'!T194="","",'Mapa final SI'!T194)</f>
        <v/>
      </c>
      <c r="N191" s="409"/>
      <c r="O191" s="409"/>
      <c r="P191" s="409"/>
      <c r="Q191" s="410"/>
    </row>
    <row r="192" spans="1:17" ht="43.5" customHeight="1" x14ac:dyDescent="0.25">
      <c r="A192" s="118" t="s">
        <v>823</v>
      </c>
      <c r="B192" s="697"/>
      <c r="C192" s="699"/>
      <c r="D192" s="701"/>
      <c r="E192" s="699"/>
      <c r="F192" s="702"/>
      <c r="G192" s="702"/>
      <c r="H192" s="714"/>
      <c r="I192" s="412" t="str">
        <f>IF('Mapa final SI'!AC195="","",'Mapa final SI'!AC195)</f>
        <v/>
      </c>
      <c r="J192" s="412" t="str">
        <f>IF('Mapa final SI'!AE195="","",'Mapa final SI'!AE195)</f>
        <v/>
      </c>
      <c r="K192" s="412" t="str">
        <f t="shared" si="2"/>
        <v/>
      </c>
      <c r="L192" s="412" t="str">
        <f>IF('Mapa final SI'!AH195="","",'Mapa final SI'!AH195)</f>
        <v/>
      </c>
      <c r="M192" s="347" t="str">
        <f>IF('Mapa final SI'!T195="","",'Mapa final SI'!T195)</f>
        <v/>
      </c>
      <c r="N192" s="409"/>
      <c r="O192" s="409"/>
      <c r="P192" s="409"/>
      <c r="Q192" s="410"/>
    </row>
    <row r="193" spans="1:17" ht="43.5" customHeight="1" x14ac:dyDescent="0.25">
      <c r="A193" s="118" t="s">
        <v>824</v>
      </c>
      <c r="B193" s="696"/>
      <c r="C193" s="698" t="str">
        <f>IF('Mapa final SI'!G196="","",'Mapa final SI'!G196)</f>
        <v/>
      </c>
      <c r="D193" s="700"/>
      <c r="E193" s="698" t="str">
        <f>IF('Mapa final SI'!F196="","",'Mapa final SI'!F196)</f>
        <v/>
      </c>
      <c r="F193" s="713" t="str">
        <f>IF('Mapa final SI'!L196="","",'Mapa final SI'!L196)</f>
        <v/>
      </c>
      <c r="G193" s="713" t="str">
        <f>IF('Mapa final SI'!P196="","",'Mapa final SI'!P196)</f>
        <v/>
      </c>
      <c r="H193" s="816"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2" t="str">
        <f>IF('Mapa final SI'!AC196="","",'Mapa final SI'!AC196)</f>
        <v/>
      </c>
      <c r="J193" s="412" t="str">
        <f>IF('Mapa final SI'!AE196="","",'Mapa final SI'!AE196)</f>
        <v/>
      </c>
      <c r="K193" s="412" t="str">
        <f t="shared" si="2"/>
        <v/>
      </c>
      <c r="L193" s="412" t="str">
        <f>IF('Mapa final SI'!AH196="","",'Mapa final SI'!AH196)</f>
        <v/>
      </c>
      <c r="M193" s="347" t="str">
        <f>IF('Mapa final SI'!T196="","",'Mapa final SI'!T196)</f>
        <v/>
      </c>
      <c r="N193" s="409"/>
      <c r="O193" s="409"/>
      <c r="P193" s="409"/>
      <c r="Q193" s="410"/>
    </row>
    <row r="194" spans="1:17" ht="43.5" customHeight="1" x14ac:dyDescent="0.25">
      <c r="A194" s="118" t="s">
        <v>825</v>
      </c>
      <c r="B194" s="697"/>
      <c r="C194" s="699"/>
      <c r="D194" s="701"/>
      <c r="E194" s="699"/>
      <c r="F194" s="702"/>
      <c r="G194" s="702"/>
      <c r="H194" s="816"/>
      <c r="I194" s="412" t="str">
        <f>IF('Mapa final SI'!AC197="","",'Mapa final SI'!AC197)</f>
        <v/>
      </c>
      <c r="J194" s="412" t="str">
        <f>IF('Mapa final SI'!AE197="","",'Mapa final SI'!AE197)</f>
        <v/>
      </c>
      <c r="K194" s="412" t="str">
        <f t="shared" si="2"/>
        <v/>
      </c>
      <c r="L194" s="412" t="str">
        <f>IF('Mapa final SI'!AH197="","",'Mapa final SI'!AH197)</f>
        <v/>
      </c>
      <c r="M194" s="347" t="str">
        <f>IF('Mapa final SI'!T197="","",'Mapa final SI'!T197)</f>
        <v/>
      </c>
      <c r="N194" s="409"/>
      <c r="O194" s="409"/>
      <c r="P194" s="409"/>
      <c r="Q194" s="410"/>
    </row>
    <row r="195" spans="1:17" ht="43.5" customHeight="1" x14ac:dyDescent="0.25">
      <c r="A195" s="118" t="s">
        <v>826</v>
      </c>
      <c r="B195" s="697"/>
      <c r="C195" s="699"/>
      <c r="D195" s="701"/>
      <c r="E195" s="699"/>
      <c r="F195" s="702"/>
      <c r="G195" s="702"/>
      <c r="H195" s="816"/>
      <c r="I195" s="412" t="str">
        <f>IF('Mapa final SI'!AC198="","",'Mapa final SI'!AC198)</f>
        <v/>
      </c>
      <c r="J195" s="412" t="str">
        <f>IF('Mapa final SI'!AE198="","",'Mapa final SI'!AE198)</f>
        <v/>
      </c>
      <c r="K195" s="412" t="str">
        <f t="shared" si="2"/>
        <v/>
      </c>
      <c r="L195" s="412" t="str">
        <f>IF('Mapa final SI'!AH198="","",'Mapa final SI'!AH198)</f>
        <v/>
      </c>
      <c r="M195" s="347" t="str">
        <f>IF('Mapa final SI'!T198="","",'Mapa final SI'!T198)</f>
        <v/>
      </c>
      <c r="N195" s="409"/>
      <c r="O195" s="409"/>
      <c r="P195" s="409"/>
      <c r="Q195" s="410"/>
    </row>
    <row r="196" spans="1:17" ht="43.5" customHeight="1" x14ac:dyDescent="0.25">
      <c r="A196" s="118" t="s">
        <v>827</v>
      </c>
      <c r="B196" s="697"/>
      <c r="C196" s="699"/>
      <c r="D196" s="701"/>
      <c r="E196" s="699"/>
      <c r="F196" s="702"/>
      <c r="G196" s="702"/>
      <c r="H196" s="816"/>
      <c r="I196" s="412" t="str">
        <f>IF('Mapa final SI'!AC199="","",'Mapa final SI'!AC199)</f>
        <v/>
      </c>
      <c r="J196" s="412" t="str">
        <f>IF('Mapa final SI'!AE199="","",'Mapa final SI'!AE199)</f>
        <v/>
      </c>
      <c r="K196" s="412" t="str">
        <f t="shared" si="2"/>
        <v/>
      </c>
      <c r="L196" s="412" t="str">
        <f>IF('Mapa final SI'!AH199="","",'Mapa final SI'!AH199)</f>
        <v/>
      </c>
      <c r="M196" s="347" t="str">
        <f>IF('Mapa final SI'!T199="","",'Mapa final SI'!T199)</f>
        <v/>
      </c>
      <c r="N196" s="409"/>
      <c r="O196" s="409"/>
      <c r="P196" s="409"/>
      <c r="Q196" s="410"/>
    </row>
    <row r="197" spans="1:17" ht="43.5" customHeight="1" x14ac:dyDescent="0.25">
      <c r="A197" s="118" t="s">
        <v>828</v>
      </c>
      <c r="B197" s="697"/>
      <c r="C197" s="699"/>
      <c r="D197" s="701"/>
      <c r="E197" s="699"/>
      <c r="F197" s="702"/>
      <c r="G197" s="702"/>
      <c r="H197" s="816"/>
      <c r="I197" s="412" t="str">
        <f>IF('Mapa final SI'!AC200="","",'Mapa final SI'!AC200)</f>
        <v/>
      </c>
      <c r="J197" s="412" t="str">
        <f>IF('Mapa final SI'!AE200="","",'Mapa final SI'!AE200)</f>
        <v/>
      </c>
      <c r="K197" s="412" t="str">
        <f t="shared" si="2"/>
        <v/>
      </c>
      <c r="L197" s="412" t="str">
        <f>IF('Mapa final SI'!AH200="","",'Mapa final SI'!AH200)</f>
        <v/>
      </c>
      <c r="M197" s="347" t="str">
        <f>IF('Mapa final SI'!T200="","",'Mapa final SI'!T200)</f>
        <v/>
      </c>
      <c r="N197" s="409"/>
      <c r="O197" s="409"/>
      <c r="P197" s="409"/>
      <c r="Q197" s="410"/>
    </row>
    <row r="198" spans="1:17" ht="43.5" customHeight="1" x14ac:dyDescent="0.25">
      <c r="A198" s="118" t="s">
        <v>829</v>
      </c>
      <c r="B198" s="697"/>
      <c r="C198" s="699"/>
      <c r="D198" s="701"/>
      <c r="E198" s="699"/>
      <c r="F198" s="702"/>
      <c r="G198" s="702"/>
      <c r="H198" s="714"/>
      <c r="I198" s="412" t="str">
        <f>IF('Mapa final SI'!AC201="","",'Mapa final SI'!AC201)</f>
        <v/>
      </c>
      <c r="J198" s="412" t="str">
        <f>IF('Mapa final SI'!AE201="","",'Mapa final SI'!AE201)</f>
        <v/>
      </c>
      <c r="K198" s="412" t="str">
        <f t="shared" si="2"/>
        <v/>
      </c>
      <c r="L198" s="412" t="str">
        <f>IF('Mapa final SI'!AH201="","",'Mapa final SI'!AH201)</f>
        <v/>
      </c>
      <c r="M198" s="347" t="str">
        <f>IF('Mapa final SI'!T201="","",'Mapa final SI'!T201)</f>
        <v/>
      </c>
      <c r="N198" s="409"/>
      <c r="O198" s="409"/>
      <c r="P198" s="409"/>
      <c r="Q198" s="410"/>
    </row>
    <row r="199" spans="1:17" ht="43.5" customHeight="1" x14ac:dyDescent="0.25">
      <c r="A199" s="118" t="s">
        <v>830</v>
      </c>
      <c r="B199" s="696"/>
      <c r="C199" s="698" t="str">
        <f>IF('Mapa final SI'!G202="","",'Mapa final SI'!G202)</f>
        <v/>
      </c>
      <c r="D199" s="700"/>
      <c r="E199" s="698" t="str">
        <f>IF('Mapa final SI'!F202="","",'Mapa final SI'!F202)</f>
        <v/>
      </c>
      <c r="F199" s="713" t="str">
        <f>IF('Mapa final SI'!L202="","",'Mapa final SI'!L202)</f>
        <v/>
      </c>
      <c r="G199" s="713" t="str">
        <f>IF('Mapa final SI'!P202="","",'Mapa final SI'!P202)</f>
        <v/>
      </c>
      <c r="H199" s="816"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2" t="str">
        <f>IF('Mapa final SI'!AC202="","",'Mapa final SI'!AC202)</f>
        <v/>
      </c>
      <c r="J199" s="412" t="str">
        <f>IF('Mapa final SI'!AE202="","",'Mapa final SI'!AE202)</f>
        <v/>
      </c>
      <c r="K199" s="412" t="str">
        <f t="shared" si="2"/>
        <v/>
      </c>
      <c r="L199" s="412" t="str">
        <f>IF('Mapa final SI'!AH202="","",'Mapa final SI'!AH202)</f>
        <v/>
      </c>
      <c r="M199" s="347" t="str">
        <f>IF('Mapa final SI'!T202="","",'Mapa final SI'!T202)</f>
        <v/>
      </c>
      <c r="N199" s="409"/>
      <c r="O199" s="409"/>
      <c r="P199" s="409"/>
      <c r="Q199" s="410"/>
    </row>
    <row r="200" spans="1:17" ht="43.5" customHeight="1" x14ac:dyDescent="0.25">
      <c r="A200" s="118" t="s">
        <v>831</v>
      </c>
      <c r="B200" s="697"/>
      <c r="C200" s="699"/>
      <c r="D200" s="701"/>
      <c r="E200" s="699"/>
      <c r="F200" s="702"/>
      <c r="G200" s="702"/>
      <c r="H200" s="816"/>
      <c r="I200" s="412" t="str">
        <f>IF('Mapa final SI'!AC203="","",'Mapa final SI'!AC203)</f>
        <v/>
      </c>
      <c r="J200" s="412" t="str">
        <f>IF('Mapa final SI'!AE203="","",'Mapa final SI'!AE203)</f>
        <v/>
      </c>
      <c r="K200" s="412"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2" t="str">
        <f>IF('Mapa final SI'!AH203="","",'Mapa final SI'!AH203)</f>
        <v/>
      </c>
      <c r="M200" s="347" t="str">
        <f>IF('Mapa final SI'!T203="","",'Mapa final SI'!T203)</f>
        <v/>
      </c>
      <c r="N200" s="409"/>
      <c r="O200" s="409"/>
      <c r="P200" s="409"/>
      <c r="Q200" s="410"/>
    </row>
    <row r="201" spans="1:17" ht="43.5" customHeight="1" x14ac:dyDescent="0.25">
      <c r="A201" s="118" t="s">
        <v>832</v>
      </c>
      <c r="B201" s="697"/>
      <c r="C201" s="699"/>
      <c r="D201" s="701"/>
      <c r="E201" s="699"/>
      <c r="F201" s="702"/>
      <c r="G201" s="702"/>
      <c r="H201" s="816"/>
      <c r="I201" s="412" t="str">
        <f>IF('Mapa final SI'!AC204="","",'Mapa final SI'!AC204)</f>
        <v/>
      </c>
      <c r="J201" s="412" t="str">
        <f>IF('Mapa final SI'!AE204="","",'Mapa final SI'!AE204)</f>
        <v/>
      </c>
      <c r="K201" s="412" t="str">
        <f t="shared" si="3"/>
        <v/>
      </c>
      <c r="L201" s="412" t="str">
        <f>IF('Mapa final SI'!AH204="","",'Mapa final SI'!AH204)</f>
        <v/>
      </c>
      <c r="M201" s="347" t="str">
        <f>IF('Mapa final SI'!T204="","",'Mapa final SI'!T204)</f>
        <v/>
      </c>
      <c r="N201" s="409"/>
      <c r="O201" s="409"/>
      <c r="P201" s="409"/>
      <c r="Q201" s="410"/>
    </row>
    <row r="202" spans="1:17" ht="43.5" customHeight="1" x14ac:dyDescent="0.25">
      <c r="A202" s="118" t="s">
        <v>833</v>
      </c>
      <c r="B202" s="697"/>
      <c r="C202" s="699"/>
      <c r="D202" s="701"/>
      <c r="E202" s="699"/>
      <c r="F202" s="702"/>
      <c r="G202" s="702"/>
      <c r="H202" s="816"/>
      <c r="I202" s="412" t="str">
        <f>IF('Mapa final SI'!AC205="","",'Mapa final SI'!AC205)</f>
        <v/>
      </c>
      <c r="J202" s="412" t="str">
        <f>IF('Mapa final SI'!AE205="","",'Mapa final SI'!AE205)</f>
        <v/>
      </c>
      <c r="K202" s="412" t="str">
        <f t="shared" si="3"/>
        <v/>
      </c>
      <c r="L202" s="412" t="str">
        <f>IF('Mapa final SI'!AH205="","",'Mapa final SI'!AH205)</f>
        <v/>
      </c>
      <c r="M202" s="347" t="str">
        <f>IF('Mapa final SI'!T205="","",'Mapa final SI'!T205)</f>
        <v/>
      </c>
      <c r="N202" s="409"/>
      <c r="O202" s="409"/>
      <c r="P202" s="409"/>
      <c r="Q202" s="410"/>
    </row>
    <row r="203" spans="1:17" ht="43.5" customHeight="1" x14ac:dyDescent="0.25">
      <c r="A203" s="118" t="s">
        <v>834</v>
      </c>
      <c r="B203" s="697"/>
      <c r="C203" s="699"/>
      <c r="D203" s="701"/>
      <c r="E203" s="699"/>
      <c r="F203" s="702"/>
      <c r="G203" s="702"/>
      <c r="H203" s="816"/>
      <c r="I203" s="412" t="str">
        <f>IF('Mapa final SI'!AC206="","",'Mapa final SI'!AC206)</f>
        <v/>
      </c>
      <c r="J203" s="412" t="str">
        <f>IF('Mapa final SI'!AE206="","",'Mapa final SI'!AE206)</f>
        <v/>
      </c>
      <c r="K203" s="412" t="str">
        <f t="shared" si="3"/>
        <v/>
      </c>
      <c r="L203" s="412" t="str">
        <f>IF('Mapa final SI'!AH206="","",'Mapa final SI'!AH206)</f>
        <v/>
      </c>
      <c r="M203" s="347" t="str">
        <f>IF('Mapa final SI'!T206="","",'Mapa final SI'!T206)</f>
        <v/>
      </c>
      <c r="N203" s="409"/>
      <c r="O203" s="409"/>
      <c r="P203" s="409"/>
      <c r="Q203" s="410"/>
    </row>
    <row r="204" spans="1:17" ht="43.5" customHeight="1" x14ac:dyDescent="0.25">
      <c r="A204" s="118" t="s">
        <v>835</v>
      </c>
      <c r="B204" s="697"/>
      <c r="C204" s="699"/>
      <c r="D204" s="701"/>
      <c r="E204" s="699"/>
      <c r="F204" s="702"/>
      <c r="G204" s="702"/>
      <c r="H204" s="714"/>
      <c r="I204" s="412" t="str">
        <f>IF('Mapa final SI'!AC207="","",'Mapa final SI'!AC207)</f>
        <v/>
      </c>
      <c r="J204" s="412" t="str">
        <f>IF('Mapa final SI'!AE207="","",'Mapa final SI'!AE207)</f>
        <v/>
      </c>
      <c r="K204" s="412" t="str">
        <f t="shared" si="3"/>
        <v/>
      </c>
      <c r="L204" s="412" t="str">
        <f>IF('Mapa final SI'!AH207="","",'Mapa final SI'!AH207)</f>
        <v/>
      </c>
      <c r="M204" s="347" t="str">
        <f>IF('Mapa final SI'!T207="","",'Mapa final SI'!T207)</f>
        <v/>
      </c>
      <c r="N204" s="409"/>
      <c r="O204" s="409"/>
      <c r="P204" s="409"/>
      <c r="Q204" s="410"/>
    </row>
    <row r="205" spans="1:17" ht="43.5" customHeight="1" x14ac:dyDescent="0.25">
      <c r="A205" s="118" t="s">
        <v>836</v>
      </c>
      <c r="B205" s="696"/>
      <c r="C205" s="698" t="str">
        <f>IF('Mapa final SI'!G208="","",'Mapa final SI'!G208)</f>
        <v/>
      </c>
      <c r="D205" s="700"/>
      <c r="E205" s="698" t="str">
        <f>IF('Mapa final SI'!F208="","",'Mapa final SI'!F208)</f>
        <v/>
      </c>
      <c r="F205" s="713" t="str">
        <f>IF('Mapa final SI'!L208="","",'Mapa final SI'!L208)</f>
        <v/>
      </c>
      <c r="G205" s="713" t="str">
        <f>IF('Mapa final SI'!P208="","",'Mapa final SI'!P208)</f>
        <v/>
      </c>
      <c r="H205" s="816"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2" t="str">
        <f>IF('Mapa final SI'!AC208="","",'Mapa final SI'!AC208)</f>
        <v/>
      </c>
      <c r="J205" s="412" t="str">
        <f>IF('Mapa final SI'!AE208="","",'Mapa final SI'!AE208)</f>
        <v/>
      </c>
      <c r="K205" s="412" t="str">
        <f t="shared" si="3"/>
        <v/>
      </c>
      <c r="L205" s="412" t="str">
        <f>IF('Mapa final SI'!AH208="","",'Mapa final SI'!AH208)</f>
        <v/>
      </c>
      <c r="M205" s="347" t="str">
        <f>IF('Mapa final SI'!T208="","",'Mapa final SI'!T208)</f>
        <v/>
      </c>
      <c r="N205" s="409"/>
      <c r="O205" s="409"/>
      <c r="P205" s="409"/>
      <c r="Q205" s="410"/>
    </row>
    <row r="206" spans="1:17" ht="43.5" customHeight="1" x14ac:dyDescent="0.25">
      <c r="A206" s="118" t="s">
        <v>837</v>
      </c>
      <c r="B206" s="697"/>
      <c r="C206" s="699"/>
      <c r="D206" s="701"/>
      <c r="E206" s="699"/>
      <c r="F206" s="702"/>
      <c r="G206" s="702"/>
      <c r="H206" s="816"/>
      <c r="I206" s="412" t="str">
        <f>IF('Mapa final SI'!AC209="","",'Mapa final SI'!AC209)</f>
        <v/>
      </c>
      <c r="J206" s="412" t="str">
        <f>IF('Mapa final SI'!AE209="","",'Mapa final SI'!AE209)</f>
        <v/>
      </c>
      <c r="K206" s="412" t="str">
        <f t="shared" si="3"/>
        <v/>
      </c>
      <c r="L206" s="412" t="str">
        <f>IF('Mapa final SI'!AH209="","",'Mapa final SI'!AH209)</f>
        <v/>
      </c>
      <c r="M206" s="347" t="str">
        <f>IF('Mapa final SI'!T209="","",'Mapa final SI'!T209)</f>
        <v/>
      </c>
      <c r="N206" s="409"/>
      <c r="O206" s="409"/>
      <c r="P206" s="409"/>
      <c r="Q206" s="410"/>
    </row>
    <row r="207" spans="1:17" ht="43.5" customHeight="1" x14ac:dyDescent="0.25">
      <c r="A207" s="118" t="s">
        <v>838</v>
      </c>
      <c r="B207" s="697"/>
      <c r="C207" s="699"/>
      <c r="D207" s="701"/>
      <c r="E207" s="699"/>
      <c r="F207" s="702"/>
      <c r="G207" s="702"/>
      <c r="H207" s="816"/>
      <c r="I207" s="412" t="str">
        <f>IF('Mapa final SI'!AC210="","",'Mapa final SI'!AC210)</f>
        <v/>
      </c>
      <c r="J207" s="412" t="str">
        <f>IF('Mapa final SI'!AE210="","",'Mapa final SI'!AE210)</f>
        <v/>
      </c>
      <c r="K207" s="412" t="str">
        <f t="shared" si="3"/>
        <v/>
      </c>
      <c r="L207" s="412" t="str">
        <f>IF('Mapa final SI'!AH210="","",'Mapa final SI'!AH210)</f>
        <v/>
      </c>
      <c r="M207" s="347" t="str">
        <f>IF('Mapa final SI'!T210="","",'Mapa final SI'!T210)</f>
        <v/>
      </c>
      <c r="N207" s="409"/>
      <c r="O207" s="409"/>
      <c r="P207" s="409"/>
      <c r="Q207" s="410"/>
    </row>
    <row r="208" spans="1:17" ht="43.5" customHeight="1" x14ac:dyDescent="0.25">
      <c r="A208" s="118" t="s">
        <v>839</v>
      </c>
      <c r="B208" s="697"/>
      <c r="C208" s="699"/>
      <c r="D208" s="701"/>
      <c r="E208" s="699"/>
      <c r="F208" s="702"/>
      <c r="G208" s="702"/>
      <c r="H208" s="816"/>
      <c r="I208" s="412" t="str">
        <f>IF('Mapa final SI'!AC211="","",'Mapa final SI'!AC211)</f>
        <v/>
      </c>
      <c r="J208" s="412" t="str">
        <f>IF('Mapa final SI'!AE211="","",'Mapa final SI'!AE211)</f>
        <v/>
      </c>
      <c r="K208" s="412" t="str">
        <f t="shared" si="3"/>
        <v/>
      </c>
      <c r="L208" s="412" t="str">
        <f>IF('Mapa final SI'!AH211="","",'Mapa final SI'!AH211)</f>
        <v/>
      </c>
      <c r="M208" s="347" t="str">
        <f>IF('Mapa final SI'!T211="","",'Mapa final SI'!T211)</f>
        <v/>
      </c>
      <c r="N208" s="409"/>
      <c r="O208" s="409"/>
      <c r="P208" s="409"/>
      <c r="Q208" s="410"/>
    </row>
    <row r="209" spans="1:17" ht="43.5" customHeight="1" x14ac:dyDescent="0.25">
      <c r="A209" s="118" t="s">
        <v>840</v>
      </c>
      <c r="B209" s="697"/>
      <c r="C209" s="699"/>
      <c r="D209" s="701"/>
      <c r="E209" s="699"/>
      <c r="F209" s="702"/>
      <c r="G209" s="702"/>
      <c r="H209" s="816"/>
      <c r="I209" s="412" t="str">
        <f>IF('Mapa final SI'!AC212="","",'Mapa final SI'!AC212)</f>
        <v/>
      </c>
      <c r="J209" s="412" t="str">
        <f>IF('Mapa final SI'!AE212="","",'Mapa final SI'!AE212)</f>
        <v/>
      </c>
      <c r="K209" s="412" t="str">
        <f t="shared" si="3"/>
        <v/>
      </c>
      <c r="L209" s="412" t="str">
        <f>IF('Mapa final SI'!AH212="","",'Mapa final SI'!AH212)</f>
        <v/>
      </c>
      <c r="M209" s="347" t="str">
        <f>IF('Mapa final SI'!T212="","",'Mapa final SI'!T212)</f>
        <v/>
      </c>
      <c r="N209" s="409"/>
      <c r="O209" s="409"/>
      <c r="P209" s="409"/>
      <c r="Q209" s="410"/>
    </row>
    <row r="210" spans="1:17" ht="43.5" customHeight="1" x14ac:dyDescent="0.25">
      <c r="A210" s="118" t="s">
        <v>841</v>
      </c>
      <c r="B210" s="697"/>
      <c r="C210" s="699"/>
      <c r="D210" s="701"/>
      <c r="E210" s="699"/>
      <c r="F210" s="702"/>
      <c r="G210" s="702"/>
      <c r="H210" s="714"/>
      <c r="I210" s="412" t="str">
        <f>IF('Mapa final SI'!AC213="","",'Mapa final SI'!AC213)</f>
        <v/>
      </c>
      <c r="J210" s="412" t="str">
        <f>IF('Mapa final SI'!AE213="","",'Mapa final SI'!AE213)</f>
        <v/>
      </c>
      <c r="K210" s="412" t="str">
        <f t="shared" si="3"/>
        <v/>
      </c>
      <c r="L210" s="412" t="str">
        <f>IF('Mapa final SI'!AH213="","",'Mapa final SI'!AH213)</f>
        <v/>
      </c>
      <c r="M210" s="347" t="str">
        <f>IF('Mapa final SI'!T213="","",'Mapa final SI'!T213)</f>
        <v/>
      </c>
      <c r="N210" s="409"/>
      <c r="O210" s="409"/>
      <c r="P210" s="409"/>
      <c r="Q210" s="410"/>
    </row>
    <row r="211" spans="1:17" ht="43.5" customHeight="1" x14ac:dyDescent="0.25">
      <c r="A211" s="118" t="s">
        <v>842</v>
      </c>
      <c r="B211" s="696"/>
      <c r="C211" s="698" t="str">
        <f>IF('Mapa final SI'!G214="","",'Mapa final SI'!G214)</f>
        <v/>
      </c>
      <c r="D211" s="700"/>
      <c r="E211" s="698" t="str">
        <f>IF('Mapa final SI'!F214="","",'Mapa final SI'!F214)</f>
        <v/>
      </c>
      <c r="F211" s="713" t="str">
        <f>IF('Mapa final SI'!L214="","",'Mapa final SI'!L214)</f>
        <v/>
      </c>
      <c r="G211" s="713" t="str">
        <f>IF('Mapa final SI'!P214="","",'Mapa final SI'!P214)</f>
        <v/>
      </c>
      <c r="H211" s="816"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2" t="str">
        <f>IF('Mapa final SI'!AC214="","",'Mapa final SI'!AC214)</f>
        <v/>
      </c>
      <c r="J211" s="412" t="str">
        <f>IF('Mapa final SI'!AE214="","",'Mapa final SI'!AE214)</f>
        <v/>
      </c>
      <c r="K211" s="412" t="str">
        <f t="shared" si="3"/>
        <v/>
      </c>
      <c r="L211" s="412" t="str">
        <f>IF('Mapa final SI'!AH214="","",'Mapa final SI'!AH214)</f>
        <v/>
      </c>
      <c r="M211" s="347" t="str">
        <f>IF('Mapa final SI'!T214="","",'Mapa final SI'!T214)</f>
        <v/>
      </c>
      <c r="N211" s="409"/>
      <c r="O211" s="409"/>
      <c r="P211" s="409"/>
      <c r="Q211" s="410"/>
    </row>
    <row r="212" spans="1:17" ht="43.5" customHeight="1" x14ac:dyDescent="0.25">
      <c r="A212" s="118" t="s">
        <v>843</v>
      </c>
      <c r="B212" s="697"/>
      <c r="C212" s="699"/>
      <c r="D212" s="701"/>
      <c r="E212" s="699"/>
      <c r="F212" s="702"/>
      <c r="G212" s="702"/>
      <c r="H212" s="816"/>
      <c r="I212" s="412" t="str">
        <f>IF('Mapa final SI'!AC215="","",'Mapa final SI'!AC215)</f>
        <v/>
      </c>
      <c r="J212" s="412" t="str">
        <f>IF('Mapa final SI'!AE215="","",'Mapa final SI'!AE215)</f>
        <v/>
      </c>
      <c r="K212" s="412" t="str">
        <f t="shared" si="3"/>
        <v/>
      </c>
      <c r="L212" s="412" t="str">
        <f>IF('Mapa final SI'!AH215="","",'Mapa final SI'!AH215)</f>
        <v/>
      </c>
      <c r="M212" s="347" t="str">
        <f>IF('Mapa final SI'!T215="","",'Mapa final SI'!T215)</f>
        <v/>
      </c>
      <c r="N212" s="409"/>
      <c r="O212" s="409"/>
      <c r="P212" s="409"/>
      <c r="Q212" s="410"/>
    </row>
    <row r="213" spans="1:17" ht="43.5" customHeight="1" x14ac:dyDescent="0.25">
      <c r="A213" s="118" t="s">
        <v>844</v>
      </c>
      <c r="B213" s="697"/>
      <c r="C213" s="699"/>
      <c r="D213" s="701"/>
      <c r="E213" s="699"/>
      <c r="F213" s="702"/>
      <c r="G213" s="702"/>
      <c r="H213" s="816"/>
      <c r="I213" s="412" t="str">
        <f>IF('Mapa final SI'!AC216="","",'Mapa final SI'!AC216)</f>
        <v/>
      </c>
      <c r="J213" s="412" t="str">
        <f>IF('Mapa final SI'!AE216="","",'Mapa final SI'!AE216)</f>
        <v/>
      </c>
      <c r="K213" s="412" t="str">
        <f t="shared" si="3"/>
        <v/>
      </c>
      <c r="L213" s="412" t="str">
        <f>IF('Mapa final SI'!AH216="","",'Mapa final SI'!AH216)</f>
        <v/>
      </c>
      <c r="M213" s="347" t="str">
        <f>IF('Mapa final SI'!T216="","",'Mapa final SI'!T216)</f>
        <v/>
      </c>
      <c r="N213" s="409"/>
      <c r="O213" s="409"/>
      <c r="P213" s="409"/>
      <c r="Q213" s="410"/>
    </row>
    <row r="214" spans="1:17" ht="43.5" customHeight="1" x14ac:dyDescent="0.25">
      <c r="A214" s="118" t="s">
        <v>845</v>
      </c>
      <c r="B214" s="697"/>
      <c r="C214" s="699"/>
      <c r="D214" s="701"/>
      <c r="E214" s="699"/>
      <c r="F214" s="702"/>
      <c r="G214" s="702"/>
      <c r="H214" s="816"/>
      <c r="I214" s="412" t="str">
        <f>IF('Mapa final SI'!AC217="","",'Mapa final SI'!AC217)</f>
        <v/>
      </c>
      <c r="J214" s="412" t="str">
        <f>IF('Mapa final SI'!AE217="","",'Mapa final SI'!AE217)</f>
        <v/>
      </c>
      <c r="K214" s="412" t="str">
        <f t="shared" si="3"/>
        <v/>
      </c>
      <c r="L214" s="412" t="str">
        <f>IF('Mapa final SI'!AH217="","",'Mapa final SI'!AH217)</f>
        <v/>
      </c>
      <c r="M214" s="347" t="str">
        <f>IF('Mapa final SI'!T217="","",'Mapa final SI'!T217)</f>
        <v/>
      </c>
      <c r="N214" s="409"/>
      <c r="O214" s="409"/>
      <c r="P214" s="409"/>
      <c r="Q214" s="410"/>
    </row>
    <row r="215" spans="1:17" ht="43.5" customHeight="1" x14ac:dyDescent="0.25">
      <c r="A215" s="118" t="s">
        <v>846</v>
      </c>
      <c r="B215" s="697"/>
      <c r="C215" s="699"/>
      <c r="D215" s="701"/>
      <c r="E215" s="699"/>
      <c r="F215" s="702"/>
      <c r="G215" s="702"/>
      <c r="H215" s="816"/>
      <c r="I215" s="412" t="str">
        <f>IF('Mapa final SI'!AC218="","",'Mapa final SI'!AC218)</f>
        <v/>
      </c>
      <c r="J215" s="412" t="str">
        <f>IF('Mapa final SI'!AE218="","",'Mapa final SI'!AE218)</f>
        <v/>
      </c>
      <c r="K215" s="412" t="str">
        <f t="shared" si="3"/>
        <v/>
      </c>
      <c r="L215" s="412" t="str">
        <f>IF('Mapa final SI'!AH218="","",'Mapa final SI'!AH218)</f>
        <v/>
      </c>
      <c r="M215" s="347" t="str">
        <f>IF('Mapa final SI'!T218="","",'Mapa final SI'!T218)</f>
        <v/>
      </c>
      <c r="N215" s="409"/>
      <c r="O215" s="409"/>
      <c r="P215" s="409"/>
      <c r="Q215" s="410"/>
    </row>
    <row r="216" spans="1:17" ht="43.5" customHeight="1" x14ac:dyDescent="0.25">
      <c r="A216" s="118" t="s">
        <v>847</v>
      </c>
      <c r="B216" s="697"/>
      <c r="C216" s="699"/>
      <c r="D216" s="701"/>
      <c r="E216" s="699"/>
      <c r="F216" s="702"/>
      <c r="G216" s="702"/>
      <c r="H216" s="714"/>
      <c r="I216" s="412" t="str">
        <f>IF('Mapa final SI'!AC219="","",'Mapa final SI'!AC219)</f>
        <v/>
      </c>
      <c r="J216" s="412" t="str">
        <f>IF('Mapa final SI'!AE219="","",'Mapa final SI'!AE219)</f>
        <v/>
      </c>
      <c r="K216" s="412" t="str">
        <f t="shared" si="3"/>
        <v/>
      </c>
      <c r="L216" s="412" t="str">
        <f>IF('Mapa final SI'!AH219="","",'Mapa final SI'!AH219)</f>
        <v/>
      </c>
      <c r="M216" s="347" t="str">
        <f>IF('Mapa final SI'!T219="","",'Mapa final SI'!T219)</f>
        <v/>
      </c>
      <c r="N216" s="409"/>
      <c r="O216" s="409"/>
      <c r="P216" s="409"/>
      <c r="Q216" s="410"/>
    </row>
    <row r="217" spans="1:17" ht="43.5" customHeight="1" x14ac:dyDescent="0.25">
      <c r="A217" s="118" t="s">
        <v>848</v>
      </c>
      <c r="B217" s="696"/>
      <c r="C217" s="698" t="str">
        <f>IF('Mapa final SI'!G220="","",'Mapa final SI'!G220)</f>
        <v/>
      </c>
      <c r="D217" s="700"/>
      <c r="E217" s="698" t="str">
        <f>IF('Mapa final SI'!F220="","",'Mapa final SI'!F220)</f>
        <v/>
      </c>
      <c r="F217" s="713" t="str">
        <f>IF('Mapa final SI'!L220="","",'Mapa final SI'!L220)</f>
        <v/>
      </c>
      <c r="G217" s="713" t="str">
        <f>IF('Mapa final SI'!P220="","",'Mapa final SI'!P220)</f>
        <v/>
      </c>
      <c r="H217" s="816"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2" t="str">
        <f>IF('Mapa final SI'!AC220="","",'Mapa final SI'!AC220)</f>
        <v/>
      </c>
      <c r="J217" s="412" t="str">
        <f>IF('Mapa final SI'!AE220="","",'Mapa final SI'!AE220)</f>
        <v/>
      </c>
      <c r="K217" s="412" t="str">
        <f t="shared" si="3"/>
        <v/>
      </c>
      <c r="L217" s="412" t="str">
        <f>IF('Mapa final SI'!AH220="","",'Mapa final SI'!AH220)</f>
        <v/>
      </c>
      <c r="M217" s="347" t="str">
        <f>IF('Mapa final SI'!T220="","",'Mapa final SI'!T220)</f>
        <v/>
      </c>
      <c r="N217" s="409"/>
      <c r="O217" s="409"/>
      <c r="P217" s="409"/>
      <c r="Q217" s="410"/>
    </row>
    <row r="218" spans="1:17" ht="43.5" customHeight="1" x14ac:dyDescent="0.25">
      <c r="A218" s="118" t="s">
        <v>849</v>
      </c>
      <c r="B218" s="697"/>
      <c r="C218" s="699"/>
      <c r="D218" s="701"/>
      <c r="E218" s="699"/>
      <c r="F218" s="702"/>
      <c r="G218" s="702"/>
      <c r="H218" s="816"/>
      <c r="I218" s="412" t="str">
        <f>IF('Mapa final SI'!AC221="","",'Mapa final SI'!AC221)</f>
        <v/>
      </c>
      <c r="J218" s="412" t="str">
        <f>IF('Mapa final SI'!AE221="","",'Mapa final SI'!AE221)</f>
        <v/>
      </c>
      <c r="K218" s="412" t="str">
        <f t="shared" si="3"/>
        <v/>
      </c>
      <c r="L218" s="412" t="str">
        <f>IF('Mapa final SI'!AH221="","",'Mapa final SI'!AH221)</f>
        <v/>
      </c>
      <c r="M218" s="347" t="str">
        <f>IF('Mapa final SI'!T221="","",'Mapa final SI'!T221)</f>
        <v/>
      </c>
      <c r="N218" s="409"/>
      <c r="O218" s="409"/>
      <c r="P218" s="409"/>
      <c r="Q218" s="410"/>
    </row>
    <row r="219" spans="1:17" ht="43.5" customHeight="1" x14ac:dyDescent="0.25">
      <c r="A219" s="118" t="s">
        <v>850</v>
      </c>
      <c r="B219" s="697"/>
      <c r="C219" s="699"/>
      <c r="D219" s="701"/>
      <c r="E219" s="699"/>
      <c r="F219" s="702"/>
      <c r="G219" s="702"/>
      <c r="H219" s="816"/>
      <c r="I219" s="412" t="str">
        <f>IF('Mapa final SI'!AC222="","",'Mapa final SI'!AC222)</f>
        <v/>
      </c>
      <c r="J219" s="412" t="str">
        <f>IF('Mapa final SI'!AE222="","",'Mapa final SI'!AE222)</f>
        <v/>
      </c>
      <c r="K219" s="412" t="str">
        <f t="shared" si="3"/>
        <v/>
      </c>
      <c r="L219" s="412" t="str">
        <f>IF('Mapa final SI'!AH222="","",'Mapa final SI'!AH222)</f>
        <v/>
      </c>
      <c r="M219" s="347" t="str">
        <f>IF('Mapa final SI'!T222="","",'Mapa final SI'!T222)</f>
        <v/>
      </c>
      <c r="N219" s="409"/>
      <c r="O219" s="409"/>
      <c r="P219" s="409"/>
      <c r="Q219" s="410"/>
    </row>
    <row r="220" spans="1:17" ht="43.5" customHeight="1" x14ac:dyDescent="0.25">
      <c r="A220" s="118" t="s">
        <v>851</v>
      </c>
      <c r="B220" s="697"/>
      <c r="C220" s="699"/>
      <c r="D220" s="701"/>
      <c r="E220" s="699"/>
      <c r="F220" s="702"/>
      <c r="G220" s="702"/>
      <c r="H220" s="816"/>
      <c r="I220" s="412" t="str">
        <f>IF('Mapa final SI'!AC223="","",'Mapa final SI'!AC223)</f>
        <v/>
      </c>
      <c r="J220" s="412" t="str">
        <f>IF('Mapa final SI'!AE223="","",'Mapa final SI'!AE223)</f>
        <v/>
      </c>
      <c r="K220" s="412" t="str">
        <f t="shared" si="3"/>
        <v/>
      </c>
      <c r="L220" s="412" t="str">
        <f>IF('Mapa final SI'!AH223="","",'Mapa final SI'!AH223)</f>
        <v/>
      </c>
      <c r="M220" s="347" t="str">
        <f>IF('Mapa final SI'!T223="","",'Mapa final SI'!T223)</f>
        <v/>
      </c>
      <c r="N220" s="409"/>
      <c r="O220" s="409"/>
      <c r="P220" s="409"/>
      <c r="Q220" s="410"/>
    </row>
    <row r="221" spans="1:17" ht="43.5" customHeight="1" x14ac:dyDescent="0.25">
      <c r="A221" s="118" t="s">
        <v>852</v>
      </c>
      <c r="B221" s="697"/>
      <c r="C221" s="699"/>
      <c r="D221" s="701"/>
      <c r="E221" s="699"/>
      <c r="F221" s="702"/>
      <c r="G221" s="702"/>
      <c r="H221" s="816"/>
      <c r="I221" s="412" t="str">
        <f>IF('Mapa final SI'!AC224="","",'Mapa final SI'!AC224)</f>
        <v/>
      </c>
      <c r="J221" s="412" t="str">
        <f>IF('Mapa final SI'!AE224="","",'Mapa final SI'!AE224)</f>
        <v/>
      </c>
      <c r="K221" s="412" t="str">
        <f t="shared" si="3"/>
        <v/>
      </c>
      <c r="L221" s="412" t="str">
        <f>IF('Mapa final SI'!AH224="","",'Mapa final SI'!AH224)</f>
        <v/>
      </c>
      <c r="M221" s="347" t="str">
        <f>IF('Mapa final SI'!T224="","",'Mapa final SI'!T224)</f>
        <v/>
      </c>
      <c r="N221" s="409"/>
      <c r="O221" s="409"/>
      <c r="P221" s="409"/>
      <c r="Q221" s="410"/>
    </row>
    <row r="222" spans="1:17" ht="43.5" customHeight="1" x14ac:dyDescent="0.25">
      <c r="A222" s="118" t="s">
        <v>853</v>
      </c>
      <c r="B222" s="697"/>
      <c r="C222" s="699"/>
      <c r="D222" s="701"/>
      <c r="E222" s="699"/>
      <c r="F222" s="702"/>
      <c r="G222" s="702"/>
      <c r="H222" s="714"/>
      <c r="I222" s="412" t="str">
        <f>IF('Mapa final SI'!AC225="","",'Mapa final SI'!AC225)</f>
        <v/>
      </c>
      <c r="J222" s="412" t="str">
        <f>IF('Mapa final SI'!AE225="","",'Mapa final SI'!AE225)</f>
        <v/>
      </c>
      <c r="K222" s="412" t="str">
        <f t="shared" si="3"/>
        <v/>
      </c>
      <c r="L222" s="412" t="str">
        <f>IF('Mapa final SI'!AH225="","",'Mapa final SI'!AH225)</f>
        <v/>
      </c>
      <c r="M222" s="347" t="str">
        <f>IF('Mapa final SI'!T225="","",'Mapa final SI'!T225)</f>
        <v/>
      </c>
      <c r="N222" s="409"/>
      <c r="O222" s="409"/>
      <c r="P222" s="409"/>
      <c r="Q222" s="410"/>
    </row>
    <row r="223" spans="1:17" ht="43.5" customHeight="1" x14ac:dyDescent="0.25">
      <c r="A223" s="118" t="s">
        <v>854</v>
      </c>
      <c r="B223" s="696"/>
      <c r="C223" s="698" t="str">
        <f>IF('Mapa final SI'!G226="","",'Mapa final SI'!G226)</f>
        <v/>
      </c>
      <c r="D223" s="700"/>
      <c r="E223" s="698" t="str">
        <f>IF('Mapa final SI'!F226="","",'Mapa final SI'!F226)</f>
        <v/>
      </c>
      <c r="F223" s="713" t="str">
        <f>IF('Mapa final SI'!L226="","",'Mapa final SI'!L226)</f>
        <v/>
      </c>
      <c r="G223" s="713" t="str">
        <f>IF('Mapa final SI'!P226="","",'Mapa final SI'!P226)</f>
        <v/>
      </c>
      <c r="H223" s="816"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2" t="str">
        <f>IF('Mapa final SI'!AC226="","",'Mapa final SI'!AC226)</f>
        <v/>
      </c>
      <c r="J223" s="412" t="str">
        <f>IF('Mapa final SI'!AE226="","",'Mapa final SI'!AE226)</f>
        <v/>
      </c>
      <c r="K223" s="412" t="str">
        <f t="shared" si="3"/>
        <v/>
      </c>
      <c r="L223" s="412" t="str">
        <f>IF('Mapa final SI'!AH226="","",'Mapa final SI'!AH226)</f>
        <v/>
      </c>
      <c r="M223" s="347" t="str">
        <f>IF('Mapa final SI'!T226="","",'Mapa final SI'!T226)</f>
        <v/>
      </c>
      <c r="N223" s="409"/>
      <c r="O223" s="409"/>
      <c r="P223" s="409"/>
      <c r="Q223" s="410"/>
    </row>
    <row r="224" spans="1:17" ht="43.5" customHeight="1" x14ac:dyDescent="0.25">
      <c r="A224" s="118" t="s">
        <v>855</v>
      </c>
      <c r="B224" s="697"/>
      <c r="C224" s="699"/>
      <c r="D224" s="701"/>
      <c r="E224" s="699"/>
      <c r="F224" s="702"/>
      <c r="G224" s="702"/>
      <c r="H224" s="816"/>
      <c r="I224" s="412" t="str">
        <f>IF('Mapa final SI'!AC227="","",'Mapa final SI'!AC227)</f>
        <v/>
      </c>
      <c r="J224" s="412" t="str">
        <f>IF('Mapa final SI'!AE227="","",'Mapa final SI'!AE227)</f>
        <v/>
      </c>
      <c r="K224" s="412" t="str">
        <f t="shared" si="3"/>
        <v/>
      </c>
      <c r="L224" s="412" t="str">
        <f>IF('Mapa final SI'!AH227="","",'Mapa final SI'!AH227)</f>
        <v/>
      </c>
      <c r="M224" s="347" t="str">
        <f>IF('Mapa final SI'!T227="","",'Mapa final SI'!T227)</f>
        <v/>
      </c>
      <c r="N224" s="409"/>
      <c r="O224" s="409"/>
      <c r="P224" s="409"/>
      <c r="Q224" s="410"/>
    </row>
    <row r="225" spans="1:17" ht="43.5" customHeight="1" x14ac:dyDescent="0.25">
      <c r="A225" s="118" t="s">
        <v>856</v>
      </c>
      <c r="B225" s="697"/>
      <c r="C225" s="699"/>
      <c r="D225" s="701"/>
      <c r="E225" s="699"/>
      <c r="F225" s="702"/>
      <c r="G225" s="702"/>
      <c r="H225" s="816"/>
      <c r="I225" s="412" t="str">
        <f>IF('Mapa final SI'!AC228="","",'Mapa final SI'!AC228)</f>
        <v/>
      </c>
      <c r="J225" s="412" t="str">
        <f>IF('Mapa final SI'!AE228="","",'Mapa final SI'!AE228)</f>
        <v/>
      </c>
      <c r="K225" s="412" t="str">
        <f t="shared" si="3"/>
        <v/>
      </c>
      <c r="L225" s="412" t="str">
        <f>IF('Mapa final SI'!AH228="","",'Mapa final SI'!AH228)</f>
        <v/>
      </c>
      <c r="M225" s="347" t="str">
        <f>IF('Mapa final SI'!T228="","",'Mapa final SI'!T228)</f>
        <v/>
      </c>
      <c r="N225" s="409"/>
      <c r="O225" s="409"/>
      <c r="P225" s="409"/>
      <c r="Q225" s="410"/>
    </row>
    <row r="226" spans="1:17" ht="43.5" customHeight="1" x14ac:dyDescent="0.25">
      <c r="A226" s="118" t="s">
        <v>857</v>
      </c>
      <c r="B226" s="697"/>
      <c r="C226" s="699"/>
      <c r="D226" s="701"/>
      <c r="E226" s="699"/>
      <c r="F226" s="702"/>
      <c r="G226" s="702"/>
      <c r="H226" s="816"/>
      <c r="I226" s="412" t="str">
        <f>IF('Mapa final SI'!AC229="","",'Mapa final SI'!AC229)</f>
        <v/>
      </c>
      <c r="J226" s="412" t="str">
        <f>IF('Mapa final SI'!AE229="","",'Mapa final SI'!AE229)</f>
        <v/>
      </c>
      <c r="K226" s="412" t="str">
        <f t="shared" si="3"/>
        <v/>
      </c>
      <c r="L226" s="412" t="str">
        <f>IF('Mapa final SI'!AH229="","",'Mapa final SI'!AH229)</f>
        <v/>
      </c>
      <c r="M226" s="347" t="str">
        <f>IF('Mapa final SI'!T229="","",'Mapa final SI'!T229)</f>
        <v/>
      </c>
      <c r="N226" s="409"/>
      <c r="O226" s="409"/>
      <c r="P226" s="409"/>
      <c r="Q226" s="410"/>
    </row>
    <row r="227" spans="1:17" ht="43.5" customHeight="1" x14ac:dyDescent="0.25">
      <c r="A227" s="118" t="s">
        <v>858</v>
      </c>
      <c r="B227" s="697"/>
      <c r="C227" s="699"/>
      <c r="D227" s="701"/>
      <c r="E227" s="699"/>
      <c r="F227" s="702"/>
      <c r="G227" s="702"/>
      <c r="H227" s="816"/>
      <c r="I227" s="412" t="str">
        <f>IF('Mapa final SI'!AC230="","",'Mapa final SI'!AC230)</f>
        <v/>
      </c>
      <c r="J227" s="412" t="str">
        <f>IF('Mapa final SI'!AE230="","",'Mapa final SI'!AE230)</f>
        <v/>
      </c>
      <c r="K227" s="412" t="str">
        <f t="shared" si="3"/>
        <v/>
      </c>
      <c r="L227" s="412" t="str">
        <f>IF('Mapa final SI'!AH230="","",'Mapa final SI'!AH230)</f>
        <v/>
      </c>
      <c r="M227" s="347" t="str">
        <f>IF('Mapa final SI'!T230="","",'Mapa final SI'!T230)</f>
        <v/>
      </c>
      <c r="N227" s="409"/>
      <c r="O227" s="409"/>
      <c r="P227" s="409"/>
      <c r="Q227" s="410"/>
    </row>
    <row r="228" spans="1:17" ht="43.5" customHeight="1" x14ac:dyDescent="0.25">
      <c r="A228" s="118" t="s">
        <v>859</v>
      </c>
      <c r="B228" s="697"/>
      <c r="C228" s="699"/>
      <c r="D228" s="701"/>
      <c r="E228" s="699"/>
      <c r="F228" s="702"/>
      <c r="G228" s="702"/>
      <c r="H228" s="714"/>
      <c r="I228" s="412" t="str">
        <f>IF('Mapa final SI'!AC231="","",'Mapa final SI'!AC231)</f>
        <v/>
      </c>
      <c r="J228" s="412" t="str">
        <f>IF('Mapa final SI'!AE231="","",'Mapa final SI'!AE231)</f>
        <v/>
      </c>
      <c r="K228" s="412" t="str">
        <f t="shared" si="3"/>
        <v/>
      </c>
      <c r="L228" s="412" t="str">
        <f>IF('Mapa final SI'!AH231="","",'Mapa final SI'!AH231)</f>
        <v/>
      </c>
      <c r="M228" s="347" t="str">
        <f>IF('Mapa final SI'!T231="","",'Mapa final SI'!T231)</f>
        <v/>
      </c>
      <c r="N228" s="409"/>
      <c r="O228" s="409"/>
      <c r="P228" s="409"/>
      <c r="Q228" s="410"/>
    </row>
    <row r="229" spans="1:17" ht="43.5" customHeight="1" x14ac:dyDescent="0.25">
      <c r="A229" s="118" t="s">
        <v>860</v>
      </c>
      <c r="B229" s="696"/>
      <c r="C229" s="698" t="str">
        <f>IF('Mapa final SI'!G232="","",'Mapa final SI'!G232)</f>
        <v/>
      </c>
      <c r="D229" s="700"/>
      <c r="E229" s="698" t="str">
        <f>IF('Mapa final SI'!F232="","",'Mapa final SI'!F232)</f>
        <v/>
      </c>
      <c r="F229" s="713" t="str">
        <f>IF('Mapa final SI'!L232="","",'Mapa final SI'!L232)</f>
        <v/>
      </c>
      <c r="G229" s="713" t="str">
        <f>IF('Mapa final SI'!P232="","",'Mapa final SI'!P232)</f>
        <v/>
      </c>
      <c r="H229" s="816"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2" t="str">
        <f>IF('Mapa final SI'!AC232="","",'Mapa final SI'!AC232)</f>
        <v/>
      </c>
      <c r="J229" s="412" t="str">
        <f>IF('Mapa final SI'!AE232="","",'Mapa final SI'!AE232)</f>
        <v/>
      </c>
      <c r="K229" s="412" t="str">
        <f t="shared" si="3"/>
        <v/>
      </c>
      <c r="L229" s="412" t="str">
        <f>IF('Mapa final SI'!AH232="","",'Mapa final SI'!AH232)</f>
        <v/>
      </c>
      <c r="M229" s="347" t="str">
        <f>IF('Mapa final SI'!T232="","",'Mapa final SI'!T232)</f>
        <v/>
      </c>
      <c r="N229" s="409"/>
      <c r="O229" s="409"/>
      <c r="P229" s="409"/>
      <c r="Q229" s="410"/>
    </row>
    <row r="230" spans="1:17" ht="43.5" customHeight="1" x14ac:dyDescent="0.25">
      <c r="A230" s="118" t="s">
        <v>861</v>
      </c>
      <c r="B230" s="697"/>
      <c r="C230" s="699"/>
      <c r="D230" s="701"/>
      <c r="E230" s="699"/>
      <c r="F230" s="702"/>
      <c r="G230" s="702"/>
      <c r="H230" s="816"/>
      <c r="I230" s="412" t="str">
        <f>IF('Mapa final SI'!AC233="","",'Mapa final SI'!AC233)</f>
        <v/>
      </c>
      <c r="J230" s="412" t="str">
        <f>IF('Mapa final SI'!AE233="","",'Mapa final SI'!AE233)</f>
        <v/>
      </c>
      <c r="K230" s="412" t="str">
        <f t="shared" si="3"/>
        <v/>
      </c>
      <c r="L230" s="412" t="str">
        <f>IF('Mapa final SI'!AH233="","",'Mapa final SI'!AH233)</f>
        <v/>
      </c>
      <c r="M230" s="347" t="str">
        <f>IF('Mapa final SI'!T233="","",'Mapa final SI'!T233)</f>
        <v/>
      </c>
      <c r="N230" s="409"/>
      <c r="O230" s="409"/>
      <c r="P230" s="409"/>
      <c r="Q230" s="410"/>
    </row>
    <row r="231" spans="1:17" ht="43.5" customHeight="1" x14ac:dyDescent="0.25">
      <c r="A231" s="118" t="s">
        <v>862</v>
      </c>
      <c r="B231" s="697"/>
      <c r="C231" s="699"/>
      <c r="D231" s="701"/>
      <c r="E231" s="699"/>
      <c r="F231" s="702"/>
      <c r="G231" s="702"/>
      <c r="H231" s="816"/>
      <c r="I231" s="412" t="str">
        <f>IF('Mapa final SI'!AC234="","",'Mapa final SI'!AC234)</f>
        <v/>
      </c>
      <c r="J231" s="412" t="str">
        <f>IF('Mapa final SI'!AE234="","",'Mapa final SI'!AE234)</f>
        <v/>
      </c>
      <c r="K231" s="412" t="str">
        <f t="shared" si="3"/>
        <v/>
      </c>
      <c r="L231" s="412" t="str">
        <f>IF('Mapa final SI'!AH234="","",'Mapa final SI'!AH234)</f>
        <v/>
      </c>
      <c r="M231" s="347" t="str">
        <f>IF('Mapa final SI'!T234="","",'Mapa final SI'!T234)</f>
        <v/>
      </c>
      <c r="N231" s="409"/>
      <c r="O231" s="409"/>
      <c r="P231" s="409"/>
      <c r="Q231" s="410"/>
    </row>
    <row r="232" spans="1:17" ht="43.5" customHeight="1" x14ac:dyDescent="0.25">
      <c r="A232" s="118" t="s">
        <v>863</v>
      </c>
      <c r="B232" s="697"/>
      <c r="C232" s="699"/>
      <c r="D232" s="701"/>
      <c r="E232" s="699"/>
      <c r="F232" s="702"/>
      <c r="G232" s="702"/>
      <c r="H232" s="816"/>
      <c r="I232" s="412" t="str">
        <f>IF('Mapa final SI'!AC235="","",'Mapa final SI'!AC235)</f>
        <v/>
      </c>
      <c r="J232" s="412" t="str">
        <f>IF('Mapa final SI'!AE235="","",'Mapa final SI'!AE235)</f>
        <v/>
      </c>
      <c r="K232" s="412" t="str">
        <f t="shared" si="3"/>
        <v/>
      </c>
      <c r="L232" s="412" t="str">
        <f>IF('Mapa final SI'!AH235="","",'Mapa final SI'!AH235)</f>
        <v/>
      </c>
      <c r="M232" s="347" t="str">
        <f>IF('Mapa final SI'!T235="","",'Mapa final SI'!T235)</f>
        <v/>
      </c>
      <c r="N232" s="409"/>
      <c r="O232" s="409"/>
      <c r="P232" s="409"/>
      <c r="Q232" s="410"/>
    </row>
    <row r="233" spans="1:17" ht="43.5" customHeight="1" x14ac:dyDescent="0.25">
      <c r="A233" s="118" t="s">
        <v>864</v>
      </c>
      <c r="B233" s="697"/>
      <c r="C233" s="699"/>
      <c r="D233" s="701"/>
      <c r="E233" s="699"/>
      <c r="F233" s="702"/>
      <c r="G233" s="702"/>
      <c r="H233" s="816"/>
      <c r="I233" s="412" t="str">
        <f>IF('Mapa final SI'!AC236="","",'Mapa final SI'!AC236)</f>
        <v/>
      </c>
      <c r="J233" s="412" t="str">
        <f>IF('Mapa final SI'!AE236="","",'Mapa final SI'!AE236)</f>
        <v/>
      </c>
      <c r="K233" s="412" t="str">
        <f t="shared" si="3"/>
        <v/>
      </c>
      <c r="L233" s="412" t="str">
        <f>IF('Mapa final SI'!AH236="","",'Mapa final SI'!AH236)</f>
        <v/>
      </c>
      <c r="M233" s="347" t="str">
        <f>IF('Mapa final SI'!T236="","",'Mapa final SI'!T236)</f>
        <v/>
      </c>
      <c r="N233" s="409"/>
      <c r="O233" s="409"/>
      <c r="P233" s="409"/>
      <c r="Q233" s="410"/>
    </row>
    <row r="234" spans="1:17" ht="43.5" customHeight="1" x14ac:dyDescent="0.25">
      <c r="A234" s="118" t="s">
        <v>865</v>
      </c>
      <c r="B234" s="697"/>
      <c r="C234" s="699"/>
      <c r="D234" s="701"/>
      <c r="E234" s="699"/>
      <c r="F234" s="702"/>
      <c r="G234" s="702"/>
      <c r="H234" s="714"/>
      <c r="I234" s="412" t="str">
        <f>IF('Mapa final SI'!AC237="","",'Mapa final SI'!AC237)</f>
        <v/>
      </c>
      <c r="J234" s="412" t="str">
        <f>IF('Mapa final SI'!AE237="","",'Mapa final SI'!AE237)</f>
        <v/>
      </c>
      <c r="K234" s="412" t="str">
        <f t="shared" si="3"/>
        <v/>
      </c>
      <c r="L234" s="412" t="str">
        <f>IF('Mapa final SI'!AH237="","",'Mapa final SI'!AH237)</f>
        <v/>
      </c>
      <c r="M234" s="347" t="str">
        <f>IF('Mapa final SI'!T237="","",'Mapa final SI'!T237)</f>
        <v/>
      </c>
      <c r="N234" s="409"/>
      <c r="O234" s="409"/>
      <c r="P234" s="409"/>
      <c r="Q234" s="410"/>
    </row>
    <row r="235" spans="1:17" ht="43.5" customHeight="1" x14ac:dyDescent="0.25">
      <c r="A235" s="118" t="s">
        <v>866</v>
      </c>
      <c r="B235" s="696"/>
      <c r="C235" s="698" t="str">
        <f>IF('Mapa final SI'!G238="","",'Mapa final SI'!G238)</f>
        <v/>
      </c>
      <c r="D235" s="700"/>
      <c r="E235" s="698" t="str">
        <f>IF('Mapa final SI'!F238="","",'Mapa final SI'!F238)</f>
        <v/>
      </c>
      <c r="F235" s="713" t="str">
        <f>IF('Mapa final SI'!L238="","",'Mapa final SI'!L238)</f>
        <v/>
      </c>
      <c r="G235" s="713" t="str">
        <f>IF('Mapa final SI'!P238="","",'Mapa final SI'!P238)</f>
        <v/>
      </c>
      <c r="H235" s="816"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2" t="str">
        <f>IF('Mapa final SI'!AC238="","",'Mapa final SI'!AC238)</f>
        <v/>
      </c>
      <c r="J235" s="412" t="str">
        <f>IF('Mapa final SI'!AE238="","",'Mapa final SI'!AE238)</f>
        <v/>
      </c>
      <c r="K235" s="412" t="str">
        <f t="shared" si="3"/>
        <v/>
      </c>
      <c r="L235" s="412" t="str">
        <f>IF('Mapa final SI'!AH238="","",'Mapa final SI'!AH238)</f>
        <v/>
      </c>
      <c r="M235" s="347" t="str">
        <f>IF('Mapa final SI'!T238="","",'Mapa final SI'!T238)</f>
        <v/>
      </c>
      <c r="N235" s="409"/>
      <c r="O235" s="409"/>
      <c r="P235" s="409"/>
      <c r="Q235" s="410"/>
    </row>
    <row r="236" spans="1:17" ht="43.5" customHeight="1" x14ac:dyDescent="0.25">
      <c r="A236" s="118" t="s">
        <v>867</v>
      </c>
      <c r="B236" s="697"/>
      <c r="C236" s="699"/>
      <c r="D236" s="701"/>
      <c r="E236" s="699"/>
      <c r="F236" s="702"/>
      <c r="G236" s="702"/>
      <c r="H236" s="816"/>
      <c r="I236" s="412" t="str">
        <f>IF('Mapa final SI'!AC239="","",'Mapa final SI'!AC239)</f>
        <v/>
      </c>
      <c r="J236" s="412" t="str">
        <f>IF('Mapa final SI'!AE239="","",'Mapa final SI'!AE239)</f>
        <v/>
      </c>
      <c r="K236" s="412" t="str">
        <f t="shared" si="3"/>
        <v/>
      </c>
      <c r="L236" s="412" t="str">
        <f>IF('Mapa final SI'!AH239="","",'Mapa final SI'!AH239)</f>
        <v/>
      </c>
      <c r="M236" s="347" t="str">
        <f>IF('Mapa final SI'!T239="","",'Mapa final SI'!T239)</f>
        <v/>
      </c>
      <c r="N236" s="409"/>
      <c r="O236" s="409"/>
      <c r="P236" s="409"/>
      <c r="Q236" s="410"/>
    </row>
    <row r="237" spans="1:17" ht="43.5" customHeight="1" x14ac:dyDescent="0.25">
      <c r="A237" s="118" t="s">
        <v>868</v>
      </c>
      <c r="B237" s="697"/>
      <c r="C237" s="699"/>
      <c r="D237" s="701"/>
      <c r="E237" s="699"/>
      <c r="F237" s="702"/>
      <c r="G237" s="702"/>
      <c r="H237" s="816"/>
      <c r="I237" s="412" t="str">
        <f>IF('Mapa final SI'!AC240="","",'Mapa final SI'!AC240)</f>
        <v/>
      </c>
      <c r="J237" s="412" t="str">
        <f>IF('Mapa final SI'!AE240="","",'Mapa final SI'!AE240)</f>
        <v/>
      </c>
      <c r="K237" s="412" t="str">
        <f t="shared" si="3"/>
        <v/>
      </c>
      <c r="L237" s="412" t="str">
        <f>IF('Mapa final SI'!AH240="","",'Mapa final SI'!AH240)</f>
        <v/>
      </c>
      <c r="M237" s="347" t="str">
        <f>IF('Mapa final SI'!T240="","",'Mapa final SI'!T240)</f>
        <v/>
      </c>
      <c r="N237" s="409"/>
      <c r="O237" s="409"/>
      <c r="P237" s="409"/>
      <c r="Q237" s="410"/>
    </row>
    <row r="238" spans="1:17" ht="43.5" customHeight="1" x14ac:dyDescent="0.25">
      <c r="A238" s="118" t="s">
        <v>869</v>
      </c>
      <c r="B238" s="697"/>
      <c r="C238" s="699"/>
      <c r="D238" s="701"/>
      <c r="E238" s="699"/>
      <c r="F238" s="702"/>
      <c r="G238" s="702"/>
      <c r="H238" s="816"/>
      <c r="I238" s="412" t="str">
        <f>IF('Mapa final SI'!AC241="","",'Mapa final SI'!AC241)</f>
        <v/>
      </c>
      <c r="J238" s="412" t="str">
        <f>IF('Mapa final SI'!AE241="","",'Mapa final SI'!AE241)</f>
        <v/>
      </c>
      <c r="K238" s="412" t="str">
        <f t="shared" si="3"/>
        <v/>
      </c>
      <c r="L238" s="412" t="str">
        <f>IF('Mapa final SI'!AH241="","",'Mapa final SI'!AH241)</f>
        <v/>
      </c>
      <c r="M238" s="347" t="str">
        <f>IF('Mapa final SI'!T241="","",'Mapa final SI'!T241)</f>
        <v/>
      </c>
      <c r="N238" s="409"/>
      <c r="O238" s="409"/>
      <c r="P238" s="409"/>
      <c r="Q238" s="410"/>
    </row>
    <row r="239" spans="1:17" ht="43.5" customHeight="1" x14ac:dyDescent="0.25">
      <c r="A239" s="118" t="s">
        <v>870</v>
      </c>
      <c r="B239" s="697"/>
      <c r="C239" s="699"/>
      <c r="D239" s="701"/>
      <c r="E239" s="699"/>
      <c r="F239" s="702"/>
      <c r="G239" s="702"/>
      <c r="H239" s="816"/>
      <c r="I239" s="412" t="str">
        <f>IF('Mapa final SI'!AC242="","",'Mapa final SI'!AC242)</f>
        <v/>
      </c>
      <c r="J239" s="412" t="str">
        <f>IF('Mapa final SI'!AE242="","",'Mapa final SI'!AE242)</f>
        <v/>
      </c>
      <c r="K239" s="412" t="str">
        <f t="shared" si="3"/>
        <v/>
      </c>
      <c r="L239" s="412" t="str">
        <f>IF('Mapa final SI'!AH242="","",'Mapa final SI'!AH242)</f>
        <v/>
      </c>
      <c r="M239" s="347" t="str">
        <f>IF('Mapa final SI'!T242="","",'Mapa final SI'!T242)</f>
        <v/>
      </c>
      <c r="N239" s="409"/>
      <c r="O239" s="409"/>
      <c r="P239" s="409"/>
      <c r="Q239" s="410"/>
    </row>
    <row r="240" spans="1:17" ht="43.5" customHeight="1" x14ac:dyDescent="0.25">
      <c r="A240" s="118" t="s">
        <v>871</v>
      </c>
      <c r="B240" s="697"/>
      <c r="C240" s="699"/>
      <c r="D240" s="701"/>
      <c r="E240" s="699"/>
      <c r="F240" s="702"/>
      <c r="G240" s="702"/>
      <c r="H240" s="714"/>
      <c r="I240" s="412" t="str">
        <f>IF('Mapa final SI'!AC243="","",'Mapa final SI'!AC243)</f>
        <v/>
      </c>
      <c r="J240" s="412" t="str">
        <f>IF('Mapa final SI'!AE243="","",'Mapa final SI'!AE243)</f>
        <v/>
      </c>
      <c r="K240" s="412" t="str">
        <f t="shared" si="3"/>
        <v/>
      </c>
      <c r="L240" s="412" t="str">
        <f>IF('Mapa final SI'!AH243="","",'Mapa final SI'!AH243)</f>
        <v/>
      </c>
      <c r="M240" s="347" t="str">
        <f>IF('Mapa final SI'!T243="","",'Mapa final SI'!T243)</f>
        <v/>
      </c>
      <c r="N240" s="409"/>
      <c r="O240" s="409"/>
      <c r="P240" s="409"/>
      <c r="Q240" s="410"/>
    </row>
    <row r="241" spans="1:17" ht="43.5" customHeight="1" x14ac:dyDescent="0.25">
      <c r="A241" s="118" t="s">
        <v>872</v>
      </c>
      <c r="B241" s="696"/>
      <c r="C241" s="698" t="str">
        <f>IF('Mapa final SI'!G244="","",'Mapa final SI'!G244)</f>
        <v/>
      </c>
      <c r="D241" s="700"/>
      <c r="E241" s="698" t="str">
        <f>IF('Mapa final SI'!F244="","",'Mapa final SI'!F244)</f>
        <v/>
      </c>
      <c r="F241" s="713" t="str">
        <f>IF('Mapa final SI'!L244="","",'Mapa final SI'!L244)</f>
        <v/>
      </c>
      <c r="G241" s="713" t="str">
        <f>IF('Mapa final SI'!P244="","",'Mapa final SI'!P244)</f>
        <v/>
      </c>
      <c r="H241" s="816"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2" t="str">
        <f>IF('Mapa final SI'!AC244="","",'Mapa final SI'!AC244)</f>
        <v/>
      </c>
      <c r="J241" s="412" t="str">
        <f>IF('Mapa final SI'!AE244="","",'Mapa final SI'!AE244)</f>
        <v/>
      </c>
      <c r="K241" s="412" t="str">
        <f t="shared" si="3"/>
        <v/>
      </c>
      <c r="L241" s="412" t="str">
        <f>IF('Mapa final SI'!AH244="","",'Mapa final SI'!AH244)</f>
        <v/>
      </c>
      <c r="M241" s="347" t="str">
        <f>IF('Mapa final SI'!T244="","",'Mapa final SI'!T244)</f>
        <v/>
      </c>
      <c r="N241" s="409"/>
      <c r="O241" s="409"/>
      <c r="P241" s="409"/>
      <c r="Q241" s="410"/>
    </row>
    <row r="242" spans="1:17" ht="43.5" customHeight="1" x14ac:dyDescent="0.25">
      <c r="A242" s="118" t="s">
        <v>873</v>
      </c>
      <c r="B242" s="697"/>
      <c r="C242" s="699"/>
      <c r="D242" s="701"/>
      <c r="E242" s="699"/>
      <c r="F242" s="702"/>
      <c r="G242" s="702"/>
      <c r="H242" s="816"/>
      <c r="I242" s="412" t="str">
        <f>IF('Mapa final SI'!AC245="","",'Mapa final SI'!AC245)</f>
        <v/>
      </c>
      <c r="J242" s="412" t="str">
        <f>IF('Mapa final SI'!AE245="","",'Mapa final SI'!AE245)</f>
        <v/>
      </c>
      <c r="K242" s="412" t="str">
        <f t="shared" si="3"/>
        <v/>
      </c>
      <c r="L242" s="412" t="str">
        <f>IF('Mapa final SI'!AH245="","",'Mapa final SI'!AH245)</f>
        <v/>
      </c>
      <c r="M242" s="347" t="str">
        <f>IF('Mapa final SI'!T245="","",'Mapa final SI'!T245)</f>
        <v/>
      </c>
      <c r="N242" s="409"/>
      <c r="O242" s="409"/>
      <c r="P242" s="409"/>
      <c r="Q242" s="410"/>
    </row>
    <row r="243" spans="1:17" ht="43.5" customHeight="1" x14ac:dyDescent="0.25">
      <c r="A243" s="118" t="s">
        <v>874</v>
      </c>
      <c r="B243" s="697"/>
      <c r="C243" s="699"/>
      <c r="D243" s="701"/>
      <c r="E243" s="699"/>
      <c r="F243" s="702"/>
      <c r="G243" s="702"/>
      <c r="H243" s="816"/>
      <c r="I243" s="412" t="str">
        <f>IF('Mapa final SI'!AC246="","",'Mapa final SI'!AC246)</f>
        <v/>
      </c>
      <c r="J243" s="412" t="str">
        <f>IF('Mapa final SI'!AE246="","",'Mapa final SI'!AE246)</f>
        <v/>
      </c>
      <c r="K243" s="412" t="str">
        <f t="shared" si="3"/>
        <v/>
      </c>
      <c r="L243" s="412" t="str">
        <f>IF('Mapa final SI'!AH246="","",'Mapa final SI'!AH246)</f>
        <v/>
      </c>
      <c r="M243" s="347" t="str">
        <f>IF('Mapa final SI'!T246="","",'Mapa final SI'!T246)</f>
        <v/>
      </c>
      <c r="N243" s="409"/>
      <c r="O243" s="409"/>
      <c r="P243" s="409"/>
      <c r="Q243" s="410"/>
    </row>
    <row r="244" spans="1:17" ht="43.5" customHeight="1" x14ac:dyDescent="0.25">
      <c r="A244" s="118" t="s">
        <v>875</v>
      </c>
      <c r="B244" s="697"/>
      <c r="C244" s="699"/>
      <c r="D244" s="701"/>
      <c r="E244" s="699"/>
      <c r="F244" s="702"/>
      <c r="G244" s="702"/>
      <c r="H244" s="816"/>
      <c r="I244" s="412" t="str">
        <f>IF('Mapa final SI'!AC247="","",'Mapa final SI'!AC247)</f>
        <v/>
      </c>
      <c r="J244" s="412" t="str">
        <f>IF('Mapa final SI'!AE247="","",'Mapa final SI'!AE247)</f>
        <v/>
      </c>
      <c r="K244" s="412" t="str">
        <f t="shared" si="3"/>
        <v/>
      </c>
      <c r="L244" s="412" t="str">
        <f>IF('Mapa final SI'!AH247="","",'Mapa final SI'!AH247)</f>
        <v/>
      </c>
      <c r="M244" s="347" t="str">
        <f>IF('Mapa final SI'!T247="","",'Mapa final SI'!T247)</f>
        <v/>
      </c>
      <c r="N244" s="409"/>
      <c r="O244" s="409"/>
      <c r="P244" s="409"/>
      <c r="Q244" s="410"/>
    </row>
    <row r="245" spans="1:17" ht="43.5" customHeight="1" x14ac:dyDescent="0.25">
      <c r="A245" s="118" t="s">
        <v>876</v>
      </c>
      <c r="B245" s="697"/>
      <c r="C245" s="699"/>
      <c r="D245" s="701"/>
      <c r="E245" s="699"/>
      <c r="F245" s="702"/>
      <c r="G245" s="702"/>
      <c r="H245" s="816"/>
      <c r="I245" s="412" t="str">
        <f>IF('Mapa final SI'!AC248="","",'Mapa final SI'!AC248)</f>
        <v/>
      </c>
      <c r="J245" s="412" t="str">
        <f>IF('Mapa final SI'!AE248="","",'Mapa final SI'!AE248)</f>
        <v/>
      </c>
      <c r="K245" s="412" t="str">
        <f t="shared" si="3"/>
        <v/>
      </c>
      <c r="L245" s="412" t="str">
        <f>IF('Mapa final SI'!AH248="","",'Mapa final SI'!AH248)</f>
        <v/>
      </c>
      <c r="M245" s="347" t="str">
        <f>IF('Mapa final SI'!T248="","",'Mapa final SI'!T248)</f>
        <v/>
      </c>
      <c r="N245" s="409"/>
      <c r="O245" s="409"/>
      <c r="P245" s="409"/>
      <c r="Q245" s="410"/>
    </row>
    <row r="246" spans="1:17" ht="43.5" customHeight="1" x14ac:dyDescent="0.25">
      <c r="A246" s="118" t="s">
        <v>877</v>
      </c>
      <c r="B246" s="697"/>
      <c r="C246" s="699"/>
      <c r="D246" s="701"/>
      <c r="E246" s="699"/>
      <c r="F246" s="702"/>
      <c r="G246" s="702"/>
      <c r="H246" s="714"/>
      <c r="I246" s="412" t="str">
        <f>IF('Mapa final SI'!AC249="","",'Mapa final SI'!AC249)</f>
        <v/>
      </c>
      <c r="J246" s="412" t="str">
        <f>IF('Mapa final SI'!AE249="","",'Mapa final SI'!AE249)</f>
        <v/>
      </c>
      <c r="K246" s="412" t="str">
        <f t="shared" si="3"/>
        <v/>
      </c>
      <c r="L246" s="412" t="str">
        <f>IF('Mapa final SI'!AH249="","",'Mapa final SI'!AH249)</f>
        <v/>
      </c>
      <c r="M246" s="347" t="str">
        <f>IF('Mapa final SI'!T249="","",'Mapa final SI'!T249)</f>
        <v/>
      </c>
      <c r="N246" s="409"/>
      <c r="O246" s="409"/>
      <c r="P246" s="409"/>
      <c r="Q246" s="410"/>
    </row>
    <row r="247" spans="1:17" ht="43.5" customHeight="1" x14ac:dyDescent="0.25">
      <c r="A247" s="118" t="s">
        <v>878</v>
      </c>
      <c r="B247" s="696"/>
      <c r="C247" s="698" t="str">
        <f>IF('Mapa final SI'!G250="","",'Mapa final SI'!G250)</f>
        <v/>
      </c>
      <c r="D247" s="700"/>
      <c r="E247" s="698" t="str">
        <f>IF('Mapa final SI'!F250="","",'Mapa final SI'!F250)</f>
        <v/>
      </c>
      <c r="F247" s="713" t="str">
        <f>IF('Mapa final SI'!L250="","",'Mapa final SI'!L250)</f>
        <v/>
      </c>
      <c r="G247" s="713" t="str">
        <f>IF('Mapa final SI'!P250="","",'Mapa final SI'!P250)</f>
        <v/>
      </c>
      <c r="H247" s="816"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2" t="str">
        <f>IF('Mapa final SI'!AC250="","",'Mapa final SI'!AC250)</f>
        <v/>
      </c>
      <c r="J247" s="412" t="str">
        <f>IF('Mapa final SI'!AE250="","",'Mapa final SI'!AE250)</f>
        <v/>
      </c>
      <c r="K247" s="412" t="str">
        <f t="shared" si="3"/>
        <v/>
      </c>
      <c r="L247" s="412" t="str">
        <f>IF('Mapa final SI'!AH250="","",'Mapa final SI'!AH250)</f>
        <v/>
      </c>
      <c r="M247" s="347" t="str">
        <f>IF('Mapa final SI'!T250="","",'Mapa final SI'!T250)</f>
        <v/>
      </c>
      <c r="N247" s="409"/>
      <c r="O247" s="409"/>
      <c r="P247" s="409"/>
      <c r="Q247" s="410"/>
    </row>
    <row r="248" spans="1:17" ht="43.5" customHeight="1" x14ac:dyDescent="0.25">
      <c r="A248" s="118" t="s">
        <v>879</v>
      </c>
      <c r="B248" s="697"/>
      <c r="C248" s="699"/>
      <c r="D248" s="701"/>
      <c r="E248" s="699"/>
      <c r="F248" s="702"/>
      <c r="G248" s="702"/>
      <c r="H248" s="816"/>
      <c r="I248" s="412" t="str">
        <f>IF('Mapa final SI'!AC251="","",'Mapa final SI'!AC251)</f>
        <v/>
      </c>
      <c r="J248" s="412" t="str">
        <f>IF('Mapa final SI'!AE251="","",'Mapa final SI'!AE251)</f>
        <v/>
      </c>
      <c r="K248" s="412" t="str">
        <f t="shared" si="3"/>
        <v/>
      </c>
      <c r="L248" s="412" t="str">
        <f>IF('Mapa final SI'!AH251="","",'Mapa final SI'!AH251)</f>
        <v/>
      </c>
      <c r="M248" s="347" t="str">
        <f>IF('Mapa final SI'!T251="","",'Mapa final SI'!T251)</f>
        <v/>
      </c>
      <c r="N248" s="409"/>
      <c r="O248" s="409"/>
      <c r="P248" s="409"/>
      <c r="Q248" s="410"/>
    </row>
    <row r="249" spans="1:17" ht="43.5" customHeight="1" x14ac:dyDescent="0.25">
      <c r="A249" s="118" t="s">
        <v>880</v>
      </c>
      <c r="B249" s="697"/>
      <c r="C249" s="699"/>
      <c r="D249" s="701"/>
      <c r="E249" s="699"/>
      <c r="F249" s="702"/>
      <c r="G249" s="702"/>
      <c r="H249" s="816"/>
      <c r="I249" s="412" t="str">
        <f>IF('Mapa final SI'!AC252="","",'Mapa final SI'!AC252)</f>
        <v/>
      </c>
      <c r="J249" s="412" t="str">
        <f>IF('Mapa final SI'!AE252="","",'Mapa final SI'!AE252)</f>
        <v/>
      </c>
      <c r="K249" s="412" t="str">
        <f t="shared" si="3"/>
        <v/>
      </c>
      <c r="L249" s="412" t="str">
        <f>IF('Mapa final SI'!AH252="","",'Mapa final SI'!AH252)</f>
        <v/>
      </c>
      <c r="M249" s="347" t="str">
        <f>IF('Mapa final SI'!T252="","",'Mapa final SI'!T252)</f>
        <v/>
      </c>
      <c r="N249" s="409"/>
      <c r="O249" s="409"/>
      <c r="P249" s="409"/>
      <c r="Q249" s="410"/>
    </row>
    <row r="250" spans="1:17" ht="43.5" customHeight="1" x14ac:dyDescent="0.25">
      <c r="A250" s="118" t="s">
        <v>881</v>
      </c>
      <c r="B250" s="697"/>
      <c r="C250" s="699"/>
      <c r="D250" s="701"/>
      <c r="E250" s="699"/>
      <c r="F250" s="702"/>
      <c r="G250" s="702"/>
      <c r="H250" s="816"/>
      <c r="I250" s="412" t="str">
        <f>IF('Mapa final SI'!AC253="","",'Mapa final SI'!AC253)</f>
        <v/>
      </c>
      <c r="J250" s="412" t="str">
        <f>IF('Mapa final SI'!AE253="","",'Mapa final SI'!AE253)</f>
        <v/>
      </c>
      <c r="K250" s="412" t="str">
        <f t="shared" si="3"/>
        <v/>
      </c>
      <c r="L250" s="412" t="str">
        <f>IF('Mapa final SI'!AH253="","",'Mapa final SI'!AH253)</f>
        <v/>
      </c>
      <c r="M250" s="347" t="str">
        <f>IF('Mapa final SI'!T253="","",'Mapa final SI'!T253)</f>
        <v/>
      </c>
      <c r="N250" s="409"/>
      <c r="O250" s="409"/>
      <c r="P250" s="409"/>
      <c r="Q250" s="410"/>
    </row>
    <row r="251" spans="1:17" ht="43.5" customHeight="1" x14ac:dyDescent="0.25">
      <c r="A251" s="118" t="s">
        <v>882</v>
      </c>
      <c r="B251" s="697"/>
      <c r="C251" s="699"/>
      <c r="D251" s="701"/>
      <c r="E251" s="699"/>
      <c r="F251" s="702"/>
      <c r="G251" s="702"/>
      <c r="H251" s="816"/>
      <c r="I251" s="412" t="str">
        <f>IF('Mapa final SI'!AC254="","",'Mapa final SI'!AC254)</f>
        <v/>
      </c>
      <c r="J251" s="412" t="str">
        <f>IF('Mapa final SI'!AE254="","",'Mapa final SI'!AE254)</f>
        <v/>
      </c>
      <c r="K251" s="412" t="str">
        <f t="shared" si="3"/>
        <v/>
      </c>
      <c r="L251" s="412" t="str">
        <f>IF('Mapa final SI'!AH254="","",'Mapa final SI'!AH254)</f>
        <v/>
      </c>
      <c r="M251" s="347" t="str">
        <f>IF('Mapa final SI'!T254="","",'Mapa final SI'!T254)</f>
        <v/>
      </c>
      <c r="N251" s="409"/>
      <c r="O251" s="409"/>
      <c r="P251" s="409"/>
      <c r="Q251" s="410"/>
    </row>
    <row r="252" spans="1:17" ht="43.5" customHeight="1" x14ac:dyDescent="0.25">
      <c r="A252" s="118" t="s">
        <v>883</v>
      </c>
      <c r="B252" s="697"/>
      <c r="C252" s="699"/>
      <c r="D252" s="701"/>
      <c r="E252" s="699"/>
      <c r="F252" s="702"/>
      <c r="G252" s="702"/>
      <c r="H252" s="714"/>
      <c r="I252" s="412" t="str">
        <f>IF('Mapa final SI'!AC255="","",'Mapa final SI'!AC255)</f>
        <v/>
      </c>
      <c r="J252" s="412" t="str">
        <f>IF('Mapa final SI'!AE255="","",'Mapa final SI'!AE255)</f>
        <v/>
      </c>
      <c r="K252" s="412" t="str">
        <f t="shared" si="3"/>
        <v/>
      </c>
      <c r="L252" s="412" t="str">
        <f>IF('Mapa final SI'!AH255="","",'Mapa final SI'!AH255)</f>
        <v/>
      </c>
      <c r="M252" s="347" t="str">
        <f>IF('Mapa final SI'!T255="","",'Mapa final SI'!T255)</f>
        <v/>
      </c>
      <c r="N252" s="409"/>
      <c r="O252" s="409"/>
      <c r="P252" s="409"/>
      <c r="Q252" s="410"/>
    </row>
    <row r="253" spans="1:17" ht="43.5" customHeight="1" x14ac:dyDescent="0.25">
      <c r="A253" s="118" t="s">
        <v>884</v>
      </c>
      <c r="B253" s="696"/>
      <c r="C253" s="698" t="str">
        <f>IF('Mapa final SI'!G256="","",'Mapa final SI'!G256)</f>
        <v/>
      </c>
      <c r="D253" s="700"/>
      <c r="E253" s="698" t="str">
        <f>IF('Mapa final SI'!F256="","",'Mapa final SI'!F256)</f>
        <v/>
      </c>
      <c r="F253" s="713" t="str">
        <f>IF('Mapa final SI'!L256="","",'Mapa final SI'!L256)</f>
        <v/>
      </c>
      <c r="G253" s="713" t="str">
        <f>IF('Mapa final SI'!P256="","",'Mapa final SI'!P256)</f>
        <v/>
      </c>
      <c r="H253" s="816"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2" t="str">
        <f>IF('Mapa final SI'!AC256="","",'Mapa final SI'!AC256)</f>
        <v/>
      </c>
      <c r="J253" s="412" t="str">
        <f>IF('Mapa final SI'!AE256="","",'Mapa final SI'!AE256)</f>
        <v/>
      </c>
      <c r="K253" s="412" t="str">
        <f t="shared" si="3"/>
        <v/>
      </c>
      <c r="L253" s="412" t="str">
        <f>IF('Mapa final SI'!AH256="","",'Mapa final SI'!AH256)</f>
        <v/>
      </c>
      <c r="M253" s="347" t="str">
        <f>IF('Mapa final SI'!T256="","",'Mapa final SI'!T256)</f>
        <v/>
      </c>
      <c r="N253" s="409"/>
      <c r="O253" s="409"/>
      <c r="P253" s="409"/>
      <c r="Q253" s="410"/>
    </row>
    <row r="254" spans="1:17" ht="43.5" customHeight="1" x14ac:dyDescent="0.25">
      <c r="A254" s="118" t="s">
        <v>885</v>
      </c>
      <c r="B254" s="697"/>
      <c r="C254" s="699"/>
      <c r="D254" s="701"/>
      <c r="E254" s="699"/>
      <c r="F254" s="702"/>
      <c r="G254" s="702"/>
      <c r="H254" s="816"/>
      <c r="I254" s="412" t="str">
        <f>IF('Mapa final SI'!AC257="","",'Mapa final SI'!AC257)</f>
        <v/>
      </c>
      <c r="J254" s="412" t="str">
        <f>IF('Mapa final SI'!AE257="","",'Mapa final SI'!AE257)</f>
        <v/>
      </c>
      <c r="K254" s="412" t="str">
        <f t="shared" si="3"/>
        <v/>
      </c>
      <c r="L254" s="412" t="str">
        <f>IF('Mapa final SI'!AH257="","",'Mapa final SI'!AH257)</f>
        <v/>
      </c>
      <c r="M254" s="347" t="str">
        <f>IF('Mapa final SI'!T257="","",'Mapa final SI'!T257)</f>
        <v/>
      </c>
      <c r="N254" s="409"/>
      <c r="O254" s="409"/>
      <c r="P254" s="409"/>
      <c r="Q254" s="410"/>
    </row>
    <row r="255" spans="1:17" ht="43.5" customHeight="1" x14ac:dyDescent="0.25">
      <c r="A255" s="118" t="s">
        <v>886</v>
      </c>
      <c r="B255" s="697"/>
      <c r="C255" s="699"/>
      <c r="D255" s="701"/>
      <c r="E255" s="699"/>
      <c r="F255" s="702"/>
      <c r="G255" s="702"/>
      <c r="H255" s="816"/>
      <c r="I255" s="412" t="str">
        <f>IF('Mapa final SI'!AC258="","",'Mapa final SI'!AC258)</f>
        <v/>
      </c>
      <c r="J255" s="412" t="str">
        <f>IF('Mapa final SI'!AE258="","",'Mapa final SI'!AE258)</f>
        <v/>
      </c>
      <c r="K255" s="412" t="str">
        <f t="shared" si="3"/>
        <v/>
      </c>
      <c r="L255" s="412" t="str">
        <f>IF('Mapa final SI'!AH258="","",'Mapa final SI'!AH258)</f>
        <v/>
      </c>
      <c r="M255" s="347" t="str">
        <f>IF('Mapa final SI'!T258="","",'Mapa final SI'!T258)</f>
        <v/>
      </c>
      <c r="N255" s="409"/>
      <c r="O255" s="409"/>
      <c r="P255" s="409"/>
      <c r="Q255" s="410"/>
    </row>
    <row r="256" spans="1:17" ht="43.5" customHeight="1" x14ac:dyDescent="0.25">
      <c r="A256" s="118" t="s">
        <v>887</v>
      </c>
      <c r="B256" s="697"/>
      <c r="C256" s="699"/>
      <c r="D256" s="701"/>
      <c r="E256" s="699"/>
      <c r="F256" s="702"/>
      <c r="G256" s="702"/>
      <c r="H256" s="816"/>
      <c r="I256" s="412" t="str">
        <f>IF('Mapa final SI'!AC259="","",'Mapa final SI'!AC259)</f>
        <v/>
      </c>
      <c r="J256" s="412" t="str">
        <f>IF('Mapa final SI'!AE259="","",'Mapa final SI'!AE259)</f>
        <v/>
      </c>
      <c r="K256" s="412" t="str">
        <f t="shared" si="3"/>
        <v/>
      </c>
      <c r="L256" s="412" t="str">
        <f>IF('Mapa final SI'!AH259="","",'Mapa final SI'!AH259)</f>
        <v/>
      </c>
      <c r="M256" s="347" t="str">
        <f>IF('Mapa final SI'!T259="","",'Mapa final SI'!T259)</f>
        <v/>
      </c>
      <c r="N256" s="409"/>
      <c r="O256" s="409"/>
      <c r="P256" s="409"/>
      <c r="Q256" s="410"/>
    </row>
    <row r="257" spans="1:17" ht="43.5" customHeight="1" x14ac:dyDescent="0.25">
      <c r="A257" s="118" t="s">
        <v>888</v>
      </c>
      <c r="B257" s="697"/>
      <c r="C257" s="699"/>
      <c r="D257" s="701"/>
      <c r="E257" s="699"/>
      <c r="F257" s="702"/>
      <c r="G257" s="702"/>
      <c r="H257" s="816"/>
      <c r="I257" s="412" t="str">
        <f>IF('Mapa final SI'!AC260="","",'Mapa final SI'!AC260)</f>
        <v/>
      </c>
      <c r="J257" s="412" t="str">
        <f>IF('Mapa final SI'!AE260="","",'Mapa final SI'!AE260)</f>
        <v/>
      </c>
      <c r="K257" s="412" t="str">
        <f t="shared" si="3"/>
        <v/>
      </c>
      <c r="L257" s="412" t="str">
        <f>IF('Mapa final SI'!AH260="","",'Mapa final SI'!AH260)</f>
        <v/>
      </c>
      <c r="M257" s="347" t="str">
        <f>IF('Mapa final SI'!T260="","",'Mapa final SI'!T260)</f>
        <v/>
      </c>
      <c r="N257" s="409"/>
      <c r="O257" s="409"/>
      <c r="P257" s="409"/>
      <c r="Q257" s="410"/>
    </row>
    <row r="258" spans="1:17" ht="43.5" customHeight="1" x14ac:dyDescent="0.25">
      <c r="A258" s="118" t="s">
        <v>889</v>
      </c>
      <c r="B258" s="697"/>
      <c r="C258" s="699"/>
      <c r="D258" s="701"/>
      <c r="E258" s="699"/>
      <c r="F258" s="702"/>
      <c r="G258" s="702"/>
      <c r="H258" s="714"/>
      <c r="I258" s="412" t="str">
        <f>IF('Mapa final SI'!AC261="","",'Mapa final SI'!AC261)</f>
        <v/>
      </c>
      <c r="J258" s="412" t="str">
        <f>IF('Mapa final SI'!AE261="","",'Mapa final SI'!AE261)</f>
        <v/>
      </c>
      <c r="K258" s="412" t="str">
        <f t="shared" si="3"/>
        <v/>
      </c>
      <c r="L258" s="412" t="str">
        <f>IF('Mapa final SI'!AH261="","",'Mapa final SI'!AH261)</f>
        <v/>
      </c>
      <c r="M258" s="347" t="str">
        <f>IF('Mapa final SI'!T261="","",'Mapa final SI'!T261)</f>
        <v/>
      </c>
      <c r="N258" s="409"/>
      <c r="O258" s="409"/>
      <c r="P258" s="409"/>
      <c r="Q258" s="410"/>
    </row>
    <row r="259" spans="1:17" ht="43.5" customHeight="1" x14ac:dyDescent="0.25">
      <c r="A259" s="118" t="s">
        <v>890</v>
      </c>
      <c r="B259" s="696"/>
      <c r="C259" s="698" t="str">
        <f>IF('Mapa final SI'!G262="","",'Mapa final SI'!G262)</f>
        <v/>
      </c>
      <c r="D259" s="700"/>
      <c r="E259" s="698" t="str">
        <f>IF('Mapa final SI'!F262="","",'Mapa final SI'!F262)</f>
        <v/>
      </c>
      <c r="F259" s="713" t="str">
        <f>IF('Mapa final SI'!L262="","",'Mapa final SI'!L262)</f>
        <v/>
      </c>
      <c r="G259" s="713" t="str">
        <f>IF('Mapa final SI'!P262="","",'Mapa final SI'!P262)</f>
        <v/>
      </c>
      <c r="H259" s="816"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2" t="str">
        <f>IF('Mapa final SI'!AC262="","",'Mapa final SI'!AC262)</f>
        <v/>
      </c>
      <c r="J259" s="412" t="str">
        <f>IF('Mapa final SI'!AE262="","",'Mapa final SI'!AE262)</f>
        <v/>
      </c>
      <c r="K259" s="412" t="str">
        <f t="shared" si="3"/>
        <v/>
      </c>
      <c r="L259" s="412" t="str">
        <f>IF('Mapa final SI'!AH262="","",'Mapa final SI'!AH262)</f>
        <v/>
      </c>
      <c r="M259" s="347" t="str">
        <f>IF('Mapa final SI'!T262="","",'Mapa final SI'!T262)</f>
        <v/>
      </c>
      <c r="N259" s="409"/>
      <c r="O259" s="409"/>
      <c r="P259" s="409"/>
      <c r="Q259" s="410"/>
    </row>
    <row r="260" spans="1:17" ht="43.5" customHeight="1" x14ac:dyDescent="0.25">
      <c r="A260" s="118" t="s">
        <v>891</v>
      </c>
      <c r="B260" s="697"/>
      <c r="C260" s="699"/>
      <c r="D260" s="701"/>
      <c r="E260" s="699"/>
      <c r="F260" s="702"/>
      <c r="G260" s="702"/>
      <c r="H260" s="816"/>
      <c r="I260" s="412" t="str">
        <f>IF('Mapa final SI'!AC263="","",'Mapa final SI'!AC263)</f>
        <v/>
      </c>
      <c r="J260" s="412" t="str">
        <f>IF('Mapa final SI'!AE263="","",'Mapa final SI'!AE263)</f>
        <v/>
      </c>
      <c r="K260" s="412" t="str">
        <f t="shared" si="3"/>
        <v/>
      </c>
      <c r="L260" s="412" t="str">
        <f>IF('Mapa final SI'!AH263="","",'Mapa final SI'!AH263)</f>
        <v/>
      </c>
      <c r="M260" s="347" t="str">
        <f>IF('Mapa final SI'!T263="","",'Mapa final SI'!T263)</f>
        <v/>
      </c>
      <c r="N260" s="409"/>
      <c r="O260" s="409"/>
      <c r="P260" s="409"/>
      <c r="Q260" s="410"/>
    </row>
    <row r="261" spans="1:17" ht="43.5" customHeight="1" x14ac:dyDescent="0.25">
      <c r="A261" s="118" t="s">
        <v>892</v>
      </c>
      <c r="B261" s="697"/>
      <c r="C261" s="699"/>
      <c r="D261" s="701"/>
      <c r="E261" s="699"/>
      <c r="F261" s="702"/>
      <c r="G261" s="702"/>
      <c r="H261" s="816"/>
      <c r="I261" s="412" t="str">
        <f>IF('Mapa final SI'!AC264="","",'Mapa final SI'!AC264)</f>
        <v/>
      </c>
      <c r="J261" s="412" t="str">
        <f>IF('Mapa final SI'!AE264="","",'Mapa final SI'!AE264)</f>
        <v/>
      </c>
      <c r="K261" s="412" t="str">
        <f t="shared" si="3"/>
        <v/>
      </c>
      <c r="L261" s="412" t="str">
        <f>IF('Mapa final SI'!AH264="","",'Mapa final SI'!AH264)</f>
        <v/>
      </c>
      <c r="M261" s="347" t="str">
        <f>IF('Mapa final SI'!T264="","",'Mapa final SI'!T264)</f>
        <v/>
      </c>
      <c r="N261" s="409"/>
      <c r="O261" s="409"/>
      <c r="P261" s="409"/>
      <c r="Q261" s="410"/>
    </row>
    <row r="262" spans="1:17" ht="43.5" customHeight="1" x14ac:dyDescent="0.25">
      <c r="A262" s="118" t="s">
        <v>893</v>
      </c>
      <c r="B262" s="697"/>
      <c r="C262" s="699"/>
      <c r="D262" s="701"/>
      <c r="E262" s="699"/>
      <c r="F262" s="702"/>
      <c r="G262" s="702"/>
      <c r="H262" s="816"/>
      <c r="I262" s="412" t="str">
        <f>IF('Mapa final SI'!AC265="","",'Mapa final SI'!AC265)</f>
        <v/>
      </c>
      <c r="J262" s="412" t="str">
        <f>IF('Mapa final SI'!AE265="","",'Mapa final SI'!AE265)</f>
        <v/>
      </c>
      <c r="K262" s="412" t="str">
        <f t="shared" si="3"/>
        <v/>
      </c>
      <c r="L262" s="412" t="str">
        <f>IF('Mapa final SI'!AH265="","",'Mapa final SI'!AH265)</f>
        <v/>
      </c>
      <c r="M262" s="347" t="str">
        <f>IF('Mapa final SI'!T265="","",'Mapa final SI'!T265)</f>
        <v/>
      </c>
      <c r="N262" s="409"/>
      <c r="O262" s="409"/>
      <c r="P262" s="409"/>
      <c r="Q262" s="410"/>
    </row>
    <row r="263" spans="1:17" ht="43.5" customHeight="1" x14ac:dyDescent="0.25">
      <c r="A263" s="118" t="s">
        <v>894</v>
      </c>
      <c r="B263" s="697"/>
      <c r="C263" s="699"/>
      <c r="D263" s="701"/>
      <c r="E263" s="699"/>
      <c r="F263" s="702"/>
      <c r="G263" s="702"/>
      <c r="H263" s="816"/>
      <c r="I263" s="412" t="str">
        <f>IF('Mapa final SI'!AC266="","",'Mapa final SI'!AC266)</f>
        <v/>
      </c>
      <c r="J263" s="412" t="str">
        <f>IF('Mapa final SI'!AE266="","",'Mapa final SI'!AE266)</f>
        <v/>
      </c>
      <c r="K263" s="412" t="str">
        <f t="shared" si="3"/>
        <v/>
      </c>
      <c r="L263" s="412" t="str">
        <f>IF('Mapa final SI'!AH266="","",'Mapa final SI'!AH266)</f>
        <v/>
      </c>
      <c r="M263" s="347" t="str">
        <f>IF('Mapa final SI'!T266="","",'Mapa final SI'!T266)</f>
        <v/>
      </c>
      <c r="N263" s="409"/>
      <c r="O263" s="409"/>
      <c r="P263" s="409"/>
      <c r="Q263" s="410"/>
    </row>
    <row r="264" spans="1:17" ht="43.5" customHeight="1" x14ac:dyDescent="0.25">
      <c r="A264" s="118" t="s">
        <v>895</v>
      </c>
      <c r="B264" s="697"/>
      <c r="C264" s="699"/>
      <c r="D264" s="701"/>
      <c r="E264" s="699"/>
      <c r="F264" s="702"/>
      <c r="G264" s="702"/>
      <c r="H264" s="714"/>
      <c r="I264" s="412" t="str">
        <f>IF('Mapa final SI'!AC267="","",'Mapa final SI'!AC267)</f>
        <v/>
      </c>
      <c r="J264" s="412" t="str">
        <f>IF('Mapa final SI'!AE267="","",'Mapa final SI'!AE267)</f>
        <v/>
      </c>
      <c r="K264" s="412"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2" t="str">
        <f>IF('Mapa final SI'!AH267="","",'Mapa final SI'!AH267)</f>
        <v/>
      </c>
      <c r="M264" s="347" t="str">
        <f>IF('Mapa final SI'!T267="","",'Mapa final SI'!T267)</f>
        <v/>
      </c>
      <c r="N264" s="409"/>
      <c r="O264" s="409"/>
      <c r="P264" s="409"/>
      <c r="Q264" s="410"/>
    </row>
    <row r="265" spans="1:17" ht="43.5" customHeight="1" x14ac:dyDescent="0.25">
      <c r="A265" s="118" t="s">
        <v>896</v>
      </c>
      <c r="B265" s="696"/>
      <c r="C265" s="698" t="str">
        <f>IF('Mapa final SI'!G268="","",'Mapa final SI'!G268)</f>
        <v/>
      </c>
      <c r="D265" s="700"/>
      <c r="E265" s="698" t="str">
        <f>IF('Mapa final SI'!F268="","",'Mapa final SI'!F268)</f>
        <v/>
      </c>
      <c r="F265" s="713" t="str">
        <f>IF('Mapa final SI'!L268="","",'Mapa final SI'!L268)</f>
        <v/>
      </c>
      <c r="G265" s="713" t="str">
        <f>IF('Mapa final SI'!P268="","",'Mapa final SI'!P268)</f>
        <v/>
      </c>
      <c r="H265" s="816"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2" t="str">
        <f>IF('Mapa final SI'!AC268="","",'Mapa final SI'!AC268)</f>
        <v/>
      </c>
      <c r="J265" s="412" t="str">
        <f>IF('Mapa final SI'!AE268="","",'Mapa final SI'!AE268)</f>
        <v/>
      </c>
      <c r="K265" s="412" t="str">
        <f t="shared" si="4"/>
        <v/>
      </c>
      <c r="L265" s="412" t="str">
        <f>IF('Mapa final SI'!AH268="","",'Mapa final SI'!AH268)</f>
        <v/>
      </c>
      <c r="M265" s="347" t="str">
        <f>IF('Mapa final SI'!T268="","",'Mapa final SI'!T268)</f>
        <v/>
      </c>
      <c r="N265" s="409"/>
      <c r="O265" s="409"/>
      <c r="P265" s="409"/>
      <c r="Q265" s="410"/>
    </row>
    <row r="266" spans="1:17" ht="43.5" customHeight="1" x14ac:dyDescent="0.25">
      <c r="A266" s="118" t="s">
        <v>897</v>
      </c>
      <c r="B266" s="697"/>
      <c r="C266" s="699"/>
      <c r="D266" s="701"/>
      <c r="E266" s="699"/>
      <c r="F266" s="702"/>
      <c r="G266" s="702"/>
      <c r="H266" s="816"/>
      <c r="I266" s="412" t="str">
        <f>IF('Mapa final SI'!AC269="","",'Mapa final SI'!AC269)</f>
        <v/>
      </c>
      <c r="J266" s="412" t="str">
        <f>IF('Mapa final SI'!AE269="","",'Mapa final SI'!AE269)</f>
        <v/>
      </c>
      <c r="K266" s="412" t="str">
        <f t="shared" si="4"/>
        <v/>
      </c>
      <c r="L266" s="412" t="str">
        <f>IF('Mapa final SI'!AH269="","",'Mapa final SI'!AH269)</f>
        <v/>
      </c>
      <c r="M266" s="347" t="str">
        <f>IF('Mapa final SI'!T269="","",'Mapa final SI'!T269)</f>
        <v/>
      </c>
      <c r="N266" s="409"/>
      <c r="O266" s="409"/>
      <c r="P266" s="409"/>
      <c r="Q266" s="410"/>
    </row>
    <row r="267" spans="1:17" ht="43.5" customHeight="1" x14ac:dyDescent="0.25">
      <c r="A267" s="118" t="s">
        <v>898</v>
      </c>
      <c r="B267" s="697"/>
      <c r="C267" s="699"/>
      <c r="D267" s="701"/>
      <c r="E267" s="699"/>
      <c r="F267" s="702"/>
      <c r="G267" s="702"/>
      <c r="H267" s="816"/>
      <c r="I267" s="412" t="str">
        <f>IF('Mapa final SI'!AC270="","",'Mapa final SI'!AC270)</f>
        <v/>
      </c>
      <c r="J267" s="412" t="str">
        <f>IF('Mapa final SI'!AE270="","",'Mapa final SI'!AE270)</f>
        <v/>
      </c>
      <c r="K267" s="412" t="str">
        <f t="shared" si="4"/>
        <v/>
      </c>
      <c r="L267" s="412" t="str">
        <f>IF('Mapa final SI'!AH270="","",'Mapa final SI'!AH270)</f>
        <v/>
      </c>
      <c r="M267" s="347" t="str">
        <f>IF('Mapa final SI'!T270="","",'Mapa final SI'!T270)</f>
        <v/>
      </c>
      <c r="N267" s="409"/>
      <c r="O267" s="409"/>
      <c r="P267" s="409"/>
      <c r="Q267" s="410"/>
    </row>
    <row r="268" spans="1:17" ht="43.5" customHeight="1" x14ac:dyDescent="0.25">
      <c r="A268" s="118" t="s">
        <v>899</v>
      </c>
      <c r="B268" s="697"/>
      <c r="C268" s="699"/>
      <c r="D268" s="701"/>
      <c r="E268" s="699"/>
      <c r="F268" s="702"/>
      <c r="G268" s="702"/>
      <c r="H268" s="816"/>
      <c r="I268" s="412" t="str">
        <f>IF('Mapa final SI'!AC271="","",'Mapa final SI'!AC271)</f>
        <v/>
      </c>
      <c r="J268" s="412" t="str">
        <f>IF('Mapa final SI'!AE271="","",'Mapa final SI'!AE271)</f>
        <v/>
      </c>
      <c r="K268" s="412" t="str">
        <f t="shared" si="4"/>
        <v/>
      </c>
      <c r="L268" s="412" t="str">
        <f>IF('Mapa final SI'!AH271="","",'Mapa final SI'!AH271)</f>
        <v/>
      </c>
      <c r="M268" s="347" t="str">
        <f>IF('Mapa final SI'!T271="","",'Mapa final SI'!T271)</f>
        <v/>
      </c>
      <c r="N268" s="409"/>
      <c r="O268" s="409"/>
      <c r="P268" s="409"/>
      <c r="Q268" s="410"/>
    </row>
    <row r="269" spans="1:17" ht="43.5" customHeight="1" x14ac:dyDescent="0.25">
      <c r="A269" s="118" t="s">
        <v>900</v>
      </c>
      <c r="B269" s="697"/>
      <c r="C269" s="699"/>
      <c r="D269" s="701"/>
      <c r="E269" s="699"/>
      <c r="F269" s="702"/>
      <c r="G269" s="702"/>
      <c r="H269" s="816"/>
      <c r="I269" s="412" t="str">
        <f>IF('Mapa final SI'!AC272="","",'Mapa final SI'!AC272)</f>
        <v/>
      </c>
      <c r="J269" s="412" t="str">
        <f>IF('Mapa final SI'!AE272="","",'Mapa final SI'!AE272)</f>
        <v/>
      </c>
      <c r="K269" s="412" t="str">
        <f t="shared" si="4"/>
        <v/>
      </c>
      <c r="L269" s="412" t="str">
        <f>IF('Mapa final SI'!AH272="","",'Mapa final SI'!AH272)</f>
        <v/>
      </c>
      <c r="M269" s="347" t="str">
        <f>IF('Mapa final SI'!T272="","",'Mapa final SI'!T272)</f>
        <v/>
      </c>
      <c r="N269" s="409"/>
      <c r="O269" s="409"/>
      <c r="P269" s="409"/>
      <c r="Q269" s="410"/>
    </row>
    <row r="270" spans="1:17" ht="43.5" customHeight="1" x14ac:dyDescent="0.25">
      <c r="A270" s="118" t="s">
        <v>901</v>
      </c>
      <c r="B270" s="697"/>
      <c r="C270" s="699"/>
      <c r="D270" s="701"/>
      <c r="E270" s="699"/>
      <c r="F270" s="702"/>
      <c r="G270" s="702"/>
      <c r="H270" s="714"/>
      <c r="I270" s="412" t="str">
        <f>IF('Mapa final SI'!AC273="","",'Mapa final SI'!AC273)</f>
        <v/>
      </c>
      <c r="J270" s="412" t="str">
        <f>IF('Mapa final SI'!AE273="","",'Mapa final SI'!AE273)</f>
        <v/>
      </c>
      <c r="K270" s="412" t="str">
        <f t="shared" si="4"/>
        <v/>
      </c>
      <c r="L270" s="412" t="str">
        <f>IF('Mapa final SI'!AH273="","",'Mapa final SI'!AH273)</f>
        <v/>
      </c>
      <c r="M270" s="347" t="str">
        <f>IF('Mapa final SI'!T273="","",'Mapa final SI'!T273)</f>
        <v/>
      </c>
      <c r="N270" s="409"/>
      <c r="O270" s="409"/>
      <c r="P270" s="409"/>
      <c r="Q270" s="410"/>
    </row>
    <row r="271" spans="1:17" ht="43.5" customHeight="1" x14ac:dyDescent="0.25">
      <c r="A271" s="118" t="s">
        <v>902</v>
      </c>
      <c r="B271" s="696"/>
      <c r="C271" s="698" t="str">
        <f>IF('Mapa final SI'!G274="","",'Mapa final SI'!G274)</f>
        <v/>
      </c>
      <c r="D271" s="700"/>
      <c r="E271" s="698" t="str">
        <f>IF('Mapa final SI'!F274="","",'Mapa final SI'!F274)</f>
        <v/>
      </c>
      <c r="F271" s="713" t="str">
        <f>IF('Mapa final SI'!L274="","",'Mapa final SI'!L274)</f>
        <v/>
      </c>
      <c r="G271" s="713" t="str">
        <f>IF('Mapa final SI'!P274="","",'Mapa final SI'!P274)</f>
        <v/>
      </c>
      <c r="H271" s="816"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2" t="str">
        <f>IF('Mapa final SI'!AC274="","",'Mapa final SI'!AC274)</f>
        <v/>
      </c>
      <c r="J271" s="412" t="str">
        <f>IF('Mapa final SI'!AE274="","",'Mapa final SI'!AE274)</f>
        <v/>
      </c>
      <c r="K271" s="412" t="str">
        <f t="shared" si="4"/>
        <v/>
      </c>
      <c r="L271" s="412" t="str">
        <f>IF('Mapa final SI'!AH274="","",'Mapa final SI'!AH274)</f>
        <v/>
      </c>
      <c r="M271" s="347" t="str">
        <f>IF('Mapa final SI'!T274="","",'Mapa final SI'!T274)</f>
        <v/>
      </c>
      <c r="N271" s="409"/>
      <c r="O271" s="409"/>
      <c r="P271" s="409"/>
      <c r="Q271" s="410"/>
    </row>
    <row r="272" spans="1:17" ht="43.5" customHeight="1" x14ac:dyDescent="0.25">
      <c r="A272" s="118" t="s">
        <v>903</v>
      </c>
      <c r="B272" s="697"/>
      <c r="C272" s="699"/>
      <c r="D272" s="701"/>
      <c r="E272" s="699"/>
      <c r="F272" s="702"/>
      <c r="G272" s="702"/>
      <c r="H272" s="816"/>
      <c r="I272" s="412" t="str">
        <f>IF('Mapa final SI'!AC275="","",'Mapa final SI'!AC275)</f>
        <v/>
      </c>
      <c r="J272" s="412" t="str">
        <f>IF('Mapa final SI'!AE275="","",'Mapa final SI'!AE275)</f>
        <v/>
      </c>
      <c r="K272" s="412" t="str">
        <f t="shared" si="4"/>
        <v/>
      </c>
      <c r="L272" s="412" t="str">
        <f>IF('Mapa final SI'!AH275="","",'Mapa final SI'!AH275)</f>
        <v/>
      </c>
      <c r="M272" s="347" t="str">
        <f>IF('Mapa final SI'!T275="","",'Mapa final SI'!T275)</f>
        <v/>
      </c>
      <c r="N272" s="409"/>
      <c r="O272" s="409"/>
      <c r="P272" s="409"/>
      <c r="Q272" s="410"/>
    </row>
    <row r="273" spans="1:17" ht="43.5" customHeight="1" x14ac:dyDescent="0.25">
      <c r="A273" s="118" t="s">
        <v>904</v>
      </c>
      <c r="B273" s="697"/>
      <c r="C273" s="699"/>
      <c r="D273" s="701"/>
      <c r="E273" s="699"/>
      <c r="F273" s="702"/>
      <c r="G273" s="702"/>
      <c r="H273" s="816"/>
      <c r="I273" s="412" t="str">
        <f>IF('Mapa final SI'!AC276="","",'Mapa final SI'!AC276)</f>
        <v/>
      </c>
      <c r="J273" s="412" t="str">
        <f>IF('Mapa final SI'!AE276="","",'Mapa final SI'!AE276)</f>
        <v/>
      </c>
      <c r="K273" s="412" t="str">
        <f t="shared" si="4"/>
        <v/>
      </c>
      <c r="L273" s="412" t="str">
        <f>IF('Mapa final SI'!AH276="","",'Mapa final SI'!AH276)</f>
        <v/>
      </c>
      <c r="M273" s="347" t="str">
        <f>IF('Mapa final SI'!T276="","",'Mapa final SI'!T276)</f>
        <v/>
      </c>
      <c r="N273" s="409"/>
      <c r="O273" s="409"/>
      <c r="P273" s="409"/>
      <c r="Q273" s="410"/>
    </row>
    <row r="274" spans="1:17" ht="43.5" customHeight="1" x14ac:dyDescent="0.25">
      <c r="A274" s="118" t="s">
        <v>905</v>
      </c>
      <c r="B274" s="697"/>
      <c r="C274" s="699"/>
      <c r="D274" s="701"/>
      <c r="E274" s="699"/>
      <c r="F274" s="702"/>
      <c r="G274" s="702"/>
      <c r="H274" s="816"/>
      <c r="I274" s="412" t="str">
        <f>IF('Mapa final SI'!AC277="","",'Mapa final SI'!AC277)</f>
        <v/>
      </c>
      <c r="J274" s="412" t="str">
        <f>IF('Mapa final SI'!AE277="","",'Mapa final SI'!AE277)</f>
        <v/>
      </c>
      <c r="K274" s="412" t="str">
        <f t="shared" si="4"/>
        <v/>
      </c>
      <c r="L274" s="412" t="str">
        <f>IF('Mapa final SI'!AH277="","",'Mapa final SI'!AH277)</f>
        <v/>
      </c>
      <c r="M274" s="347" t="str">
        <f>IF('Mapa final SI'!T277="","",'Mapa final SI'!T277)</f>
        <v/>
      </c>
      <c r="N274" s="409"/>
      <c r="O274" s="409"/>
      <c r="P274" s="409"/>
      <c r="Q274" s="410"/>
    </row>
    <row r="275" spans="1:17" ht="43.5" customHeight="1" x14ac:dyDescent="0.25">
      <c r="A275" s="118" t="s">
        <v>906</v>
      </c>
      <c r="B275" s="697"/>
      <c r="C275" s="699"/>
      <c r="D275" s="701"/>
      <c r="E275" s="699"/>
      <c r="F275" s="702"/>
      <c r="G275" s="702"/>
      <c r="H275" s="816"/>
      <c r="I275" s="412" t="str">
        <f>IF('Mapa final SI'!AC278="","",'Mapa final SI'!AC278)</f>
        <v/>
      </c>
      <c r="J275" s="412" t="str">
        <f>IF('Mapa final SI'!AE278="","",'Mapa final SI'!AE278)</f>
        <v/>
      </c>
      <c r="K275" s="412" t="str">
        <f t="shared" si="4"/>
        <v/>
      </c>
      <c r="L275" s="412" t="str">
        <f>IF('Mapa final SI'!AH278="","",'Mapa final SI'!AH278)</f>
        <v/>
      </c>
      <c r="M275" s="347" t="str">
        <f>IF('Mapa final SI'!T278="","",'Mapa final SI'!T278)</f>
        <v/>
      </c>
      <c r="N275" s="409"/>
      <c r="O275" s="409"/>
      <c r="P275" s="409"/>
      <c r="Q275" s="410"/>
    </row>
    <row r="276" spans="1:17" ht="43.5" customHeight="1" x14ac:dyDescent="0.25">
      <c r="A276" s="118" t="s">
        <v>907</v>
      </c>
      <c r="B276" s="697"/>
      <c r="C276" s="699"/>
      <c r="D276" s="701"/>
      <c r="E276" s="699"/>
      <c r="F276" s="702"/>
      <c r="G276" s="702"/>
      <c r="H276" s="714"/>
      <c r="I276" s="412" t="str">
        <f>IF('Mapa final SI'!AC279="","",'Mapa final SI'!AC279)</f>
        <v/>
      </c>
      <c r="J276" s="412" t="str">
        <f>IF('Mapa final SI'!AE279="","",'Mapa final SI'!AE279)</f>
        <v/>
      </c>
      <c r="K276" s="412" t="str">
        <f t="shared" si="4"/>
        <v/>
      </c>
      <c r="L276" s="412" t="str">
        <f>IF('Mapa final SI'!AH279="","",'Mapa final SI'!AH279)</f>
        <v/>
      </c>
      <c r="M276" s="347" t="str">
        <f>IF('Mapa final SI'!T279="","",'Mapa final SI'!T279)</f>
        <v/>
      </c>
      <c r="N276" s="409"/>
      <c r="O276" s="409"/>
      <c r="P276" s="409"/>
      <c r="Q276" s="410"/>
    </row>
    <row r="277" spans="1:17" ht="43.5" customHeight="1" x14ac:dyDescent="0.25">
      <c r="A277" s="118" t="s">
        <v>908</v>
      </c>
      <c r="B277" s="696"/>
      <c r="C277" s="698" t="str">
        <f>IF('Mapa final SI'!G280="","",'Mapa final SI'!G280)</f>
        <v/>
      </c>
      <c r="D277" s="700"/>
      <c r="E277" s="698" t="str">
        <f>IF('Mapa final SI'!F280="","",'Mapa final SI'!F280)</f>
        <v/>
      </c>
      <c r="F277" s="713" t="str">
        <f>IF('Mapa final SI'!L280="","",'Mapa final SI'!L280)</f>
        <v/>
      </c>
      <c r="G277" s="713" t="str">
        <f>IF('Mapa final SI'!P280="","",'Mapa final SI'!P280)</f>
        <v/>
      </c>
      <c r="H277" s="816"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2" t="str">
        <f>IF('Mapa final SI'!AC280="","",'Mapa final SI'!AC280)</f>
        <v/>
      </c>
      <c r="J277" s="412" t="str">
        <f>IF('Mapa final SI'!AE280="","",'Mapa final SI'!AE280)</f>
        <v/>
      </c>
      <c r="K277" s="412" t="str">
        <f t="shared" si="4"/>
        <v/>
      </c>
      <c r="L277" s="412" t="str">
        <f>IF('Mapa final SI'!AH280="","",'Mapa final SI'!AH280)</f>
        <v/>
      </c>
      <c r="M277" s="347" t="str">
        <f>IF('Mapa final SI'!T280="","",'Mapa final SI'!T280)</f>
        <v/>
      </c>
      <c r="N277" s="409"/>
      <c r="O277" s="409"/>
      <c r="P277" s="409"/>
      <c r="Q277" s="410"/>
    </row>
    <row r="278" spans="1:17" ht="43.5" customHeight="1" x14ac:dyDescent="0.25">
      <c r="A278" s="118" t="s">
        <v>909</v>
      </c>
      <c r="B278" s="697"/>
      <c r="C278" s="699"/>
      <c r="D278" s="701"/>
      <c r="E278" s="699"/>
      <c r="F278" s="702"/>
      <c r="G278" s="702"/>
      <c r="H278" s="816"/>
      <c r="I278" s="412" t="str">
        <f>IF('Mapa final SI'!AC281="","",'Mapa final SI'!AC281)</f>
        <v/>
      </c>
      <c r="J278" s="412" t="str">
        <f>IF('Mapa final SI'!AE281="","",'Mapa final SI'!AE281)</f>
        <v/>
      </c>
      <c r="K278" s="412" t="str">
        <f t="shared" si="4"/>
        <v/>
      </c>
      <c r="L278" s="412" t="str">
        <f>IF('Mapa final SI'!AH281="","",'Mapa final SI'!AH281)</f>
        <v/>
      </c>
      <c r="M278" s="347" t="str">
        <f>IF('Mapa final SI'!T281="","",'Mapa final SI'!T281)</f>
        <v/>
      </c>
      <c r="N278" s="409"/>
      <c r="O278" s="409"/>
      <c r="P278" s="409"/>
      <c r="Q278" s="410"/>
    </row>
    <row r="279" spans="1:17" ht="43.5" customHeight="1" x14ac:dyDescent="0.25">
      <c r="A279" s="118" t="s">
        <v>910</v>
      </c>
      <c r="B279" s="697"/>
      <c r="C279" s="699"/>
      <c r="D279" s="701"/>
      <c r="E279" s="699"/>
      <c r="F279" s="702"/>
      <c r="G279" s="702"/>
      <c r="H279" s="816"/>
      <c r="I279" s="412" t="str">
        <f>IF('Mapa final SI'!AC282="","",'Mapa final SI'!AC282)</f>
        <v/>
      </c>
      <c r="J279" s="412" t="str">
        <f>IF('Mapa final SI'!AE282="","",'Mapa final SI'!AE282)</f>
        <v/>
      </c>
      <c r="K279" s="412" t="str">
        <f t="shared" si="4"/>
        <v/>
      </c>
      <c r="L279" s="412" t="str">
        <f>IF('Mapa final SI'!AH282="","",'Mapa final SI'!AH282)</f>
        <v/>
      </c>
      <c r="M279" s="347" t="str">
        <f>IF('Mapa final SI'!T282="","",'Mapa final SI'!T282)</f>
        <v/>
      </c>
      <c r="N279" s="409"/>
      <c r="O279" s="409"/>
      <c r="P279" s="409"/>
      <c r="Q279" s="410"/>
    </row>
    <row r="280" spans="1:17" ht="43.5" customHeight="1" x14ac:dyDescent="0.25">
      <c r="A280" s="118" t="s">
        <v>911</v>
      </c>
      <c r="B280" s="697"/>
      <c r="C280" s="699"/>
      <c r="D280" s="701"/>
      <c r="E280" s="699"/>
      <c r="F280" s="702"/>
      <c r="G280" s="702"/>
      <c r="H280" s="816"/>
      <c r="I280" s="412" t="str">
        <f>IF('Mapa final SI'!AC283="","",'Mapa final SI'!AC283)</f>
        <v/>
      </c>
      <c r="J280" s="412" t="str">
        <f>IF('Mapa final SI'!AE283="","",'Mapa final SI'!AE283)</f>
        <v/>
      </c>
      <c r="K280" s="412" t="str">
        <f t="shared" si="4"/>
        <v/>
      </c>
      <c r="L280" s="412" t="str">
        <f>IF('Mapa final SI'!AH283="","",'Mapa final SI'!AH283)</f>
        <v/>
      </c>
      <c r="M280" s="347" t="str">
        <f>IF('Mapa final SI'!T283="","",'Mapa final SI'!T283)</f>
        <v/>
      </c>
      <c r="N280" s="409"/>
      <c r="O280" s="409"/>
      <c r="P280" s="409"/>
      <c r="Q280" s="410"/>
    </row>
    <row r="281" spans="1:17" ht="43.5" customHeight="1" x14ac:dyDescent="0.25">
      <c r="A281" s="118" t="s">
        <v>912</v>
      </c>
      <c r="B281" s="697"/>
      <c r="C281" s="699"/>
      <c r="D281" s="701"/>
      <c r="E281" s="699"/>
      <c r="F281" s="702"/>
      <c r="G281" s="702"/>
      <c r="H281" s="816"/>
      <c r="I281" s="412" t="str">
        <f>IF('Mapa final SI'!AC284="","",'Mapa final SI'!AC284)</f>
        <v/>
      </c>
      <c r="J281" s="412" t="str">
        <f>IF('Mapa final SI'!AE284="","",'Mapa final SI'!AE284)</f>
        <v/>
      </c>
      <c r="K281" s="412" t="str">
        <f t="shared" si="4"/>
        <v/>
      </c>
      <c r="L281" s="412" t="str">
        <f>IF('Mapa final SI'!AH284="","",'Mapa final SI'!AH284)</f>
        <v/>
      </c>
      <c r="M281" s="347" t="str">
        <f>IF('Mapa final SI'!T284="","",'Mapa final SI'!T284)</f>
        <v/>
      </c>
      <c r="N281" s="409"/>
      <c r="O281" s="409"/>
      <c r="P281" s="409"/>
      <c r="Q281" s="410"/>
    </row>
    <row r="282" spans="1:17" ht="43.5" customHeight="1" x14ac:dyDescent="0.25">
      <c r="A282" s="118" t="s">
        <v>913</v>
      </c>
      <c r="B282" s="697"/>
      <c r="C282" s="699"/>
      <c r="D282" s="701"/>
      <c r="E282" s="699"/>
      <c r="F282" s="702"/>
      <c r="G282" s="702"/>
      <c r="H282" s="714"/>
      <c r="I282" s="412" t="str">
        <f>IF('Mapa final SI'!AC285="","",'Mapa final SI'!AC285)</f>
        <v/>
      </c>
      <c r="J282" s="412" t="str">
        <f>IF('Mapa final SI'!AE285="","",'Mapa final SI'!AE285)</f>
        <v/>
      </c>
      <c r="K282" s="412" t="str">
        <f t="shared" si="4"/>
        <v/>
      </c>
      <c r="L282" s="412" t="str">
        <f>IF('Mapa final SI'!AH285="","",'Mapa final SI'!AH285)</f>
        <v/>
      </c>
      <c r="M282" s="347" t="str">
        <f>IF('Mapa final SI'!T285="","",'Mapa final SI'!T285)</f>
        <v/>
      </c>
      <c r="N282" s="409"/>
      <c r="O282" s="409"/>
      <c r="P282" s="409"/>
      <c r="Q282" s="410"/>
    </row>
    <row r="283" spans="1:17" ht="43.5" customHeight="1" x14ac:dyDescent="0.25">
      <c r="A283" s="118" t="s">
        <v>914</v>
      </c>
      <c r="B283" s="696"/>
      <c r="C283" s="698" t="str">
        <f>IF('Mapa final SI'!G286="","",'Mapa final SI'!G286)</f>
        <v/>
      </c>
      <c r="D283" s="700"/>
      <c r="E283" s="698" t="str">
        <f>IF('Mapa final SI'!F286="","",'Mapa final SI'!F286)</f>
        <v/>
      </c>
      <c r="F283" s="713" t="str">
        <f>IF('Mapa final SI'!L286="","",'Mapa final SI'!L286)</f>
        <v/>
      </c>
      <c r="G283" s="713" t="str">
        <f>IF('Mapa final SI'!P286="","",'Mapa final SI'!P286)</f>
        <v/>
      </c>
      <c r="H283" s="816"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2" t="str">
        <f>IF('Mapa final SI'!AC286="","",'Mapa final SI'!AC286)</f>
        <v/>
      </c>
      <c r="J283" s="412" t="str">
        <f>IF('Mapa final SI'!AE286="","",'Mapa final SI'!AE286)</f>
        <v/>
      </c>
      <c r="K283" s="412" t="str">
        <f t="shared" si="4"/>
        <v/>
      </c>
      <c r="L283" s="412" t="str">
        <f>IF('Mapa final SI'!AH286="","",'Mapa final SI'!AH286)</f>
        <v/>
      </c>
      <c r="M283" s="347" t="str">
        <f>IF('Mapa final SI'!T286="","",'Mapa final SI'!T286)</f>
        <v/>
      </c>
      <c r="N283" s="409"/>
      <c r="O283" s="409"/>
      <c r="P283" s="409"/>
      <c r="Q283" s="410"/>
    </row>
    <row r="284" spans="1:17" ht="43.5" customHeight="1" x14ac:dyDescent="0.25">
      <c r="A284" s="118" t="s">
        <v>915</v>
      </c>
      <c r="B284" s="697"/>
      <c r="C284" s="699"/>
      <c r="D284" s="701"/>
      <c r="E284" s="699"/>
      <c r="F284" s="702"/>
      <c r="G284" s="702"/>
      <c r="H284" s="816"/>
      <c r="I284" s="412" t="str">
        <f>IF('Mapa final SI'!AC287="","",'Mapa final SI'!AC287)</f>
        <v/>
      </c>
      <c r="J284" s="412" t="str">
        <f>IF('Mapa final SI'!AE287="","",'Mapa final SI'!AE287)</f>
        <v/>
      </c>
      <c r="K284" s="412" t="str">
        <f t="shared" si="4"/>
        <v/>
      </c>
      <c r="L284" s="412" t="str">
        <f>IF('Mapa final SI'!AH287="","",'Mapa final SI'!AH287)</f>
        <v/>
      </c>
      <c r="M284" s="347" t="str">
        <f>IF('Mapa final SI'!T287="","",'Mapa final SI'!T287)</f>
        <v/>
      </c>
      <c r="N284" s="409"/>
      <c r="O284" s="409"/>
      <c r="P284" s="409"/>
      <c r="Q284" s="410"/>
    </row>
    <row r="285" spans="1:17" ht="43.5" customHeight="1" x14ac:dyDescent="0.25">
      <c r="A285" s="118" t="s">
        <v>916</v>
      </c>
      <c r="B285" s="697"/>
      <c r="C285" s="699"/>
      <c r="D285" s="701"/>
      <c r="E285" s="699"/>
      <c r="F285" s="702"/>
      <c r="G285" s="702"/>
      <c r="H285" s="816"/>
      <c r="I285" s="412" t="str">
        <f>IF('Mapa final SI'!AC288="","",'Mapa final SI'!AC288)</f>
        <v/>
      </c>
      <c r="J285" s="412" t="str">
        <f>IF('Mapa final SI'!AE288="","",'Mapa final SI'!AE288)</f>
        <v/>
      </c>
      <c r="K285" s="412" t="str">
        <f t="shared" si="4"/>
        <v/>
      </c>
      <c r="L285" s="412" t="str">
        <f>IF('Mapa final SI'!AH288="","",'Mapa final SI'!AH288)</f>
        <v/>
      </c>
      <c r="M285" s="347" t="str">
        <f>IF('Mapa final SI'!T288="","",'Mapa final SI'!T288)</f>
        <v/>
      </c>
      <c r="N285" s="409"/>
      <c r="O285" s="409"/>
      <c r="P285" s="409"/>
      <c r="Q285" s="410"/>
    </row>
    <row r="286" spans="1:17" ht="43.5" customHeight="1" x14ac:dyDescent="0.25">
      <c r="A286" s="118" t="s">
        <v>917</v>
      </c>
      <c r="B286" s="697"/>
      <c r="C286" s="699"/>
      <c r="D286" s="701"/>
      <c r="E286" s="699"/>
      <c r="F286" s="702"/>
      <c r="G286" s="702"/>
      <c r="H286" s="816"/>
      <c r="I286" s="412" t="str">
        <f>IF('Mapa final SI'!AC289="","",'Mapa final SI'!AC289)</f>
        <v/>
      </c>
      <c r="J286" s="412" t="str">
        <f>IF('Mapa final SI'!AE289="","",'Mapa final SI'!AE289)</f>
        <v/>
      </c>
      <c r="K286" s="412" t="str">
        <f t="shared" si="4"/>
        <v/>
      </c>
      <c r="L286" s="412" t="str">
        <f>IF('Mapa final SI'!AH289="","",'Mapa final SI'!AH289)</f>
        <v/>
      </c>
      <c r="M286" s="347" t="str">
        <f>IF('Mapa final SI'!T289="","",'Mapa final SI'!T289)</f>
        <v/>
      </c>
      <c r="N286" s="409"/>
      <c r="O286" s="409"/>
      <c r="P286" s="409"/>
      <c r="Q286" s="410"/>
    </row>
    <row r="287" spans="1:17" ht="43.5" customHeight="1" x14ac:dyDescent="0.25">
      <c r="A287" s="118" t="s">
        <v>918</v>
      </c>
      <c r="B287" s="697"/>
      <c r="C287" s="699"/>
      <c r="D287" s="701"/>
      <c r="E287" s="699"/>
      <c r="F287" s="702"/>
      <c r="G287" s="702"/>
      <c r="H287" s="816"/>
      <c r="I287" s="412" t="str">
        <f>IF('Mapa final SI'!AC290="","",'Mapa final SI'!AC290)</f>
        <v/>
      </c>
      <c r="J287" s="412" t="str">
        <f>IF('Mapa final SI'!AE290="","",'Mapa final SI'!AE290)</f>
        <v/>
      </c>
      <c r="K287" s="412" t="str">
        <f t="shared" si="4"/>
        <v/>
      </c>
      <c r="L287" s="412" t="str">
        <f>IF('Mapa final SI'!AH290="","",'Mapa final SI'!AH290)</f>
        <v/>
      </c>
      <c r="M287" s="347" t="str">
        <f>IF('Mapa final SI'!T290="","",'Mapa final SI'!T290)</f>
        <v/>
      </c>
      <c r="N287" s="409"/>
      <c r="O287" s="409"/>
      <c r="P287" s="409"/>
      <c r="Q287" s="410"/>
    </row>
    <row r="288" spans="1:17" ht="43.5" customHeight="1" x14ac:dyDescent="0.25">
      <c r="A288" s="118" t="s">
        <v>919</v>
      </c>
      <c r="B288" s="697"/>
      <c r="C288" s="699"/>
      <c r="D288" s="701"/>
      <c r="E288" s="699"/>
      <c r="F288" s="702"/>
      <c r="G288" s="702"/>
      <c r="H288" s="714"/>
      <c r="I288" s="412" t="str">
        <f>IF('Mapa final SI'!AC291="","",'Mapa final SI'!AC291)</f>
        <v/>
      </c>
      <c r="J288" s="412" t="str">
        <f>IF('Mapa final SI'!AE291="","",'Mapa final SI'!AE291)</f>
        <v/>
      </c>
      <c r="K288" s="412" t="str">
        <f t="shared" si="4"/>
        <v/>
      </c>
      <c r="L288" s="412" t="str">
        <f>IF('Mapa final SI'!AH291="","",'Mapa final SI'!AH291)</f>
        <v/>
      </c>
      <c r="M288" s="347" t="str">
        <f>IF('Mapa final SI'!T291="","",'Mapa final SI'!T291)</f>
        <v/>
      </c>
      <c r="N288" s="409"/>
      <c r="O288" s="409"/>
      <c r="P288" s="409"/>
      <c r="Q288" s="410"/>
    </row>
    <row r="289" spans="1:17" ht="43.5" customHeight="1" x14ac:dyDescent="0.25">
      <c r="A289" s="118" t="s">
        <v>920</v>
      </c>
      <c r="B289" s="696"/>
      <c r="C289" s="698" t="str">
        <f>IF('Mapa final SI'!G292="","",'Mapa final SI'!G292)</f>
        <v/>
      </c>
      <c r="D289" s="700"/>
      <c r="E289" s="698" t="str">
        <f>IF('Mapa final SI'!F292="","",'Mapa final SI'!F292)</f>
        <v/>
      </c>
      <c r="F289" s="713" t="str">
        <f>IF('Mapa final SI'!L292="","",'Mapa final SI'!L292)</f>
        <v/>
      </c>
      <c r="G289" s="713" t="str">
        <f>IF('Mapa final SI'!P292="","",'Mapa final SI'!P292)</f>
        <v/>
      </c>
      <c r="H289" s="816"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2" t="str">
        <f>IF('Mapa final SI'!AC292="","",'Mapa final SI'!AC292)</f>
        <v/>
      </c>
      <c r="J289" s="412" t="str">
        <f>IF('Mapa final SI'!AE292="","",'Mapa final SI'!AE292)</f>
        <v/>
      </c>
      <c r="K289" s="412" t="str">
        <f t="shared" si="4"/>
        <v/>
      </c>
      <c r="L289" s="412" t="str">
        <f>IF('Mapa final SI'!AH292="","",'Mapa final SI'!AH292)</f>
        <v/>
      </c>
      <c r="M289" s="347" t="str">
        <f>IF('Mapa final SI'!T292="","",'Mapa final SI'!T292)</f>
        <v/>
      </c>
      <c r="N289" s="409"/>
      <c r="O289" s="409"/>
      <c r="P289" s="409"/>
      <c r="Q289" s="410"/>
    </row>
    <row r="290" spans="1:17" ht="43.5" customHeight="1" x14ac:dyDescent="0.25">
      <c r="A290" s="118" t="s">
        <v>921</v>
      </c>
      <c r="B290" s="697"/>
      <c r="C290" s="699"/>
      <c r="D290" s="701"/>
      <c r="E290" s="699"/>
      <c r="F290" s="702"/>
      <c r="G290" s="702"/>
      <c r="H290" s="816"/>
      <c r="I290" s="412" t="str">
        <f>IF('Mapa final SI'!AC293="","",'Mapa final SI'!AC293)</f>
        <v/>
      </c>
      <c r="J290" s="412" t="str">
        <f>IF('Mapa final SI'!AE293="","",'Mapa final SI'!AE293)</f>
        <v/>
      </c>
      <c r="K290" s="412" t="str">
        <f t="shared" si="4"/>
        <v/>
      </c>
      <c r="L290" s="412" t="str">
        <f>IF('Mapa final SI'!AH293="","",'Mapa final SI'!AH293)</f>
        <v/>
      </c>
      <c r="M290" s="347" t="str">
        <f>IF('Mapa final SI'!T293="","",'Mapa final SI'!T293)</f>
        <v/>
      </c>
      <c r="N290" s="409"/>
      <c r="O290" s="409"/>
      <c r="P290" s="409"/>
      <c r="Q290" s="410"/>
    </row>
    <row r="291" spans="1:17" ht="43.5" customHeight="1" x14ac:dyDescent="0.25">
      <c r="A291" s="118" t="s">
        <v>922</v>
      </c>
      <c r="B291" s="697"/>
      <c r="C291" s="699"/>
      <c r="D291" s="701"/>
      <c r="E291" s="699"/>
      <c r="F291" s="702"/>
      <c r="G291" s="702"/>
      <c r="H291" s="816"/>
      <c r="I291" s="412" t="str">
        <f>IF('Mapa final SI'!AC294="","",'Mapa final SI'!AC294)</f>
        <v/>
      </c>
      <c r="J291" s="412" t="str">
        <f>IF('Mapa final SI'!AE294="","",'Mapa final SI'!AE294)</f>
        <v/>
      </c>
      <c r="K291" s="412" t="str">
        <f t="shared" si="4"/>
        <v/>
      </c>
      <c r="L291" s="412" t="str">
        <f>IF('Mapa final SI'!AH294="","",'Mapa final SI'!AH294)</f>
        <v/>
      </c>
      <c r="M291" s="347" t="str">
        <f>IF('Mapa final SI'!T294="","",'Mapa final SI'!T294)</f>
        <v/>
      </c>
      <c r="N291" s="409"/>
      <c r="O291" s="409"/>
      <c r="P291" s="409"/>
      <c r="Q291" s="410"/>
    </row>
    <row r="292" spans="1:17" ht="43.5" customHeight="1" x14ac:dyDescent="0.25">
      <c r="A292" s="118" t="s">
        <v>923</v>
      </c>
      <c r="B292" s="697"/>
      <c r="C292" s="699"/>
      <c r="D292" s="701"/>
      <c r="E292" s="699"/>
      <c r="F292" s="702"/>
      <c r="G292" s="702"/>
      <c r="H292" s="816"/>
      <c r="I292" s="412" t="str">
        <f>IF('Mapa final SI'!AC295="","",'Mapa final SI'!AC295)</f>
        <v/>
      </c>
      <c r="J292" s="412" t="str">
        <f>IF('Mapa final SI'!AE295="","",'Mapa final SI'!AE295)</f>
        <v/>
      </c>
      <c r="K292" s="412" t="str">
        <f t="shared" si="4"/>
        <v/>
      </c>
      <c r="L292" s="412" t="str">
        <f>IF('Mapa final SI'!AH295="","",'Mapa final SI'!AH295)</f>
        <v/>
      </c>
      <c r="M292" s="347" t="str">
        <f>IF('Mapa final SI'!T295="","",'Mapa final SI'!T295)</f>
        <v/>
      </c>
      <c r="N292" s="409"/>
      <c r="O292" s="409"/>
      <c r="P292" s="409"/>
      <c r="Q292" s="410"/>
    </row>
    <row r="293" spans="1:17" ht="43.5" customHeight="1" x14ac:dyDescent="0.25">
      <c r="A293" s="118" t="s">
        <v>924</v>
      </c>
      <c r="B293" s="697"/>
      <c r="C293" s="699"/>
      <c r="D293" s="701"/>
      <c r="E293" s="699"/>
      <c r="F293" s="702"/>
      <c r="G293" s="702"/>
      <c r="H293" s="816"/>
      <c r="I293" s="412" t="str">
        <f>IF('Mapa final SI'!AC296="","",'Mapa final SI'!AC296)</f>
        <v/>
      </c>
      <c r="J293" s="412" t="str">
        <f>IF('Mapa final SI'!AE296="","",'Mapa final SI'!AE296)</f>
        <v/>
      </c>
      <c r="K293" s="412" t="str">
        <f t="shared" si="4"/>
        <v/>
      </c>
      <c r="L293" s="412" t="str">
        <f>IF('Mapa final SI'!AH296="","",'Mapa final SI'!AH296)</f>
        <v/>
      </c>
      <c r="M293" s="347" t="str">
        <f>IF('Mapa final SI'!T296="","",'Mapa final SI'!T296)</f>
        <v/>
      </c>
      <c r="N293" s="409"/>
      <c r="O293" s="409"/>
      <c r="P293" s="409"/>
      <c r="Q293" s="410"/>
    </row>
    <row r="294" spans="1:17" ht="43.5" customHeight="1" x14ac:dyDescent="0.25">
      <c r="A294" s="118" t="s">
        <v>925</v>
      </c>
      <c r="B294" s="697"/>
      <c r="C294" s="699"/>
      <c r="D294" s="701"/>
      <c r="E294" s="699"/>
      <c r="F294" s="702"/>
      <c r="G294" s="702"/>
      <c r="H294" s="714"/>
      <c r="I294" s="412" t="str">
        <f>IF('Mapa final SI'!AC297="","",'Mapa final SI'!AC297)</f>
        <v/>
      </c>
      <c r="J294" s="412" t="str">
        <f>IF('Mapa final SI'!AE297="","",'Mapa final SI'!AE297)</f>
        <v/>
      </c>
      <c r="K294" s="412" t="str">
        <f t="shared" si="4"/>
        <v/>
      </c>
      <c r="L294" s="412" t="str">
        <f>IF('Mapa final SI'!AH297="","",'Mapa final SI'!AH297)</f>
        <v/>
      </c>
      <c r="M294" s="347" t="str">
        <f>IF('Mapa final SI'!T297="","",'Mapa final SI'!T297)</f>
        <v/>
      </c>
      <c r="N294" s="409"/>
      <c r="O294" s="409"/>
      <c r="P294" s="409"/>
      <c r="Q294" s="410"/>
    </row>
    <row r="295" spans="1:17" ht="43.5" customHeight="1" x14ac:dyDescent="0.25">
      <c r="A295" s="118" t="s">
        <v>926</v>
      </c>
      <c r="B295" s="696"/>
      <c r="C295" s="698" t="str">
        <f>IF('Mapa final SI'!G298="","",'Mapa final SI'!G298)</f>
        <v/>
      </c>
      <c r="D295" s="700"/>
      <c r="E295" s="698" t="str">
        <f>IF('Mapa final SI'!F298="","",'Mapa final SI'!F298)</f>
        <v/>
      </c>
      <c r="F295" s="713" t="str">
        <f>IF('Mapa final SI'!L298="","",'Mapa final SI'!L298)</f>
        <v/>
      </c>
      <c r="G295" s="713" t="str">
        <f>IF('Mapa final SI'!P298="","",'Mapa final SI'!P298)</f>
        <v/>
      </c>
      <c r="H295" s="816"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2" t="str">
        <f>IF('Mapa final SI'!AC298="","",'Mapa final SI'!AC298)</f>
        <v/>
      </c>
      <c r="J295" s="412" t="str">
        <f>IF('Mapa final SI'!AE298="","",'Mapa final SI'!AE298)</f>
        <v/>
      </c>
      <c r="K295" s="412" t="str">
        <f t="shared" si="4"/>
        <v/>
      </c>
      <c r="L295" s="412" t="str">
        <f>IF('Mapa final SI'!AH298="","",'Mapa final SI'!AH298)</f>
        <v/>
      </c>
      <c r="M295" s="347" t="str">
        <f>IF('Mapa final SI'!T298="","",'Mapa final SI'!T298)</f>
        <v/>
      </c>
      <c r="N295" s="409"/>
      <c r="O295" s="409"/>
      <c r="P295" s="409"/>
      <c r="Q295" s="410"/>
    </row>
    <row r="296" spans="1:17" ht="43.5" customHeight="1" x14ac:dyDescent="0.25">
      <c r="A296" s="118" t="s">
        <v>927</v>
      </c>
      <c r="B296" s="697"/>
      <c r="C296" s="699"/>
      <c r="D296" s="701"/>
      <c r="E296" s="699"/>
      <c r="F296" s="702"/>
      <c r="G296" s="702"/>
      <c r="H296" s="816"/>
      <c r="I296" s="412" t="str">
        <f>IF('Mapa final SI'!AC299="","",'Mapa final SI'!AC299)</f>
        <v/>
      </c>
      <c r="J296" s="412" t="str">
        <f>IF('Mapa final SI'!AE299="","",'Mapa final SI'!AE299)</f>
        <v/>
      </c>
      <c r="K296" s="412" t="str">
        <f t="shared" si="4"/>
        <v/>
      </c>
      <c r="L296" s="412" t="str">
        <f>IF('Mapa final SI'!AH299="","",'Mapa final SI'!AH299)</f>
        <v/>
      </c>
      <c r="M296" s="347" t="str">
        <f>IF('Mapa final SI'!T299="","",'Mapa final SI'!T299)</f>
        <v/>
      </c>
      <c r="N296" s="409"/>
      <c r="O296" s="409"/>
      <c r="P296" s="409"/>
      <c r="Q296" s="410"/>
    </row>
    <row r="297" spans="1:17" ht="43.5" customHeight="1" x14ac:dyDescent="0.25">
      <c r="A297" s="118" t="s">
        <v>928</v>
      </c>
      <c r="B297" s="697"/>
      <c r="C297" s="699"/>
      <c r="D297" s="701"/>
      <c r="E297" s="699"/>
      <c r="F297" s="702"/>
      <c r="G297" s="702"/>
      <c r="H297" s="816"/>
      <c r="I297" s="412" t="str">
        <f>IF('Mapa final SI'!AC300="","",'Mapa final SI'!AC300)</f>
        <v/>
      </c>
      <c r="J297" s="412" t="str">
        <f>IF('Mapa final SI'!AE300="","",'Mapa final SI'!AE300)</f>
        <v/>
      </c>
      <c r="K297" s="412" t="str">
        <f t="shared" si="4"/>
        <v/>
      </c>
      <c r="L297" s="412" t="str">
        <f>IF('Mapa final SI'!AH300="","",'Mapa final SI'!AH300)</f>
        <v/>
      </c>
      <c r="M297" s="347" t="str">
        <f>IF('Mapa final SI'!T300="","",'Mapa final SI'!T300)</f>
        <v/>
      </c>
      <c r="N297" s="409"/>
      <c r="O297" s="409"/>
      <c r="P297" s="409"/>
      <c r="Q297" s="410"/>
    </row>
    <row r="298" spans="1:17" ht="43.5" customHeight="1" x14ac:dyDescent="0.25">
      <c r="A298" s="118" t="s">
        <v>929</v>
      </c>
      <c r="B298" s="697"/>
      <c r="C298" s="699"/>
      <c r="D298" s="701"/>
      <c r="E298" s="699"/>
      <c r="F298" s="702"/>
      <c r="G298" s="702"/>
      <c r="H298" s="816"/>
      <c r="I298" s="412" t="str">
        <f>IF('Mapa final SI'!AC301="","",'Mapa final SI'!AC301)</f>
        <v/>
      </c>
      <c r="J298" s="412" t="str">
        <f>IF('Mapa final SI'!AE301="","",'Mapa final SI'!AE301)</f>
        <v/>
      </c>
      <c r="K298" s="412" t="str">
        <f t="shared" si="4"/>
        <v/>
      </c>
      <c r="L298" s="412" t="str">
        <f>IF('Mapa final SI'!AH301="","",'Mapa final SI'!AH301)</f>
        <v/>
      </c>
      <c r="M298" s="347" t="str">
        <f>IF('Mapa final SI'!T301="","",'Mapa final SI'!T301)</f>
        <v/>
      </c>
      <c r="N298" s="409"/>
      <c r="O298" s="409"/>
      <c r="P298" s="409"/>
      <c r="Q298" s="410"/>
    </row>
    <row r="299" spans="1:17" ht="43.5" customHeight="1" x14ac:dyDescent="0.25">
      <c r="A299" s="118" t="s">
        <v>930</v>
      </c>
      <c r="B299" s="697"/>
      <c r="C299" s="699"/>
      <c r="D299" s="701"/>
      <c r="E299" s="699"/>
      <c r="F299" s="702"/>
      <c r="G299" s="702"/>
      <c r="H299" s="816"/>
      <c r="I299" s="412" t="str">
        <f>IF('Mapa final SI'!AC302="","",'Mapa final SI'!AC302)</f>
        <v/>
      </c>
      <c r="J299" s="412" t="str">
        <f>IF('Mapa final SI'!AE302="","",'Mapa final SI'!AE302)</f>
        <v/>
      </c>
      <c r="K299" s="412" t="str">
        <f t="shared" si="4"/>
        <v/>
      </c>
      <c r="L299" s="412" t="str">
        <f>IF('Mapa final SI'!AH302="","",'Mapa final SI'!AH302)</f>
        <v/>
      </c>
      <c r="M299" s="347" t="str">
        <f>IF('Mapa final SI'!T302="","",'Mapa final SI'!T302)</f>
        <v/>
      </c>
      <c r="N299" s="409"/>
      <c r="O299" s="409"/>
      <c r="P299" s="409"/>
      <c r="Q299" s="410"/>
    </row>
    <row r="300" spans="1:17" ht="43.5" customHeight="1" x14ac:dyDescent="0.25">
      <c r="A300" s="118" t="s">
        <v>931</v>
      </c>
      <c r="B300" s="697"/>
      <c r="C300" s="699"/>
      <c r="D300" s="701"/>
      <c r="E300" s="699"/>
      <c r="F300" s="702"/>
      <c r="G300" s="702"/>
      <c r="H300" s="714"/>
      <c r="I300" s="412" t="str">
        <f>IF('Mapa final SI'!AC303="","",'Mapa final SI'!AC303)</f>
        <v/>
      </c>
      <c r="J300" s="412" t="str">
        <f>IF('Mapa final SI'!AE303="","",'Mapa final SI'!AE303)</f>
        <v/>
      </c>
      <c r="K300" s="412" t="str">
        <f t="shared" si="4"/>
        <v/>
      </c>
      <c r="L300" s="412" t="str">
        <f>IF('Mapa final SI'!AH303="","",'Mapa final SI'!AH303)</f>
        <v/>
      </c>
      <c r="M300" s="347" t="str">
        <f>IF('Mapa final SI'!T303="","",'Mapa final SI'!T303)</f>
        <v/>
      </c>
      <c r="N300" s="409"/>
      <c r="O300" s="409"/>
      <c r="P300" s="409"/>
      <c r="Q300" s="410"/>
    </row>
    <row r="301" spans="1:17" ht="43.5" customHeight="1" x14ac:dyDescent="0.25">
      <c r="A301" s="118" t="s">
        <v>932</v>
      </c>
      <c r="B301" s="696"/>
      <c r="C301" s="698" t="str">
        <f>IF('Mapa final SI'!G304="","",'Mapa final SI'!G304)</f>
        <v/>
      </c>
      <c r="D301" s="700"/>
      <c r="E301" s="698" t="str">
        <f>IF('Mapa final SI'!F304="","",'Mapa final SI'!F304)</f>
        <v/>
      </c>
      <c r="F301" s="713" t="str">
        <f>IF('Mapa final SI'!L304="","",'Mapa final SI'!L304)</f>
        <v/>
      </c>
      <c r="G301" s="713" t="str">
        <f>IF('Mapa final SI'!P304="","",'Mapa final SI'!P304)</f>
        <v/>
      </c>
      <c r="H301" s="816"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2" t="str">
        <f>IF('Mapa final SI'!AC304="","",'Mapa final SI'!AC304)</f>
        <v/>
      </c>
      <c r="J301" s="412" t="str">
        <f>IF('Mapa final SI'!AE304="","",'Mapa final SI'!AE304)</f>
        <v/>
      </c>
      <c r="K301" s="412" t="str">
        <f t="shared" si="4"/>
        <v/>
      </c>
      <c r="L301" s="412" t="str">
        <f>IF('Mapa final SI'!AH304="","",'Mapa final SI'!AH304)</f>
        <v/>
      </c>
      <c r="M301" s="347" t="str">
        <f>IF('Mapa final SI'!T304="","",'Mapa final SI'!T304)</f>
        <v/>
      </c>
      <c r="N301" s="409"/>
      <c r="O301" s="409"/>
      <c r="P301" s="409"/>
      <c r="Q301" s="410"/>
    </row>
    <row r="302" spans="1:17" ht="43.5" customHeight="1" x14ac:dyDescent="0.25">
      <c r="A302" s="118" t="s">
        <v>933</v>
      </c>
      <c r="B302" s="697"/>
      <c r="C302" s="699"/>
      <c r="D302" s="701"/>
      <c r="E302" s="699"/>
      <c r="F302" s="702"/>
      <c r="G302" s="702"/>
      <c r="H302" s="816"/>
      <c r="I302" s="412" t="str">
        <f>IF('Mapa final SI'!AC305="","",'Mapa final SI'!AC305)</f>
        <v/>
      </c>
      <c r="J302" s="412" t="str">
        <f>IF('Mapa final SI'!AE305="","",'Mapa final SI'!AE305)</f>
        <v/>
      </c>
      <c r="K302" s="412" t="str">
        <f t="shared" si="4"/>
        <v/>
      </c>
      <c r="L302" s="412" t="str">
        <f>IF('Mapa final SI'!AH305="","",'Mapa final SI'!AH305)</f>
        <v/>
      </c>
      <c r="M302" s="347" t="str">
        <f>IF('Mapa final SI'!T305="","",'Mapa final SI'!T305)</f>
        <v/>
      </c>
      <c r="N302" s="409"/>
      <c r="O302" s="409"/>
      <c r="P302" s="409"/>
      <c r="Q302" s="410"/>
    </row>
    <row r="303" spans="1:17" ht="43.5" customHeight="1" x14ac:dyDescent="0.25">
      <c r="A303" s="118" t="s">
        <v>934</v>
      </c>
      <c r="B303" s="697"/>
      <c r="C303" s="699"/>
      <c r="D303" s="701"/>
      <c r="E303" s="699"/>
      <c r="F303" s="702"/>
      <c r="G303" s="702"/>
      <c r="H303" s="816"/>
      <c r="I303" s="412" t="str">
        <f>IF('Mapa final SI'!AC306="","",'Mapa final SI'!AC306)</f>
        <v/>
      </c>
      <c r="J303" s="412" t="str">
        <f>IF('Mapa final SI'!AE306="","",'Mapa final SI'!AE306)</f>
        <v/>
      </c>
      <c r="K303" s="412" t="str">
        <f t="shared" si="4"/>
        <v/>
      </c>
      <c r="L303" s="412" t="str">
        <f>IF('Mapa final SI'!AH306="","",'Mapa final SI'!AH306)</f>
        <v/>
      </c>
      <c r="M303" s="347" t="str">
        <f>IF('Mapa final SI'!T306="","",'Mapa final SI'!T306)</f>
        <v/>
      </c>
      <c r="N303" s="409"/>
      <c r="O303" s="409"/>
      <c r="P303" s="409"/>
      <c r="Q303" s="410"/>
    </row>
    <row r="304" spans="1:17" ht="43.5" customHeight="1" x14ac:dyDescent="0.25">
      <c r="A304" s="118" t="s">
        <v>935</v>
      </c>
      <c r="B304" s="697"/>
      <c r="C304" s="699"/>
      <c r="D304" s="701"/>
      <c r="E304" s="699"/>
      <c r="F304" s="702"/>
      <c r="G304" s="702"/>
      <c r="H304" s="816"/>
      <c r="I304" s="412" t="str">
        <f>IF('Mapa final SI'!AC307="","",'Mapa final SI'!AC307)</f>
        <v/>
      </c>
      <c r="J304" s="412" t="str">
        <f>IF('Mapa final SI'!AE307="","",'Mapa final SI'!AE307)</f>
        <v/>
      </c>
      <c r="K304" s="412" t="str">
        <f t="shared" si="4"/>
        <v/>
      </c>
      <c r="L304" s="412" t="str">
        <f>IF('Mapa final SI'!AH307="","",'Mapa final SI'!AH307)</f>
        <v/>
      </c>
      <c r="M304" s="347" t="str">
        <f>IF('Mapa final SI'!T307="","",'Mapa final SI'!T307)</f>
        <v/>
      </c>
      <c r="N304" s="409"/>
      <c r="O304" s="409"/>
      <c r="P304" s="409"/>
      <c r="Q304" s="410"/>
    </row>
    <row r="305" spans="1:17" ht="43.5" customHeight="1" x14ac:dyDescent="0.25">
      <c r="A305" s="118" t="s">
        <v>936</v>
      </c>
      <c r="B305" s="697"/>
      <c r="C305" s="699"/>
      <c r="D305" s="701"/>
      <c r="E305" s="699"/>
      <c r="F305" s="702"/>
      <c r="G305" s="702"/>
      <c r="H305" s="816"/>
      <c r="I305" s="412" t="str">
        <f>IF('Mapa final SI'!AC308="","",'Mapa final SI'!AC308)</f>
        <v/>
      </c>
      <c r="J305" s="412" t="str">
        <f>IF('Mapa final SI'!AE308="","",'Mapa final SI'!AE308)</f>
        <v/>
      </c>
      <c r="K305" s="412" t="str">
        <f t="shared" si="4"/>
        <v/>
      </c>
      <c r="L305" s="412" t="str">
        <f>IF('Mapa final SI'!AH308="","",'Mapa final SI'!AH308)</f>
        <v/>
      </c>
      <c r="M305" s="347" t="str">
        <f>IF('Mapa final SI'!T308="","",'Mapa final SI'!T308)</f>
        <v/>
      </c>
      <c r="N305" s="409"/>
      <c r="O305" s="409"/>
      <c r="P305" s="409"/>
      <c r="Q305" s="410"/>
    </row>
    <row r="306" spans="1:17" ht="43.5" customHeight="1" x14ac:dyDescent="0.25">
      <c r="A306" s="118" t="s">
        <v>937</v>
      </c>
      <c r="B306" s="697"/>
      <c r="C306" s="699"/>
      <c r="D306" s="701"/>
      <c r="E306" s="699"/>
      <c r="F306" s="702"/>
      <c r="G306" s="702"/>
      <c r="H306" s="714"/>
      <c r="I306" s="412" t="str">
        <f>IF('Mapa final SI'!AC309="","",'Mapa final SI'!AC309)</f>
        <v/>
      </c>
      <c r="J306" s="412" t="str">
        <f>IF('Mapa final SI'!AE309="","",'Mapa final SI'!AE309)</f>
        <v/>
      </c>
      <c r="K306" s="412" t="str">
        <f t="shared" si="4"/>
        <v/>
      </c>
      <c r="L306" s="412" t="str">
        <f>IF('Mapa final SI'!AH309="","",'Mapa final SI'!AH309)</f>
        <v/>
      </c>
      <c r="M306" s="347" t="str">
        <f>IF('Mapa final SI'!T309="","",'Mapa final SI'!T309)</f>
        <v/>
      </c>
      <c r="N306" s="409"/>
      <c r="O306" s="409"/>
      <c r="P306" s="409"/>
      <c r="Q306" s="410"/>
    </row>
    <row r="307" spans="1:17" ht="43.5" customHeight="1" x14ac:dyDescent="0.25">
      <c r="A307" s="118" t="s">
        <v>938</v>
      </c>
      <c r="B307" s="696"/>
      <c r="C307" s="698" t="str">
        <f>IF('Mapa final SI'!G310="","",'Mapa final SI'!G310)</f>
        <v/>
      </c>
      <c r="D307" s="700"/>
      <c r="E307" s="698" t="str">
        <f>IF('Mapa final SI'!F310="","",'Mapa final SI'!F310)</f>
        <v/>
      </c>
      <c r="F307" s="713" t="str">
        <f>IF('Mapa final SI'!L310="","",'Mapa final SI'!L310)</f>
        <v/>
      </c>
      <c r="G307" s="713" t="str">
        <f>IF('Mapa final SI'!P310="","",'Mapa final SI'!P310)</f>
        <v/>
      </c>
      <c r="H307" s="816"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2" t="str">
        <f>IF('Mapa final SI'!AC310="","",'Mapa final SI'!AC310)</f>
        <v/>
      </c>
      <c r="J307" s="412" t="str">
        <f>IF('Mapa final SI'!AE310="","",'Mapa final SI'!AE310)</f>
        <v/>
      </c>
      <c r="K307" s="412" t="str">
        <f t="shared" si="4"/>
        <v/>
      </c>
      <c r="L307" s="412" t="str">
        <f>IF('Mapa final SI'!AH310="","",'Mapa final SI'!AH310)</f>
        <v/>
      </c>
      <c r="M307" s="347" t="str">
        <f>IF('Mapa final SI'!T310="","",'Mapa final SI'!T310)</f>
        <v/>
      </c>
      <c r="N307" s="409"/>
      <c r="O307" s="409"/>
      <c r="P307" s="409"/>
      <c r="Q307" s="410"/>
    </row>
    <row r="308" spans="1:17" ht="43.5" customHeight="1" x14ac:dyDescent="0.25">
      <c r="A308" s="118" t="s">
        <v>939</v>
      </c>
      <c r="B308" s="697"/>
      <c r="C308" s="699"/>
      <c r="D308" s="701"/>
      <c r="E308" s="699"/>
      <c r="F308" s="702"/>
      <c r="G308" s="702"/>
      <c r="H308" s="816"/>
      <c r="I308" s="412" t="str">
        <f>IF('Mapa final SI'!AC311="","",'Mapa final SI'!AC311)</f>
        <v/>
      </c>
      <c r="J308" s="412" t="str">
        <f>IF('Mapa final SI'!AE311="","",'Mapa final SI'!AE311)</f>
        <v/>
      </c>
      <c r="K308" s="412" t="str">
        <f t="shared" si="4"/>
        <v/>
      </c>
      <c r="L308" s="412" t="str">
        <f>IF('Mapa final SI'!AH311="","",'Mapa final SI'!AH311)</f>
        <v/>
      </c>
      <c r="M308" s="347" t="str">
        <f>IF('Mapa final SI'!T311="","",'Mapa final SI'!T311)</f>
        <v/>
      </c>
      <c r="N308" s="409"/>
      <c r="O308" s="409"/>
      <c r="P308" s="409"/>
      <c r="Q308" s="410"/>
    </row>
    <row r="309" spans="1:17" ht="43.5" customHeight="1" x14ac:dyDescent="0.25">
      <c r="A309" s="118" t="s">
        <v>940</v>
      </c>
      <c r="B309" s="697"/>
      <c r="C309" s="699"/>
      <c r="D309" s="701"/>
      <c r="E309" s="699"/>
      <c r="F309" s="702"/>
      <c r="G309" s="702"/>
      <c r="H309" s="816"/>
      <c r="I309" s="412" t="str">
        <f>IF('Mapa final SI'!AC312="","",'Mapa final SI'!AC312)</f>
        <v/>
      </c>
      <c r="J309" s="412" t="str">
        <f>IF('Mapa final SI'!AE312="","",'Mapa final SI'!AE312)</f>
        <v/>
      </c>
      <c r="K309" s="412" t="str">
        <f t="shared" si="4"/>
        <v/>
      </c>
      <c r="L309" s="412" t="str">
        <f>IF('Mapa final SI'!AH312="","",'Mapa final SI'!AH312)</f>
        <v/>
      </c>
      <c r="M309" s="347" t="str">
        <f>IF('Mapa final SI'!T312="","",'Mapa final SI'!T312)</f>
        <v/>
      </c>
      <c r="N309" s="409"/>
      <c r="O309" s="409"/>
      <c r="P309" s="409"/>
      <c r="Q309" s="410"/>
    </row>
    <row r="310" spans="1:17" ht="43.5" customHeight="1" x14ac:dyDescent="0.25">
      <c r="A310" s="118" t="s">
        <v>941</v>
      </c>
      <c r="B310" s="697"/>
      <c r="C310" s="699"/>
      <c r="D310" s="701"/>
      <c r="E310" s="699"/>
      <c r="F310" s="702"/>
      <c r="G310" s="702"/>
      <c r="H310" s="816"/>
      <c r="I310" s="412" t="str">
        <f>IF('Mapa final SI'!AC313="","",'Mapa final SI'!AC313)</f>
        <v/>
      </c>
      <c r="J310" s="412" t="str">
        <f>IF('Mapa final SI'!AE313="","",'Mapa final SI'!AE313)</f>
        <v/>
      </c>
      <c r="K310" s="412" t="str">
        <f t="shared" si="4"/>
        <v/>
      </c>
      <c r="L310" s="412" t="str">
        <f>IF('Mapa final SI'!AH313="","",'Mapa final SI'!AH313)</f>
        <v/>
      </c>
      <c r="M310" s="347" t="str">
        <f>IF('Mapa final SI'!T313="","",'Mapa final SI'!T313)</f>
        <v/>
      </c>
      <c r="N310" s="409"/>
      <c r="O310" s="409"/>
      <c r="P310" s="409"/>
      <c r="Q310" s="410"/>
    </row>
    <row r="311" spans="1:17" ht="43.5" customHeight="1" x14ac:dyDescent="0.25">
      <c r="A311" s="118" t="s">
        <v>942</v>
      </c>
      <c r="B311" s="697"/>
      <c r="C311" s="699"/>
      <c r="D311" s="701"/>
      <c r="E311" s="699"/>
      <c r="F311" s="702"/>
      <c r="G311" s="702"/>
      <c r="H311" s="816"/>
      <c r="I311" s="412" t="str">
        <f>IF('Mapa final SI'!AC314="","",'Mapa final SI'!AC314)</f>
        <v/>
      </c>
      <c r="J311" s="412" t="str">
        <f>IF('Mapa final SI'!AE314="","",'Mapa final SI'!AE314)</f>
        <v/>
      </c>
      <c r="K311" s="412" t="str">
        <f t="shared" si="4"/>
        <v/>
      </c>
      <c r="L311" s="412" t="str">
        <f>IF('Mapa final SI'!AH314="","",'Mapa final SI'!AH314)</f>
        <v/>
      </c>
      <c r="M311" s="347" t="str">
        <f>IF('Mapa final SI'!T314="","",'Mapa final SI'!T314)</f>
        <v/>
      </c>
      <c r="N311" s="409"/>
      <c r="O311" s="409"/>
      <c r="P311" s="409"/>
      <c r="Q311" s="410"/>
    </row>
    <row r="312" spans="1:17" ht="43.5" customHeight="1" x14ac:dyDescent="0.25">
      <c r="A312" s="118" t="s">
        <v>943</v>
      </c>
      <c r="B312" s="697"/>
      <c r="C312" s="699"/>
      <c r="D312" s="701"/>
      <c r="E312" s="699"/>
      <c r="F312" s="702"/>
      <c r="G312" s="702"/>
      <c r="H312" s="714"/>
      <c r="I312" s="412" t="str">
        <f>IF('Mapa final SI'!AC315="","",'Mapa final SI'!AC315)</f>
        <v/>
      </c>
      <c r="J312" s="412" t="str">
        <f>IF('Mapa final SI'!AE315="","",'Mapa final SI'!AE315)</f>
        <v/>
      </c>
      <c r="K312" s="412" t="str">
        <f t="shared" si="4"/>
        <v/>
      </c>
      <c r="L312" s="412" t="str">
        <f>IF('Mapa final SI'!AH315="","",'Mapa final SI'!AH315)</f>
        <v/>
      </c>
      <c r="M312" s="347" t="str">
        <f>IF('Mapa final SI'!T315="","",'Mapa final SI'!T315)</f>
        <v/>
      </c>
      <c r="N312" s="409"/>
      <c r="O312" s="409"/>
      <c r="P312" s="409"/>
      <c r="Q312" s="410"/>
    </row>
    <row r="313" spans="1:17" ht="43.5" customHeight="1" x14ac:dyDescent="0.25">
      <c r="A313" s="118" t="s">
        <v>944</v>
      </c>
      <c r="B313" s="696"/>
      <c r="C313" s="698" t="str">
        <f>IF('Mapa final SI'!G316="","",'Mapa final SI'!G316)</f>
        <v/>
      </c>
      <c r="D313" s="700"/>
      <c r="E313" s="698" t="str">
        <f>IF('Mapa final SI'!F316="","",'Mapa final SI'!F316)</f>
        <v/>
      </c>
      <c r="F313" s="713" t="str">
        <f>IF('Mapa final SI'!L316="","",'Mapa final SI'!L316)</f>
        <v/>
      </c>
      <c r="G313" s="713" t="str">
        <f>IF('Mapa final SI'!P316="","",'Mapa final SI'!P316)</f>
        <v/>
      </c>
      <c r="H313" s="816"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2" t="str">
        <f>IF('Mapa final SI'!AC316="","",'Mapa final SI'!AC316)</f>
        <v/>
      </c>
      <c r="J313" s="412" t="str">
        <f>IF('Mapa final SI'!AE316="","",'Mapa final SI'!AE316)</f>
        <v/>
      </c>
      <c r="K313" s="412" t="str">
        <f t="shared" si="4"/>
        <v/>
      </c>
      <c r="L313" s="412" t="str">
        <f>IF('Mapa final SI'!AH316="","",'Mapa final SI'!AH316)</f>
        <v/>
      </c>
      <c r="M313" s="347" t="str">
        <f>IF('Mapa final SI'!T316="","",'Mapa final SI'!T316)</f>
        <v/>
      </c>
      <c r="N313" s="409"/>
      <c r="O313" s="409"/>
      <c r="P313" s="409"/>
      <c r="Q313" s="410"/>
    </row>
    <row r="314" spans="1:17" ht="43.5" customHeight="1" x14ac:dyDescent="0.25">
      <c r="A314" s="118" t="s">
        <v>945</v>
      </c>
      <c r="B314" s="697"/>
      <c r="C314" s="699"/>
      <c r="D314" s="701"/>
      <c r="E314" s="699"/>
      <c r="F314" s="702"/>
      <c r="G314" s="702"/>
      <c r="H314" s="816"/>
      <c r="I314" s="412" t="str">
        <f>IF('Mapa final SI'!AC317="","",'Mapa final SI'!AC317)</f>
        <v/>
      </c>
      <c r="J314" s="412" t="str">
        <f>IF('Mapa final SI'!AE317="","",'Mapa final SI'!AE317)</f>
        <v/>
      </c>
      <c r="K314" s="412" t="str">
        <f t="shared" si="4"/>
        <v/>
      </c>
      <c r="L314" s="412" t="str">
        <f>IF('Mapa final SI'!AH317="","",'Mapa final SI'!AH317)</f>
        <v/>
      </c>
      <c r="M314" s="347" t="str">
        <f>IF('Mapa final SI'!T317="","",'Mapa final SI'!T317)</f>
        <v/>
      </c>
      <c r="N314" s="409"/>
      <c r="O314" s="409"/>
      <c r="P314" s="409"/>
      <c r="Q314" s="410"/>
    </row>
    <row r="315" spans="1:17" ht="43.5" customHeight="1" x14ac:dyDescent="0.25">
      <c r="A315" s="118" t="s">
        <v>946</v>
      </c>
      <c r="B315" s="697"/>
      <c r="C315" s="699"/>
      <c r="D315" s="701"/>
      <c r="E315" s="699"/>
      <c r="F315" s="702"/>
      <c r="G315" s="702"/>
      <c r="H315" s="816"/>
      <c r="I315" s="412" t="str">
        <f>IF('Mapa final SI'!AC318="","",'Mapa final SI'!AC318)</f>
        <v/>
      </c>
      <c r="J315" s="412" t="str">
        <f>IF('Mapa final SI'!AE318="","",'Mapa final SI'!AE318)</f>
        <v/>
      </c>
      <c r="K315" s="412" t="str">
        <f t="shared" si="4"/>
        <v/>
      </c>
      <c r="L315" s="412" t="str">
        <f>IF('Mapa final SI'!AH318="","",'Mapa final SI'!AH318)</f>
        <v/>
      </c>
      <c r="M315" s="347" t="str">
        <f>IF('Mapa final SI'!T318="","",'Mapa final SI'!T318)</f>
        <v/>
      </c>
      <c r="N315" s="409"/>
      <c r="O315" s="409"/>
      <c r="P315" s="409"/>
      <c r="Q315" s="410"/>
    </row>
    <row r="316" spans="1:17" ht="43.5" customHeight="1" x14ac:dyDescent="0.25">
      <c r="A316" s="118" t="s">
        <v>947</v>
      </c>
      <c r="B316" s="697"/>
      <c r="C316" s="699"/>
      <c r="D316" s="701"/>
      <c r="E316" s="699"/>
      <c r="F316" s="702"/>
      <c r="G316" s="702"/>
      <c r="H316" s="816"/>
      <c r="I316" s="412" t="str">
        <f>IF('Mapa final SI'!AC319="","",'Mapa final SI'!AC319)</f>
        <v/>
      </c>
      <c r="J316" s="412" t="str">
        <f>IF('Mapa final SI'!AE319="","",'Mapa final SI'!AE319)</f>
        <v/>
      </c>
      <c r="K316" s="412" t="str">
        <f t="shared" si="4"/>
        <v/>
      </c>
      <c r="L316" s="412" t="str">
        <f>IF('Mapa final SI'!AH319="","",'Mapa final SI'!AH319)</f>
        <v/>
      </c>
      <c r="M316" s="347" t="str">
        <f>IF('Mapa final SI'!T319="","",'Mapa final SI'!T319)</f>
        <v/>
      </c>
      <c r="N316" s="409"/>
      <c r="O316" s="409"/>
      <c r="P316" s="409"/>
      <c r="Q316" s="410"/>
    </row>
    <row r="317" spans="1:17" ht="43.5" customHeight="1" x14ac:dyDescent="0.25">
      <c r="A317" s="118" t="s">
        <v>948</v>
      </c>
      <c r="B317" s="697"/>
      <c r="C317" s="699"/>
      <c r="D317" s="701"/>
      <c r="E317" s="699"/>
      <c r="F317" s="702"/>
      <c r="G317" s="702"/>
      <c r="H317" s="816"/>
      <c r="I317" s="412" t="str">
        <f>IF('Mapa final SI'!AC320="","",'Mapa final SI'!AC320)</f>
        <v/>
      </c>
      <c r="J317" s="412" t="str">
        <f>IF('Mapa final SI'!AE320="","",'Mapa final SI'!AE320)</f>
        <v/>
      </c>
      <c r="K317" s="412" t="str">
        <f t="shared" si="4"/>
        <v/>
      </c>
      <c r="L317" s="412" t="str">
        <f>IF('Mapa final SI'!AH320="","",'Mapa final SI'!AH320)</f>
        <v/>
      </c>
      <c r="M317" s="347" t="str">
        <f>IF('Mapa final SI'!T320="","",'Mapa final SI'!T320)</f>
        <v/>
      </c>
      <c r="N317" s="409"/>
      <c r="O317" s="409"/>
      <c r="P317" s="409"/>
      <c r="Q317" s="410"/>
    </row>
    <row r="318" spans="1:17" ht="43.5" customHeight="1" x14ac:dyDescent="0.25">
      <c r="A318" s="118" t="s">
        <v>949</v>
      </c>
      <c r="B318" s="697"/>
      <c r="C318" s="699"/>
      <c r="D318" s="701"/>
      <c r="E318" s="699"/>
      <c r="F318" s="702"/>
      <c r="G318" s="702"/>
      <c r="H318" s="714"/>
      <c r="I318" s="412" t="str">
        <f>IF('Mapa final SI'!AC321="","",'Mapa final SI'!AC321)</f>
        <v/>
      </c>
      <c r="J318" s="412" t="str">
        <f>IF('Mapa final SI'!AE321="","",'Mapa final SI'!AE321)</f>
        <v/>
      </c>
      <c r="K318" s="412" t="str">
        <f t="shared" si="4"/>
        <v/>
      </c>
      <c r="L318" s="412" t="str">
        <f>IF('Mapa final SI'!AH321="","",'Mapa final SI'!AH321)</f>
        <v/>
      </c>
      <c r="M318" s="347" t="str">
        <f>IF('Mapa final SI'!T321="","",'Mapa final SI'!T321)</f>
        <v/>
      </c>
      <c r="N318" s="409"/>
      <c r="O318" s="409"/>
      <c r="P318" s="409"/>
      <c r="Q318" s="410"/>
    </row>
    <row r="319" spans="1:17" ht="43.5" customHeight="1" x14ac:dyDescent="0.25">
      <c r="A319" s="118" t="s">
        <v>950</v>
      </c>
      <c r="B319" s="696"/>
      <c r="C319" s="698" t="str">
        <f>IF('Mapa final SI'!G322="","",'Mapa final SI'!G322)</f>
        <v/>
      </c>
      <c r="D319" s="700"/>
      <c r="E319" s="698" t="str">
        <f>IF('Mapa final SI'!F322="","",'Mapa final SI'!F322)</f>
        <v/>
      </c>
      <c r="F319" s="713" t="str">
        <f>IF('Mapa final SI'!L322="","",'Mapa final SI'!L322)</f>
        <v/>
      </c>
      <c r="G319" s="713" t="str">
        <f>IF('Mapa final SI'!P322="","",'Mapa final SI'!P322)</f>
        <v/>
      </c>
      <c r="H319" s="816"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2" t="str">
        <f>IF('Mapa final SI'!AC322="","",'Mapa final SI'!AC322)</f>
        <v/>
      </c>
      <c r="J319" s="412" t="str">
        <f>IF('Mapa final SI'!AE322="","",'Mapa final SI'!AE322)</f>
        <v/>
      </c>
      <c r="K319" s="412" t="str">
        <f t="shared" si="4"/>
        <v/>
      </c>
      <c r="L319" s="412" t="str">
        <f>IF('Mapa final SI'!AH322="","",'Mapa final SI'!AH322)</f>
        <v/>
      </c>
      <c r="M319" s="347" t="str">
        <f>IF('Mapa final SI'!T322="","",'Mapa final SI'!T322)</f>
        <v/>
      </c>
      <c r="N319" s="409"/>
      <c r="O319" s="409"/>
      <c r="P319" s="409"/>
      <c r="Q319" s="410"/>
    </row>
    <row r="320" spans="1:17" ht="43.5" customHeight="1" x14ac:dyDescent="0.25">
      <c r="A320" s="118" t="s">
        <v>951</v>
      </c>
      <c r="B320" s="697"/>
      <c r="C320" s="699"/>
      <c r="D320" s="701"/>
      <c r="E320" s="699"/>
      <c r="F320" s="702"/>
      <c r="G320" s="702"/>
      <c r="H320" s="816"/>
      <c r="I320" s="412" t="str">
        <f>IF('Mapa final SI'!AC323="","",'Mapa final SI'!AC323)</f>
        <v/>
      </c>
      <c r="J320" s="412" t="str">
        <f>IF('Mapa final SI'!AE323="","",'Mapa final SI'!AE323)</f>
        <v/>
      </c>
      <c r="K320" s="412" t="str">
        <f t="shared" si="4"/>
        <v/>
      </c>
      <c r="L320" s="412" t="str">
        <f>IF('Mapa final SI'!AH323="","",'Mapa final SI'!AH323)</f>
        <v/>
      </c>
      <c r="M320" s="347" t="str">
        <f>IF('Mapa final SI'!T323="","",'Mapa final SI'!T323)</f>
        <v/>
      </c>
      <c r="N320" s="409"/>
      <c r="O320" s="409"/>
      <c r="P320" s="409"/>
      <c r="Q320" s="410"/>
    </row>
    <row r="321" spans="1:17" ht="43.5" customHeight="1" x14ac:dyDescent="0.25">
      <c r="A321" s="118" t="s">
        <v>952</v>
      </c>
      <c r="B321" s="697"/>
      <c r="C321" s="699"/>
      <c r="D321" s="701"/>
      <c r="E321" s="699"/>
      <c r="F321" s="702"/>
      <c r="G321" s="702"/>
      <c r="H321" s="816"/>
      <c r="I321" s="412" t="str">
        <f>IF('Mapa final SI'!AC324="","",'Mapa final SI'!AC324)</f>
        <v/>
      </c>
      <c r="J321" s="412" t="str">
        <f>IF('Mapa final SI'!AE324="","",'Mapa final SI'!AE324)</f>
        <v/>
      </c>
      <c r="K321" s="412" t="str">
        <f t="shared" si="4"/>
        <v/>
      </c>
      <c r="L321" s="412" t="str">
        <f>IF('Mapa final SI'!AH324="","",'Mapa final SI'!AH324)</f>
        <v/>
      </c>
      <c r="M321" s="347" t="str">
        <f>IF('Mapa final SI'!T324="","",'Mapa final SI'!T324)</f>
        <v/>
      </c>
      <c r="N321" s="409"/>
      <c r="O321" s="409"/>
      <c r="P321" s="409"/>
      <c r="Q321" s="410"/>
    </row>
    <row r="322" spans="1:17" ht="43.5" customHeight="1" x14ac:dyDescent="0.25">
      <c r="A322" s="118" t="s">
        <v>953</v>
      </c>
      <c r="B322" s="697"/>
      <c r="C322" s="699"/>
      <c r="D322" s="701"/>
      <c r="E322" s="699"/>
      <c r="F322" s="702"/>
      <c r="G322" s="702"/>
      <c r="H322" s="816"/>
      <c r="I322" s="412" t="str">
        <f>IF('Mapa final SI'!AC325="","",'Mapa final SI'!AC325)</f>
        <v/>
      </c>
      <c r="J322" s="412" t="str">
        <f>IF('Mapa final SI'!AE325="","",'Mapa final SI'!AE325)</f>
        <v/>
      </c>
      <c r="K322" s="412" t="str">
        <f t="shared" si="4"/>
        <v/>
      </c>
      <c r="L322" s="412" t="str">
        <f>IF('Mapa final SI'!AH325="","",'Mapa final SI'!AH325)</f>
        <v/>
      </c>
      <c r="M322" s="347" t="str">
        <f>IF('Mapa final SI'!T325="","",'Mapa final SI'!T325)</f>
        <v/>
      </c>
      <c r="N322" s="409"/>
      <c r="O322" s="409"/>
      <c r="P322" s="409"/>
      <c r="Q322" s="410"/>
    </row>
    <row r="323" spans="1:17" ht="43.5" customHeight="1" x14ac:dyDescent="0.25">
      <c r="A323" s="118" t="s">
        <v>954</v>
      </c>
      <c r="B323" s="697"/>
      <c r="C323" s="699"/>
      <c r="D323" s="701"/>
      <c r="E323" s="699"/>
      <c r="F323" s="702"/>
      <c r="G323" s="702"/>
      <c r="H323" s="816"/>
      <c r="I323" s="412" t="str">
        <f>IF('Mapa final SI'!AC326="","",'Mapa final SI'!AC326)</f>
        <v/>
      </c>
      <c r="J323" s="412" t="str">
        <f>IF('Mapa final SI'!AE326="","",'Mapa final SI'!AE326)</f>
        <v/>
      </c>
      <c r="K323" s="412" t="str">
        <f t="shared" si="4"/>
        <v/>
      </c>
      <c r="L323" s="412" t="str">
        <f>IF('Mapa final SI'!AH326="","",'Mapa final SI'!AH326)</f>
        <v/>
      </c>
      <c r="M323" s="347" t="str">
        <f>IF('Mapa final SI'!T326="","",'Mapa final SI'!T326)</f>
        <v/>
      </c>
      <c r="N323" s="409"/>
      <c r="O323" s="409"/>
      <c r="P323" s="409"/>
      <c r="Q323" s="410"/>
    </row>
    <row r="324" spans="1:17" ht="43.5" customHeight="1" x14ac:dyDescent="0.25">
      <c r="A324" s="118" t="s">
        <v>955</v>
      </c>
      <c r="B324" s="697"/>
      <c r="C324" s="699"/>
      <c r="D324" s="701"/>
      <c r="E324" s="699"/>
      <c r="F324" s="702"/>
      <c r="G324" s="702"/>
      <c r="H324" s="714"/>
      <c r="I324" s="412" t="str">
        <f>IF('Mapa final SI'!AC327="","",'Mapa final SI'!AC327)</f>
        <v/>
      </c>
      <c r="J324" s="412" t="str">
        <f>IF('Mapa final SI'!AE327="","",'Mapa final SI'!AE327)</f>
        <v/>
      </c>
      <c r="K324" s="412" t="str">
        <f t="shared" si="4"/>
        <v/>
      </c>
      <c r="L324" s="412" t="str">
        <f>IF('Mapa final SI'!AH327="","",'Mapa final SI'!AH327)</f>
        <v/>
      </c>
      <c r="M324" s="347" t="str">
        <f>IF('Mapa final SI'!T327="","",'Mapa final SI'!T327)</f>
        <v/>
      </c>
      <c r="N324" s="409"/>
      <c r="O324" s="409"/>
      <c r="P324" s="409"/>
      <c r="Q324" s="410"/>
    </row>
    <row r="325" spans="1:17" ht="43.5" customHeight="1" x14ac:dyDescent="0.25">
      <c r="A325" s="118" t="s">
        <v>956</v>
      </c>
      <c r="B325" s="696"/>
      <c r="C325" s="698" t="str">
        <f>IF('Mapa final SI'!G328="","",'Mapa final SI'!G328)</f>
        <v/>
      </c>
      <c r="D325" s="700"/>
      <c r="E325" s="698" t="str">
        <f>IF('Mapa final SI'!F328="","",'Mapa final SI'!F328)</f>
        <v/>
      </c>
      <c r="F325" s="713" t="str">
        <f>IF('Mapa final SI'!L328="","",'Mapa final SI'!L328)</f>
        <v/>
      </c>
      <c r="G325" s="713" t="str">
        <f>IF('Mapa final SI'!P328="","",'Mapa final SI'!P328)</f>
        <v/>
      </c>
      <c r="H325" s="816"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2" t="str">
        <f>IF('Mapa final SI'!AC328="","",'Mapa final SI'!AC328)</f>
        <v/>
      </c>
      <c r="J325" s="412" t="str">
        <f>IF('Mapa final SI'!AE328="","",'Mapa final SI'!AE328)</f>
        <v/>
      </c>
      <c r="K325" s="412" t="str">
        <f t="shared" si="4"/>
        <v/>
      </c>
      <c r="L325" s="412" t="str">
        <f>IF('Mapa final SI'!AH328="","",'Mapa final SI'!AH328)</f>
        <v/>
      </c>
      <c r="M325" s="347" t="str">
        <f>IF('Mapa final SI'!T328="","",'Mapa final SI'!T328)</f>
        <v/>
      </c>
      <c r="N325" s="409"/>
      <c r="O325" s="409"/>
      <c r="P325" s="409"/>
      <c r="Q325" s="410"/>
    </row>
    <row r="326" spans="1:17" ht="43.5" customHeight="1" x14ac:dyDescent="0.25">
      <c r="A326" s="118" t="s">
        <v>957</v>
      </c>
      <c r="B326" s="697"/>
      <c r="C326" s="699"/>
      <c r="D326" s="701"/>
      <c r="E326" s="699"/>
      <c r="F326" s="702"/>
      <c r="G326" s="702"/>
      <c r="H326" s="816"/>
      <c r="I326" s="412" t="str">
        <f>IF('Mapa final SI'!AC329="","",'Mapa final SI'!AC329)</f>
        <v/>
      </c>
      <c r="J326" s="412" t="str">
        <f>IF('Mapa final SI'!AE329="","",'Mapa final SI'!AE329)</f>
        <v/>
      </c>
      <c r="K326" s="412" t="str">
        <f t="shared" si="4"/>
        <v/>
      </c>
      <c r="L326" s="412" t="str">
        <f>IF('Mapa final SI'!AH329="","",'Mapa final SI'!AH329)</f>
        <v/>
      </c>
      <c r="M326" s="347" t="str">
        <f>IF('Mapa final SI'!T329="","",'Mapa final SI'!T329)</f>
        <v/>
      </c>
      <c r="N326" s="409"/>
      <c r="O326" s="409"/>
      <c r="P326" s="409"/>
      <c r="Q326" s="410"/>
    </row>
    <row r="327" spans="1:17" ht="43.5" customHeight="1" x14ac:dyDescent="0.25">
      <c r="A327" s="118" t="s">
        <v>958</v>
      </c>
      <c r="B327" s="697"/>
      <c r="C327" s="699"/>
      <c r="D327" s="701"/>
      <c r="E327" s="699"/>
      <c r="F327" s="702"/>
      <c r="G327" s="702"/>
      <c r="H327" s="816"/>
      <c r="I327" s="412" t="str">
        <f>IF('Mapa final SI'!AC330="","",'Mapa final SI'!AC330)</f>
        <v/>
      </c>
      <c r="J327" s="412" t="str">
        <f>IF('Mapa final SI'!AE330="","",'Mapa final SI'!AE330)</f>
        <v/>
      </c>
      <c r="K327" s="412" t="str">
        <f t="shared" si="4"/>
        <v/>
      </c>
      <c r="L327" s="412" t="str">
        <f>IF('Mapa final SI'!AH330="","",'Mapa final SI'!AH330)</f>
        <v/>
      </c>
      <c r="M327" s="347" t="str">
        <f>IF('Mapa final SI'!T330="","",'Mapa final SI'!T330)</f>
        <v/>
      </c>
      <c r="N327" s="409"/>
      <c r="O327" s="409"/>
      <c r="P327" s="409"/>
      <c r="Q327" s="410"/>
    </row>
    <row r="328" spans="1:17" ht="43.5" customHeight="1" x14ac:dyDescent="0.25">
      <c r="A328" s="118" t="s">
        <v>959</v>
      </c>
      <c r="B328" s="697"/>
      <c r="C328" s="699"/>
      <c r="D328" s="701"/>
      <c r="E328" s="699"/>
      <c r="F328" s="702"/>
      <c r="G328" s="702"/>
      <c r="H328" s="816"/>
      <c r="I328" s="412" t="str">
        <f>IF('Mapa final SI'!AC331="","",'Mapa final SI'!AC331)</f>
        <v/>
      </c>
      <c r="J328" s="412" t="str">
        <f>IF('Mapa final SI'!AE331="","",'Mapa final SI'!AE331)</f>
        <v/>
      </c>
      <c r="K328" s="412"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2" t="str">
        <f>IF('Mapa final SI'!AH331="","",'Mapa final SI'!AH331)</f>
        <v/>
      </c>
      <c r="M328" s="347" t="str">
        <f>IF('Mapa final SI'!T331="","",'Mapa final SI'!T331)</f>
        <v/>
      </c>
      <c r="N328" s="409"/>
      <c r="O328" s="409"/>
      <c r="P328" s="409"/>
      <c r="Q328" s="410"/>
    </row>
    <row r="329" spans="1:17" ht="43.5" customHeight="1" x14ac:dyDescent="0.25">
      <c r="A329" s="118" t="s">
        <v>960</v>
      </c>
      <c r="B329" s="697"/>
      <c r="C329" s="699"/>
      <c r="D329" s="701"/>
      <c r="E329" s="699"/>
      <c r="F329" s="702"/>
      <c r="G329" s="702"/>
      <c r="H329" s="816"/>
      <c r="I329" s="412" t="str">
        <f>IF('Mapa final SI'!AC332="","",'Mapa final SI'!AC332)</f>
        <v/>
      </c>
      <c r="J329" s="412" t="str">
        <f>IF('Mapa final SI'!AE332="","",'Mapa final SI'!AE332)</f>
        <v/>
      </c>
      <c r="K329" s="412" t="str">
        <f t="shared" si="5"/>
        <v/>
      </c>
      <c r="L329" s="412" t="str">
        <f>IF('Mapa final SI'!AH332="","",'Mapa final SI'!AH332)</f>
        <v/>
      </c>
      <c r="M329" s="347" t="str">
        <f>IF('Mapa final SI'!T332="","",'Mapa final SI'!T332)</f>
        <v/>
      </c>
      <c r="N329" s="409"/>
      <c r="O329" s="409"/>
      <c r="P329" s="409"/>
      <c r="Q329" s="410"/>
    </row>
    <row r="330" spans="1:17" ht="43.5" customHeight="1" x14ac:dyDescent="0.25">
      <c r="A330" s="118" t="s">
        <v>961</v>
      </c>
      <c r="B330" s="697"/>
      <c r="C330" s="699"/>
      <c r="D330" s="701"/>
      <c r="E330" s="699"/>
      <c r="F330" s="702"/>
      <c r="G330" s="702"/>
      <c r="H330" s="714"/>
      <c r="I330" s="412" t="str">
        <f>IF('Mapa final SI'!AC333="","",'Mapa final SI'!AC333)</f>
        <v/>
      </c>
      <c r="J330" s="412" t="str">
        <f>IF('Mapa final SI'!AE333="","",'Mapa final SI'!AE333)</f>
        <v/>
      </c>
      <c r="K330" s="412" t="str">
        <f t="shared" si="5"/>
        <v/>
      </c>
      <c r="L330" s="412" t="str">
        <f>IF('Mapa final SI'!AH333="","",'Mapa final SI'!AH333)</f>
        <v/>
      </c>
      <c r="M330" s="347" t="str">
        <f>IF('Mapa final SI'!T333="","",'Mapa final SI'!T333)</f>
        <v/>
      </c>
      <c r="N330" s="409"/>
      <c r="O330" s="409"/>
      <c r="P330" s="409"/>
      <c r="Q330" s="410"/>
    </row>
    <row r="331" spans="1:17" ht="43.5" customHeight="1" x14ac:dyDescent="0.25">
      <c r="A331" s="118" t="s">
        <v>962</v>
      </c>
      <c r="B331" s="696"/>
      <c r="C331" s="698" t="str">
        <f>IF('Mapa final SI'!G334="","",'Mapa final SI'!G334)</f>
        <v/>
      </c>
      <c r="D331" s="700"/>
      <c r="E331" s="698" t="str">
        <f>IF('Mapa final SI'!F334="","",'Mapa final SI'!F334)</f>
        <v/>
      </c>
      <c r="F331" s="713" t="str">
        <f>IF('Mapa final SI'!L334="","",'Mapa final SI'!L334)</f>
        <v/>
      </c>
      <c r="G331" s="713" t="str">
        <f>IF('Mapa final SI'!P334="","",'Mapa final SI'!P334)</f>
        <v/>
      </c>
      <c r="H331" s="816"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2" t="str">
        <f>IF('Mapa final SI'!AC334="","",'Mapa final SI'!AC334)</f>
        <v/>
      </c>
      <c r="J331" s="412" t="str">
        <f>IF('Mapa final SI'!AE334="","",'Mapa final SI'!AE334)</f>
        <v/>
      </c>
      <c r="K331" s="412" t="str">
        <f t="shared" si="5"/>
        <v/>
      </c>
      <c r="L331" s="412" t="str">
        <f>IF('Mapa final SI'!AH334="","",'Mapa final SI'!AH334)</f>
        <v/>
      </c>
      <c r="M331" s="347" t="str">
        <f>IF('Mapa final SI'!T334="","",'Mapa final SI'!T334)</f>
        <v/>
      </c>
      <c r="N331" s="409"/>
      <c r="O331" s="409"/>
      <c r="P331" s="409"/>
      <c r="Q331" s="410"/>
    </row>
    <row r="332" spans="1:17" ht="43.5" customHeight="1" x14ac:dyDescent="0.25">
      <c r="A332" s="118" t="s">
        <v>963</v>
      </c>
      <c r="B332" s="697"/>
      <c r="C332" s="699"/>
      <c r="D332" s="701"/>
      <c r="E332" s="699"/>
      <c r="F332" s="702"/>
      <c r="G332" s="702"/>
      <c r="H332" s="816"/>
      <c r="I332" s="412" t="str">
        <f>IF('Mapa final SI'!AC335="","",'Mapa final SI'!AC335)</f>
        <v/>
      </c>
      <c r="J332" s="412" t="str">
        <f>IF('Mapa final SI'!AE335="","",'Mapa final SI'!AE335)</f>
        <v/>
      </c>
      <c r="K332" s="412" t="str">
        <f t="shared" si="5"/>
        <v/>
      </c>
      <c r="L332" s="412" t="str">
        <f>IF('Mapa final SI'!AH335="","",'Mapa final SI'!AH335)</f>
        <v/>
      </c>
      <c r="M332" s="347" t="str">
        <f>IF('Mapa final SI'!T335="","",'Mapa final SI'!T335)</f>
        <v/>
      </c>
      <c r="N332" s="409"/>
      <c r="O332" s="409"/>
      <c r="P332" s="409"/>
      <c r="Q332" s="410"/>
    </row>
    <row r="333" spans="1:17" ht="43.5" customHeight="1" x14ac:dyDescent="0.25">
      <c r="A333" s="118" t="s">
        <v>964</v>
      </c>
      <c r="B333" s="697"/>
      <c r="C333" s="699"/>
      <c r="D333" s="701"/>
      <c r="E333" s="699"/>
      <c r="F333" s="702"/>
      <c r="G333" s="702"/>
      <c r="H333" s="816"/>
      <c r="I333" s="412" t="str">
        <f>IF('Mapa final SI'!AC336="","",'Mapa final SI'!AC336)</f>
        <v/>
      </c>
      <c r="J333" s="412" t="str">
        <f>IF('Mapa final SI'!AE336="","",'Mapa final SI'!AE336)</f>
        <v/>
      </c>
      <c r="K333" s="412" t="str">
        <f t="shared" si="5"/>
        <v/>
      </c>
      <c r="L333" s="412" t="str">
        <f>IF('Mapa final SI'!AH336="","",'Mapa final SI'!AH336)</f>
        <v/>
      </c>
      <c r="M333" s="347" t="str">
        <f>IF('Mapa final SI'!T336="","",'Mapa final SI'!T336)</f>
        <v/>
      </c>
      <c r="N333" s="409"/>
      <c r="O333" s="409"/>
      <c r="P333" s="409"/>
      <c r="Q333" s="410"/>
    </row>
    <row r="334" spans="1:17" ht="43.5" customHeight="1" x14ac:dyDescent="0.25">
      <c r="A334" s="118" t="s">
        <v>965</v>
      </c>
      <c r="B334" s="697"/>
      <c r="C334" s="699"/>
      <c r="D334" s="701"/>
      <c r="E334" s="699"/>
      <c r="F334" s="702"/>
      <c r="G334" s="702"/>
      <c r="H334" s="816"/>
      <c r="I334" s="412" t="str">
        <f>IF('Mapa final SI'!AC337="","",'Mapa final SI'!AC337)</f>
        <v/>
      </c>
      <c r="J334" s="412" t="str">
        <f>IF('Mapa final SI'!AE337="","",'Mapa final SI'!AE337)</f>
        <v/>
      </c>
      <c r="K334" s="412" t="str">
        <f t="shared" si="5"/>
        <v/>
      </c>
      <c r="L334" s="412" t="str">
        <f>IF('Mapa final SI'!AH337="","",'Mapa final SI'!AH337)</f>
        <v/>
      </c>
      <c r="M334" s="347" t="str">
        <f>IF('Mapa final SI'!T337="","",'Mapa final SI'!T337)</f>
        <v/>
      </c>
      <c r="N334" s="409"/>
      <c r="O334" s="409"/>
      <c r="P334" s="409"/>
      <c r="Q334" s="410"/>
    </row>
    <row r="335" spans="1:17" ht="43.5" customHeight="1" x14ac:dyDescent="0.25">
      <c r="A335" s="118" t="s">
        <v>966</v>
      </c>
      <c r="B335" s="697"/>
      <c r="C335" s="699"/>
      <c r="D335" s="701"/>
      <c r="E335" s="699"/>
      <c r="F335" s="702"/>
      <c r="G335" s="702"/>
      <c r="H335" s="816"/>
      <c r="I335" s="412" t="str">
        <f>IF('Mapa final SI'!AC338="","",'Mapa final SI'!AC338)</f>
        <v/>
      </c>
      <c r="J335" s="412" t="str">
        <f>IF('Mapa final SI'!AE338="","",'Mapa final SI'!AE338)</f>
        <v/>
      </c>
      <c r="K335" s="412" t="str">
        <f t="shared" si="5"/>
        <v/>
      </c>
      <c r="L335" s="412" t="str">
        <f>IF('Mapa final SI'!AH338="","",'Mapa final SI'!AH338)</f>
        <v/>
      </c>
      <c r="M335" s="347" t="str">
        <f>IF('Mapa final SI'!T338="","",'Mapa final SI'!T338)</f>
        <v/>
      </c>
      <c r="N335" s="409"/>
      <c r="O335" s="409"/>
      <c r="P335" s="409"/>
      <c r="Q335" s="410"/>
    </row>
    <row r="336" spans="1:17" ht="43.5" customHeight="1" x14ac:dyDescent="0.25">
      <c r="A336" s="118" t="s">
        <v>967</v>
      </c>
      <c r="B336" s="697"/>
      <c r="C336" s="699"/>
      <c r="D336" s="701"/>
      <c r="E336" s="699"/>
      <c r="F336" s="702"/>
      <c r="G336" s="702"/>
      <c r="H336" s="714"/>
      <c r="I336" s="412" t="str">
        <f>IF('Mapa final SI'!AC339="","",'Mapa final SI'!AC339)</f>
        <v/>
      </c>
      <c r="J336" s="412" t="str">
        <f>IF('Mapa final SI'!AE339="","",'Mapa final SI'!AE339)</f>
        <v/>
      </c>
      <c r="K336" s="412" t="str">
        <f t="shared" si="5"/>
        <v/>
      </c>
      <c r="L336" s="412" t="str">
        <f>IF('Mapa final SI'!AH339="","",'Mapa final SI'!AH339)</f>
        <v/>
      </c>
      <c r="M336" s="347" t="str">
        <f>IF('Mapa final SI'!T339="","",'Mapa final SI'!T339)</f>
        <v/>
      </c>
      <c r="N336" s="409"/>
      <c r="O336" s="409"/>
      <c r="P336" s="409"/>
      <c r="Q336" s="410"/>
    </row>
    <row r="337" spans="1:17" ht="43.5" customHeight="1" x14ac:dyDescent="0.25">
      <c r="A337" s="118" t="s">
        <v>968</v>
      </c>
      <c r="B337" s="696"/>
      <c r="C337" s="698" t="str">
        <f>IF('Mapa final SI'!G340="","",'Mapa final SI'!G340)</f>
        <v/>
      </c>
      <c r="D337" s="700"/>
      <c r="E337" s="698" t="str">
        <f>IF('Mapa final SI'!F340="","",'Mapa final SI'!F340)</f>
        <v/>
      </c>
      <c r="F337" s="713" t="str">
        <f>IF('Mapa final SI'!L340="","",'Mapa final SI'!L340)</f>
        <v/>
      </c>
      <c r="G337" s="713" t="str">
        <f>IF('Mapa final SI'!P340="","",'Mapa final SI'!P340)</f>
        <v/>
      </c>
      <c r="H337" s="816"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2" t="str">
        <f>IF('Mapa final SI'!AC340="","",'Mapa final SI'!AC340)</f>
        <v/>
      </c>
      <c r="J337" s="412" t="str">
        <f>IF('Mapa final SI'!AE340="","",'Mapa final SI'!AE340)</f>
        <v/>
      </c>
      <c r="K337" s="412" t="str">
        <f t="shared" si="5"/>
        <v/>
      </c>
      <c r="L337" s="412" t="str">
        <f>IF('Mapa final SI'!AH340="","",'Mapa final SI'!AH340)</f>
        <v/>
      </c>
      <c r="M337" s="347" t="str">
        <f>IF('Mapa final SI'!T340="","",'Mapa final SI'!T340)</f>
        <v/>
      </c>
      <c r="N337" s="409"/>
      <c r="O337" s="409"/>
      <c r="P337" s="409"/>
      <c r="Q337" s="410"/>
    </row>
    <row r="338" spans="1:17" ht="43.5" customHeight="1" x14ac:dyDescent="0.25">
      <c r="A338" s="118" t="s">
        <v>969</v>
      </c>
      <c r="B338" s="697"/>
      <c r="C338" s="699"/>
      <c r="D338" s="701"/>
      <c r="E338" s="699"/>
      <c r="F338" s="702"/>
      <c r="G338" s="702"/>
      <c r="H338" s="816"/>
      <c r="I338" s="412" t="str">
        <f>IF('Mapa final SI'!AC341="","",'Mapa final SI'!AC341)</f>
        <v/>
      </c>
      <c r="J338" s="412" t="str">
        <f>IF('Mapa final SI'!AE341="","",'Mapa final SI'!AE341)</f>
        <v/>
      </c>
      <c r="K338" s="412" t="str">
        <f t="shared" si="5"/>
        <v/>
      </c>
      <c r="L338" s="412" t="str">
        <f>IF('Mapa final SI'!AH341="","",'Mapa final SI'!AH341)</f>
        <v/>
      </c>
      <c r="M338" s="347" t="str">
        <f>IF('Mapa final SI'!T341="","",'Mapa final SI'!T341)</f>
        <v/>
      </c>
      <c r="N338" s="409"/>
      <c r="O338" s="409"/>
      <c r="P338" s="409"/>
      <c r="Q338" s="410"/>
    </row>
    <row r="339" spans="1:17" ht="43.5" customHeight="1" x14ac:dyDescent="0.25">
      <c r="A339" s="118" t="s">
        <v>970</v>
      </c>
      <c r="B339" s="697"/>
      <c r="C339" s="699"/>
      <c r="D339" s="701"/>
      <c r="E339" s="699"/>
      <c r="F339" s="702"/>
      <c r="G339" s="702"/>
      <c r="H339" s="816"/>
      <c r="I339" s="412" t="str">
        <f>IF('Mapa final SI'!AC342="","",'Mapa final SI'!AC342)</f>
        <v/>
      </c>
      <c r="J339" s="412" t="str">
        <f>IF('Mapa final SI'!AE342="","",'Mapa final SI'!AE342)</f>
        <v/>
      </c>
      <c r="K339" s="412" t="str">
        <f t="shared" si="5"/>
        <v/>
      </c>
      <c r="L339" s="412" t="str">
        <f>IF('Mapa final SI'!AH342="","",'Mapa final SI'!AH342)</f>
        <v/>
      </c>
      <c r="M339" s="347" t="str">
        <f>IF('Mapa final SI'!T342="","",'Mapa final SI'!T342)</f>
        <v/>
      </c>
      <c r="N339" s="409"/>
      <c r="O339" s="409"/>
      <c r="P339" s="409"/>
      <c r="Q339" s="410"/>
    </row>
    <row r="340" spans="1:17" ht="43.5" customHeight="1" x14ac:dyDescent="0.25">
      <c r="A340" s="118" t="s">
        <v>971</v>
      </c>
      <c r="B340" s="697"/>
      <c r="C340" s="699"/>
      <c r="D340" s="701"/>
      <c r="E340" s="699"/>
      <c r="F340" s="702"/>
      <c r="G340" s="702"/>
      <c r="H340" s="816"/>
      <c r="I340" s="412" t="str">
        <f>IF('Mapa final SI'!AC343="","",'Mapa final SI'!AC343)</f>
        <v/>
      </c>
      <c r="J340" s="412" t="str">
        <f>IF('Mapa final SI'!AE343="","",'Mapa final SI'!AE343)</f>
        <v/>
      </c>
      <c r="K340" s="412" t="str">
        <f t="shared" si="5"/>
        <v/>
      </c>
      <c r="L340" s="412" t="str">
        <f>IF('Mapa final SI'!AH343="","",'Mapa final SI'!AH343)</f>
        <v/>
      </c>
      <c r="M340" s="347" t="str">
        <f>IF('Mapa final SI'!T343="","",'Mapa final SI'!T343)</f>
        <v/>
      </c>
      <c r="N340" s="409"/>
      <c r="O340" s="409"/>
      <c r="P340" s="409"/>
      <c r="Q340" s="410"/>
    </row>
    <row r="341" spans="1:17" ht="43.5" customHeight="1" x14ac:dyDescent="0.25">
      <c r="A341" s="118" t="s">
        <v>972</v>
      </c>
      <c r="B341" s="697"/>
      <c r="C341" s="699"/>
      <c r="D341" s="701"/>
      <c r="E341" s="699"/>
      <c r="F341" s="702"/>
      <c r="G341" s="702"/>
      <c r="H341" s="816"/>
      <c r="I341" s="412" t="str">
        <f>IF('Mapa final SI'!AC344="","",'Mapa final SI'!AC344)</f>
        <v/>
      </c>
      <c r="J341" s="412" t="str">
        <f>IF('Mapa final SI'!AE344="","",'Mapa final SI'!AE344)</f>
        <v/>
      </c>
      <c r="K341" s="412" t="str">
        <f t="shared" si="5"/>
        <v/>
      </c>
      <c r="L341" s="412" t="str">
        <f>IF('Mapa final SI'!AH344="","",'Mapa final SI'!AH344)</f>
        <v/>
      </c>
      <c r="M341" s="347" t="str">
        <f>IF('Mapa final SI'!T344="","",'Mapa final SI'!T344)</f>
        <v/>
      </c>
      <c r="N341" s="409"/>
      <c r="O341" s="409"/>
      <c r="P341" s="409"/>
      <c r="Q341" s="410"/>
    </row>
    <row r="342" spans="1:17" ht="43.5" customHeight="1" x14ac:dyDescent="0.25">
      <c r="A342" s="118" t="s">
        <v>973</v>
      </c>
      <c r="B342" s="697"/>
      <c r="C342" s="699"/>
      <c r="D342" s="701"/>
      <c r="E342" s="699"/>
      <c r="F342" s="702"/>
      <c r="G342" s="702"/>
      <c r="H342" s="714"/>
      <c r="I342" s="412" t="str">
        <f>IF('Mapa final SI'!AC345="","",'Mapa final SI'!AC345)</f>
        <v/>
      </c>
      <c r="J342" s="412" t="str">
        <f>IF('Mapa final SI'!AE345="","",'Mapa final SI'!AE345)</f>
        <v/>
      </c>
      <c r="K342" s="412" t="str">
        <f t="shared" si="5"/>
        <v/>
      </c>
      <c r="L342" s="412" t="str">
        <f>IF('Mapa final SI'!AH345="","",'Mapa final SI'!AH345)</f>
        <v/>
      </c>
      <c r="M342" s="347" t="str">
        <f>IF('Mapa final SI'!T345="","",'Mapa final SI'!T345)</f>
        <v/>
      </c>
      <c r="N342" s="409"/>
      <c r="O342" s="409"/>
      <c r="P342" s="409"/>
      <c r="Q342" s="410"/>
    </row>
    <row r="343" spans="1:17" ht="43.5" customHeight="1" x14ac:dyDescent="0.25">
      <c r="A343" s="118" t="s">
        <v>974</v>
      </c>
      <c r="B343" s="696"/>
      <c r="C343" s="698" t="str">
        <f>IF('Mapa final SI'!G346="","",'Mapa final SI'!G346)</f>
        <v/>
      </c>
      <c r="D343" s="700"/>
      <c r="E343" s="698" t="str">
        <f>IF('Mapa final SI'!F346="","",'Mapa final SI'!F346)</f>
        <v/>
      </c>
      <c r="F343" s="713" t="str">
        <f>IF('Mapa final SI'!L346="","",'Mapa final SI'!L346)</f>
        <v/>
      </c>
      <c r="G343" s="713" t="str">
        <f>IF('Mapa final SI'!P346="","",'Mapa final SI'!P346)</f>
        <v/>
      </c>
      <c r="H343" s="816"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2" t="str">
        <f>IF('Mapa final SI'!AC346="","",'Mapa final SI'!AC346)</f>
        <v/>
      </c>
      <c r="J343" s="412" t="str">
        <f>IF('Mapa final SI'!AE346="","",'Mapa final SI'!AE346)</f>
        <v/>
      </c>
      <c r="K343" s="412" t="str">
        <f t="shared" si="5"/>
        <v/>
      </c>
      <c r="L343" s="412" t="str">
        <f>IF('Mapa final SI'!AH346="","",'Mapa final SI'!AH346)</f>
        <v/>
      </c>
      <c r="M343" s="347" t="str">
        <f>IF('Mapa final SI'!T346="","",'Mapa final SI'!T346)</f>
        <v/>
      </c>
      <c r="N343" s="409"/>
      <c r="O343" s="409"/>
      <c r="P343" s="409"/>
      <c r="Q343" s="410"/>
    </row>
    <row r="344" spans="1:17" ht="43.5" customHeight="1" x14ac:dyDescent="0.25">
      <c r="A344" s="118" t="s">
        <v>975</v>
      </c>
      <c r="B344" s="697"/>
      <c r="C344" s="699"/>
      <c r="D344" s="701"/>
      <c r="E344" s="699"/>
      <c r="F344" s="702"/>
      <c r="G344" s="702"/>
      <c r="H344" s="816"/>
      <c r="I344" s="412" t="str">
        <f>IF('Mapa final SI'!AC347="","",'Mapa final SI'!AC347)</f>
        <v/>
      </c>
      <c r="J344" s="412" t="str">
        <f>IF('Mapa final SI'!AE347="","",'Mapa final SI'!AE347)</f>
        <v/>
      </c>
      <c r="K344" s="412" t="str">
        <f t="shared" si="5"/>
        <v/>
      </c>
      <c r="L344" s="412" t="str">
        <f>IF('Mapa final SI'!AH347="","",'Mapa final SI'!AH347)</f>
        <v/>
      </c>
      <c r="M344" s="347" t="str">
        <f>IF('Mapa final SI'!T347="","",'Mapa final SI'!T347)</f>
        <v/>
      </c>
      <c r="N344" s="409"/>
      <c r="O344" s="409"/>
      <c r="P344" s="409"/>
      <c r="Q344" s="410"/>
    </row>
    <row r="345" spans="1:17" ht="43.5" customHeight="1" x14ac:dyDescent="0.25">
      <c r="A345" s="118" t="s">
        <v>976</v>
      </c>
      <c r="B345" s="697"/>
      <c r="C345" s="699"/>
      <c r="D345" s="701"/>
      <c r="E345" s="699"/>
      <c r="F345" s="702"/>
      <c r="G345" s="702"/>
      <c r="H345" s="816"/>
      <c r="I345" s="412" t="str">
        <f>IF('Mapa final SI'!AC348="","",'Mapa final SI'!AC348)</f>
        <v/>
      </c>
      <c r="J345" s="412" t="str">
        <f>IF('Mapa final SI'!AE348="","",'Mapa final SI'!AE348)</f>
        <v/>
      </c>
      <c r="K345" s="412" t="str">
        <f t="shared" si="5"/>
        <v/>
      </c>
      <c r="L345" s="412" t="str">
        <f>IF('Mapa final SI'!AH348="","",'Mapa final SI'!AH348)</f>
        <v/>
      </c>
      <c r="M345" s="347" t="str">
        <f>IF('Mapa final SI'!T348="","",'Mapa final SI'!T348)</f>
        <v/>
      </c>
      <c r="N345" s="409"/>
      <c r="O345" s="409"/>
      <c r="P345" s="409"/>
      <c r="Q345" s="410"/>
    </row>
    <row r="346" spans="1:17" ht="43.5" customHeight="1" x14ac:dyDescent="0.25">
      <c r="A346" s="118" t="s">
        <v>977</v>
      </c>
      <c r="B346" s="697"/>
      <c r="C346" s="699"/>
      <c r="D346" s="701"/>
      <c r="E346" s="699"/>
      <c r="F346" s="702"/>
      <c r="G346" s="702"/>
      <c r="H346" s="816"/>
      <c r="I346" s="412" t="str">
        <f>IF('Mapa final SI'!AC349="","",'Mapa final SI'!AC349)</f>
        <v/>
      </c>
      <c r="J346" s="412" t="str">
        <f>IF('Mapa final SI'!AE349="","",'Mapa final SI'!AE349)</f>
        <v/>
      </c>
      <c r="K346" s="412" t="str">
        <f t="shared" si="5"/>
        <v/>
      </c>
      <c r="L346" s="412" t="str">
        <f>IF('Mapa final SI'!AH349="","",'Mapa final SI'!AH349)</f>
        <v/>
      </c>
      <c r="M346" s="347" t="str">
        <f>IF('Mapa final SI'!T349="","",'Mapa final SI'!T349)</f>
        <v/>
      </c>
      <c r="N346" s="409"/>
      <c r="O346" s="409"/>
      <c r="P346" s="409"/>
      <c r="Q346" s="410"/>
    </row>
    <row r="347" spans="1:17" ht="43.5" customHeight="1" x14ac:dyDescent="0.25">
      <c r="A347" s="118" t="s">
        <v>978</v>
      </c>
      <c r="B347" s="697"/>
      <c r="C347" s="699"/>
      <c r="D347" s="701"/>
      <c r="E347" s="699"/>
      <c r="F347" s="702"/>
      <c r="G347" s="702"/>
      <c r="H347" s="816"/>
      <c r="I347" s="412" t="str">
        <f>IF('Mapa final SI'!AC350="","",'Mapa final SI'!AC350)</f>
        <v/>
      </c>
      <c r="J347" s="412" t="str">
        <f>IF('Mapa final SI'!AE350="","",'Mapa final SI'!AE350)</f>
        <v/>
      </c>
      <c r="K347" s="412" t="str">
        <f t="shared" si="5"/>
        <v/>
      </c>
      <c r="L347" s="412" t="str">
        <f>IF('Mapa final SI'!AH350="","",'Mapa final SI'!AH350)</f>
        <v/>
      </c>
      <c r="M347" s="347" t="str">
        <f>IF('Mapa final SI'!T350="","",'Mapa final SI'!T350)</f>
        <v/>
      </c>
      <c r="N347" s="409"/>
      <c r="O347" s="409"/>
      <c r="P347" s="409"/>
      <c r="Q347" s="410"/>
    </row>
    <row r="348" spans="1:17" ht="43.5" customHeight="1" x14ac:dyDescent="0.25">
      <c r="A348" s="118" t="s">
        <v>979</v>
      </c>
      <c r="B348" s="697"/>
      <c r="C348" s="699"/>
      <c r="D348" s="701"/>
      <c r="E348" s="699"/>
      <c r="F348" s="702"/>
      <c r="G348" s="702"/>
      <c r="H348" s="714"/>
      <c r="I348" s="412" t="str">
        <f>IF('Mapa final SI'!AC351="","",'Mapa final SI'!AC351)</f>
        <v/>
      </c>
      <c r="J348" s="412" t="str">
        <f>IF('Mapa final SI'!AE351="","",'Mapa final SI'!AE351)</f>
        <v/>
      </c>
      <c r="K348" s="412" t="str">
        <f t="shared" si="5"/>
        <v/>
      </c>
      <c r="L348" s="412" t="str">
        <f>IF('Mapa final SI'!AH351="","",'Mapa final SI'!AH351)</f>
        <v/>
      </c>
      <c r="M348" s="347" t="str">
        <f>IF('Mapa final SI'!T351="","",'Mapa final SI'!T351)</f>
        <v/>
      </c>
      <c r="N348" s="409"/>
      <c r="O348" s="409"/>
      <c r="P348" s="409"/>
      <c r="Q348" s="410"/>
    </row>
    <row r="349" spans="1:17" ht="43.5" customHeight="1" x14ac:dyDescent="0.25">
      <c r="A349" s="118" t="s">
        <v>980</v>
      </c>
      <c r="B349" s="696"/>
      <c r="C349" s="698" t="str">
        <f>IF('Mapa final SI'!G352="","",'Mapa final SI'!G352)</f>
        <v/>
      </c>
      <c r="D349" s="700"/>
      <c r="E349" s="698" t="str">
        <f>IF('Mapa final SI'!F352="","",'Mapa final SI'!F352)</f>
        <v/>
      </c>
      <c r="F349" s="713" t="str">
        <f>IF('Mapa final SI'!L352="","",'Mapa final SI'!L352)</f>
        <v/>
      </c>
      <c r="G349" s="713" t="str">
        <f>IF('Mapa final SI'!P352="","",'Mapa final SI'!P352)</f>
        <v/>
      </c>
      <c r="H349" s="816"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2" t="str">
        <f>IF('Mapa final SI'!AC352="","",'Mapa final SI'!AC352)</f>
        <v/>
      </c>
      <c r="J349" s="412" t="str">
        <f>IF('Mapa final SI'!AE352="","",'Mapa final SI'!AE352)</f>
        <v/>
      </c>
      <c r="K349" s="412" t="str">
        <f t="shared" si="5"/>
        <v/>
      </c>
      <c r="L349" s="412" t="str">
        <f>IF('Mapa final SI'!AH352="","",'Mapa final SI'!AH352)</f>
        <v/>
      </c>
      <c r="M349" s="347" t="str">
        <f>IF('Mapa final SI'!T352="","",'Mapa final SI'!T352)</f>
        <v/>
      </c>
      <c r="N349" s="409"/>
      <c r="O349" s="409"/>
      <c r="P349" s="409"/>
      <c r="Q349" s="410"/>
    </row>
    <row r="350" spans="1:17" ht="43.5" customHeight="1" x14ac:dyDescent="0.25">
      <c r="A350" s="118" t="s">
        <v>981</v>
      </c>
      <c r="B350" s="697"/>
      <c r="C350" s="699"/>
      <c r="D350" s="701"/>
      <c r="E350" s="699"/>
      <c r="F350" s="702"/>
      <c r="G350" s="702"/>
      <c r="H350" s="816"/>
      <c r="I350" s="412" t="str">
        <f>IF('Mapa final SI'!AC353="","",'Mapa final SI'!AC353)</f>
        <v/>
      </c>
      <c r="J350" s="412" t="str">
        <f>IF('Mapa final SI'!AE353="","",'Mapa final SI'!AE353)</f>
        <v/>
      </c>
      <c r="K350" s="412" t="str">
        <f t="shared" si="5"/>
        <v/>
      </c>
      <c r="L350" s="412" t="str">
        <f>IF('Mapa final SI'!AH353="","",'Mapa final SI'!AH353)</f>
        <v/>
      </c>
      <c r="M350" s="347" t="str">
        <f>IF('Mapa final SI'!T353="","",'Mapa final SI'!T353)</f>
        <v/>
      </c>
      <c r="N350" s="409"/>
      <c r="O350" s="409"/>
      <c r="P350" s="409"/>
      <c r="Q350" s="410"/>
    </row>
    <row r="351" spans="1:17" ht="43.5" customHeight="1" x14ac:dyDescent="0.25">
      <c r="A351" s="118" t="s">
        <v>982</v>
      </c>
      <c r="B351" s="697"/>
      <c r="C351" s="699"/>
      <c r="D351" s="701"/>
      <c r="E351" s="699"/>
      <c r="F351" s="702"/>
      <c r="G351" s="702"/>
      <c r="H351" s="816"/>
      <c r="I351" s="412" t="str">
        <f>IF('Mapa final SI'!AC354="","",'Mapa final SI'!AC354)</f>
        <v/>
      </c>
      <c r="J351" s="412" t="str">
        <f>IF('Mapa final SI'!AE354="","",'Mapa final SI'!AE354)</f>
        <v/>
      </c>
      <c r="K351" s="412" t="str">
        <f t="shared" si="5"/>
        <v/>
      </c>
      <c r="L351" s="412" t="str">
        <f>IF('Mapa final SI'!AH354="","",'Mapa final SI'!AH354)</f>
        <v/>
      </c>
      <c r="M351" s="347" t="str">
        <f>IF('Mapa final SI'!T354="","",'Mapa final SI'!T354)</f>
        <v/>
      </c>
      <c r="N351" s="409"/>
      <c r="O351" s="409"/>
      <c r="P351" s="409"/>
      <c r="Q351" s="410"/>
    </row>
    <row r="352" spans="1:17" ht="43.5" customHeight="1" x14ac:dyDescent="0.25">
      <c r="A352" s="118" t="s">
        <v>983</v>
      </c>
      <c r="B352" s="697"/>
      <c r="C352" s="699"/>
      <c r="D352" s="701"/>
      <c r="E352" s="699"/>
      <c r="F352" s="702"/>
      <c r="G352" s="702"/>
      <c r="H352" s="816"/>
      <c r="I352" s="412" t="str">
        <f>IF('Mapa final SI'!AC355="","",'Mapa final SI'!AC355)</f>
        <v/>
      </c>
      <c r="J352" s="412" t="str">
        <f>IF('Mapa final SI'!AE355="","",'Mapa final SI'!AE355)</f>
        <v/>
      </c>
      <c r="K352" s="412" t="str">
        <f t="shared" si="5"/>
        <v/>
      </c>
      <c r="L352" s="412" t="str">
        <f>IF('Mapa final SI'!AH355="","",'Mapa final SI'!AH355)</f>
        <v/>
      </c>
      <c r="M352" s="347" t="str">
        <f>IF('Mapa final SI'!T355="","",'Mapa final SI'!T355)</f>
        <v/>
      </c>
      <c r="N352" s="409"/>
      <c r="O352" s="409"/>
      <c r="P352" s="409"/>
      <c r="Q352" s="410"/>
    </row>
    <row r="353" spans="1:17" ht="43.5" customHeight="1" x14ac:dyDescent="0.25">
      <c r="A353" s="118" t="s">
        <v>984</v>
      </c>
      <c r="B353" s="697"/>
      <c r="C353" s="699"/>
      <c r="D353" s="701"/>
      <c r="E353" s="699"/>
      <c r="F353" s="702"/>
      <c r="G353" s="702"/>
      <c r="H353" s="816"/>
      <c r="I353" s="412" t="str">
        <f>IF('Mapa final SI'!AC356="","",'Mapa final SI'!AC356)</f>
        <v/>
      </c>
      <c r="J353" s="412" t="str">
        <f>IF('Mapa final SI'!AE356="","",'Mapa final SI'!AE356)</f>
        <v/>
      </c>
      <c r="K353" s="412" t="str">
        <f t="shared" si="5"/>
        <v/>
      </c>
      <c r="L353" s="412" t="str">
        <f>IF('Mapa final SI'!AH356="","",'Mapa final SI'!AH356)</f>
        <v/>
      </c>
      <c r="M353" s="347" t="str">
        <f>IF('Mapa final SI'!T356="","",'Mapa final SI'!T356)</f>
        <v/>
      </c>
      <c r="N353" s="409"/>
      <c r="O353" s="409"/>
      <c r="P353" s="409"/>
      <c r="Q353" s="410"/>
    </row>
    <row r="354" spans="1:17" ht="43.5" customHeight="1" x14ac:dyDescent="0.25">
      <c r="A354" s="118" t="s">
        <v>985</v>
      </c>
      <c r="B354" s="697"/>
      <c r="C354" s="699"/>
      <c r="D354" s="701"/>
      <c r="E354" s="699"/>
      <c r="F354" s="702"/>
      <c r="G354" s="702"/>
      <c r="H354" s="714"/>
      <c r="I354" s="412" t="str">
        <f>IF('Mapa final SI'!AC357="","",'Mapa final SI'!AC357)</f>
        <v/>
      </c>
      <c r="J354" s="412" t="str">
        <f>IF('Mapa final SI'!AE357="","",'Mapa final SI'!AE357)</f>
        <v/>
      </c>
      <c r="K354" s="412" t="str">
        <f t="shared" si="5"/>
        <v/>
      </c>
      <c r="L354" s="412" t="str">
        <f>IF('Mapa final SI'!AH357="","",'Mapa final SI'!AH357)</f>
        <v/>
      </c>
      <c r="M354" s="347" t="str">
        <f>IF('Mapa final SI'!T357="","",'Mapa final SI'!T357)</f>
        <v/>
      </c>
      <c r="N354" s="409"/>
      <c r="O354" s="409"/>
      <c r="P354" s="409"/>
      <c r="Q354" s="410"/>
    </row>
    <row r="355" spans="1:17" ht="43.5" customHeight="1" x14ac:dyDescent="0.25">
      <c r="A355" s="118" t="s">
        <v>986</v>
      </c>
      <c r="B355" s="696"/>
      <c r="C355" s="698" t="str">
        <f>IF('Mapa final SI'!G358="","",'Mapa final SI'!G358)</f>
        <v/>
      </c>
      <c r="D355" s="700"/>
      <c r="E355" s="698" t="str">
        <f>IF('Mapa final SI'!F358="","",'Mapa final SI'!F358)</f>
        <v/>
      </c>
      <c r="F355" s="713" t="str">
        <f>IF('Mapa final SI'!L358="","",'Mapa final SI'!L358)</f>
        <v/>
      </c>
      <c r="G355" s="713" t="str">
        <f>IF('Mapa final SI'!P358="","",'Mapa final SI'!P358)</f>
        <v/>
      </c>
      <c r="H355" s="816"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2" t="str">
        <f>IF('Mapa final SI'!AC358="","",'Mapa final SI'!AC358)</f>
        <v/>
      </c>
      <c r="J355" s="412" t="str">
        <f>IF('Mapa final SI'!AE358="","",'Mapa final SI'!AE358)</f>
        <v/>
      </c>
      <c r="K355" s="412" t="str">
        <f t="shared" si="5"/>
        <v/>
      </c>
      <c r="L355" s="412" t="str">
        <f>IF('Mapa final SI'!AH358="","",'Mapa final SI'!AH358)</f>
        <v/>
      </c>
      <c r="M355" s="347" t="str">
        <f>IF('Mapa final SI'!T358="","",'Mapa final SI'!T358)</f>
        <v/>
      </c>
      <c r="N355" s="409"/>
      <c r="O355" s="409"/>
      <c r="P355" s="409"/>
      <c r="Q355" s="410"/>
    </row>
    <row r="356" spans="1:17" ht="43.5" customHeight="1" x14ac:dyDescent="0.25">
      <c r="A356" s="118" t="s">
        <v>987</v>
      </c>
      <c r="B356" s="697"/>
      <c r="C356" s="699"/>
      <c r="D356" s="701"/>
      <c r="E356" s="699"/>
      <c r="F356" s="702"/>
      <c r="G356" s="702"/>
      <c r="H356" s="816"/>
      <c r="I356" s="412" t="str">
        <f>IF('Mapa final SI'!AC359="","",'Mapa final SI'!AC359)</f>
        <v/>
      </c>
      <c r="J356" s="412" t="str">
        <f>IF('Mapa final SI'!AE359="","",'Mapa final SI'!AE359)</f>
        <v/>
      </c>
      <c r="K356" s="412" t="str">
        <f t="shared" si="5"/>
        <v/>
      </c>
      <c r="L356" s="412" t="str">
        <f>IF('Mapa final SI'!AH359="","",'Mapa final SI'!AH359)</f>
        <v/>
      </c>
      <c r="M356" s="347" t="str">
        <f>IF('Mapa final SI'!T359="","",'Mapa final SI'!T359)</f>
        <v/>
      </c>
      <c r="N356" s="409"/>
      <c r="O356" s="409"/>
      <c r="P356" s="409"/>
      <c r="Q356" s="410"/>
    </row>
    <row r="357" spans="1:17" ht="43.5" customHeight="1" x14ac:dyDescent="0.25">
      <c r="A357" s="118" t="s">
        <v>988</v>
      </c>
      <c r="B357" s="697"/>
      <c r="C357" s="699"/>
      <c r="D357" s="701"/>
      <c r="E357" s="699"/>
      <c r="F357" s="702"/>
      <c r="G357" s="702"/>
      <c r="H357" s="816"/>
      <c r="I357" s="412" t="str">
        <f>IF('Mapa final SI'!AC360="","",'Mapa final SI'!AC360)</f>
        <v/>
      </c>
      <c r="J357" s="412" t="str">
        <f>IF('Mapa final SI'!AE360="","",'Mapa final SI'!AE360)</f>
        <v/>
      </c>
      <c r="K357" s="412" t="str">
        <f t="shared" si="5"/>
        <v/>
      </c>
      <c r="L357" s="412" t="str">
        <f>IF('Mapa final SI'!AH360="","",'Mapa final SI'!AH360)</f>
        <v/>
      </c>
      <c r="M357" s="347" t="str">
        <f>IF('Mapa final SI'!T360="","",'Mapa final SI'!T360)</f>
        <v/>
      </c>
      <c r="N357" s="409"/>
      <c r="O357" s="409"/>
      <c r="P357" s="409"/>
      <c r="Q357" s="410"/>
    </row>
    <row r="358" spans="1:17" ht="43.5" customHeight="1" x14ac:dyDescent="0.25">
      <c r="A358" s="118" t="s">
        <v>989</v>
      </c>
      <c r="B358" s="697"/>
      <c r="C358" s="699"/>
      <c r="D358" s="701"/>
      <c r="E358" s="699"/>
      <c r="F358" s="702"/>
      <c r="G358" s="702"/>
      <c r="H358" s="816"/>
      <c r="I358" s="412" t="str">
        <f>IF('Mapa final SI'!AC361="","",'Mapa final SI'!AC361)</f>
        <v/>
      </c>
      <c r="J358" s="412" t="str">
        <f>IF('Mapa final SI'!AE361="","",'Mapa final SI'!AE361)</f>
        <v/>
      </c>
      <c r="K358" s="412" t="str">
        <f t="shared" si="5"/>
        <v/>
      </c>
      <c r="L358" s="412" t="str">
        <f>IF('Mapa final SI'!AH361="","",'Mapa final SI'!AH361)</f>
        <v/>
      </c>
      <c r="M358" s="347" t="str">
        <f>IF('Mapa final SI'!T361="","",'Mapa final SI'!T361)</f>
        <v/>
      </c>
      <c r="N358" s="409"/>
      <c r="O358" s="409"/>
      <c r="P358" s="409"/>
      <c r="Q358" s="410"/>
    </row>
    <row r="359" spans="1:17" ht="43.5" customHeight="1" x14ac:dyDescent="0.25">
      <c r="A359" s="118" t="s">
        <v>990</v>
      </c>
      <c r="B359" s="697"/>
      <c r="C359" s="699"/>
      <c r="D359" s="701"/>
      <c r="E359" s="699"/>
      <c r="F359" s="702"/>
      <c r="G359" s="702"/>
      <c r="H359" s="816"/>
      <c r="I359" s="412" t="str">
        <f>IF('Mapa final SI'!AC362="","",'Mapa final SI'!AC362)</f>
        <v/>
      </c>
      <c r="J359" s="412" t="str">
        <f>IF('Mapa final SI'!AE362="","",'Mapa final SI'!AE362)</f>
        <v/>
      </c>
      <c r="K359" s="412" t="str">
        <f t="shared" si="5"/>
        <v/>
      </c>
      <c r="L359" s="412" t="str">
        <f>IF('Mapa final SI'!AH362="","",'Mapa final SI'!AH362)</f>
        <v/>
      </c>
      <c r="M359" s="347" t="str">
        <f>IF('Mapa final SI'!T362="","",'Mapa final SI'!T362)</f>
        <v/>
      </c>
      <c r="N359" s="409"/>
      <c r="O359" s="409"/>
      <c r="P359" s="409"/>
      <c r="Q359" s="410"/>
    </row>
    <row r="360" spans="1:17" ht="43.5" customHeight="1" x14ac:dyDescent="0.25">
      <c r="A360" s="118" t="s">
        <v>991</v>
      </c>
      <c r="B360" s="697"/>
      <c r="C360" s="699"/>
      <c r="D360" s="701"/>
      <c r="E360" s="699"/>
      <c r="F360" s="702"/>
      <c r="G360" s="702"/>
      <c r="H360" s="714"/>
      <c r="I360" s="412" t="str">
        <f>IF('Mapa final SI'!AC363="","",'Mapa final SI'!AC363)</f>
        <v/>
      </c>
      <c r="J360" s="412" t="str">
        <f>IF('Mapa final SI'!AE363="","",'Mapa final SI'!AE363)</f>
        <v/>
      </c>
      <c r="K360" s="412" t="str">
        <f t="shared" si="5"/>
        <v/>
      </c>
      <c r="L360" s="412" t="str">
        <f>IF('Mapa final SI'!AH363="","",'Mapa final SI'!AH363)</f>
        <v/>
      </c>
      <c r="M360" s="347" t="str">
        <f>IF('Mapa final SI'!T363="","",'Mapa final SI'!T363)</f>
        <v/>
      </c>
      <c r="N360" s="409"/>
      <c r="O360" s="409"/>
      <c r="P360" s="409"/>
      <c r="Q360" s="410"/>
    </row>
    <row r="361" spans="1:17" ht="43.5" customHeight="1" x14ac:dyDescent="0.25">
      <c r="A361" s="118" t="s">
        <v>992</v>
      </c>
      <c r="B361" s="696"/>
      <c r="C361" s="698" t="str">
        <f>IF('Mapa final SI'!G364="","",'Mapa final SI'!G364)</f>
        <v/>
      </c>
      <c r="D361" s="700"/>
      <c r="E361" s="698" t="str">
        <f>IF('Mapa final SI'!F364="","",'Mapa final SI'!F364)</f>
        <v/>
      </c>
      <c r="F361" s="713" t="str">
        <f>IF('Mapa final SI'!L364="","",'Mapa final SI'!L364)</f>
        <v/>
      </c>
      <c r="G361" s="713" t="str">
        <f>IF('Mapa final SI'!P364="","",'Mapa final SI'!P364)</f>
        <v/>
      </c>
      <c r="H361" s="816"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2" t="str">
        <f>IF('Mapa final SI'!AC364="","",'Mapa final SI'!AC364)</f>
        <v/>
      </c>
      <c r="J361" s="412" t="str">
        <f>IF('Mapa final SI'!AE364="","",'Mapa final SI'!AE364)</f>
        <v/>
      </c>
      <c r="K361" s="412" t="str">
        <f t="shared" si="5"/>
        <v/>
      </c>
      <c r="L361" s="412" t="str">
        <f>IF('Mapa final SI'!AH364="","",'Mapa final SI'!AH364)</f>
        <v/>
      </c>
      <c r="M361" s="347" t="str">
        <f>IF('Mapa final SI'!T364="","",'Mapa final SI'!T364)</f>
        <v/>
      </c>
      <c r="N361" s="409"/>
      <c r="O361" s="409"/>
      <c r="P361" s="409"/>
      <c r="Q361" s="410"/>
    </row>
    <row r="362" spans="1:17" ht="43.5" customHeight="1" x14ac:dyDescent="0.25">
      <c r="A362" s="118" t="s">
        <v>993</v>
      </c>
      <c r="B362" s="697"/>
      <c r="C362" s="699"/>
      <c r="D362" s="701"/>
      <c r="E362" s="699"/>
      <c r="F362" s="702"/>
      <c r="G362" s="702"/>
      <c r="H362" s="816"/>
      <c r="I362" s="412" t="str">
        <f>IF('Mapa final SI'!AC365="","",'Mapa final SI'!AC365)</f>
        <v/>
      </c>
      <c r="J362" s="412" t="str">
        <f>IF('Mapa final SI'!AE365="","",'Mapa final SI'!AE365)</f>
        <v/>
      </c>
      <c r="K362" s="412" t="str">
        <f t="shared" si="5"/>
        <v/>
      </c>
      <c r="L362" s="412" t="str">
        <f>IF('Mapa final SI'!AH365="","",'Mapa final SI'!AH365)</f>
        <v/>
      </c>
      <c r="M362" s="347" t="str">
        <f>IF('Mapa final SI'!T365="","",'Mapa final SI'!T365)</f>
        <v/>
      </c>
      <c r="N362" s="409"/>
      <c r="O362" s="409"/>
      <c r="P362" s="409"/>
      <c r="Q362" s="410"/>
    </row>
    <row r="363" spans="1:17" ht="51.75" customHeight="1" x14ac:dyDescent="0.25">
      <c r="A363" s="118" t="s">
        <v>994</v>
      </c>
      <c r="B363" s="697"/>
      <c r="C363" s="699"/>
      <c r="D363" s="701"/>
      <c r="E363" s="699"/>
      <c r="F363" s="702"/>
      <c r="G363" s="702"/>
      <c r="H363" s="816"/>
      <c r="I363" s="412" t="str">
        <f>IF('Mapa final SI'!AC366="","",'Mapa final SI'!AC366)</f>
        <v/>
      </c>
      <c r="J363" s="412" t="str">
        <f>IF('Mapa final SI'!AE366="","",'Mapa final SI'!AE366)</f>
        <v/>
      </c>
      <c r="K363" s="412" t="str">
        <f t="shared" si="5"/>
        <v/>
      </c>
      <c r="L363" s="412" t="str">
        <f>IF('Mapa final SI'!AH366="","",'Mapa final SI'!AH366)</f>
        <v/>
      </c>
      <c r="M363" s="347" t="str">
        <f>IF('Mapa final SI'!T366="","",'Mapa final SI'!T366)</f>
        <v/>
      </c>
      <c r="N363" s="409"/>
      <c r="O363" s="409"/>
      <c r="P363" s="409"/>
      <c r="Q363" s="410"/>
    </row>
    <row r="364" spans="1:17" ht="51.75" customHeight="1" x14ac:dyDescent="0.25">
      <c r="A364" s="118" t="s">
        <v>995</v>
      </c>
      <c r="B364" s="697"/>
      <c r="C364" s="699"/>
      <c r="D364" s="701"/>
      <c r="E364" s="699"/>
      <c r="F364" s="702"/>
      <c r="G364" s="702"/>
      <c r="H364" s="816"/>
      <c r="I364" s="412" t="str">
        <f>IF('Mapa final SI'!AC367="","",'Mapa final SI'!AC367)</f>
        <v/>
      </c>
      <c r="J364" s="412" t="str">
        <f>IF('Mapa final SI'!AE367="","",'Mapa final SI'!AE367)</f>
        <v/>
      </c>
      <c r="K364" s="412" t="str">
        <f t="shared" si="5"/>
        <v/>
      </c>
      <c r="L364" s="412" t="str">
        <f>IF('Mapa final SI'!AH367="","",'Mapa final SI'!AH367)</f>
        <v/>
      </c>
      <c r="M364" s="347" t="str">
        <f>IF('Mapa final SI'!T367="","",'Mapa final SI'!T367)</f>
        <v/>
      </c>
      <c r="N364" s="409"/>
      <c r="O364" s="409"/>
      <c r="P364" s="409"/>
      <c r="Q364" s="410"/>
    </row>
    <row r="365" spans="1:17" ht="51.75" customHeight="1" x14ac:dyDescent="0.25">
      <c r="A365" s="118" t="s">
        <v>996</v>
      </c>
      <c r="B365" s="697"/>
      <c r="C365" s="699"/>
      <c r="D365" s="701"/>
      <c r="E365" s="699"/>
      <c r="F365" s="702"/>
      <c r="G365" s="702"/>
      <c r="H365" s="816"/>
      <c r="I365" s="412" t="str">
        <f>IF('Mapa final SI'!AC368="","",'Mapa final SI'!AC368)</f>
        <v/>
      </c>
      <c r="J365" s="412" t="str">
        <f>IF('Mapa final SI'!AE368="","",'Mapa final SI'!AE368)</f>
        <v/>
      </c>
      <c r="K365" s="412" t="str">
        <f t="shared" si="5"/>
        <v/>
      </c>
      <c r="L365" s="412" t="str">
        <f>IF('Mapa final SI'!AH368="","",'Mapa final SI'!AH368)</f>
        <v/>
      </c>
      <c r="M365" s="347" t="str">
        <f>IF('Mapa final SI'!T368="","",'Mapa final SI'!T368)</f>
        <v/>
      </c>
      <c r="N365" s="409"/>
      <c r="O365" s="409"/>
      <c r="P365" s="409"/>
      <c r="Q365" s="410"/>
    </row>
    <row r="366" spans="1:17" ht="51.75" customHeight="1" x14ac:dyDescent="0.25">
      <c r="A366" s="118" t="s">
        <v>997</v>
      </c>
      <c r="B366" s="697"/>
      <c r="C366" s="699"/>
      <c r="D366" s="701"/>
      <c r="E366" s="699"/>
      <c r="F366" s="702"/>
      <c r="G366" s="702"/>
      <c r="H366" s="714"/>
      <c r="I366" s="412" t="str">
        <f>IF('Mapa final SI'!AC369="","",'Mapa final SI'!AC369)</f>
        <v/>
      </c>
      <c r="J366" s="412" t="str">
        <f>IF('Mapa final SI'!AE369="","",'Mapa final SI'!AE369)</f>
        <v/>
      </c>
      <c r="K366" s="412" t="str">
        <f t="shared" si="5"/>
        <v/>
      </c>
      <c r="L366" s="412" t="str">
        <f>IF('Mapa final SI'!AH369="","",'Mapa final SI'!AH369)</f>
        <v/>
      </c>
      <c r="M366" s="347" t="str">
        <f>IF('Mapa final SI'!T369="","",'Mapa final SI'!T369)</f>
        <v/>
      </c>
      <c r="N366" s="409"/>
      <c r="O366" s="409"/>
      <c r="P366" s="409"/>
      <c r="Q366" s="410"/>
    </row>
    <row r="367" spans="1:17" ht="51.75" customHeight="1" x14ac:dyDescent="0.25">
      <c r="A367" s="118" t="s">
        <v>998</v>
      </c>
      <c r="B367" s="696"/>
      <c r="C367" s="698" t="str">
        <f>IF('Mapa final SI'!G370="","",'Mapa final SI'!G370)</f>
        <v/>
      </c>
      <c r="D367" s="700"/>
      <c r="E367" s="698" t="str">
        <f>IF('Mapa final SI'!F370="","",'Mapa final SI'!F370)</f>
        <v/>
      </c>
      <c r="F367" s="713" t="str">
        <f>IF('Mapa final SI'!L370="","",'Mapa final SI'!L370)</f>
        <v/>
      </c>
      <c r="G367" s="713" t="str">
        <f>IF('Mapa final SI'!P370="","",'Mapa final SI'!P370)</f>
        <v/>
      </c>
      <c r="H367" s="816"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2" t="str">
        <f>IF('Mapa final SI'!AC370="","",'Mapa final SI'!AC370)</f>
        <v/>
      </c>
      <c r="J367" s="412" t="str">
        <f>IF('Mapa final SI'!AE370="","",'Mapa final SI'!AE370)</f>
        <v/>
      </c>
      <c r="K367" s="412" t="str">
        <f t="shared" si="5"/>
        <v/>
      </c>
      <c r="L367" s="412" t="str">
        <f>IF('Mapa final SI'!AH370="","",'Mapa final SI'!AH370)</f>
        <v/>
      </c>
      <c r="M367" s="347" t="str">
        <f>IF('Mapa final SI'!T370="","",'Mapa final SI'!T370)</f>
        <v/>
      </c>
      <c r="N367" s="409"/>
      <c r="O367" s="409"/>
      <c r="P367" s="409"/>
      <c r="Q367" s="410"/>
    </row>
    <row r="368" spans="1:17" ht="51.75" customHeight="1" x14ac:dyDescent="0.25">
      <c r="A368" s="118" t="s">
        <v>999</v>
      </c>
      <c r="B368" s="697"/>
      <c r="C368" s="699"/>
      <c r="D368" s="701"/>
      <c r="E368" s="699"/>
      <c r="F368" s="702"/>
      <c r="G368" s="702"/>
      <c r="H368" s="816"/>
      <c r="I368" s="412" t="str">
        <f>IF('Mapa final SI'!AC371="","",'Mapa final SI'!AC371)</f>
        <v/>
      </c>
      <c r="J368" s="412" t="str">
        <f>IF('Mapa final SI'!AE371="","",'Mapa final SI'!AE371)</f>
        <v/>
      </c>
      <c r="K368" s="412" t="str">
        <f t="shared" si="5"/>
        <v/>
      </c>
      <c r="L368" s="412" t="str">
        <f>IF('Mapa final SI'!AH371="","",'Mapa final SI'!AH371)</f>
        <v/>
      </c>
      <c r="M368" s="347" t="str">
        <f>IF('Mapa final SI'!T371="","",'Mapa final SI'!T371)</f>
        <v/>
      </c>
      <c r="N368" s="409"/>
      <c r="O368" s="409"/>
      <c r="P368" s="409"/>
      <c r="Q368" s="410"/>
    </row>
    <row r="369" spans="1:17" ht="51.75" customHeight="1" x14ac:dyDescent="0.25">
      <c r="A369" s="118" t="s">
        <v>1000</v>
      </c>
      <c r="B369" s="697"/>
      <c r="C369" s="699"/>
      <c r="D369" s="701"/>
      <c r="E369" s="699"/>
      <c r="F369" s="702"/>
      <c r="G369" s="702"/>
      <c r="H369" s="816"/>
      <c r="I369" s="412" t="str">
        <f>IF('Mapa final SI'!AC372="","",'Mapa final SI'!AC372)</f>
        <v/>
      </c>
      <c r="J369" s="412" t="str">
        <f>IF('Mapa final SI'!AE372="","",'Mapa final SI'!AE372)</f>
        <v/>
      </c>
      <c r="K369" s="412" t="str">
        <f t="shared" si="5"/>
        <v/>
      </c>
      <c r="L369" s="412" t="str">
        <f>IF('Mapa final SI'!AH372="","",'Mapa final SI'!AH372)</f>
        <v/>
      </c>
      <c r="M369" s="347" t="str">
        <f>IF('Mapa final SI'!T372="","",'Mapa final SI'!T372)</f>
        <v/>
      </c>
      <c r="N369" s="409"/>
      <c r="O369" s="409"/>
      <c r="P369" s="409"/>
      <c r="Q369" s="410"/>
    </row>
    <row r="370" spans="1:17" ht="51.75" customHeight="1" x14ac:dyDescent="0.25">
      <c r="A370" s="118" t="s">
        <v>1001</v>
      </c>
      <c r="B370" s="697"/>
      <c r="C370" s="699"/>
      <c r="D370" s="701"/>
      <c r="E370" s="699"/>
      <c r="F370" s="702"/>
      <c r="G370" s="702"/>
      <c r="H370" s="816"/>
      <c r="I370" s="412" t="str">
        <f>IF('Mapa final SI'!AC373="","",'Mapa final SI'!AC373)</f>
        <v/>
      </c>
      <c r="J370" s="412" t="str">
        <f>IF('Mapa final SI'!AE373="","",'Mapa final SI'!AE373)</f>
        <v/>
      </c>
      <c r="K370" s="412" t="str">
        <f t="shared" si="5"/>
        <v/>
      </c>
      <c r="L370" s="412" t="str">
        <f>IF('Mapa final SI'!AH373="","",'Mapa final SI'!AH373)</f>
        <v/>
      </c>
      <c r="M370" s="347" t="str">
        <f>IF('Mapa final SI'!T373="","",'Mapa final SI'!T373)</f>
        <v/>
      </c>
      <c r="N370" s="409"/>
      <c r="O370" s="409"/>
      <c r="P370" s="409"/>
      <c r="Q370" s="410"/>
    </row>
    <row r="371" spans="1:17" ht="51.75" customHeight="1" x14ac:dyDescent="0.25">
      <c r="A371" s="118" t="s">
        <v>1002</v>
      </c>
      <c r="B371" s="697"/>
      <c r="C371" s="699"/>
      <c r="D371" s="701"/>
      <c r="E371" s="699"/>
      <c r="F371" s="702"/>
      <c r="G371" s="702"/>
      <c r="H371" s="816"/>
      <c r="I371" s="412" t="str">
        <f>IF('Mapa final SI'!AC374="","",'Mapa final SI'!AC374)</f>
        <v/>
      </c>
      <c r="J371" s="412" t="str">
        <f>IF('Mapa final SI'!AE374="","",'Mapa final SI'!AE374)</f>
        <v/>
      </c>
      <c r="K371" s="412" t="str">
        <f t="shared" si="5"/>
        <v/>
      </c>
      <c r="L371" s="412" t="str">
        <f>IF('Mapa final SI'!AH374="","",'Mapa final SI'!AH374)</f>
        <v/>
      </c>
      <c r="M371" s="347" t="str">
        <f>IF('Mapa final SI'!T374="","",'Mapa final SI'!T374)</f>
        <v/>
      </c>
      <c r="N371" s="409"/>
      <c r="O371" s="409"/>
      <c r="P371" s="409"/>
      <c r="Q371" s="410"/>
    </row>
    <row r="372" spans="1:17" ht="51.75" customHeight="1" x14ac:dyDescent="0.25">
      <c r="A372" s="118" t="s">
        <v>1003</v>
      </c>
      <c r="B372" s="697"/>
      <c r="C372" s="699"/>
      <c r="D372" s="701"/>
      <c r="E372" s="699"/>
      <c r="F372" s="702"/>
      <c r="G372" s="702"/>
      <c r="H372" s="714"/>
      <c r="I372" s="412" t="str">
        <f>IF('Mapa final SI'!AC375="","",'Mapa final SI'!AC375)</f>
        <v/>
      </c>
      <c r="J372" s="412" t="str">
        <f>IF('Mapa final SI'!AE375="","",'Mapa final SI'!AE375)</f>
        <v/>
      </c>
      <c r="K372" s="412" t="str">
        <f t="shared" si="5"/>
        <v/>
      </c>
      <c r="L372" s="412" t="str">
        <f>IF('Mapa final SI'!AH375="","",'Mapa final SI'!AH375)</f>
        <v/>
      </c>
      <c r="M372" s="347" t="str">
        <f>IF('Mapa final SI'!T375="","",'Mapa final SI'!T375)</f>
        <v/>
      </c>
      <c r="N372" s="409"/>
      <c r="O372" s="409"/>
      <c r="P372" s="409"/>
      <c r="Q372" s="410"/>
    </row>
    <row r="373" spans="1:17" ht="51.75" customHeight="1" x14ac:dyDescent="0.25">
      <c r="A373" s="118" t="s">
        <v>1004</v>
      </c>
      <c r="B373" s="696"/>
      <c r="C373" s="698" t="str">
        <f>IF('Mapa final SI'!G376="","",'Mapa final SI'!G376)</f>
        <v/>
      </c>
      <c r="D373" s="700"/>
      <c r="E373" s="698" t="str">
        <f>IF('Mapa final SI'!F376="","",'Mapa final SI'!F376)</f>
        <v/>
      </c>
      <c r="F373" s="713" t="str">
        <f>IF('Mapa final SI'!L376="","",'Mapa final SI'!L376)</f>
        <v/>
      </c>
      <c r="G373" s="713" t="str">
        <f>IF('Mapa final SI'!P376="","",'Mapa final SI'!P376)</f>
        <v/>
      </c>
      <c r="H373" s="816"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2" t="str">
        <f>IF('Mapa final SI'!AC376="","",'Mapa final SI'!AC376)</f>
        <v/>
      </c>
      <c r="J373" s="412" t="str">
        <f>IF('Mapa final SI'!AE376="","",'Mapa final SI'!AE376)</f>
        <v/>
      </c>
      <c r="K373" s="412" t="str">
        <f t="shared" si="5"/>
        <v/>
      </c>
      <c r="L373" s="412" t="str">
        <f>IF('Mapa final SI'!AH376="","",'Mapa final SI'!AH376)</f>
        <v/>
      </c>
      <c r="M373" s="347" t="str">
        <f>IF('Mapa final SI'!T376="","",'Mapa final SI'!T376)</f>
        <v/>
      </c>
      <c r="N373" s="409"/>
      <c r="O373" s="409"/>
      <c r="P373" s="409"/>
      <c r="Q373" s="410"/>
    </row>
    <row r="374" spans="1:17" ht="51.75" customHeight="1" x14ac:dyDescent="0.25">
      <c r="A374" s="118" t="s">
        <v>1005</v>
      </c>
      <c r="B374" s="697"/>
      <c r="C374" s="699"/>
      <c r="D374" s="701"/>
      <c r="E374" s="699"/>
      <c r="F374" s="702"/>
      <c r="G374" s="702"/>
      <c r="H374" s="816"/>
      <c r="I374" s="412" t="str">
        <f>IF('Mapa final SI'!AC377="","",'Mapa final SI'!AC377)</f>
        <v/>
      </c>
      <c r="J374" s="412" t="str">
        <f>IF('Mapa final SI'!AE377="","",'Mapa final SI'!AE377)</f>
        <v/>
      </c>
      <c r="K374" s="412" t="str">
        <f t="shared" si="5"/>
        <v/>
      </c>
      <c r="L374" s="412" t="str">
        <f>IF('Mapa final SI'!AH377="","",'Mapa final SI'!AH377)</f>
        <v/>
      </c>
      <c r="M374" s="347" t="str">
        <f>IF('Mapa final SI'!T377="","",'Mapa final SI'!T377)</f>
        <v/>
      </c>
      <c r="N374" s="409"/>
      <c r="O374" s="409"/>
      <c r="P374" s="409"/>
      <c r="Q374" s="410"/>
    </row>
    <row r="375" spans="1:17" ht="51.75" customHeight="1" x14ac:dyDescent="0.25">
      <c r="A375" s="118" t="s">
        <v>1006</v>
      </c>
      <c r="B375" s="697"/>
      <c r="C375" s="699"/>
      <c r="D375" s="701"/>
      <c r="E375" s="699"/>
      <c r="F375" s="702"/>
      <c r="G375" s="702"/>
      <c r="H375" s="816"/>
      <c r="I375" s="412" t="str">
        <f>IF('Mapa final SI'!AC378="","",'Mapa final SI'!AC378)</f>
        <v/>
      </c>
      <c r="J375" s="412" t="str">
        <f>IF('Mapa final SI'!AE378="","",'Mapa final SI'!AE378)</f>
        <v/>
      </c>
      <c r="K375" s="412" t="str">
        <f t="shared" si="5"/>
        <v/>
      </c>
      <c r="L375" s="412" t="str">
        <f>IF('Mapa final SI'!AH378="","",'Mapa final SI'!AH378)</f>
        <v/>
      </c>
      <c r="M375" s="347" t="str">
        <f>IF('Mapa final SI'!T378="","",'Mapa final SI'!T378)</f>
        <v/>
      </c>
      <c r="N375" s="409"/>
      <c r="O375" s="409"/>
      <c r="P375" s="409"/>
      <c r="Q375" s="410"/>
    </row>
    <row r="376" spans="1:17" ht="51.75" customHeight="1" x14ac:dyDescent="0.25">
      <c r="A376" s="118" t="s">
        <v>1007</v>
      </c>
      <c r="B376" s="697"/>
      <c r="C376" s="699"/>
      <c r="D376" s="701"/>
      <c r="E376" s="699"/>
      <c r="F376" s="702"/>
      <c r="G376" s="702"/>
      <c r="H376" s="816"/>
      <c r="I376" s="412" t="str">
        <f>IF('Mapa final SI'!AC379="","",'Mapa final SI'!AC379)</f>
        <v/>
      </c>
      <c r="J376" s="412" t="str">
        <f>IF('Mapa final SI'!AE379="","",'Mapa final SI'!AE379)</f>
        <v/>
      </c>
      <c r="K376" s="412" t="str">
        <f t="shared" si="5"/>
        <v/>
      </c>
      <c r="L376" s="412" t="str">
        <f>IF('Mapa final SI'!AH379="","",'Mapa final SI'!AH379)</f>
        <v/>
      </c>
      <c r="M376" s="347" t="str">
        <f>IF('Mapa final SI'!T379="","",'Mapa final SI'!T379)</f>
        <v/>
      </c>
      <c r="N376" s="409"/>
      <c r="O376" s="409"/>
      <c r="P376" s="409"/>
      <c r="Q376" s="410"/>
    </row>
    <row r="377" spans="1:17" ht="51.75" customHeight="1" x14ac:dyDescent="0.25">
      <c r="A377" s="118" t="s">
        <v>1008</v>
      </c>
      <c r="B377" s="697"/>
      <c r="C377" s="699"/>
      <c r="D377" s="701"/>
      <c r="E377" s="699"/>
      <c r="F377" s="702"/>
      <c r="G377" s="702"/>
      <c r="H377" s="816"/>
      <c r="I377" s="412" t="str">
        <f>IF('Mapa final SI'!AC380="","",'Mapa final SI'!AC380)</f>
        <v/>
      </c>
      <c r="J377" s="412" t="str">
        <f>IF('Mapa final SI'!AE380="","",'Mapa final SI'!AE380)</f>
        <v/>
      </c>
      <c r="K377" s="412" t="str">
        <f t="shared" si="5"/>
        <v/>
      </c>
      <c r="L377" s="412" t="str">
        <f>IF('Mapa final SI'!AH380="","",'Mapa final SI'!AH380)</f>
        <v/>
      </c>
      <c r="M377" s="347" t="str">
        <f>IF('Mapa final SI'!T380="","",'Mapa final SI'!T380)</f>
        <v/>
      </c>
      <c r="N377" s="409"/>
      <c r="O377" s="409"/>
      <c r="P377" s="409"/>
      <c r="Q377" s="410"/>
    </row>
    <row r="378" spans="1:17" ht="51.75" customHeight="1" x14ac:dyDescent="0.25">
      <c r="A378" s="118" t="s">
        <v>1009</v>
      </c>
      <c r="B378" s="697"/>
      <c r="C378" s="699"/>
      <c r="D378" s="701"/>
      <c r="E378" s="699"/>
      <c r="F378" s="702"/>
      <c r="G378" s="702"/>
      <c r="H378" s="714"/>
      <c r="I378" s="412" t="str">
        <f>IF('Mapa final SI'!AC381="","",'Mapa final SI'!AC381)</f>
        <v/>
      </c>
      <c r="J378" s="412" t="str">
        <f>IF('Mapa final SI'!AE381="","",'Mapa final SI'!AE381)</f>
        <v/>
      </c>
      <c r="K378" s="412" t="str">
        <f t="shared" si="5"/>
        <v/>
      </c>
      <c r="L378" s="412" t="str">
        <f>IF('Mapa final SI'!AH381="","",'Mapa final SI'!AH381)</f>
        <v/>
      </c>
      <c r="M378" s="347" t="str">
        <f>IF('Mapa final SI'!T381="","",'Mapa final SI'!T381)</f>
        <v/>
      </c>
      <c r="N378" s="409"/>
      <c r="O378" s="409"/>
      <c r="P378" s="409"/>
      <c r="Q378" s="410"/>
    </row>
    <row r="379" spans="1:17" ht="51.75" customHeight="1" x14ac:dyDescent="0.25">
      <c r="A379" s="118" t="s">
        <v>1010</v>
      </c>
      <c r="B379" s="696"/>
      <c r="C379" s="698" t="str">
        <f>IF('Mapa final SI'!G382="","",'Mapa final SI'!G382)</f>
        <v/>
      </c>
      <c r="D379" s="700"/>
      <c r="E379" s="698" t="str">
        <f>IF('Mapa final SI'!F382="","",'Mapa final SI'!F382)</f>
        <v/>
      </c>
      <c r="F379" s="713" t="str">
        <f>IF('Mapa final SI'!L382="","",'Mapa final SI'!L382)</f>
        <v/>
      </c>
      <c r="G379" s="713" t="str">
        <f>IF('Mapa final SI'!P382="","",'Mapa final SI'!P382)</f>
        <v/>
      </c>
      <c r="H379" s="816"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2" t="str">
        <f>IF('Mapa final SI'!AC382="","",'Mapa final SI'!AC382)</f>
        <v/>
      </c>
      <c r="J379" s="412" t="str">
        <f>IF('Mapa final SI'!AE382="","",'Mapa final SI'!AE382)</f>
        <v/>
      </c>
      <c r="K379" s="412" t="str">
        <f t="shared" si="5"/>
        <v/>
      </c>
      <c r="L379" s="412" t="str">
        <f>IF('Mapa final SI'!AH382="","",'Mapa final SI'!AH382)</f>
        <v/>
      </c>
      <c r="M379" s="347" t="str">
        <f>IF('Mapa final SI'!T382="","",'Mapa final SI'!T382)</f>
        <v/>
      </c>
      <c r="N379" s="409"/>
      <c r="O379" s="409"/>
      <c r="P379" s="409"/>
      <c r="Q379" s="410"/>
    </row>
    <row r="380" spans="1:17" ht="51.75" customHeight="1" x14ac:dyDescent="0.25">
      <c r="A380" s="118" t="s">
        <v>1011</v>
      </c>
      <c r="B380" s="697"/>
      <c r="C380" s="699"/>
      <c r="D380" s="701"/>
      <c r="E380" s="699"/>
      <c r="F380" s="702"/>
      <c r="G380" s="702"/>
      <c r="H380" s="816"/>
      <c r="I380" s="412" t="str">
        <f>IF('Mapa final SI'!AC383="","",'Mapa final SI'!AC383)</f>
        <v/>
      </c>
      <c r="J380" s="412" t="str">
        <f>IF('Mapa final SI'!AE383="","",'Mapa final SI'!AE383)</f>
        <v/>
      </c>
      <c r="K380" s="412" t="str">
        <f t="shared" si="5"/>
        <v/>
      </c>
      <c r="L380" s="412" t="str">
        <f>IF('Mapa final SI'!AH383="","",'Mapa final SI'!AH383)</f>
        <v/>
      </c>
      <c r="M380" s="347" t="str">
        <f>IF('Mapa final SI'!T383="","",'Mapa final SI'!T383)</f>
        <v/>
      </c>
      <c r="N380" s="409"/>
      <c r="O380" s="409"/>
      <c r="P380" s="409"/>
      <c r="Q380" s="410"/>
    </row>
    <row r="381" spans="1:17" ht="51.75" customHeight="1" x14ac:dyDescent="0.25">
      <c r="A381" s="118" t="s">
        <v>1012</v>
      </c>
      <c r="B381" s="697"/>
      <c r="C381" s="699"/>
      <c r="D381" s="701"/>
      <c r="E381" s="699"/>
      <c r="F381" s="702"/>
      <c r="G381" s="702"/>
      <c r="H381" s="816"/>
      <c r="I381" s="412" t="str">
        <f>IF('Mapa final SI'!AC384="","",'Mapa final SI'!AC384)</f>
        <v/>
      </c>
      <c r="J381" s="412" t="str">
        <f>IF('Mapa final SI'!AE384="","",'Mapa final SI'!AE384)</f>
        <v/>
      </c>
      <c r="K381" s="412" t="str">
        <f t="shared" si="5"/>
        <v/>
      </c>
      <c r="L381" s="412" t="str">
        <f>IF('Mapa final SI'!AH384="","",'Mapa final SI'!AH384)</f>
        <v/>
      </c>
      <c r="M381" s="347" t="str">
        <f>IF('Mapa final SI'!T384="","",'Mapa final SI'!T384)</f>
        <v/>
      </c>
      <c r="N381" s="409"/>
      <c r="O381" s="409"/>
      <c r="P381" s="409"/>
      <c r="Q381" s="410"/>
    </row>
    <row r="382" spans="1:17" ht="51.75" customHeight="1" x14ac:dyDescent="0.25">
      <c r="A382" s="118" t="s">
        <v>1013</v>
      </c>
      <c r="B382" s="697"/>
      <c r="C382" s="699"/>
      <c r="D382" s="701"/>
      <c r="E382" s="699"/>
      <c r="F382" s="702"/>
      <c r="G382" s="702"/>
      <c r="H382" s="816"/>
      <c r="I382" s="412" t="str">
        <f>IF('Mapa final SI'!AC385="","",'Mapa final SI'!AC385)</f>
        <v/>
      </c>
      <c r="J382" s="412" t="str">
        <f>IF('Mapa final SI'!AE385="","",'Mapa final SI'!AE385)</f>
        <v/>
      </c>
      <c r="K382" s="412" t="str">
        <f t="shared" si="5"/>
        <v/>
      </c>
      <c r="L382" s="412" t="str">
        <f>IF('Mapa final SI'!AH385="","",'Mapa final SI'!AH385)</f>
        <v/>
      </c>
      <c r="M382" s="347" t="str">
        <f>IF('Mapa final SI'!T385="","",'Mapa final SI'!T385)</f>
        <v/>
      </c>
      <c r="N382" s="409"/>
      <c r="O382" s="409"/>
      <c r="P382" s="409"/>
      <c r="Q382" s="410"/>
    </row>
    <row r="383" spans="1:17" ht="51.75" customHeight="1" x14ac:dyDescent="0.25">
      <c r="A383" s="118" t="s">
        <v>1014</v>
      </c>
      <c r="B383" s="697"/>
      <c r="C383" s="699"/>
      <c r="D383" s="701"/>
      <c r="E383" s="699"/>
      <c r="F383" s="702"/>
      <c r="G383" s="702"/>
      <c r="H383" s="816"/>
      <c r="I383" s="412" t="str">
        <f>IF('Mapa final SI'!AC386="","",'Mapa final SI'!AC386)</f>
        <v/>
      </c>
      <c r="J383" s="412" t="str">
        <f>IF('Mapa final SI'!AE386="","",'Mapa final SI'!AE386)</f>
        <v/>
      </c>
      <c r="K383" s="412" t="str">
        <f t="shared" si="5"/>
        <v/>
      </c>
      <c r="L383" s="412" t="str">
        <f>IF('Mapa final SI'!AH386="","",'Mapa final SI'!AH386)</f>
        <v/>
      </c>
      <c r="M383" s="347" t="str">
        <f>IF('Mapa final SI'!T386="","",'Mapa final SI'!T386)</f>
        <v/>
      </c>
      <c r="N383" s="409"/>
      <c r="O383" s="409"/>
      <c r="P383" s="409"/>
      <c r="Q383" s="410"/>
    </row>
    <row r="384" spans="1:17" ht="51.75" customHeight="1" x14ac:dyDescent="0.25">
      <c r="A384" s="118" t="s">
        <v>1015</v>
      </c>
      <c r="B384" s="697"/>
      <c r="C384" s="699"/>
      <c r="D384" s="701"/>
      <c r="E384" s="699"/>
      <c r="F384" s="702"/>
      <c r="G384" s="702"/>
      <c r="H384" s="714"/>
      <c r="I384" s="412" t="str">
        <f>IF('Mapa final SI'!AC387="","",'Mapa final SI'!AC387)</f>
        <v/>
      </c>
      <c r="J384" s="412" t="str">
        <f>IF('Mapa final SI'!AE387="","",'Mapa final SI'!AE387)</f>
        <v/>
      </c>
      <c r="K384" s="412" t="str">
        <f t="shared" si="5"/>
        <v/>
      </c>
      <c r="L384" s="412" t="str">
        <f>IF('Mapa final SI'!AH387="","",'Mapa final SI'!AH387)</f>
        <v/>
      </c>
      <c r="M384" s="347" t="str">
        <f>IF('Mapa final SI'!T387="","",'Mapa final SI'!T387)</f>
        <v/>
      </c>
      <c r="N384" s="409"/>
      <c r="O384" s="409"/>
      <c r="P384" s="409"/>
      <c r="Q384" s="410"/>
    </row>
    <row r="385" spans="1:17" ht="51.75" customHeight="1" x14ac:dyDescent="0.25">
      <c r="A385" s="118" t="s">
        <v>1016</v>
      </c>
      <c r="B385" s="696"/>
      <c r="C385" s="698" t="str">
        <f>IF('Mapa final SI'!G388="","",'Mapa final SI'!G388)</f>
        <v/>
      </c>
      <c r="D385" s="700"/>
      <c r="E385" s="698" t="str">
        <f>IF('Mapa final SI'!F388="","",'Mapa final SI'!F388)</f>
        <v/>
      </c>
      <c r="F385" s="713" t="str">
        <f>IF('Mapa final SI'!L388="","",'Mapa final SI'!L388)</f>
        <v/>
      </c>
      <c r="G385" s="713" t="str">
        <f>IF('Mapa final SI'!P388="","",'Mapa final SI'!P388)</f>
        <v/>
      </c>
      <c r="H385" s="816"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2" t="str">
        <f>IF('Mapa final SI'!AC388="","",'Mapa final SI'!AC388)</f>
        <v/>
      </c>
      <c r="J385" s="412" t="str">
        <f>IF('Mapa final SI'!AE388="","",'Mapa final SI'!AE388)</f>
        <v/>
      </c>
      <c r="K385" s="412" t="str">
        <f t="shared" si="5"/>
        <v/>
      </c>
      <c r="L385" s="412" t="str">
        <f>IF('Mapa final SI'!AH388="","",'Mapa final SI'!AH388)</f>
        <v/>
      </c>
      <c r="M385" s="347" t="str">
        <f>IF('Mapa final SI'!T388="","",'Mapa final SI'!T388)</f>
        <v/>
      </c>
      <c r="N385" s="409"/>
      <c r="O385" s="409"/>
      <c r="P385" s="409"/>
      <c r="Q385" s="410"/>
    </row>
    <row r="386" spans="1:17" ht="51.75" customHeight="1" x14ac:dyDescent="0.25">
      <c r="A386" s="118" t="s">
        <v>1017</v>
      </c>
      <c r="B386" s="697"/>
      <c r="C386" s="699"/>
      <c r="D386" s="701"/>
      <c r="E386" s="699"/>
      <c r="F386" s="702"/>
      <c r="G386" s="702"/>
      <c r="H386" s="816"/>
      <c r="I386" s="412" t="str">
        <f>IF('Mapa final SI'!AC389="","",'Mapa final SI'!AC389)</f>
        <v/>
      </c>
      <c r="J386" s="412" t="str">
        <f>IF('Mapa final SI'!AE389="","",'Mapa final SI'!AE389)</f>
        <v/>
      </c>
      <c r="K386" s="412" t="str">
        <f t="shared" si="5"/>
        <v/>
      </c>
      <c r="L386" s="412" t="str">
        <f>IF('Mapa final SI'!AH389="","",'Mapa final SI'!AH389)</f>
        <v/>
      </c>
      <c r="M386" s="347" t="str">
        <f>IF('Mapa final SI'!T389="","",'Mapa final SI'!T389)</f>
        <v/>
      </c>
      <c r="N386" s="409"/>
      <c r="O386" s="409"/>
      <c r="P386" s="409"/>
      <c r="Q386" s="410"/>
    </row>
    <row r="387" spans="1:17" ht="51.75" customHeight="1" x14ac:dyDescent="0.25">
      <c r="A387" s="118" t="s">
        <v>1018</v>
      </c>
      <c r="B387" s="697"/>
      <c r="C387" s="699"/>
      <c r="D387" s="701"/>
      <c r="E387" s="699"/>
      <c r="F387" s="702"/>
      <c r="G387" s="702"/>
      <c r="H387" s="816"/>
      <c r="I387" s="412" t="str">
        <f>IF('Mapa final SI'!AC390="","",'Mapa final SI'!AC390)</f>
        <v/>
      </c>
      <c r="J387" s="412" t="str">
        <f>IF('Mapa final SI'!AE390="","",'Mapa final SI'!AE390)</f>
        <v/>
      </c>
      <c r="K387" s="412" t="str">
        <f t="shared" si="5"/>
        <v/>
      </c>
      <c r="L387" s="412" t="str">
        <f>IF('Mapa final SI'!AH390="","",'Mapa final SI'!AH390)</f>
        <v/>
      </c>
      <c r="M387" s="347" t="str">
        <f>IF('Mapa final SI'!T390="","",'Mapa final SI'!T390)</f>
        <v/>
      </c>
      <c r="N387" s="409"/>
      <c r="O387" s="409"/>
      <c r="P387" s="409"/>
      <c r="Q387" s="410"/>
    </row>
    <row r="388" spans="1:17" ht="51.75" customHeight="1" x14ac:dyDescent="0.25">
      <c r="A388" s="118" t="s">
        <v>1019</v>
      </c>
      <c r="B388" s="697"/>
      <c r="C388" s="699"/>
      <c r="D388" s="701"/>
      <c r="E388" s="699"/>
      <c r="F388" s="702"/>
      <c r="G388" s="702"/>
      <c r="H388" s="816"/>
      <c r="I388" s="412" t="str">
        <f>IF('Mapa final SI'!AC391="","",'Mapa final SI'!AC391)</f>
        <v/>
      </c>
      <c r="J388" s="412" t="str">
        <f>IF('Mapa final SI'!AE391="","",'Mapa final SI'!AE391)</f>
        <v/>
      </c>
      <c r="K388" s="412" t="str">
        <f t="shared" si="5"/>
        <v/>
      </c>
      <c r="L388" s="412" t="str">
        <f>IF('Mapa final SI'!AH391="","",'Mapa final SI'!AH391)</f>
        <v/>
      </c>
      <c r="M388" s="347" t="str">
        <f>IF('Mapa final SI'!T391="","",'Mapa final SI'!T391)</f>
        <v/>
      </c>
      <c r="N388" s="409"/>
      <c r="O388" s="409"/>
      <c r="P388" s="409"/>
      <c r="Q388" s="410"/>
    </row>
    <row r="389" spans="1:17" ht="51.75" customHeight="1" x14ac:dyDescent="0.25">
      <c r="A389" s="118" t="s">
        <v>1020</v>
      </c>
      <c r="B389" s="697"/>
      <c r="C389" s="699"/>
      <c r="D389" s="701"/>
      <c r="E389" s="699"/>
      <c r="F389" s="702"/>
      <c r="G389" s="702"/>
      <c r="H389" s="816"/>
      <c r="I389" s="412" t="str">
        <f>IF('Mapa final SI'!AC392="","",'Mapa final SI'!AC392)</f>
        <v/>
      </c>
      <c r="J389" s="412" t="str">
        <f>IF('Mapa final SI'!AE392="","",'Mapa final SI'!AE392)</f>
        <v/>
      </c>
      <c r="K389" s="412" t="str">
        <f t="shared" si="5"/>
        <v/>
      </c>
      <c r="L389" s="412" t="str">
        <f>IF('Mapa final SI'!AH392="","",'Mapa final SI'!AH392)</f>
        <v/>
      </c>
      <c r="M389" s="347" t="str">
        <f>IF('Mapa final SI'!T392="","",'Mapa final SI'!T392)</f>
        <v/>
      </c>
      <c r="N389" s="409"/>
      <c r="O389" s="409"/>
      <c r="P389" s="409"/>
      <c r="Q389" s="410"/>
    </row>
    <row r="390" spans="1:17" ht="51.75" customHeight="1" x14ac:dyDescent="0.25">
      <c r="A390" s="118" t="s">
        <v>1021</v>
      </c>
      <c r="B390" s="697"/>
      <c r="C390" s="699"/>
      <c r="D390" s="701"/>
      <c r="E390" s="699"/>
      <c r="F390" s="702"/>
      <c r="G390" s="702"/>
      <c r="H390" s="714"/>
      <c r="I390" s="412" t="str">
        <f>IF('Mapa final SI'!AC393="","",'Mapa final SI'!AC393)</f>
        <v/>
      </c>
      <c r="J390" s="412" t="str">
        <f>IF('Mapa final SI'!AE393="","",'Mapa final SI'!AE393)</f>
        <v/>
      </c>
      <c r="K390" s="412" t="str">
        <f t="shared" si="5"/>
        <v/>
      </c>
      <c r="L390" s="412" t="str">
        <f>IF('Mapa final SI'!AH393="","",'Mapa final SI'!AH393)</f>
        <v/>
      </c>
      <c r="M390" s="347" t="str">
        <f>IF('Mapa final SI'!T393="","",'Mapa final SI'!T393)</f>
        <v/>
      </c>
      <c r="N390" s="409"/>
      <c r="O390" s="409"/>
      <c r="P390" s="409"/>
      <c r="Q390" s="410"/>
    </row>
    <row r="391" spans="1:17" ht="51.75" customHeight="1" x14ac:dyDescent="0.25">
      <c r="A391" s="118" t="s">
        <v>1022</v>
      </c>
      <c r="B391" s="696"/>
      <c r="C391" s="698" t="str">
        <f>IF('Mapa final SI'!G394="","",'Mapa final SI'!G394)</f>
        <v/>
      </c>
      <c r="D391" s="700"/>
      <c r="E391" s="698" t="str">
        <f>IF('Mapa final SI'!F394="","",'Mapa final SI'!F394)</f>
        <v/>
      </c>
      <c r="F391" s="713" t="str">
        <f>IF('Mapa final SI'!L394="","",'Mapa final SI'!L394)</f>
        <v/>
      </c>
      <c r="G391" s="713" t="str">
        <f>IF('Mapa final SI'!P394="","",'Mapa final SI'!P394)</f>
        <v/>
      </c>
      <c r="H391" s="816"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2" t="str">
        <f>IF('Mapa final SI'!AC394="","",'Mapa final SI'!AC394)</f>
        <v/>
      </c>
      <c r="J391" s="412" t="str">
        <f>IF('Mapa final SI'!AE394="","",'Mapa final SI'!AE394)</f>
        <v/>
      </c>
      <c r="K391" s="412" t="str">
        <f t="shared" si="5"/>
        <v/>
      </c>
      <c r="L391" s="412" t="str">
        <f>IF('Mapa final SI'!AH394="","",'Mapa final SI'!AH394)</f>
        <v/>
      </c>
      <c r="M391" s="347" t="str">
        <f>IF('Mapa final SI'!T394="","",'Mapa final SI'!T394)</f>
        <v/>
      </c>
      <c r="N391" s="409"/>
      <c r="O391" s="409"/>
      <c r="P391" s="409"/>
      <c r="Q391" s="410"/>
    </row>
    <row r="392" spans="1:17" ht="51.75" customHeight="1" x14ac:dyDescent="0.25">
      <c r="A392" s="118" t="s">
        <v>1023</v>
      </c>
      <c r="B392" s="697"/>
      <c r="C392" s="699"/>
      <c r="D392" s="701"/>
      <c r="E392" s="699"/>
      <c r="F392" s="702"/>
      <c r="G392" s="702"/>
      <c r="H392" s="816"/>
      <c r="I392" s="412" t="str">
        <f>IF('Mapa final SI'!AC395="","",'Mapa final SI'!AC395)</f>
        <v/>
      </c>
      <c r="J392" s="412" t="str">
        <f>IF('Mapa final SI'!AE395="","",'Mapa final SI'!AE395)</f>
        <v/>
      </c>
      <c r="K392" s="412"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2" t="str">
        <f>IF('Mapa final SI'!AH395="","",'Mapa final SI'!AH395)</f>
        <v/>
      </c>
      <c r="M392" s="347" t="str">
        <f>IF('Mapa final SI'!T395="","",'Mapa final SI'!T395)</f>
        <v/>
      </c>
      <c r="N392" s="409"/>
      <c r="O392" s="409"/>
      <c r="P392" s="409"/>
      <c r="Q392" s="410"/>
    </row>
    <row r="393" spans="1:17" ht="51.75" customHeight="1" x14ac:dyDescent="0.25">
      <c r="A393" s="118" t="s">
        <v>1024</v>
      </c>
      <c r="B393" s="697"/>
      <c r="C393" s="699"/>
      <c r="D393" s="701"/>
      <c r="E393" s="699"/>
      <c r="F393" s="702"/>
      <c r="G393" s="702"/>
      <c r="H393" s="816"/>
      <c r="I393" s="412" t="str">
        <f>IF('Mapa final SI'!AC396="","",'Mapa final SI'!AC396)</f>
        <v/>
      </c>
      <c r="J393" s="412" t="str">
        <f>IF('Mapa final SI'!AE396="","",'Mapa final SI'!AE396)</f>
        <v/>
      </c>
      <c r="K393" s="412" t="str">
        <f t="shared" si="6"/>
        <v/>
      </c>
      <c r="L393" s="412" t="str">
        <f>IF('Mapa final SI'!AH396="","",'Mapa final SI'!AH396)</f>
        <v/>
      </c>
      <c r="M393" s="347" t="str">
        <f>IF('Mapa final SI'!T396="","",'Mapa final SI'!T396)</f>
        <v/>
      </c>
      <c r="N393" s="409"/>
      <c r="O393" s="409"/>
      <c r="P393" s="409"/>
      <c r="Q393" s="410"/>
    </row>
    <row r="394" spans="1:17" ht="51.75" customHeight="1" x14ac:dyDescent="0.25">
      <c r="A394" s="118" t="s">
        <v>1025</v>
      </c>
      <c r="B394" s="697"/>
      <c r="C394" s="699"/>
      <c r="D394" s="701"/>
      <c r="E394" s="699"/>
      <c r="F394" s="702"/>
      <c r="G394" s="702"/>
      <c r="H394" s="816"/>
      <c r="I394" s="412" t="str">
        <f>IF('Mapa final SI'!AC397="","",'Mapa final SI'!AC397)</f>
        <v/>
      </c>
      <c r="J394" s="412" t="str">
        <f>IF('Mapa final SI'!AE397="","",'Mapa final SI'!AE397)</f>
        <v/>
      </c>
      <c r="K394" s="412" t="str">
        <f t="shared" si="6"/>
        <v/>
      </c>
      <c r="L394" s="412" t="str">
        <f>IF('Mapa final SI'!AH397="","",'Mapa final SI'!AH397)</f>
        <v/>
      </c>
      <c r="M394" s="347" t="str">
        <f>IF('Mapa final SI'!T397="","",'Mapa final SI'!T397)</f>
        <v/>
      </c>
      <c r="N394" s="409"/>
      <c r="O394" s="409"/>
      <c r="P394" s="409"/>
      <c r="Q394" s="410"/>
    </row>
    <row r="395" spans="1:17" ht="51.75" customHeight="1" x14ac:dyDescent="0.25">
      <c r="A395" s="118" t="s">
        <v>1026</v>
      </c>
      <c r="B395" s="697"/>
      <c r="C395" s="699"/>
      <c r="D395" s="701"/>
      <c r="E395" s="699"/>
      <c r="F395" s="702"/>
      <c r="G395" s="702"/>
      <c r="H395" s="816"/>
      <c r="I395" s="412" t="str">
        <f>IF('Mapa final SI'!AC398="","",'Mapa final SI'!AC398)</f>
        <v/>
      </c>
      <c r="J395" s="412" t="str">
        <f>IF('Mapa final SI'!AE398="","",'Mapa final SI'!AE398)</f>
        <v/>
      </c>
      <c r="K395" s="412" t="str">
        <f t="shared" si="6"/>
        <v/>
      </c>
      <c r="L395" s="412" t="str">
        <f>IF('Mapa final SI'!AH398="","",'Mapa final SI'!AH398)</f>
        <v/>
      </c>
      <c r="M395" s="347" t="str">
        <f>IF('Mapa final SI'!T398="","",'Mapa final SI'!T398)</f>
        <v/>
      </c>
      <c r="N395" s="409"/>
      <c r="O395" s="409"/>
      <c r="P395" s="409"/>
      <c r="Q395" s="410"/>
    </row>
    <row r="396" spans="1:17" ht="51.75" customHeight="1" x14ac:dyDescent="0.25">
      <c r="A396" s="118" t="s">
        <v>1027</v>
      </c>
      <c r="B396" s="697"/>
      <c r="C396" s="699"/>
      <c r="D396" s="701"/>
      <c r="E396" s="699"/>
      <c r="F396" s="702"/>
      <c r="G396" s="702"/>
      <c r="H396" s="714"/>
      <c r="I396" s="412" t="str">
        <f>IF('Mapa final SI'!AC399="","",'Mapa final SI'!AC399)</f>
        <v/>
      </c>
      <c r="J396" s="412" t="str">
        <f>IF('Mapa final SI'!AE399="","",'Mapa final SI'!AE399)</f>
        <v/>
      </c>
      <c r="K396" s="412" t="str">
        <f t="shared" si="6"/>
        <v/>
      </c>
      <c r="L396" s="412" t="str">
        <f>IF('Mapa final SI'!AH399="","",'Mapa final SI'!AH399)</f>
        <v/>
      </c>
      <c r="M396" s="347" t="str">
        <f>IF('Mapa final SI'!T399="","",'Mapa final SI'!T399)</f>
        <v/>
      </c>
      <c r="N396" s="409"/>
      <c r="O396" s="409"/>
      <c r="P396" s="409"/>
      <c r="Q396" s="410"/>
    </row>
    <row r="397" spans="1:17" ht="51.75" customHeight="1" x14ac:dyDescent="0.25">
      <c r="A397" s="118" t="s">
        <v>1028</v>
      </c>
      <c r="B397" s="696"/>
      <c r="C397" s="698" t="str">
        <f>IF('Mapa final SI'!G400="","",'Mapa final SI'!G400)</f>
        <v/>
      </c>
      <c r="D397" s="700"/>
      <c r="E397" s="698" t="str">
        <f>IF('Mapa final SI'!F400="","",'Mapa final SI'!F400)</f>
        <v/>
      </c>
      <c r="F397" s="713" t="str">
        <f>IF('Mapa final SI'!L400="","",'Mapa final SI'!L400)</f>
        <v/>
      </c>
      <c r="G397" s="713" t="str">
        <f>IF('Mapa final SI'!P400="","",'Mapa final SI'!P400)</f>
        <v/>
      </c>
      <c r="H397" s="816"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2" t="str">
        <f>IF('Mapa final SI'!AC400="","",'Mapa final SI'!AC400)</f>
        <v/>
      </c>
      <c r="J397" s="412" t="str">
        <f>IF('Mapa final SI'!AE400="","",'Mapa final SI'!AE400)</f>
        <v/>
      </c>
      <c r="K397" s="412" t="str">
        <f t="shared" si="6"/>
        <v/>
      </c>
      <c r="L397" s="412" t="str">
        <f>IF('Mapa final SI'!AH400="","",'Mapa final SI'!AH400)</f>
        <v/>
      </c>
      <c r="M397" s="347" t="str">
        <f>IF('Mapa final SI'!T400="","",'Mapa final SI'!T400)</f>
        <v/>
      </c>
      <c r="N397" s="409"/>
      <c r="O397" s="409"/>
      <c r="P397" s="409"/>
      <c r="Q397" s="410"/>
    </row>
    <row r="398" spans="1:17" ht="51.75" customHeight="1" x14ac:dyDescent="0.25">
      <c r="A398" s="118" t="s">
        <v>1029</v>
      </c>
      <c r="B398" s="697"/>
      <c r="C398" s="699"/>
      <c r="D398" s="701"/>
      <c r="E398" s="699"/>
      <c r="F398" s="702"/>
      <c r="G398" s="702"/>
      <c r="H398" s="816"/>
      <c r="I398" s="412" t="str">
        <f>IF('Mapa final SI'!AC401="","",'Mapa final SI'!AC401)</f>
        <v/>
      </c>
      <c r="J398" s="412" t="str">
        <f>IF('Mapa final SI'!AE401="","",'Mapa final SI'!AE401)</f>
        <v/>
      </c>
      <c r="K398" s="412" t="str">
        <f t="shared" si="6"/>
        <v/>
      </c>
      <c r="L398" s="412" t="str">
        <f>IF('Mapa final SI'!AH401="","",'Mapa final SI'!AH401)</f>
        <v/>
      </c>
      <c r="M398" s="347" t="str">
        <f>IF('Mapa final SI'!T401="","",'Mapa final SI'!T401)</f>
        <v/>
      </c>
      <c r="N398" s="409"/>
      <c r="O398" s="409"/>
      <c r="P398" s="409"/>
      <c r="Q398" s="410"/>
    </row>
    <row r="399" spans="1:17" ht="51.75" customHeight="1" x14ac:dyDescent="0.25">
      <c r="A399" s="118" t="s">
        <v>1030</v>
      </c>
      <c r="B399" s="697"/>
      <c r="C399" s="699"/>
      <c r="D399" s="701"/>
      <c r="E399" s="699"/>
      <c r="F399" s="702"/>
      <c r="G399" s="702"/>
      <c r="H399" s="816"/>
      <c r="I399" s="412" t="str">
        <f>IF('Mapa final SI'!AC402="","",'Mapa final SI'!AC402)</f>
        <v/>
      </c>
      <c r="J399" s="412" t="str">
        <f>IF('Mapa final SI'!AE402="","",'Mapa final SI'!AE402)</f>
        <v/>
      </c>
      <c r="K399" s="412" t="str">
        <f t="shared" si="6"/>
        <v/>
      </c>
      <c r="L399" s="412" t="str">
        <f>IF('Mapa final SI'!AH402="","",'Mapa final SI'!AH402)</f>
        <v/>
      </c>
      <c r="M399" s="347" t="str">
        <f>IF('Mapa final SI'!T402="","",'Mapa final SI'!T402)</f>
        <v/>
      </c>
      <c r="N399" s="409"/>
      <c r="O399" s="409"/>
      <c r="P399" s="409"/>
      <c r="Q399" s="410"/>
    </row>
    <row r="400" spans="1:17" ht="51.75" customHeight="1" x14ac:dyDescent="0.25">
      <c r="A400" s="118" t="s">
        <v>1031</v>
      </c>
      <c r="B400" s="697"/>
      <c r="C400" s="699"/>
      <c r="D400" s="701"/>
      <c r="E400" s="699"/>
      <c r="F400" s="702"/>
      <c r="G400" s="702"/>
      <c r="H400" s="816"/>
      <c r="I400" s="412" t="str">
        <f>IF('Mapa final SI'!AC403="","",'Mapa final SI'!AC403)</f>
        <v/>
      </c>
      <c r="J400" s="412" t="str">
        <f>IF('Mapa final SI'!AE403="","",'Mapa final SI'!AE403)</f>
        <v/>
      </c>
      <c r="K400" s="412" t="str">
        <f t="shared" si="6"/>
        <v/>
      </c>
      <c r="L400" s="412" t="str">
        <f>IF('Mapa final SI'!AH403="","",'Mapa final SI'!AH403)</f>
        <v/>
      </c>
      <c r="M400" s="347" t="str">
        <f>IF('Mapa final SI'!T403="","",'Mapa final SI'!T403)</f>
        <v/>
      </c>
      <c r="N400" s="409"/>
      <c r="O400" s="409"/>
      <c r="P400" s="409"/>
      <c r="Q400" s="410"/>
    </row>
    <row r="401" spans="1:17" ht="51.75" customHeight="1" x14ac:dyDescent="0.25">
      <c r="A401" s="118" t="s">
        <v>1032</v>
      </c>
      <c r="B401" s="697"/>
      <c r="C401" s="699"/>
      <c r="D401" s="701"/>
      <c r="E401" s="699"/>
      <c r="F401" s="702"/>
      <c r="G401" s="702"/>
      <c r="H401" s="816"/>
      <c r="I401" s="412" t="str">
        <f>IF('Mapa final SI'!AC404="","",'Mapa final SI'!AC404)</f>
        <v/>
      </c>
      <c r="J401" s="412" t="str">
        <f>IF('Mapa final SI'!AE404="","",'Mapa final SI'!AE404)</f>
        <v/>
      </c>
      <c r="K401" s="412" t="str">
        <f t="shared" si="6"/>
        <v/>
      </c>
      <c r="L401" s="412" t="str">
        <f>IF('Mapa final SI'!AH404="","",'Mapa final SI'!AH404)</f>
        <v/>
      </c>
      <c r="M401" s="347" t="str">
        <f>IF('Mapa final SI'!T404="","",'Mapa final SI'!T404)</f>
        <v/>
      </c>
      <c r="N401" s="409"/>
      <c r="O401" s="409"/>
      <c r="P401" s="409"/>
      <c r="Q401" s="410"/>
    </row>
    <row r="402" spans="1:17" ht="51.75" customHeight="1" x14ac:dyDescent="0.25">
      <c r="A402" s="118" t="s">
        <v>1033</v>
      </c>
      <c r="B402" s="697"/>
      <c r="C402" s="699"/>
      <c r="D402" s="701"/>
      <c r="E402" s="699"/>
      <c r="F402" s="702"/>
      <c r="G402" s="702"/>
      <c r="H402" s="714"/>
      <c r="I402" s="412" t="str">
        <f>IF('Mapa final SI'!AC405="","",'Mapa final SI'!AC405)</f>
        <v/>
      </c>
      <c r="J402" s="412" t="str">
        <f>IF('Mapa final SI'!AE405="","",'Mapa final SI'!AE405)</f>
        <v/>
      </c>
      <c r="K402" s="412" t="str">
        <f t="shared" si="6"/>
        <v/>
      </c>
      <c r="L402" s="412" t="str">
        <f>IF('Mapa final SI'!AH405="","",'Mapa final SI'!AH405)</f>
        <v/>
      </c>
      <c r="M402" s="347" t="str">
        <f>IF('Mapa final SI'!T405="","",'Mapa final SI'!T405)</f>
        <v/>
      </c>
      <c r="N402" s="409"/>
      <c r="O402" s="409"/>
      <c r="P402" s="409"/>
      <c r="Q402" s="410"/>
    </row>
    <row r="403" spans="1:17" ht="51.75" customHeight="1" x14ac:dyDescent="0.25">
      <c r="A403" s="118" t="s">
        <v>1034</v>
      </c>
      <c r="B403" s="696"/>
      <c r="C403" s="698" t="str">
        <f>IF('Mapa final SI'!G406="","",'Mapa final SI'!G406)</f>
        <v/>
      </c>
      <c r="D403" s="700"/>
      <c r="E403" s="698" t="str">
        <f>IF('Mapa final SI'!F406="","",'Mapa final SI'!F406)</f>
        <v/>
      </c>
      <c r="F403" s="713" t="str">
        <f>IF('Mapa final SI'!L406="","",'Mapa final SI'!L406)</f>
        <v/>
      </c>
      <c r="G403" s="713" t="str">
        <f>IF('Mapa final SI'!P406="","",'Mapa final SI'!P406)</f>
        <v/>
      </c>
      <c r="H403" s="816"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2" t="str">
        <f>IF('Mapa final SI'!AC406="","",'Mapa final SI'!AC406)</f>
        <v/>
      </c>
      <c r="J403" s="412" t="str">
        <f>IF('Mapa final SI'!AE406="","",'Mapa final SI'!AE406)</f>
        <v/>
      </c>
      <c r="K403" s="412" t="str">
        <f t="shared" si="6"/>
        <v/>
      </c>
      <c r="L403" s="412" t="str">
        <f>IF('Mapa final SI'!AH406="","",'Mapa final SI'!AH406)</f>
        <v/>
      </c>
      <c r="M403" s="347" t="str">
        <f>IF('Mapa final SI'!T406="","",'Mapa final SI'!T406)</f>
        <v/>
      </c>
      <c r="N403" s="409"/>
      <c r="O403" s="409"/>
      <c r="P403" s="409"/>
      <c r="Q403" s="410"/>
    </row>
    <row r="404" spans="1:17" ht="51.75" customHeight="1" x14ac:dyDescent="0.25">
      <c r="A404" s="118" t="s">
        <v>1035</v>
      </c>
      <c r="B404" s="697"/>
      <c r="C404" s="699"/>
      <c r="D404" s="701"/>
      <c r="E404" s="699"/>
      <c r="F404" s="702"/>
      <c r="G404" s="702"/>
      <c r="H404" s="816"/>
      <c r="I404" s="412" t="str">
        <f>IF('Mapa final SI'!AC407="","",'Mapa final SI'!AC407)</f>
        <v/>
      </c>
      <c r="J404" s="412" t="str">
        <f>IF('Mapa final SI'!AE407="","",'Mapa final SI'!AE407)</f>
        <v/>
      </c>
      <c r="K404" s="412" t="str">
        <f t="shared" si="6"/>
        <v/>
      </c>
      <c r="L404" s="412" t="str">
        <f>IF('Mapa final SI'!AH407="","",'Mapa final SI'!AH407)</f>
        <v/>
      </c>
      <c r="M404" s="347" t="str">
        <f>IF('Mapa final SI'!T407="","",'Mapa final SI'!T407)</f>
        <v/>
      </c>
      <c r="N404" s="409"/>
      <c r="O404" s="409"/>
      <c r="P404" s="409"/>
      <c r="Q404" s="410"/>
    </row>
    <row r="405" spans="1:17" ht="51.75" customHeight="1" x14ac:dyDescent="0.25">
      <c r="A405" s="118" t="s">
        <v>1036</v>
      </c>
      <c r="B405" s="697"/>
      <c r="C405" s="699"/>
      <c r="D405" s="701"/>
      <c r="E405" s="699"/>
      <c r="F405" s="702"/>
      <c r="G405" s="702"/>
      <c r="H405" s="816"/>
      <c r="I405" s="412" t="str">
        <f>IF('Mapa final SI'!AC408="","",'Mapa final SI'!AC408)</f>
        <v/>
      </c>
      <c r="J405" s="412" t="str">
        <f>IF('Mapa final SI'!AE408="","",'Mapa final SI'!AE408)</f>
        <v/>
      </c>
      <c r="K405" s="412" t="str">
        <f t="shared" si="6"/>
        <v/>
      </c>
      <c r="L405" s="412" t="str">
        <f>IF('Mapa final SI'!AH408="","",'Mapa final SI'!AH408)</f>
        <v/>
      </c>
      <c r="M405" s="347" t="str">
        <f>IF('Mapa final SI'!T408="","",'Mapa final SI'!T408)</f>
        <v/>
      </c>
      <c r="N405" s="409"/>
      <c r="O405" s="409"/>
      <c r="P405" s="409"/>
      <c r="Q405" s="410"/>
    </row>
    <row r="406" spans="1:17" ht="51.75" customHeight="1" x14ac:dyDescent="0.25">
      <c r="A406" s="118" t="s">
        <v>1037</v>
      </c>
      <c r="B406" s="697"/>
      <c r="C406" s="699"/>
      <c r="D406" s="701"/>
      <c r="E406" s="699"/>
      <c r="F406" s="702"/>
      <c r="G406" s="702"/>
      <c r="H406" s="816"/>
      <c r="I406" s="412" t="str">
        <f>IF('Mapa final SI'!AC409="","",'Mapa final SI'!AC409)</f>
        <v/>
      </c>
      <c r="J406" s="412" t="str">
        <f>IF('Mapa final SI'!AE409="","",'Mapa final SI'!AE409)</f>
        <v/>
      </c>
      <c r="K406" s="412" t="str">
        <f t="shared" si="6"/>
        <v/>
      </c>
      <c r="L406" s="412" t="str">
        <f>IF('Mapa final SI'!AH409="","",'Mapa final SI'!AH409)</f>
        <v/>
      </c>
      <c r="M406" s="347" t="str">
        <f>IF('Mapa final SI'!T409="","",'Mapa final SI'!T409)</f>
        <v/>
      </c>
      <c r="N406" s="409"/>
      <c r="O406" s="409"/>
      <c r="P406" s="409"/>
      <c r="Q406" s="410"/>
    </row>
    <row r="407" spans="1:17" ht="51.75" customHeight="1" x14ac:dyDescent="0.25">
      <c r="A407" s="118" t="s">
        <v>1038</v>
      </c>
      <c r="B407" s="697"/>
      <c r="C407" s="699"/>
      <c r="D407" s="701"/>
      <c r="E407" s="699"/>
      <c r="F407" s="702"/>
      <c r="G407" s="702"/>
      <c r="H407" s="816"/>
      <c r="I407" s="412" t="str">
        <f>IF('Mapa final SI'!AC410="","",'Mapa final SI'!AC410)</f>
        <v/>
      </c>
      <c r="J407" s="412" t="str">
        <f>IF('Mapa final SI'!AE410="","",'Mapa final SI'!AE410)</f>
        <v/>
      </c>
      <c r="K407" s="412" t="str">
        <f t="shared" si="6"/>
        <v/>
      </c>
      <c r="L407" s="412" t="str">
        <f>IF('Mapa final SI'!AH410="","",'Mapa final SI'!AH410)</f>
        <v/>
      </c>
      <c r="M407" s="347" t="str">
        <f>IF('Mapa final SI'!T410="","",'Mapa final SI'!T410)</f>
        <v/>
      </c>
      <c r="N407" s="409"/>
      <c r="O407" s="409"/>
      <c r="P407" s="409"/>
      <c r="Q407" s="410"/>
    </row>
    <row r="408" spans="1:17" ht="51.75" customHeight="1" x14ac:dyDescent="0.25">
      <c r="A408" s="118" t="s">
        <v>1039</v>
      </c>
      <c r="B408" s="697"/>
      <c r="C408" s="699"/>
      <c r="D408" s="701"/>
      <c r="E408" s="699"/>
      <c r="F408" s="702"/>
      <c r="G408" s="702"/>
      <c r="H408" s="714"/>
      <c r="I408" s="412" t="str">
        <f>IF('Mapa final SI'!AC411="","",'Mapa final SI'!AC411)</f>
        <v/>
      </c>
      <c r="J408" s="412" t="str">
        <f>IF('Mapa final SI'!AE411="","",'Mapa final SI'!AE411)</f>
        <v/>
      </c>
      <c r="K408" s="412" t="str">
        <f t="shared" si="6"/>
        <v/>
      </c>
      <c r="L408" s="412" t="str">
        <f>IF('Mapa final SI'!AH411="","",'Mapa final SI'!AH411)</f>
        <v/>
      </c>
      <c r="M408" s="347" t="str">
        <f>IF('Mapa final SI'!T411="","",'Mapa final SI'!T411)</f>
        <v/>
      </c>
      <c r="N408" s="409"/>
      <c r="O408" s="409"/>
      <c r="P408" s="409"/>
      <c r="Q408" s="410"/>
    </row>
    <row r="409" spans="1:17" ht="51.75" customHeight="1" x14ac:dyDescent="0.25">
      <c r="A409" s="118" t="s">
        <v>1040</v>
      </c>
      <c r="B409" s="696"/>
      <c r="C409" s="698" t="str">
        <f>IF('Mapa final SI'!G412="","",'Mapa final SI'!G412)</f>
        <v/>
      </c>
      <c r="D409" s="700"/>
      <c r="E409" s="698" t="str">
        <f>IF('Mapa final SI'!F412="","",'Mapa final SI'!F412)</f>
        <v/>
      </c>
      <c r="F409" s="713" t="str">
        <f>IF('Mapa final SI'!L412="","",'Mapa final SI'!L412)</f>
        <v/>
      </c>
      <c r="G409" s="713" t="str">
        <f>IF('Mapa final SI'!P412="","",'Mapa final SI'!P412)</f>
        <v/>
      </c>
      <c r="H409" s="816"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2" t="str">
        <f>IF('Mapa final SI'!AC412="","",'Mapa final SI'!AC412)</f>
        <v/>
      </c>
      <c r="J409" s="412" t="str">
        <f>IF('Mapa final SI'!AE412="","",'Mapa final SI'!AE412)</f>
        <v/>
      </c>
      <c r="K409" s="412" t="str">
        <f t="shared" si="6"/>
        <v/>
      </c>
      <c r="L409" s="412" t="str">
        <f>IF('Mapa final SI'!AH412="","",'Mapa final SI'!AH412)</f>
        <v/>
      </c>
      <c r="M409" s="347" t="str">
        <f>IF('Mapa final SI'!T412="","",'Mapa final SI'!T412)</f>
        <v/>
      </c>
      <c r="N409" s="409"/>
      <c r="O409" s="409"/>
      <c r="P409" s="409"/>
      <c r="Q409" s="410"/>
    </row>
    <row r="410" spans="1:17" ht="51.75" customHeight="1" x14ac:dyDescent="0.25">
      <c r="A410" s="118" t="s">
        <v>1041</v>
      </c>
      <c r="B410" s="697"/>
      <c r="C410" s="699"/>
      <c r="D410" s="701"/>
      <c r="E410" s="699"/>
      <c r="F410" s="702"/>
      <c r="G410" s="702"/>
      <c r="H410" s="816"/>
      <c r="I410" s="412" t="str">
        <f>IF('Mapa final SI'!AC413="","",'Mapa final SI'!AC413)</f>
        <v/>
      </c>
      <c r="J410" s="412" t="str">
        <f>IF('Mapa final SI'!AE413="","",'Mapa final SI'!AE413)</f>
        <v/>
      </c>
      <c r="K410" s="412" t="str">
        <f t="shared" si="6"/>
        <v/>
      </c>
      <c r="L410" s="412" t="str">
        <f>IF('Mapa final SI'!AH413="","",'Mapa final SI'!AH413)</f>
        <v/>
      </c>
      <c r="M410" s="347" t="str">
        <f>IF('Mapa final SI'!T413="","",'Mapa final SI'!T413)</f>
        <v/>
      </c>
      <c r="N410" s="409"/>
      <c r="O410" s="409"/>
      <c r="P410" s="409"/>
      <c r="Q410" s="410"/>
    </row>
    <row r="411" spans="1:17" ht="51.75" customHeight="1" x14ac:dyDescent="0.25">
      <c r="A411" s="118" t="s">
        <v>1042</v>
      </c>
      <c r="B411" s="697"/>
      <c r="C411" s="699"/>
      <c r="D411" s="701"/>
      <c r="E411" s="699"/>
      <c r="F411" s="702"/>
      <c r="G411" s="702"/>
      <c r="H411" s="816"/>
      <c r="I411" s="412" t="str">
        <f>IF('Mapa final SI'!AC414="","",'Mapa final SI'!AC414)</f>
        <v/>
      </c>
      <c r="J411" s="412" t="str">
        <f>IF('Mapa final SI'!AE414="","",'Mapa final SI'!AE414)</f>
        <v/>
      </c>
      <c r="K411" s="412" t="str">
        <f t="shared" si="6"/>
        <v/>
      </c>
      <c r="L411" s="412" t="str">
        <f>IF('Mapa final SI'!AH414="","",'Mapa final SI'!AH414)</f>
        <v/>
      </c>
      <c r="M411" s="347" t="str">
        <f>IF('Mapa final SI'!T414="","",'Mapa final SI'!T414)</f>
        <v/>
      </c>
      <c r="N411" s="409"/>
      <c r="O411" s="409"/>
      <c r="P411" s="409"/>
      <c r="Q411" s="410"/>
    </row>
    <row r="412" spans="1:17" ht="51.75" customHeight="1" x14ac:dyDescent="0.25">
      <c r="A412" s="118" t="s">
        <v>1043</v>
      </c>
      <c r="B412" s="697"/>
      <c r="C412" s="699"/>
      <c r="D412" s="701"/>
      <c r="E412" s="699"/>
      <c r="F412" s="702"/>
      <c r="G412" s="702"/>
      <c r="H412" s="816"/>
      <c r="I412" s="412" t="str">
        <f>IF('Mapa final SI'!AC415="","",'Mapa final SI'!AC415)</f>
        <v/>
      </c>
      <c r="J412" s="412" t="str">
        <f>IF('Mapa final SI'!AE415="","",'Mapa final SI'!AE415)</f>
        <v/>
      </c>
      <c r="K412" s="412" t="str">
        <f t="shared" si="6"/>
        <v/>
      </c>
      <c r="L412" s="412" t="str">
        <f>IF('Mapa final SI'!AH415="","",'Mapa final SI'!AH415)</f>
        <v/>
      </c>
      <c r="M412" s="347" t="str">
        <f>IF('Mapa final SI'!T415="","",'Mapa final SI'!T415)</f>
        <v/>
      </c>
      <c r="N412" s="409"/>
      <c r="O412" s="409"/>
      <c r="P412" s="409"/>
      <c r="Q412" s="410"/>
    </row>
    <row r="413" spans="1:17" ht="51.75" customHeight="1" x14ac:dyDescent="0.25">
      <c r="A413" s="118" t="s">
        <v>1044</v>
      </c>
      <c r="B413" s="697"/>
      <c r="C413" s="699"/>
      <c r="D413" s="701"/>
      <c r="E413" s="699"/>
      <c r="F413" s="702"/>
      <c r="G413" s="702"/>
      <c r="H413" s="816"/>
      <c r="I413" s="412" t="str">
        <f>IF('Mapa final SI'!AC416="","",'Mapa final SI'!AC416)</f>
        <v/>
      </c>
      <c r="J413" s="412" t="str">
        <f>IF('Mapa final SI'!AE416="","",'Mapa final SI'!AE416)</f>
        <v/>
      </c>
      <c r="K413" s="412" t="str">
        <f t="shared" si="6"/>
        <v/>
      </c>
      <c r="L413" s="412" t="str">
        <f>IF('Mapa final SI'!AH416="","",'Mapa final SI'!AH416)</f>
        <v/>
      </c>
      <c r="M413" s="347" t="str">
        <f>IF('Mapa final SI'!T416="","",'Mapa final SI'!T416)</f>
        <v/>
      </c>
      <c r="N413" s="409"/>
      <c r="O413" s="409"/>
      <c r="P413" s="409"/>
      <c r="Q413" s="410"/>
    </row>
    <row r="414" spans="1:17" ht="51.75" customHeight="1" x14ac:dyDescent="0.25">
      <c r="A414" s="118" t="s">
        <v>1045</v>
      </c>
      <c r="B414" s="697"/>
      <c r="C414" s="699"/>
      <c r="D414" s="701"/>
      <c r="E414" s="699"/>
      <c r="F414" s="702"/>
      <c r="G414" s="702"/>
      <c r="H414" s="714"/>
      <c r="I414" s="412" t="str">
        <f>IF('Mapa final SI'!AC417="","",'Mapa final SI'!AC417)</f>
        <v/>
      </c>
      <c r="J414" s="412" t="str">
        <f>IF('Mapa final SI'!AE417="","",'Mapa final SI'!AE417)</f>
        <v/>
      </c>
      <c r="K414" s="412" t="str">
        <f t="shared" si="6"/>
        <v/>
      </c>
      <c r="L414" s="412" t="str">
        <f>IF('Mapa final SI'!AH417="","",'Mapa final SI'!AH417)</f>
        <v/>
      </c>
      <c r="M414" s="347" t="str">
        <f>IF('Mapa final SI'!T417="","",'Mapa final SI'!T417)</f>
        <v/>
      </c>
      <c r="N414" s="409"/>
      <c r="O414" s="409"/>
      <c r="P414" s="409"/>
      <c r="Q414" s="410"/>
    </row>
    <row r="415" spans="1:17" ht="51.75" customHeight="1" x14ac:dyDescent="0.25">
      <c r="A415" s="118" t="s">
        <v>1046</v>
      </c>
      <c r="B415" s="696"/>
      <c r="C415" s="698" t="str">
        <f>IF('Mapa final SI'!G418="","",'Mapa final SI'!G418)</f>
        <v/>
      </c>
      <c r="D415" s="700"/>
      <c r="E415" s="698" t="str">
        <f>IF('Mapa final SI'!F418="","",'Mapa final SI'!F418)</f>
        <v/>
      </c>
      <c r="F415" s="713" t="str">
        <f>IF('Mapa final SI'!L418="","",'Mapa final SI'!L418)</f>
        <v/>
      </c>
      <c r="G415" s="713" t="str">
        <f>IF('Mapa final SI'!P418="","",'Mapa final SI'!P418)</f>
        <v/>
      </c>
      <c r="H415" s="816"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2" t="str">
        <f>IF('Mapa final SI'!AC418="","",'Mapa final SI'!AC418)</f>
        <v/>
      </c>
      <c r="J415" s="412" t="str">
        <f>IF('Mapa final SI'!AE418="","",'Mapa final SI'!AE418)</f>
        <v/>
      </c>
      <c r="K415" s="412" t="str">
        <f t="shared" si="6"/>
        <v/>
      </c>
      <c r="L415" s="412" t="str">
        <f>IF('Mapa final SI'!AH418="","",'Mapa final SI'!AH418)</f>
        <v/>
      </c>
      <c r="M415" s="347" t="str">
        <f>IF('Mapa final SI'!T418="","",'Mapa final SI'!T418)</f>
        <v/>
      </c>
      <c r="N415" s="409"/>
      <c r="O415" s="409"/>
      <c r="P415" s="409"/>
      <c r="Q415" s="410"/>
    </row>
    <row r="416" spans="1:17" ht="51.75" customHeight="1" x14ac:dyDescent="0.25">
      <c r="A416" s="118" t="s">
        <v>1047</v>
      </c>
      <c r="B416" s="697"/>
      <c r="C416" s="699"/>
      <c r="D416" s="701"/>
      <c r="E416" s="699"/>
      <c r="F416" s="702"/>
      <c r="G416" s="702"/>
      <c r="H416" s="816"/>
      <c r="I416" s="412" t="str">
        <f>IF('Mapa final SI'!AC419="","",'Mapa final SI'!AC419)</f>
        <v/>
      </c>
      <c r="J416" s="412" t="str">
        <f>IF('Mapa final SI'!AE419="","",'Mapa final SI'!AE419)</f>
        <v/>
      </c>
      <c r="K416" s="412" t="str">
        <f t="shared" si="6"/>
        <v/>
      </c>
      <c r="L416" s="412" t="str">
        <f>IF('Mapa final SI'!AH419="","",'Mapa final SI'!AH419)</f>
        <v/>
      </c>
      <c r="M416" s="347" t="str">
        <f>IF('Mapa final SI'!T419="","",'Mapa final SI'!T419)</f>
        <v/>
      </c>
      <c r="N416" s="409"/>
      <c r="O416" s="409"/>
      <c r="P416" s="409"/>
      <c r="Q416" s="410"/>
    </row>
    <row r="417" spans="1:18" ht="51.75" customHeight="1" x14ac:dyDescent="0.25">
      <c r="A417" s="118" t="s">
        <v>1048</v>
      </c>
      <c r="B417" s="697"/>
      <c r="C417" s="699"/>
      <c r="D417" s="701"/>
      <c r="E417" s="699"/>
      <c r="F417" s="702"/>
      <c r="G417" s="702"/>
      <c r="H417" s="816"/>
      <c r="I417" s="412" t="str">
        <f>IF('Mapa final SI'!AC420="","",'Mapa final SI'!AC420)</f>
        <v/>
      </c>
      <c r="J417" s="412" t="str">
        <f>IF('Mapa final SI'!AE420="","",'Mapa final SI'!AE420)</f>
        <v/>
      </c>
      <c r="K417" s="412" t="str">
        <f t="shared" si="6"/>
        <v/>
      </c>
      <c r="L417" s="412" t="str">
        <f>IF('Mapa final SI'!AH420="","",'Mapa final SI'!AH420)</f>
        <v/>
      </c>
      <c r="M417" s="347" t="str">
        <f>IF('Mapa final SI'!T420="","",'Mapa final SI'!T420)</f>
        <v/>
      </c>
      <c r="N417" s="409"/>
      <c r="O417" s="409"/>
      <c r="P417" s="409"/>
      <c r="Q417" s="410"/>
    </row>
    <row r="418" spans="1:18" ht="51.75" customHeight="1" x14ac:dyDescent="0.25">
      <c r="A418" s="118" t="s">
        <v>1049</v>
      </c>
      <c r="B418" s="697"/>
      <c r="C418" s="699"/>
      <c r="D418" s="701"/>
      <c r="E418" s="699"/>
      <c r="F418" s="702"/>
      <c r="G418" s="702"/>
      <c r="H418" s="816"/>
      <c r="I418" s="412" t="str">
        <f>IF('Mapa final SI'!AC421="","",'Mapa final SI'!AC421)</f>
        <v/>
      </c>
      <c r="J418" s="412" t="str">
        <f>IF('Mapa final SI'!AE421="","",'Mapa final SI'!AE421)</f>
        <v/>
      </c>
      <c r="K418" s="412" t="str">
        <f t="shared" si="6"/>
        <v/>
      </c>
      <c r="L418" s="412" t="str">
        <f>IF('Mapa final SI'!AH421="","",'Mapa final SI'!AH421)</f>
        <v/>
      </c>
      <c r="M418" s="347" t="str">
        <f>IF('Mapa final SI'!T421="","",'Mapa final SI'!T421)</f>
        <v/>
      </c>
      <c r="N418" s="409"/>
      <c r="O418" s="409"/>
      <c r="P418" s="409"/>
      <c r="Q418" s="410"/>
    </row>
    <row r="419" spans="1:18" ht="51.75" customHeight="1" x14ac:dyDescent="0.25">
      <c r="A419" s="118" t="s">
        <v>1050</v>
      </c>
      <c r="B419" s="697"/>
      <c r="C419" s="699"/>
      <c r="D419" s="701"/>
      <c r="E419" s="699"/>
      <c r="F419" s="702"/>
      <c r="G419" s="702"/>
      <c r="H419" s="816"/>
      <c r="I419" s="412" t="str">
        <f>IF('Mapa final SI'!AC422="","",'Mapa final SI'!AC422)</f>
        <v/>
      </c>
      <c r="J419" s="412" t="str">
        <f>IF('Mapa final SI'!AE422="","",'Mapa final SI'!AE422)</f>
        <v/>
      </c>
      <c r="K419" s="412" t="str">
        <f t="shared" si="6"/>
        <v/>
      </c>
      <c r="L419" s="412" t="str">
        <f>IF('Mapa final SI'!AH422="","",'Mapa final SI'!AH422)</f>
        <v/>
      </c>
      <c r="M419" s="347" t="str">
        <f>IF('Mapa final SI'!T422="","",'Mapa final SI'!T422)</f>
        <v/>
      </c>
      <c r="N419" s="409"/>
      <c r="O419" s="409"/>
      <c r="P419" s="409"/>
      <c r="Q419" s="410"/>
    </row>
    <row r="420" spans="1:18" ht="51.75" customHeight="1" x14ac:dyDescent="0.25">
      <c r="A420" s="118" t="s">
        <v>1051</v>
      </c>
      <c r="B420" s="697"/>
      <c r="C420" s="699"/>
      <c r="D420" s="701"/>
      <c r="E420" s="699"/>
      <c r="F420" s="702"/>
      <c r="G420" s="702"/>
      <c r="H420" s="714"/>
      <c r="I420" s="412" t="str">
        <f>IF('Mapa final SI'!AC423="","",'Mapa final SI'!AC423)</f>
        <v/>
      </c>
      <c r="J420" s="412" t="str">
        <f>IF('Mapa final SI'!AE423="","",'Mapa final SI'!AE423)</f>
        <v/>
      </c>
      <c r="K420" s="412" t="str">
        <f t="shared" si="6"/>
        <v/>
      </c>
      <c r="L420" s="412" t="str">
        <f>IF('Mapa final SI'!AH423="","",'Mapa final SI'!AH423)</f>
        <v/>
      </c>
      <c r="M420" s="347" t="str">
        <f>IF('Mapa final SI'!T423="","",'Mapa final SI'!T423)</f>
        <v/>
      </c>
      <c r="N420" s="409"/>
      <c r="O420" s="409"/>
      <c r="P420" s="409"/>
      <c r="Q420" s="410"/>
    </row>
    <row r="421" spans="1:18" ht="51.75" customHeight="1" x14ac:dyDescent="0.25">
      <c r="A421" s="118" t="s">
        <v>1052</v>
      </c>
      <c r="B421" s="696"/>
      <c r="C421" s="698" t="str">
        <f>IF('Mapa final SI'!G424="","",'Mapa final SI'!G424)</f>
        <v/>
      </c>
      <c r="D421" s="700"/>
      <c r="E421" s="698" t="str">
        <f>IF('Mapa final SI'!F424="","",'Mapa final SI'!F424)</f>
        <v/>
      </c>
      <c r="F421" s="713" t="str">
        <f>IF('Mapa final SI'!L424="","",'Mapa final SI'!L424)</f>
        <v/>
      </c>
      <c r="G421" s="713" t="str">
        <f>IF('Mapa final SI'!P424="","",'Mapa final SI'!P424)</f>
        <v/>
      </c>
      <c r="H421" s="816"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2" t="str">
        <f>IF('Mapa final SI'!AC424="","",'Mapa final SI'!AC424)</f>
        <v/>
      </c>
      <c r="J421" s="412" t="str">
        <f>IF('Mapa final SI'!AE424="","",'Mapa final SI'!AE424)</f>
        <v/>
      </c>
      <c r="K421" s="412" t="str">
        <f t="shared" si="6"/>
        <v/>
      </c>
      <c r="L421" s="412" t="str">
        <f>IF('Mapa final SI'!AH424="","",'Mapa final SI'!AH424)</f>
        <v/>
      </c>
      <c r="M421" s="347" t="str">
        <f>IF('Mapa final SI'!T424="","",'Mapa final SI'!T424)</f>
        <v/>
      </c>
      <c r="N421" s="409"/>
      <c r="O421" s="409"/>
      <c r="P421" s="409"/>
      <c r="Q421" s="410"/>
    </row>
    <row r="422" spans="1:18" ht="51.75" customHeight="1" x14ac:dyDescent="0.25">
      <c r="A422" s="118" t="s">
        <v>1053</v>
      </c>
      <c r="B422" s="697"/>
      <c r="C422" s="699"/>
      <c r="D422" s="701"/>
      <c r="E422" s="699"/>
      <c r="F422" s="702"/>
      <c r="G422" s="702"/>
      <c r="H422" s="816"/>
      <c r="I422" s="412" t="str">
        <f>IF('Mapa final SI'!AC425="","",'Mapa final SI'!AC425)</f>
        <v/>
      </c>
      <c r="J422" s="412" t="str">
        <f>IF('Mapa final SI'!AE425="","",'Mapa final SI'!AE425)</f>
        <v/>
      </c>
      <c r="K422" s="412" t="str">
        <f t="shared" si="6"/>
        <v/>
      </c>
      <c r="L422" s="412" t="str">
        <f>IF('Mapa final SI'!AH425="","",'Mapa final SI'!AH425)</f>
        <v/>
      </c>
      <c r="M422" s="347" t="str">
        <f>IF('Mapa final SI'!T425="","",'Mapa final SI'!T425)</f>
        <v/>
      </c>
      <c r="N422" s="409"/>
      <c r="O422" s="409"/>
      <c r="P422" s="409"/>
      <c r="Q422" s="410"/>
    </row>
    <row r="423" spans="1:18" ht="51.75" customHeight="1" x14ac:dyDescent="0.25">
      <c r="A423" s="118" t="s">
        <v>1054</v>
      </c>
      <c r="B423" s="697"/>
      <c r="C423" s="699"/>
      <c r="D423" s="701"/>
      <c r="E423" s="699"/>
      <c r="F423" s="702"/>
      <c r="G423" s="702"/>
      <c r="H423" s="816"/>
      <c r="I423" s="412" t="str">
        <f>IF('Mapa final SI'!AC426="","",'Mapa final SI'!AC426)</f>
        <v/>
      </c>
      <c r="J423" s="412" t="str">
        <f>IF('Mapa final SI'!AE426="","",'Mapa final SI'!AE426)</f>
        <v/>
      </c>
      <c r="K423" s="412" t="str">
        <f t="shared" si="6"/>
        <v/>
      </c>
      <c r="L423" s="412" t="str">
        <f>IF('Mapa final SI'!AH426="","",'Mapa final SI'!AH426)</f>
        <v/>
      </c>
      <c r="M423" s="347" t="str">
        <f>IF('Mapa final SI'!T426="","",'Mapa final SI'!T426)</f>
        <v/>
      </c>
      <c r="N423" s="409"/>
      <c r="O423" s="409"/>
      <c r="P423" s="409"/>
      <c r="Q423" s="410"/>
    </row>
    <row r="424" spans="1:18" ht="51.75" customHeight="1" x14ac:dyDescent="0.25">
      <c r="A424" s="118" t="s">
        <v>1055</v>
      </c>
      <c r="B424" s="697"/>
      <c r="C424" s="699"/>
      <c r="D424" s="701"/>
      <c r="E424" s="699"/>
      <c r="F424" s="702"/>
      <c r="G424" s="702"/>
      <c r="H424" s="816"/>
      <c r="I424" s="412" t="str">
        <f>IF('Mapa final SI'!AC427="","",'Mapa final SI'!AC427)</f>
        <v/>
      </c>
      <c r="J424" s="412" t="str">
        <f>IF('Mapa final SI'!AE427="","",'Mapa final SI'!AE427)</f>
        <v/>
      </c>
      <c r="K424" s="412" t="str">
        <f t="shared" si="6"/>
        <v/>
      </c>
      <c r="L424" s="412" t="str">
        <f>IF('Mapa final SI'!AH427="","",'Mapa final SI'!AH427)</f>
        <v/>
      </c>
      <c r="M424" s="347" t="str">
        <f>IF('Mapa final SI'!T427="","",'Mapa final SI'!T427)</f>
        <v/>
      </c>
      <c r="N424" s="409"/>
      <c r="O424" s="409"/>
      <c r="P424" s="409"/>
      <c r="Q424" s="410"/>
    </row>
    <row r="425" spans="1:18" ht="51.75" customHeight="1" x14ac:dyDescent="0.25">
      <c r="A425" s="118" t="s">
        <v>1056</v>
      </c>
      <c r="B425" s="697"/>
      <c r="C425" s="699"/>
      <c r="D425" s="701"/>
      <c r="E425" s="699"/>
      <c r="F425" s="702"/>
      <c r="G425" s="702"/>
      <c r="H425" s="816"/>
      <c r="I425" s="412" t="str">
        <f>IF('Mapa final SI'!AC428="","",'Mapa final SI'!AC428)</f>
        <v/>
      </c>
      <c r="J425" s="412" t="str">
        <f>IF('Mapa final SI'!AE428="","",'Mapa final SI'!AE428)</f>
        <v/>
      </c>
      <c r="K425" s="412" t="str">
        <f t="shared" si="6"/>
        <v/>
      </c>
      <c r="L425" s="412" t="str">
        <f>IF('Mapa final SI'!AH428="","",'Mapa final SI'!AH428)</f>
        <v/>
      </c>
      <c r="M425" s="347" t="str">
        <f>IF('Mapa final SI'!T428="","",'Mapa final SI'!T428)</f>
        <v/>
      </c>
      <c r="N425" s="409"/>
      <c r="O425" s="409"/>
      <c r="P425" s="409"/>
      <c r="Q425" s="410"/>
    </row>
    <row r="426" spans="1:18" ht="51.75" customHeight="1" x14ac:dyDescent="0.25">
      <c r="A426" s="118" t="s">
        <v>1057</v>
      </c>
      <c r="B426" s="697"/>
      <c r="C426" s="699"/>
      <c r="D426" s="701"/>
      <c r="E426" s="699"/>
      <c r="F426" s="702"/>
      <c r="G426" s="702"/>
      <c r="H426" s="714"/>
      <c r="I426" s="412" t="str">
        <f>IF('Mapa final SI'!AC429="","",'Mapa final SI'!AC429)</f>
        <v/>
      </c>
      <c r="J426" s="412" t="str">
        <f>IF('Mapa final SI'!AE429="","",'Mapa final SI'!AE429)</f>
        <v/>
      </c>
      <c r="K426" s="412" t="str">
        <f t="shared" si="6"/>
        <v/>
      </c>
      <c r="L426" s="412" t="str">
        <f>IF('Mapa final SI'!AH429="","",'Mapa final SI'!AH429)</f>
        <v/>
      </c>
      <c r="M426" s="347" t="str">
        <f>IF('Mapa final SI'!T429="","",'Mapa final SI'!T429)</f>
        <v/>
      </c>
      <c r="N426" s="409"/>
      <c r="O426" s="409"/>
      <c r="P426" s="409"/>
      <c r="Q426" s="410"/>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31:G36"/>
    <mergeCell ref="H31:H36"/>
    <mergeCell ref="B25:B30"/>
    <mergeCell ref="C25:C30"/>
    <mergeCell ref="G19:G24"/>
    <mergeCell ref="H19:H24"/>
    <mergeCell ref="B13:B18"/>
    <mergeCell ref="C13:C18"/>
    <mergeCell ref="D13:D18"/>
    <mergeCell ref="E13:E18"/>
    <mergeCell ref="F13:F18"/>
    <mergeCell ref="G13:G18"/>
    <mergeCell ref="D25:D30"/>
    <mergeCell ref="E25:E30"/>
    <mergeCell ref="F25:F30"/>
    <mergeCell ref="G25:G30"/>
    <mergeCell ref="H37:H42"/>
    <mergeCell ref="B43:B48"/>
    <mergeCell ref="C43:C48"/>
    <mergeCell ref="D43:D48"/>
    <mergeCell ref="E43:E48"/>
    <mergeCell ref="F43:F48"/>
    <mergeCell ref="H25:H30"/>
    <mergeCell ref="B31:B36"/>
    <mergeCell ref="C31:C36"/>
    <mergeCell ref="D31:D36"/>
    <mergeCell ref="E31:E36"/>
    <mergeCell ref="F31:F36"/>
    <mergeCell ref="G55:G60"/>
    <mergeCell ref="H55:H60"/>
    <mergeCell ref="B49:B54"/>
    <mergeCell ref="C49:C54"/>
    <mergeCell ref="G43:G48"/>
    <mergeCell ref="H43:H48"/>
    <mergeCell ref="B37:B42"/>
    <mergeCell ref="C37:C42"/>
    <mergeCell ref="D37:D42"/>
    <mergeCell ref="E37:E42"/>
    <mergeCell ref="F37:F42"/>
    <mergeCell ref="G37:G42"/>
    <mergeCell ref="G67:G72"/>
    <mergeCell ref="H67:H72"/>
    <mergeCell ref="B61:B66"/>
    <mergeCell ref="C61:C66"/>
    <mergeCell ref="D61:D66"/>
    <mergeCell ref="E61:E66"/>
    <mergeCell ref="F61:F66"/>
    <mergeCell ref="G61:G66"/>
    <mergeCell ref="D49:D54"/>
    <mergeCell ref="E49:E54"/>
    <mergeCell ref="F49:F54"/>
    <mergeCell ref="G49:G54"/>
    <mergeCell ref="H61:H66"/>
    <mergeCell ref="B67:B72"/>
    <mergeCell ref="C67:C72"/>
    <mergeCell ref="D67:D72"/>
    <mergeCell ref="E67:E72"/>
    <mergeCell ref="F67:F72"/>
    <mergeCell ref="H49:H54"/>
    <mergeCell ref="B55:B60"/>
    <mergeCell ref="C55:C60"/>
    <mergeCell ref="D55:D60"/>
    <mergeCell ref="E55:E60"/>
    <mergeCell ref="F55:F60"/>
    <mergeCell ref="D73:D78"/>
    <mergeCell ref="E73:E78"/>
    <mergeCell ref="F73:F78"/>
    <mergeCell ref="G73:G78"/>
    <mergeCell ref="H85:H90"/>
    <mergeCell ref="B91:B96"/>
    <mergeCell ref="C91:C96"/>
    <mergeCell ref="D91:D96"/>
    <mergeCell ref="E91:E96"/>
    <mergeCell ref="F91:F96"/>
    <mergeCell ref="H73:H78"/>
    <mergeCell ref="B79:B84"/>
    <mergeCell ref="C79:C84"/>
    <mergeCell ref="D79:D84"/>
    <mergeCell ref="E79:E84"/>
    <mergeCell ref="F79:F84"/>
    <mergeCell ref="G79:G84"/>
    <mergeCell ref="H79:H84"/>
    <mergeCell ref="B73:B78"/>
    <mergeCell ref="C73:C78"/>
    <mergeCell ref="G103:G108"/>
    <mergeCell ref="H103:H108"/>
    <mergeCell ref="B97:B102"/>
    <mergeCell ref="C97:C102"/>
    <mergeCell ref="G91:G96"/>
    <mergeCell ref="H91:H96"/>
    <mergeCell ref="B85:B90"/>
    <mergeCell ref="C85:C90"/>
    <mergeCell ref="D85:D90"/>
    <mergeCell ref="E85:E90"/>
    <mergeCell ref="F85:F90"/>
    <mergeCell ref="G85:G90"/>
    <mergeCell ref="G115:G120"/>
    <mergeCell ref="H115:H120"/>
    <mergeCell ref="B109:B114"/>
    <mergeCell ref="C109:C114"/>
    <mergeCell ref="D109:D114"/>
    <mergeCell ref="E109:E114"/>
    <mergeCell ref="F109:F114"/>
    <mergeCell ref="G109:G114"/>
    <mergeCell ref="D97:D102"/>
    <mergeCell ref="E97:E102"/>
    <mergeCell ref="F97:F102"/>
    <mergeCell ref="G97:G102"/>
    <mergeCell ref="H109:H114"/>
    <mergeCell ref="B115:B120"/>
    <mergeCell ref="C115:C120"/>
    <mergeCell ref="D115:D120"/>
    <mergeCell ref="E115:E120"/>
    <mergeCell ref="F115:F120"/>
    <mergeCell ref="H97:H102"/>
    <mergeCell ref="B103:B108"/>
    <mergeCell ref="C103:C108"/>
    <mergeCell ref="D103:D108"/>
    <mergeCell ref="E103:E108"/>
    <mergeCell ref="F103:F108"/>
    <mergeCell ref="D121:D126"/>
    <mergeCell ref="E121:E126"/>
    <mergeCell ref="F121:F126"/>
    <mergeCell ref="G121:G126"/>
    <mergeCell ref="H133:H138"/>
    <mergeCell ref="B139:B144"/>
    <mergeCell ref="C139:C144"/>
    <mergeCell ref="D139:D144"/>
    <mergeCell ref="E139:E144"/>
    <mergeCell ref="F139:F144"/>
    <mergeCell ref="H121:H126"/>
    <mergeCell ref="B127:B132"/>
    <mergeCell ref="C127:C132"/>
    <mergeCell ref="D127:D132"/>
    <mergeCell ref="E127:E132"/>
    <mergeCell ref="F127:F132"/>
    <mergeCell ref="G127:G132"/>
    <mergeCell ref="H127:H132"/>
    <mergeCell ref="B121:B126"/>
    <mergeCell ref="C121:C126"/>
    <mergeCell ref="G151:G156"/>
    <mergeCell ref="H151:H156"/>
    <mergeCell ref="B145:B150"/>
    <mergeCell ref="C145:C150"/>
    <mergeCell ref="G139:G144"/>
    <mergeCell ref="H139:H144"/>
    <mergeCell ref="B133:B138"/>
    <mergeCell ref="C133:C138"/>
    <mergeCell ref="D133:D138"/>
    <mergeCell ref="E133:E138"/>
    <mergeCell ref="F133:F138"/>
    <mergeCell ref="G133:G138"/>
    <mergeCell ref="G163:G168"/>
    <mergeCell ref="H163:H168"/>
    <mergeCell ref="B157:B162"/>
    <mergeCell ref="C157:C162"/>
    <mergeCell ref="D157:D162"/>
    <mergeCell ref="E157:E162"/>
    <mergeCell ref="F157:F162"/>
    <mergeCell ref="G157:G162"/>
    <mergeCell ref="D145:D150"/>
    <mergeCell ref="E145:E150"/>
    <mergeCell ref="F145:F150"/>
    <mergeCell ref="G145:G150"/>
    <mergeCell ref="H157:H162"/>
    <mergeCell ref="B163:B168"/>
    <mergeCell ref="C163:C168"/>
    <mergeCell ref="D163:D168"/>
    <mergeCell ref="E163:E168"/>
    <mergeCell ref="F163:F168"/>
    <mergeCell ref="H145:H150"/>
    <mergeCell ref="B151:B156"/>
    <mergeCell ref="C151:C156"/>
    <mergeCell ref="D151:D156"/>
    <mergeCell ref="E151:E156"/>
    <mergeCell ref="F151:F156"/>
    <mergeCell ref="D169:D174"/>
    <mergeCell ref="E169:E174"/>
    <mergeCell ref="F169:F174"/>
    <mergeCell ref="G169:G174"/>
    <mergeCell ref="H181:H186"/>
    <mergeCell ref="B187:B192"/>
    <mergeCell ref="C187:C192"/>
    <mergeCell ref="D187:D192"/>
    <mergeCell ref="E187:E192"/>
    <mergeCell ref="F187:F192"/>
    <mergeCell ref="H169:H174"/>
    <mergeCell ref="B175:B180"/>
    <mergeCell ref="C175:C180"/>
    <mergeCell ref="D175:D180"/>
    <mergeCell ref="E175:E180"/>
    <mergeCell ref="F175:F180"/>
    <mergeCell ref="G175:G180"/>
    <mergeCell ref="H175:H180"/>
    <mergeCell ref="B169:B174"/>
    <mergeCell ref="C169:C174"/>
    <mergeCell ref="G199:G204"/>
    <mergeCell ref="H199:H204"/>
    <mergeCell ref="B193:B198"/>
    <mergeCell ref="C193:C198"/>
    <mergeCell ref="G187:G192"/>
    <mergeCell ref="H187:H192"/>
    <mergeCell ref="B181:B186"/>
    <mergeCell ref="C181:C186"/>
    <mergeCell ref="D181:D186"/>
    <mergeCell ref="E181:E186"/>
    <mergeCell ref="F181:F186"/>
    <mergeCell ref="G181:G186"/>
    <mergeCell ref="G211:G216"/>
    <mergeCell ref="H211:H216"/>
    <mergeCell ref="B205:B210"/>
    <mergeCell ref="C205:C210"/>
    <mergeCell ref="D205:D210"/>
    <mergeCell ref="E205:E210"/>
    <mergeCell ref="F205:F210"/>
    <mergeCell ref="G205:G210"/>
    <mergeCell ref="D193:D198"/>
    <mergeCell ref="E193:E198"/>
    <mergeCell ref="F193:F198"/>
    <mergeCell ref="G193:G198"/>
    <mergeCell ref="H205:H210"/>
    <mergeCell ref="B211:B216"/>
    <mergeCell ref="C211:C216"/>
    <mergeCell ref="D211:D216"/>
    <mergeCell ref="E211:E216"/>
    <mergeCell ref="F211:F216"/>
    <mergeCell ref="H193:H198"/>
    <mergeCell ref="B199:B204"/>
    <mergeCell ref="C199:C204"/>
    <mergeCell ref="D199:D204"/>
    <mergeCell ref="E199:E204"/>
    <mergeCell ref="F199:F204"/>
    <mergeCell ref="D217:D222"/>
    <mergeCell ref="E217:E222"/>
    <mergeCell ref="F217:F222"/>
    <mergeCell ref="G217:G222"/>
    <mergeCell ref="H229:H234"/>
    <mergeCell ref="B235:B240"/>
    <mergeCell ref="C235:C240"/>
    <mergeCell ref="D235:D240"/>
    <mergeCell ref="E235:E240"/>
    <mergeCell ref="F235:F240"/>
    <mergeCell ref="H217:H222"/>
    <mergeCell ref="B223:B228"/>
    <mergeCell ref="C223:C228"/>
    <mergeCell ref="D223:D228"/>
    <mergeCell ref="E223:E228"/>
    <mergeCell ref="F223:F228"/>
    <mergeCell ref="G223:G228"/>
    <mergeCell ref="H223:H228"/>
    <mergeCell ref="B217:B222"/>
    <mergeCell ref="C217:C222"/>
    <mergeCell ref="G247:G252"/>
    <mergeCell ref="H247:H252"/>
    <mergeCell ref="B241:B246"/>
    <mergeCell ref="C241:C246"/>
    <mergeCell ref="G235:G240"/>
    <mergeCell ref="H235:H240"/>
    <mergeCell ref="B229:B234"/>
    <mergeCell ref="C229:C234"/>
    <mergeCell ref="D229:D234"/>
    <mergeCell ref="E229:E234"/>
    <mergeCell ref="F229:F234"/>
    <mergeCell ref="G229:G234"/>
    <mergeCell ref="G259:G264"/>
    <mergeCell ref="H259:H264"/>
    <mergeCell ref="B253:B258"/>
    <mergeCell ref="C253:C258"/>
    <mergeCell ref="D253:D258"/>
    <mergeCell ref="E253:E258"/>
    <mergeCell ref="F253:F258"/>
    <mergeCell ref="G253:G258"/>
    <mergeCell ref="D241:D246"/>
    <mergeCell ref="E241:E246"/>
    <mergeCell ref="F241:F246"/>
    <mergeCell ref="G241:G246"/>
    <mergeCell ref="H253:H258"/>
    <mergeCell ref="B259:B264"/>
    <mergeCell ref="C259:C264"/>
    <mergeCell ref="D259:D264"/>
    <mergeCell ref="E259:E264"/>
    <mergeCell ref="F259:F264"/>
    <mergeCell ref="H241:H246"/>
    <mergeCell ref="B247:B252"/>
    <mergeCell ref="C247:C252"/>
    <mergeCell ref="D247:D252"/>
    <mergeCell ref="E247:E252"/>
    <mergeCell ref="F247:F252"/>
    <mergeCell ref="D265:D270"/>
    <mergeCell ref="E265:E270"/>
    <mergeCell ref="F265:F270"/>
    <mergeCell ref="G265:G270"/>
    <mergeCell ref="H277:H282"/>
    <mergeCell ref="B283:B288"/>
    <mergeCell ref="C283:C288"/>
    <mergeCell ref="D283:D288"/>
    <mergeCell ref="E283:E288"/>
    <mergeCell ref="F283:F288"/>
    <mergeCell ref="H265:H270"/>
    <mergeCell ref="B271:B276"/>
    <mergeCell ref="C271:C276"/>
    <mergeCell ref="D271:D276"/>
    <mergeCell ref="E271:E276"/>
    <mergeCell ref="F271:F276"/>
    <mergeCell ref="G271:G276"/>
    <mergeCell ref="H271:H276"/>
    <mergeCell ref="B265:B270"/>
    <mergeCell ref="C265:C270"/>
    <mergeCell ref="G295:G300"/>
    <mergeCell ref="H295:H300"/>
    <mergeCell ref="B289:B294"/>
    <mergeCell ref="C289:C294"/>
    <mergeCell ref="G283:G288"/>
    <mergeCell ref="H283:H288"/>
    <mergeCell ref="B277:B282"/>
    <mergeCell ref="C277:C282"/>
    <mergeCell ref="D277:D282"/>
    <mergeCell ref="E277:E282"/>
    <mergeCell ref="F277:F282"/>
    <mergeCell ref="G277:G282"/>
    <mergeCell ref="G307:G312"/>
    <mergeCell ref="H307:H312"/>
    <mergeCell ref="B301:B306"/>
    <mergeCell ref="C301:C306"/>
    <mergeCell ref="D301:D306"/>
    <mergeCell ref="E301:E306"/>
    <mergeCell ref="F301:F306"/>
    <mergeCell ref="G301:G306"/>
    <mergeCell ref="D289:D294"/>
    <mergeCell ref="E289:E294"/>
    <mergeCell ref="F289:F294"/>
    <mergeCell ref="G289:G294"/>
    <mergeCell ref="H301:H306"/>
    <mergeCell ref="B307:B312"/>
    <mergeCell ref="C307:C312"/>
    <mergeCell ref="D307:D312"/>
    <mergeCell ref="E307:E312"/>
    <mergeCell ref="F307:F312"/>
    <mergeCell ref="H289:H294"/>
    <mergeCell ref="B295:B300"/>
    <mergeCell ref="C295:C300"/>
    <mergeCell ref="D295:D300"/>
    <mergeCell ref="E295:E300"/>
    <mergeCell ref="F295:F300"/>
    <mergeCell ref="D313:D318"/>
    <mergeCell ref="E313:E318"/>
    <mergeCell ref="F313:F318"/>
    <mergeCell ref="G313:G318"/>
    <mergeCell ref="H325:H330"/>
    <mergeCell ref="B331:B336"/>
    <mergeCell ref="C331:C336"/>
    <mergeCell ref="D331:D336"/>
    <mergeCell ref="E331:E336"/>
    <mergeCell ref="F331:F336"/>
    <mergeCell ref="H313:H318"/>
    <mergeCell ref="B319:B324"/>
    <mergeCell ref="C319:C324"/>
    <mergeCell ref="D319:D324"/>
    <mergeCell ref="E319:E324"/>
    <mergeCell ref="F319:F324"/>
    <mergeCell ref="G319:G324"/>
    <mergeCell ref="H319:H324"/>
    <mergeCell ref="B313:B318"/>
    <mergeCell ref="C313:C318"/>
    <mergeCell ref="G343:G348"/>
    <mergeCell ref="H343:H348"/>
    <mergeCell ref="B337:B342"/>
    <mergeCell ref="C337:C342"/>
    <mergeCell ref="G331:G336"/>
    <mergeCell ref="H331:H336"/>
    <mergeCell ref="B325:B330"/>
    <mergeCell ref="C325:C330"/>
    <mergeCell ref="D325:D330"/>
    <mergeCell ref="E325:E330"/>
    <mergeCell ref="F325:F330"/>
    <mergeCell ref="G325:G330"/>
    <mergeCell ref="G355:G360"/>
    <mergeCell ref="H355:H360"/>
    <mergeCell ref="B349:B354"/>
    <mergeCell ref="C349:C354"/>
    <mergeCell ref="D349:D354"/>
    <mergeCell ref="E349:E354"/>
    <mergeCell ref="F349:F354"/>
    <mergeCell ref="G349:G354"/>
    <mergeCell ref="D337:D342"/>
    <mergeCell ref="E337:E342"/>
    <mergeCell ref="F337:F342"/>
    <mergeCell ref="G337:G342"/>
    <mergeCell ref="H349:H354"/>
    <mergeCell ref="B355:B360"/>
    <mergeCell ref="C355:C360"/>
    <mergeCell ref="D355:D360"/>
    <mergeCell ref="E355:E360"/>
    <mergeCell ref="F355:F360"/>
    <mergeCell ref="H337:H342"/>
    <mergeCell ref="B343:B348"/>
    <mergeCell ref="C343:C348"/>
    <mergeCell ref="D343:D348"/>
    <mergeCell ref="E343:E348"/>
    <mergeCell ref="F343:F348"/>
    <mergeCell ref="D361:D366"/>
    <mergeCell ref="E361:E366"/>
    <mergeCell ref="F361:F366"/>
    <mergeCell ref="G361:G366"/>
    <mergeCell ref="H373:H378"/>
    <mergeCell ref="B379:B384"/>
    <mergeCell ref="C379:C384"/>
    <mergeCell ref="D379:D384"/>
    <mergeCell ref="E379:E384"/>
    <mergeCell ref="F379:F384"/>
    <mergeCell ref="H361:H366"/>
    <mergeCell ref="B367:B372"/>
    <mergeCell ref="C367:C372"/>
    <mergeCell ref="D367:D372"/>
    <mergeCell ref="E367:E372"/>
    <mergeCell ref="F367:F372"/>
    <mergeCell ref="G367:G372"/>
    <mergeCell ref="H367:H372"/>
    <mergeCell ref="B361:B366"/>
    <mergeCell ref="C361:C366"/>
    <mergeCell ref="E385:E390"/>
    <mergeCell ref="G379:G384"/>
    <mergeCell ref="H379:H384"/>
    <mergeCell ref="B373:B378"/>
    <mergeCell ref="C373:C378"/>
    <mergeCell ref="D373:D378"/>
    <mergeCell ref="E373:E378"/>
    <mergeCell ref="F373:F378"/>
    <mergeCell ref="G373:G378"/>
    <mergeCell ref="B409:B414"/>
    <mergeCell ref="H397:H402"/>
    <mergeCell ref="B403:B408"/>
    <mergeCell ref="C403:C408"/>
    <mergeCell ref="D403:D408"/>
    <mergeCell ref="E403:E408"/>
    <mergeCell ref="F403:F408"/>
    <mergeCell ref="H385:H390"/>
    <mergeCell ref="B391:B396"/>
    <mergeCell ref="C391:C396"/>
    <mergeCell ref="D391:D396"/>
    <mergeCell ref="E391:E396"/>
    <mergeCell ref="F391:F396"/>
    <mergeCell ref="G391:G396"/>
    <mergeCell ref="H391:H396"/>
    <mergeCell ref="B385:B390"/>
    <mergeCell ref="C385:C390"/>
    <mergeCell ref="B397:B402"/>
    <mergeCell ref="C397:C402"/>
    <mergeCell ref="D397:D402"/>
    <mergeCell ref="E397:E402"/>
    <mergeCell ref="F397:F402"/>
    <mergeCell ref="G397:G402"/>
    <mergeCell ref="D385:D390"/>
    <mergeCell ref="C409:C414"/>
    <mergeCell ref="F385:F390"/>
    <mergeCell ref="G385:G390"/>
    <mergeCell ref="H421:H426"/>
    <mergeCell ref="B421:B426"/>
    <mergeCell ref="C421:C426"/>
    <mergeCell ref="D421:D426"/>
    <mergeCell ref="E421:E426"/>
    <mergeCell ref="F421:F426"/>
    <mergeCell ref="G421:G426"/>
    <mergeCell ref="G403:G408"/>
    <mergeCell ref="H403:H408"/>
    <mergeCell ref="D409:D414"/>
    <mergeCell ref="E409:E414"/>
    <mergeCell ref="F409:F414"/>
    <mergeCell ref="G409:G414"/>
    <mergeCell ref="H409:H414"/>
    <mergeCell ref="B415:B420"/>
    <mergeCell ref="C415:C420"/>
    <mergeCell ref="D415:D420"/>
    <mergeCell ref="E415:E420"/>
    <mergeCell ref="F415:F420"/>
    <mergeCell ref="G415:G420"/>
    <mergeCell ref="H415:H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4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81">
        <v>1</v>
      </c>
      <c r="AC20" s="181">
        <v>2</v>
      </c>
    </row>
    <row r="21" spans="3:30" x14ac:dyDescent="0.25">
      <c r="C21">
        <v>9019</v>
      </c>
      <c r="E21" s="14" t="s">
        <v>181</v>
      </c>
      <c r="F21" s="14"/>
      <c r="G21" s="14" t="s">
        <v>182</v>
      </c>
      <c r="H21" s="14"/>
      <c r="I21" s="14" t="s">
        <v>183</v>
      </c>
      <c r="K21" t="s">
        <v>184</v>
      </c>
      <c r="O21" s="14"/>
      <c r="S21" t="s">
        <v>185</v>
      </c>
      <c r="AB21" s="180" t="s">
        <v>70</v>
      </c>
      <c r="AC21" s="180" t="s">
        <v>186</v>
      </c>
      <c r="AD21" s="180" t="s">
        <v>187</v>
      </c>
    </row>
    <row r="22" spans="3:30" ht="57" x14ac:dyDescent="0.25">
      <c r="C22">
        <v>9020</v>
      </c>
      <c r="E22" s="14" t="s">
        <v>188</v>
      </c>
      <c r="G22" s="14" t="s">
        <v>189</v>
      </c>
      <c r="H22" s="14"/>
      <c r="I22" s="14" t="s">
        <v>190</v>
      </c>
      <c r="K22" t="s">
        <v>191</v>
      </c>
      <c r="O22" s="14"/>
      <c r="S22" t="s">
        <v>192</v>
      </c>
      <c r="AA22" s="181">
        <v>1</v>
      </c>
      <c r="AB22" s="357" t="s">
        <v>142</v>
      </c>
      <c r="AC22" s="352" t="s">
        <v>193</v>
      </c>
      <c r="AD22" s="361" t="s">
        <v>194</v>
      </c>
    </row>
    <row r="23" spans="3:30" ht="71.25" x14ac:dyDescent="0.25">
      <c r="C23">
        <v>9021</v>
      </c>
      <c r="E23" s="14" t="s">
        <v>195</v>
      </c>
      <c r="G23" s="14" t="s">
        <v>196</v>
      </c>
      <c r="H23" s="14"/>
      <c r="I23" s="14" t="s">
        <v>197</v>
      </c>
      <c r="K23" t="s">
        <v>198</v>
      </c>
      <c r="S23" t="s">
        <v>199</v>
      </c>
      <c r="AA23" s="181">
        <v>2</v>
      </c>
      <c r="AB23" s="357" t="s">
        <v>200</v>
      </c>
      <c r="AC23" s="352" t="s">
        <v>201</v>
      </c>
      <c r="AD23" s="361" t="s">
        <v>202</v>
      </c>
    </row>
    <row r="24" spans="3:30" ht="85.5" x14ac:dyDescent="0.25">
      <c r="C24">
        <v>9022</v>
      </c>
      <c r="E24" s="14" t="s">
        <v>203</v>
      </c>
      <c r="G24" s="14" t="s">
        <v>204</v>
      </c>
      <c r="H24" s="14"/>
      <c r="I24" s="14" t="s">
        <v>205</v>
      </c>
      <c r="S24" t="s">
        <v>206</v>
      </c>
      <c r="AA24" s="181">
        <v>3</v>
      </c>
      <c r="AB24" s="358" t="s">
        <v>117</v>
      </c>
      <c r="AC24" s="352" t="s">
        <v>207</v>
      </c>
      <c r="AD24" s="361" t="s">
        <v>208</v>
      </c>
    </row>
    <row r="25" spans="3:30" ht="42.75" x14ac:dyDescent="0.25">
      <c r="C25">
        <v>9023</v>
      </c>
      <c r="E25" s="14" t="s">
        <v>209</v>
      </c>
      <c r="G25" s="14" t="s">
        <v>210</v>
      </c>
      <c r="H25" s="14"/>
      <c r="I25" s="14" t="s">
        <v>211</v>
      </c>
      <c r="S25" t="s">
        <v>212</v>
      </c>
      <c r="AA25" s="181">
        <v>4</v>
      </c>
      <c r="AB25" s="358" t="s">
        <v>213</v>
      </c>
      <c r="AC25" s="352" t="s">
        <v>214</v>
      </c>
      <c r="AD25" s="361" t="s">
        <v>215</v>
      </c>
    </row>
    <row r="26" spans="3:30" ht="71.25" x14ac:dyDescent="0.25">
      <c r="C26">
        <v>9024</v>
      </c>
      <c r="E26" s="14" t="s">
        <v>216</v>
      </c>
      <c r="G26" s="14" t="s">
        <v>217</v>
      </c>
      <c r="H26" s="14"/>
      <c r="I26" s="14" t="s">
        <v>218</v>
      </c>
      <c r="K26" t="s">
        <v>219</v>
      </c>
      <c r="S26" t="s">
        <v>220</v>
      </c>
      <c r="AA26" s="181">
        <v>5</v>
      </c>
      <c r="AB26" s="357" t="s">
        <v>221</v>
      </c>
      <c r="AC26" s="352" t="s">
        <v>222</v>
      </c>
      <c r="AD26" s="361" t="s">
        <v>223</v>
      </c>
    </row>
    <row r="27" spans="3:30" ht="42.75" x14ac:dyDescent="0.25">
      <c r="C27">
        <v>9025</v>
      </c>
      <c r="E27" s="14" t="s">
        <v>224</v>
      </c>
      <c r="G27" s="14" t="s">
        <v>225</v>
      </c>
      <c r="H27" s="14"/>
      <c r="I27" s="14" t="s">
        <v>226</v>
      </c>
      <c r="K27" t="s">
        <v>227</v>
      </c>
      <c r="S27" t="s">
        <v>228</v>
      </c>
      <c r="AA27" s="181">
        <v>6</v>
      </c>
      <c r="AB27" s="357" t="s">
        <v>229</v>
      </c>
      <c r="AC27" s="352" t="s">
        <v>230</v>
      </c>
      <c r="AD27" s="361" t="s">
        <v>231</v>
      </c>
    </row>
    <row r="28" spans="3:30" ht="28.5" x14ac:dyDescent="0.25">
      <c r="C28">
        <v>9026</v>
      </c>
      <c r="E28" s="14" t="s">
        <v>232</v>
      </c>
      <c r="G28" s="14" t="s">
        <v>233</v>
      </c>
      <c r="H28" s="14"/>
      <c r="I28" s="14" t="s">
        <v>234</v>
      </c>
      <c r="K28" t="s">
        <v>235</v>
      </c>
      <c r="S28" t="s">
        <v>236</v>
      </c>
      <c r="AA28" s="181">
        <v>7</v>
      </c>
      <c r="AB28" s="358" t="s">
        <v>130</v>
      </c>
      <c r="AC28" s="352" t="s">
        <v>237</v>
      </c>
      <c r="AD28" s="361" t="s">
        <v>238</v>
      </c>
    </row>
    <row r="29" spans="3:30" ht="42.75" x14ac:dyDescent="0.25">
      <c r="C29">
        <v>9027</v>
      </c>
      <c r="E29" s="14" t="s">
        <v>239</v>
      </c>
      <c r="G29" s="14" t="s">
        <v>240</v>
      </c>
      <c r="H29" s="14"/>
      <c r="I29" s="14" t="s">
        <v>241</v>
      </c>
      <c r="K29" t="s">
        <v>242</v>
      </c>
      <c r="AA29" s="181">
        <v>8</v>
      </c>
      <c r="AB29" s="358" t="s">
        <v>103</v>
      </c>
      <c r="AC29" s="352" t="s">
        <v>243</v>
      </c>
      <c r="AD29" s="361" t="s">
        <v>244</v>
      </c>
    </row>
    <row r="30" spans="3:30" ht="29.25" thickBot="1" x14ac:dyDescent="0.3">
      <c r="C30">
        <v>9028</v>
      </c>
      <c r="E30" s="14" t="s">
        <v>245</v>
      </c>
      <c r="G30" s="14" t="s">
        <v>246</v>
      </c>
      <c r="H30" s="14"/>
      <c r="I30" s="14" t="s">
        <v>247</v>
      </c>
      <c r="Q30" s="14">
        <v>1</v>
      </c>
      <c r="R30" s="14">
        <v>2</v>
      </c>
      <c r="AA30" s="181">
        <v>9</v>
      </c>
      <c r="AB30" s="358" t="s">
        <v>248</v>
      </c>
      <c r="AC30" s="352" t="s">
        <v>249</v>
      </c>
      <c r="AD30" s="361" t="s">
        <v>250</v>
      </c>
    </row>
    <row r="31" spans="3:30" ht="43.5" thickBot="1" x14ac:dyDescent="0.3">
      <c r="C31">
        <v>9029</v>
      </c>
      <c r="E31" s="14" t="s">
        <v>251</v>
      </c>
      <c r="G31" s="14" t="s">
        <v>252</v>
      </c>
      <c r="H31" s="14"/>
      <c r="I31" s="14" t="s">
        <v>253</v>
      </c>
      <c r="Q31" s="28" t="s">
        <v>254</v>
      </c>
      <c r="R31" s="28" t="s">
        <v>255</v>
      </c>
      <c r="AA31" s="181">
        <v>10</v>
      </c>
      <c r="AB31" s="358" t="s">
        <v>149</v>
      </c>
      <c r="AC31" s="353" t="s">
        <v>256</v>
      </c>
      <c r="AD31" s="361" t="s">
        <v>257</v>
      </c>
    </row>
    <row r="32" spans="3:30" ht="42.75" x14ac:dyDescent="0.25">
      <c r="C32">
        <v>9030</v>
      </c>
      <c r="E32" s="14" t="s">
        <v>258</v>
      </c>
      <c r="P32" s="11">
        <v>1</v>
      </c>
      <c r="Q32" s="27" t="s">
        <v>93</v>
      </c>
      <c r="R32" s="24" t="s">
        <v>259</v>
      </c>
      <c r="AA32" s="181">
        <v>11</v>
      </c>
      <c r="AB32" s="359" t="s">
        <v>260</v>
      </c>
      <c r="AC32" s="354" t="s">
        <v>261</v>
      </c>
      <c r="AD32" s="361" t="s">
        <v>262</v>
      </c>
    </row>
    <row r="33" spans="3:30" ht="28.5" x14ac:dyDescent="0.25">
      <c r="C33">
        <v>9031</v>
      </c>
      <c r="E33" s="14" t="s">
        <v>263</v>
      </c>
      <c r="P33" s="11">
        <v>2</v>
      </c>
      <c r="Q33" s="27" t="s">
        <v>79</v>
      </c>
      <c r="R33" s="24" t="s">
        <v>264</v>
      </c>
      <c r="AA33" s="181">
        <v>12</v>
      </c>
      <c r="AB33" s="360" t="s">
        <v>123</v>
      </c>
      <c r="AC33" s="355" t="s">
        <v>265</v>
      </c>
      <c r="AD33" s="361" t="s">
        <v>266</v>
      </c>
    </row>
    <row r="34" spans="3:30" ht="42.75" x14ac:dyDescent="0.25">
      <c r="C34">
        <v>9032</v>
      </c>
      <c r="E34" s="14" t="s">
        <v>267</v>
      </c>
      <c r="P34" s="11">
        <v>3</v>
      </c>
      <c r="Q34" s="27" t="s">
        <v>85</v>
      </c>
      <c r="R34" s="24" t="s">
        <v>268</v>
      </c>
      <c r="AA34" s="181">
        <v>13</v>
      </c>
      <c r="AB34" s="357" t="s">
        <v>96</v>
      </c>
      <c r="AC34" s="356" t="s">
        <v>269</v>
      </c>
      <c r="AD34" s="361" t="s">
        <v>270</v>
      </c>
    </row>
    <row r="35" spans="3:30" ht="85.5" x14ac:dyDescent="0.25">
      <c r="C35">
        <v>9033</v>
      </c>
      <c r="E35" s="14" t="s">
        <v>271</v>
      </c>
      <c r="P35" s="11">
        <v>4</v>
      </c>
      <c r="Q35" s="27" t="s">
        <v>93</v>
      </c>
      <c r="R35" s="24" t="s">
        <v>272</v>
      </c>
      <c r="AA35" s="181">
        <v>13</v>
      </c>
      <c r="AB35" s="360" t="s">
        <v>273</v>
      </c>
      <c r="AC35" s="354" t="s">
        <v>274</v>
      </c>
      <c r="AD35" s="353" t="s">
        <v>275</v>
      </c>
    </row>
    <row r="36" spans="3:30" x14ac:dyDescent="0.25">
      <c r="C36">
        <v>9034</v>
      </c>
      <c r="E36" s="14" t="s">
        <v>276</v>
      </c>
      <c r="P36" s="11">
        <v>5</v>
      </c>
      <c r="Q36" s="27" t="s">
        <v>100</v>
      </c>
      <c r="R36" s="24" t="s">
        <v>277</v>
      </c>
      <c r="AD36" s="362"/>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9"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A8" zoomScale="110" zoomScaleNormal="110" workbookViewId="0">
      <selection activeCell="G18" sqref="G18"/>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10" t="s">
        <v>448</v>
      </c>
      <c r="C2" s="511"/>
      <c r="D2" s="511"/>
      <c r="E2" s="511"/>
      <c r="F2" s="511"/>
      <c r="G2" s="511"/>
      <c r="H2" s="512"/>
    </row>
    <row r="3" spans="2:8" x14ac:dyDescent="0.25">
      <c r="B3" s="212"/>
      <c r="C3" s="213"/>
      <c r="D3" s="213"/>
      <c r="E3" s="213"/>
      <c r="F3" s="213"/>
      <c r="G3" s="213"/>
      <c r="H3" s="214"/>
    </row>
    <row r="4" spans="2:8" ht="63" customHeight="1" x14ac:dyDescent="0.25">
      <c r="B4" s="513" t="s">
        <v>449</v>
      </c>
      <c r="C4" s="514"/>
      <c r="D4" s="514"/>
      <c r="E4" s="514"/>
      <c r="F4" s="514"/>
      <c r="G4" s="514"/>
      <c r="H4" s="515"/>
    </row>
    <row r="5" spans="2:8" ht="63" customHeight="1" x14ac:dyDescent="0.25">
      <c r="B5" s="516"/>
      <c r="C5" s="517"/>
      <c r="D5" s="517"/>
      <c r="E5" s="517"/>
      <c r="F5" s="517"/>
      <c r="G5" s="517"/>
      <c r="H5" s="518"/>
    </row>
    <row r="6" spans="2:8" ht="16.5" x14ac:dyDescent="0.25">
      <c r="B6" s="519" t="s">
        <v>450</v>
      </c>
      <c r="C6" s="520"/>
      <c r="D6" s="520"/>
      <c r="E6" s="520"/>
      <c r="F6" s="520"/>
      <c r="G6" s="520"/>
      <c r="H6" s="521"/>
    </row>
    <row r="7" spans="2:8" ht="102.75" customHeight="1" x14ac:dyDescent="0.25">
      <c r="B7" s="522" t="s">
        <v>451</v>
      </c>
      <c r="C7" s="523"/>
      <c r="D7" s="523"/>
      <c r="E7" s="523"/>
      <c r="F7" s="523"/>
      <c r="G7" s="523"/>
      <c r="H7" s="524"/>
    </row>
    <row r="8" spans="2:8" ht="16.5" x14ac:dyDescent="0.25">
      <c r="B8" s="215"/>
      <c r="C8" s="216"/>
      <c r="D8" s="216"/>
      <c r="E8" s="216"/>
      <c r="F8" s="216"/>
      <c r="G8" s="216"/>
      <c r="H8" s="217"/>
    </row>
    <row r="9" spans="2:8" ht="16.5" customHeight="1" x14ac:dyDescent="0.25">
      <c r="B9" s="525" t="s">
        <v>452</v>
      </c>
      <c r="C9" s="526"/>
      <c r="D9" s="526"/>
      <c r="E9" s="526"/>
      <c r="F9" s="526"/>
      <c r="G9" s="526"/>
      <c r="H9" s="527"/>
    </row>
    <row r="10" spans="2:8" ht="44.45" customHeight="1" x14ac:dyDescent="0.25">
      <c r="B10" s="525"/>
      <c r="C10" s="526"/>
      <c r="D10" s="526"/>
      <c r="E10" s="526"/>
      <c r="F10" s="526"/>
      <c r="G10" s="526"/>
      <c r="H10" s="527"/>
    </row>
    <row r="11" spans="2:8" ht="15.75" thickBot="1" x14ac:dyDescent="0.3">
      <c r="B11" s="218"/>
      <c r="C11" s="219"/>
      <c r="D11" s="220"/>
      <c r="E11" s="221"/>
      <c r="F11" s="221"/>
      <c r="G11" s="222"/>
      <c r="H11" s="223"/>
    </row>
    <row r="12" spans="2:8" ht="15.75" thickTop="1" x14ac:dyDescent="0.25">
      <c r="B12" s="218"/>
      <c r="C12" s="506" t="s">
        <v>453</v>
      </c>
      <c r="D12" s="507"/>
      <c r="E12" s="508" t="s">
        <v>454</v>
      </c>
      <c r="F12" s="509"/>
      <c r="G12" s="219"/>
      <c r="H12" s="223"/>
    </row>
    <row r="13" spans="2:8" ht="35.450000000000003" customHeight="1" x14ac:dyDescent="0.25">
      <c r="B13" s="218"/>
      <c r="C13" s="502" t="s">
        <v>455</v>
      </c>
      <c r="D13" s="503"/>
      <c r="E13" s="504" t="s">
        <v>456</v>
      </c>
      <c r="F13" s="505"/>
      <c r="G13" s="219"/>
      <c r="H13" s="223"/>
    </row>
    <row r="14" spans="2:8" ht="17.45" customHeight="1" x14ac:dyDescent="0.25">
      <c r="B14" s="218"/>
      <c r="C14" s="502" t="s">
        <v>457</v>
      </c>
      <c r="D14" s="503"/>
      <c r="E14" s="504" t="s">
        <v>458</v>
      </c>
      <c r="F14" s="505"/>
      <c r="G14" s="219"/>
      <c r="H14" s="223"/>
    </row>
    <row r="15" spans="2:8" ht="19.5" customHeight="1" x14ac:dyDescent="0.25">
      <c r="B15" s="218"/>
      <c r="C15" s="502" t="s">
        <v>459</v>
      </c>
      <c r="D15" s="503"/>
      <c r="E15" s="504" t="s">
        <v>460</v>
      </c>
      <c r="F15" s="505"/>
      <c r="G15" s="219"/>
      <c r="H15" s="223"/>
    </row>
    <row r="16" spans="2:8" ht="69.75" customHeight="1" x14ac:dyDescent="0.25">
      <c r="B16" s="218"/>
      <c r="C16" s="502" t="s">
        <v>461</v>
      </c>
      <c r="D16" s="503"/>
      <c r="E16" s="504" t="s">
        <v>462</v>
      </c>
      <c r="F16" s="505"/>
      <c r="G16" s="219"/>
      <c r="H16" s="223"/>
    </row>
    <row r="17" spans="2:8" ht="34.5" customHeight="1" x14ac:dyDescent="0.25">
      <c r="B17" s="218"/>
      <c r="C17" s="500" t="s">
        <v>463</v>
      </c>
      <c r="D17" s="501"/>
      <c r="E17" s="494" t="s">
        <v>464</v>
      </c>
      <c r="F17" s="495"/>
      <c r="G17" s="219"/>
      <c r="H17" s="223"/>
    </row>
    <row r="18" spans="2:8" ht="27.75" customHeight="1" x14ac:dyDescent="0.25">
      <c r="B18" s="218"/>
      <c r="C18" s="500" t="s">
        <v>465</v>
      </c>
      <c r="D18" s="501"/>
      <c r="E18" s="494" t="s">
        <v>466</v>
      </c>
      <c r="F18" s="495"/>
      <c r="G18" s="219"/>
      <c r="H18" s="223"/>
    </row>
    <row r="19" spans="2:8" ht="28.5" customHeight="1" x14ac:dyDescent="0.25">
      <c r="B19" s="218"/>
      <c r="C19" s="500" t="s">
        <v>467</v>
      </c>
      <c r="D19" s="501"/>
      <c r="E19" s="494" t="s">
        <v>468</v>
      </c>
      <c r="F19" s="495"/>
      <c r="G19" s="219"/>
      <c r="H19" s="223"/>
    </row>
    <row r="20" spans="2:8" ht="72.75" customHeight="1" x14ac:dyDescent="0.25">
      <c r="B20" s="218"/>
      <c r="C20" s="500" t="s">
        <v>469</v>
      </c>
      <c r="D20" s="501"/>
      <c r="E20" s="494" t="s">
        <v>470</v>
      </c>
      <c r="F20" s="495"/>
      <c r="G20" s="219"/>
      <c r="H20" s="223"/>
    </row>
    <row r="21" spans="2:8" ht="64.5" customHeight="1" x14ac:dyDescent="0.25">
      <c r="B21" s="218"/>
      <c r="C21" s="500" t="s">
        <v>471</v>
      </c>
      <c r="D21" s="501"/>
      <c r="E21" s="494" t="s">
        <v>472</v>
      </c>
      <c r="F21" s="495"/>
      <c r="G21" s="219"/>
      <c r="H21" s="223"/>
    </row>
    <row r="22" spans="2:8" ht="71.45" customHeight="1" x14ac:dyDescent="0.25">
      <c r="B22" s="218"/>
      <c r="C22" s="500" t="s">
        <v>473</v>
      </c>
      <c r="D22" s="501"/>
      <c r="E22" s="494" t="s">
        <v>474</v>
      </c>
      <c r="F22" s="495"/>
      <c r="G22" s="219"/>
      <c r="H22" s="223"/>
    </row>
    <row r="23" spans="2:8" ht="55.5" customHeight="1" x14ac:dyDescent="0.25">
      <c r="B23" s="218"/>
      <c r="C23" s="492" t="s">
        <v>475</v>
      </c>
      <c r="D23" s="493"/>
      <c r="E23" s="494" t="s">
        <v>476</v>
      </c>
      <c r="F23" s="495"/>
      <c r="G23" s="219"/>
      <c r="H23" s="223"/>
    </row>
    <row r="24" spans="2:8" ht="42" customHeight="1" x14ac:dyDescent="0.25">
      <c r="B24" s="218"/>
      <c r="C24" s="492" t="s">
        <v>477</v>
      </c>
      <c r="D24" s="493"/>
      <c r="E24" s="494" t="s">
        <v>478</v>
      </c>
      <c r="F24" s="495"/>
      <c r="G24" s="219"/>
      <c r="H24" s="223"/>
    </row>
    <row r="25" spans="2:8" ht="59.25" customHeight="1" x14ac:dyDescent="0.25">
      <c r="B25" s="218"/>
      <c r="C25" s="492" t="s">
        <v>479</v>
      </c>
      <c r="D25" s="493"/>
      <c r="E25" s="494" t="s">
        <v>480</v>
      </c>
      <c r="F25" s="495"/>
      <c r="G25" s="219"/>
      <c r="H25" s="223"/>
    </row>
    <row r="26" spans="2:8" ht="23.25" customHeight="1" x14ac:dyDescent="0.25">
      <c r="B26" s="218"/>
      <c r="C26" s="492" t="s">
        <v>481</v>
      </c>
      <c r="D26" s="493"/>
      <c r="E26" s="494" t="s">
        <v>482</v>
      </c>
      <c r="F26" s="495"/>
      <c r="G26" s="219"/>
      <c r="H26" s="223"/>
    </row>
    <row r="27" spans="2:8" ht="30.75" customHeight="1" x14ac:dyDescent="0.25">
      <c r="B27" s="218"/>
      <c r="C27" s="492" t="s">
        <v>483</v>
      </c>
      <c r="D27" s="493"/>
      <c r="E27" s="494" t="s">
        <v>484</v>
      </c>
      <c r="F27" s="495"/>
      <c r="G27" s="219"/>
      <c r="H27" s="223"/>
    </row>
    <row r="28" spans="2:8" ht="35.450000000000003" customHeight="1" x14ac:dyDescent="0.25">
      <c r="B28" s="218"/>
      <c r="C28" s="492" t="s">
        <v>485</v>
      </c>
      <c r="D28" s="493"/>
      <c r="E28" s="494" t="s">
        <v>486</v>
      </c>
      <c r="F28" s="495"/>
      <c r="G28" s="219"/>
      <c r="H28" s="223"/>
    </row>
    <row r="29" spans="2:8" ht="33" customHeight="1" x14ac:dyDescent="0.25">
      <c r="B29" s="218"/>
      <c r="C29" s="492" t="s">
        <v>485</v>
      </c>
      <c r="D29" s="493"/>
      <c r="E29" s="494" t="s">
        <v>486</v>
      </c>
      <c r="F29" s="495"/>
      <c r="G29" s="219"/>
      <c r="H29" s="223"/>
    </row>
    <row r="30" spans="2:8" ht="30.2" customHeight="1" x14ac:dyDescent="0.25">
      <c r="B30" s="218"/>
      <c r="C30" s="492" t="s">
        <v>487</v>
      </c>
      <c r="D30" s="493"/>
      <c r="E30" s="494" t="s">
        <v>488</v>
      </c>
      <c r="F30" s="495"/>
      <c r="G30" s="219"/>
      <c r="H30" s="223"/>
    </row>
    <row r="31" spans="2:8" ht="35.450000000000003" customHeight="1" x14ac:dyDescent="0.25">
      <c r="B31" s="218"/>
      <c r="C31" s="492" t="s">
        <v>489</v>
      </c>
      <c r="D31" s="493"/>
      <c r="E31" s="494" t="s">
        <v>490</v>
      </c>
      <c r="F31" s="495"/>
      <c r="G31" s="219"/>
      <c r="H31" s="223"/>
    </row>
    <row r="32" spans="2:8" ht="31.7" customHeight="1" x14ac:dyDescent="0.25">
      <c r="B32" s="218"/>
      <c r="C32" s="492" t="s">
        <v>491</v>
      </c>
      <c r="D32" s="493"/>
      <c r="E32" s="494" t="s">
        <v>492</v>
      </c>
      <c r="F32" s="495"/>
      <c r="G32" s="219"/>
      <c r="H32" s="223"/>
    </row>
    <row r="33" spans="2:8" ht="35.450000000000003" customHeight="1" x14ac:dyDescent="0.25">
      <c r="B33" s="218"/>
      <c r="C33" s="492" t="s">
        <v>493</v>
      </c>
      <c r="D33" s="493"/>
      <c r="E33" s="494" t="s">
        <v>494</v>
      </c>
      <c r="F33" s="495"/>
      <c r="G33" s="219"/>
      <c r="H33" s="223"/>
    </row>
    <row r="34" spans="2:8" ht="59.25" customHeight="1" x14ac:dyDescent="0.25">
      <c r="B34" s="218"/>
      <c r="C34" s="492" t="s">
        <v>495</v>
      </c>
      <c r="D34" s="493"/>
      <c r="E34" s="494" t="s">
        <v>496</v>
      </c>
      <c r="F34" s="495"/>
      <c r="G34" s="219"/>
      <c r="H34" s="223"/>
    </row>
    <row r="35" spans="2:8" ht="29.25" customHeight="1" x14ac:dyDescent="0.25">
      <c r="B35" s="218"/>
      <c r="C35" s="492" t="s">
        <v>497</v>
      </c>
      <c r="D35" s="493"/>
      <c r="E35" s="494" t="s">
        <v>498</v>
      </c>
      <c r="F35" s="495"/>
      <c r="G35" s="219"/>
      <c r="H35" s="223"/>
    </row>
    <row r="36" spans="2:8" ht="99.75" customHeight="1" x14ac:dyDescent="0.25">
      <c r="B36" s="218"/>
      <c r="C36" s="492" t="s">
        <v>499</v>
      </c>
      <c r="D36" s="493"/>
      <c r="E36" s="494" t="s">
        <v>500</v>
      </c>
      <c r="F36" s="495"/>
      <c r="G36" s="219"/>
      <c r="H36" s="223"/>
    </row>
    <row r="37" spans="2:8" ht="46.5" customHeight="1" x14ac:dyDescent="0.25">
      <c r="B37" s="218"/>
      <c r="C37" s="492" t="s">
        <v>501</v>
      </c>
      <c r="D37" s="493"/>
      <c r="E37" s="494" t="s">
        <v>502</v>
      </c>
      <c r="F37" s="495"/>
      <c r="G37" s="219"/>
      <c r="H37" s="223"/>
    </row>
    <row r="38" spans="2:8" ht="6.75" customHeight="1" thickBot="1" x14ac:dyDescent="0.3">
      <c r="B38" s="218"/>
      <c r="C38" s="496"/>
      <c r="D38" s="497"/>
      <c r="E38" s="498"/>
      <c r="F38" s="499"/>
      <c r="G38" s="219"/>
      <c r="H38" s="223"/>
    </row>
    <row r="39" spans="2:8" ht="15.75" thickTop="1" x14ac:dyDescent="0.25">
      <c r="B39" s="218"/>
      <c r="C39" s="224"/>
      <c r="D39" s="224"/>
      <c r="E39" s="225"/>
      <c r="F39" s="225"/>
      <c r="G39" s="219"/>
      <c r="H39" s="223"/>
    </row>
    <row r="40" spans="2:8" ht="21.2" customHeight="1" x14ac:dyDescent="0.25">
      <c r="B40" s="489" t="s">
        <v>503</v>
      </c>
      <c r="C40" s="490"/>
      <c r="D40" s="490"/>
      <c r="E40" s="490"/>
      <c r="F40" s="490"/>
      <c r="G40" s="490"/>
      <c r="H40" s="491"/>
    </row>
    <row r="41" spans="2:8" ht="20.25" customHeight="1" x14ac:dyDescent="0.25">
      <c r="B41" s="489" t="s">
        <v>504</v>
      </c>
      <c r="C41" s="490"/>
      <c r="D41" s="490"/>
      <c r="E41" s="490"/>
      <c r="F41" s="490"/>
      <c r="G41" s="490"/>
      <c r="H41" s="491"/>
    </row>
    <row r="42" spans="2:8" ht="20.25" customHeight="1" x14ac:dyDescent="0.25">
      <c r="B42" s="489" t="s">
        <v>505</v>
      </c>
      <c r="C42" s="490"/>
      <c r="D42" s="490"/>
      <c r="E42" s="490"/>
      <c r="F42" s="490"/>
      <c r="G42" s="490"/>
      <c r="H42" s="491"/>
    </row>
    <row r="43" spans="2:8" ht="20.25" customHeight="1" x14ac:dyDescent="0.25">
      <c r="B43" s="489" t="s">
        <v>506</v>
      </c>
      <c r="C43" s="490"/>
      <c r="D43" s="490"/>
      <c r="E43" s="490"/>
      <c r="F43" s="490"/>
      <c r="G43" s="490"/>
      <c r="H43" s="491"/>
    </row>
    <row r="44" spans="2:8" x14ac:dyDescent="0.25">
      <c r="B44" s="489" t="s">
        <v>507</v>
      </c>
      <c r="C44" s="490"/>
      <c r="D44" s="490"/>
      <c r="E44" s="490"/>
      <c r="F44" s="490"/>
      <c r="G44" s="490"/>
      <c r="H44" s="491"/>
    </row>
    <row r="45" spans="2:8" ht="15.75" thickBot="1" x14ac:dyDescent="0.3">
      <c r="B45" s="226"/>
      <c r="C45" s="227"/>
      <c r="D45" s="227"/>
      <c r="E45" s="227"/>
      <c r="F45" s="227"/>
      <c r="G45" s="227"/>
      <c r="H45" s="228"/>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zoomScale="60" zoomScaleNormal="60" workbookViewId="0">
      <selection activeCell="J10" sqref="J10:J15"/>
    </sheetView>
  </sheetViews>
  <sheetFormatPr baseColWidth="10" defaultColWidth="11.42578125" defaultRowHeight="16.5" x14ac:dyDescent="0.3"/>
  <cols>
    <col min="1" max="1" width="5.28515625" style="253" bestFit="1" customWidth="1"/>
    <col min="2" max="2" width="17.42578125" style="253" customWidth="1"/>
    <col min="3" max="3" width="46.42578125" style="253" customWidth="1"/>
    <col min="4" max="4" width="40.7109375" style="253" customWidth="1"/>
    <col min="5" max="5" width="75.85546875" style="230" customWidth="1"/>
    <col min="6" max="6" width="19" style="254" customWidth="1"/>
    <col min="7" max="7" width="17.85546875" style="230" customWidth="1"/>
    <col min="8" max="8" width="16.42578125" style="230" customWidth="1"/>
    <col min="9" max="9" width="10.42578125" style="230" customWidth="1"/>
    <col min="10" max="10" width="27.28515625" style="963" customWidth="1"/>
    <col min="11" max="11" width="30.42578125" style="963" customWidth="1"/>
    <col min="12" max="12" width="17.42578125" style="230" customWidth="1"/>
    <col min="13" max="13" width="10.42578125" style="230" customWidth="1"/>
    <col min="14" max="14" width="16" style="230" customWidth="1"/>
    <col min="15" max="15" width="5.85546875" style="417" customWidth="1"/>
    <col min="16" max="16" width="81.42578125" style="230" customWidth="1"/>
    <col min="17" max="17" width="20.28515625" style="230" customWidth="1"/>
    <col min="18" max="18" width="6.85546875" style="230" customWidth="1"/>
    <col min="19" max="19" width="5" style="230" customWidth="1"/>
    <col min="20" max="20" width="5.42578125" style="230" customWidth="1"/>
    <col min="21" max="21" width="7.140625" style="230" customWidth="1"/>
    <col min="22" max="22" width="6.7109375" style="230" customWidth="1"/>
    <col min="23" max="23" width="7.42578125" style="230" customWidth="1"/>
    <col min="24" max="24" width="12.42578125" style="230" customWidth="1"/>
    <col min="25" max="25" width="8.7109375" style="230" customWidth="1"/>
    <col min="26" max="26" width="10.42578125" style="230" customWidth="1"/>
    <col min="27" max="27" width="9.28515625" style="230" customWidth="1"/>
    <col min="28" max="28" width="9.140625" style="230" customWidth="1"/>
    <col min="29" max="29" width="8.42578125" style="230" customWidth="1"/>
    <col min="30" max="30" width="7.28515625" style="230" customWidth="1"/>
    <col min="31" max="31" width="39.140625" style="230" customWidth="1"/>
    <col min="32" max="32" width="22.42578125" style="230" customWidth="1"/>
    <col min="33" max="33" width="29.42578125" style="230" customWidth="1"/>
    <col min="34" max="34" width="25.42578125" style="230" customWidth="1"/>
    <col min="35" max="35" width="26.85546875" style="230" customWidth="1"/>
    <col min="36" max="36" width="21" style="230" customWidth="1"/>
    <col min="37" max="37" width="87.28515625" style="230" customWidth="1"/>
    <col min="38" max="38" width="102" style="230" customWidth="1"/>
    <col min="39" max="39" width="61.42578125" style="230" customWidth="1"/>
    <col min="40" max="16384" width="11.42578125" style="230"/>
  </cols>
  <sheetData>
    <row r="1" spans="1:68" ht="32.25" customHeight="1" x14ac:dyDescent="0.3">
      <c r="A1" s="528"/>
      <c r="B1" s="529"/>
      <c r="C1" s="529"/>
      <c r="D1" s="529"/>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row>
    <row r="2" spans="1:68" ht="133.5" customHeight="1" x14ac:dyDescent="0.3">
      <c r="A2" s="528"/>
      <c r="B2" s="529"/>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row>
    <row r="3" spans="1:68" x14ac:dyDescent="0.3">
      <c r="A3" s="231"/>
      <c r="B3" s="232"/>
      <c r="C3" s="231"/>
      <c r="D3" s="231"/>
      <c r="E3" s="229"/>
      <c r="F3" s="233"/>
      <c r="G3" s="229"/>
      <c r="H3" s="229"/>
      <c r="I3" s="229"/>
      <c r="J3" s="960"/>
      <c r="K3" s="960"/>
      <c r="L3" s="229"/>
      <c r="M3" s="229"/>
      <c r="N3" s="229"/>
      <c r="O3" s="416"/>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row>
    <row r="4" spans="1:68" s="420" customFormat="1" ht="26.45" customHeight="1" x14ac:dyDescent="0.25">
      <c r="A4" s="537" t="s">
        <v>508</v>
      </c>
      <c r="B4" s="538"/>
      <c r="C4" s="545" t="s">
        <v>117</v>
      </c>
      <c r="D4" s="546"/>
      <c r="E4" s="546"/>
      <c r="F4" s="546"/>
      <c r="G4" s="546"/>
      <c r="H4" s="546"/>
      <c r="I4" s="546"/>
      <c r="J4" s="546"/>
      <c r="K4" s="546"/>
      <c r="L4" s="546"/>
      <c r="M4" s="546"/>
      <c r="N4" s="546"/>
      <c r="O4" s="546"/>
      <c r="P4" s="546"/>
      <c r="Q4" s="546"/>
      <c r="R4" s="546"/>
      <c r="S4" s="546"/>
      <c r="T4" s="546"/>
      <c r="U4" s="546"/>
      <c r="V4" s="547"/>
      <c r="W4" s="413"/>
      <c r="X4" s="413"/>
      <c r="Y4" s="413"/>
      <c r="Z4" s="413"/>
      <c r="AA4" s="413"/>
      <c r="AB4" s="413"/>
      <c r="AC4" s="413"/>
      <c r="AD4" s="413"/>
      <c r="AE4" s="413"/>
      <c r="AF4" s="413"/>
      <c r="AG4" s="413"/>
      <c r="AH4" s="413"/>
      <c r="AI4" s="413"/>
      <c r="AJ4" s="413"/>
      <c r="AK4" s="413"/>
      <c r="AL4" s="413"/>
      <c r="AM4" s="413"/>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row>
    <row r="5" spans="1:68" s="420" customFormat="1" ht="77.25" customHeight="1" x14ac:dyDescent="0.25">
      <c r="A5" s="537" t="s">
        <v>509</v>
      </c>
      <c r="B5" s="538"/>
      <c r="C5" s="542" t="str">
        <f>IFERROR(INDEX('VALIDACIÓN DE DATOS'!$AB$22:$AD$35,MATCH(C4,'VALIDACIÓN DE DATOS'!$AB$22:$AB$35,0),2)," ")</f>
        <v>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v>
      </c>
      <c r="D5" s="543"/>
      <c r="E5" s="543"/>
      <c r="F5" s="543"/>
      <c r="G5" s="543"/>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4"/>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row>
    <row r="6" spans="1:68" s="420" customFormat="1" ht="49.7" customHeight="1" x14ac:dyDescent="0.25">
      <c r="A6" s="537" t="s">
        <v>510</v>
      </c>
      <c r="B6" s="553"/>
      <c r="C6" s="539" t="str">
        <f>IFERROR(INDEX('VALIDACIÓN DE DATOS'!$AB$22:$AD$35,MATCH(C4,'VALIDACIÓN DE DATOS'!$AB$22:$AB$35,0),3)," ")</f>
        <v>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v>
      </c>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419"/>
      <c r="AO6" s="419"/>
      <c r="AP6" s="419"/>
      <c r="AQ6" s="419"/>
      <c r="AR6" s="419"/>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row>
    <row r="7" spans="1:68" s="420" customFormat="1" ht="28.5" customHeight="1" x14ac:dyDescent="0.25">
      <c r="A7" s="554" t="s">
        <v>511</v>
      </c>
      <c r="B7" s="555"/>
      <c r="C7" s="552"/>
      <c r="D7" s="552"/>
      <c r="E7" s="552"/>
      <c r="F7" s="552"/>
      <c r="G7" s="556"/>
      <c r="H7" s="551" t="s">
        <v>512</v>
      </c>
      <c r="I7" s="552"/>
      <c r="J7" s="552"/>
      <c r="K7" s="552"/>
      <c r="L7" s="552"/>
      <c r="M7" s="552"/>
      <c r="N7" s="556"/>
      <c r="O7" s="551" t="s">
        <v>513</v>
      </c>
      <c r="P7" s="552"/>
      <c r="Q7" s="552"/>
      <c r="R7" s="552"/>
      <c r="S7" s="552"/>
      <c r="T7" s="552"/>
      <c r="U7" s="552"/>
      <c r="V7" s="552"/>
      <c r="W7" s="556"/>
      <c r="X7" s="551" t="s">
        <v>514</v>
      </c>
      <c r="Y7" s="552"/>
      <c r="Z7" s="552"/>
      <c r="AA7" s="552"/>
      <c r="AB7" s="552"/>
      <c r="AC7" s="552"/>
      <c r="AD7" s="556"/>
      <c r="AE7" s="551" t="s">
        <v>515</v>
      </c>
      <c r="AF7" s="552"/>
      <c r="AG7" s="552"/>
      <c r="AH7" s="552"/>
      <c r="AI7" s="552"/>
      <c r="AJ7" s="556"/>
      <c r="AK7" s="551" t="s">
        <v>516</v>
      </c>
      <c r="AL7" s="552"/>
      <c r="AM7" s="552"/>
      <c r="AN7" s="419"/>
      <c r="AO7" s="419"/>
      <c r="AP7" s="419"/>
      <c r="AQ7" s="419"/>
      <c r="AR7" s="419"/>
      <c r="AS7" s="419"/>
      <c r="AT7" s="419"/>
      <c r="AU7" s="419"/>
      <c r="AV7" s="419"/>
      <c r="AW7" s="419"/>
      <c r="AX7" s="419"/>
      <c r="AY7" s="419"/>
      <c r="AZ7" s="419"/>
      <c r="BA7" s="419"/>
      <c r="BB7" s="419"/>
      <c r="BC7" s="419"/>
      <c r="BD7" s="419"/>
      <c r="BE7" s="419"/>
      <c r="BF7" s="419"/>
      <c r="BG7" s="419"/>
      <c r="BH7" s="419"/>
      <c r="BI7" s="419"/>
      <c r="BJ7" s="419"/>
      <c r="BK7" s="419"/>
      <c r="BL7" s="419"/>
      <c r="BM7" s="419"/>
      <c r="BN7" s="419"/>
      <c r="BO7" s="419"/>
      <c r="BP7" s="419"/>
    </row>
    <row r="8" spans="1:68" s="420" customFormat="1" ht="16.5" customHeight="1" x14ac:dyDescent="0.25">
      <c r="A8" s="557" t="s">
        <v>517</v>
      </c>
      <c r="B8" s="558" t="s">
        <v>463</v>
      </c>
      <c r="C8" s="530" t="s">
        <v>465</v>
      </c>
      <c r="D8" s="530" t="s">
        <v>467</v>
      </c>
      <c r="E8" s="532" t="s">
        <v>469</v>
      </c>
      <c r="F8" s="531" t="s">
        <v>471</v>
      </c>
      <c r="G8" s="530" t="s">
        <v>518</v>
      </c>
      <c r="H8" s="534" t="s">
        <v>519</v>
      </c>
      <c r="I8" s="536" t="s">
        <v>520</v>
      </c>
      <c r="J8" s="531" t="s">
        <v>521</v>
      </c>
      <c r="K8" s="531" t="s">
        <v>522</v>
      </c>
      <c r="L8" s="535" t="s">
        <v>523</v>
      </c>
      <c r="M8" s="536" t="s">
        <v>520</v>
      </c>
      <c r="N8" s="530" t="s">
        <v>477</v>
      </c>
      <c r="O8" s="549" t="s">
        <v>524</v>
      </c>
      <c r="P8" s="550" t="s">
        <v>479</v>
      </c>
      <c r="Q8" s="531" t="s">
        <v>481</v>
      </c>
      <c r="R8" s="550" t="s">
        <v>525</v>
      </c>
      <c r="S8" s="550"/>
      <c r="T8" s="550"/>
      <c r="U8" s="550"/>
      <c r="V8" s="550"/>
      <c r="W8" s="550"/>
      <c r="X8" s="548" t="s">
        <v>526</v>
      </c>
      <c r="Y8" s="548" t="s">
        <v>527</v>
      </c>
      <c r="Z8" s="548" t="s">
        <v>520</v>
      </c>
      <c r="AA8" s="548" t="s">
        <v>528</v>
      </c>
      <c r="AB8" s="548" t="s">
        <v>520</v>
      </c>
      <c r="AC8" s="548" t="s">
        <v>529</v>
      </c>
      <c r="AD8" s="549" t="s">
        <v>497</v>
      </c>
      <c r="AE8" s="550" t="s">
        <v>515</v>
      </c>
      <c r="AF8" s="550" t="s">
        <v>530</v>
      </c>
      <c r="AG8" s="550" t="s">
        <v>531</v>
      </c>
      <c r="AH8" s="550" t="s">
        <v>532</v>
      </c>
      <c r="AI8" s="550" t="s">
        <v>516</v>
      </c>
      <c r="AJ8" s="550" t="s">
        <v>501</v>
      </c>
      <c r="AK8" s="550" t="s">
        <v>533</v>
      </c>
      <c r="AL8" s="550" t="s">
        <v>534</v>
      </c>
      <c r="AM8" s="550" t="s">
        <v>535</v>
      </c>
      <c r="AN8" s="419"/>
      <c r="AO8" s="419"/>
      <c r="AP8" s="419"/>
      <c r="AQ8" s="419"/>
      <c r="AR8" s="419"/>
      <c r="AS8" s="419"/>
      <c r="AT8" s="419"/>
      <c r="AU8" s="419"/>
      <c r="AV8" s="419"/>
      <c r="AW8" s="419"/>
      <c r="AX8" s="419"/>
      <c r="AY8" s="419"/>
      <c r="AZ8" s="419"/>
      <c r="BA8" s="419"/>
      <c r="BB8" s="419"/>
      <c r="BC8" s="419"/>
      <c r="BD8" s="419"/>
      <c r="BE8" s="419"/>
      <c r="BF8" s="419"/>
      <c r="BG8" s="419"/>
      <c r="BH8" s="419"/>
      <c r="BI8" s="419"/>
      <c r="BJ8" s="419"/>
      <c r="BK8" s="419"/>
      <c r="BL8" s="419"/>
      <c r="BM8" s="419"/>
      <c r="BN8" s="419"/>
      <c r="BO8" s="419"/>
      <c r="BP8" s="419"/>
    </row>
    <row r="9" spans="1:68" s="422" customFormat="1" ht="94.7" customHeight="1" x14ac:dyDescent="0.25">
      <c r="A9" s="911"/>
      <c r="B9" s="533"/>
      <c r="C9" s="531"/>
      <c r="D9" s="531"/>
      <c r="E9" s="533"/>
      <c r="F9" s="534"/>
      <c r="G9" s="531"/>
      <c r="H9" s="534"/>
      <c r="I9" s="536"/>
      <c r="J9" s="534"/>
      <c r="K9" s="534"/>
      <c r="L9" s="536"/>
      <c r="M9" s="536"/>
      <c r="N9" s="531"/>
      <c r="O9" s="559"/>
      <c r="P9" s="531"/>
      <c r="Q9" s="534"/>
      <c r="R9" s="459" t="s">
        <v>536</v>
      </c>
      <c r="S9" s="459" t="s">
        <v>537</v>
      </c>
      <c r="T9" s="459" t="s">
        <v>538</v>
      </c>
      <c r="U9" s="459" t="s">
        <v>539</v>
      </c>
      <c r="V9" s="459" t="s">
        <v>540</v>
      </c>
      <c r="W9" s="459" t="s">
        <v>541</v>
      </c>
      <c r="X9" s="549"/>
      <c r="Y9" s="549"/>
      <c r="Z9" s="549"/>
      <c r="AA9" s="549"/>
      <c r="AB9" s="549"/>
      <c r="AC9" s="549"/>
      <c r="AD9" s="559"/>
      <c r="AE9" s="531"/>
      <c r="AF9" s="531"/>
      <c r="AG9" s="531"/>
      <c r="AH9" s="531"/>
      <c r="AI9" s="531"/>
      <c r="AJ9" s="531"/>
      <c r="AK9" s="531"/>
      <c r="AL9" s="531"/>
      <c r="AM9" s="531"/>
      <c r="AN9" s="421"/>
      <c r="AO9" s="421"/>
      <c r="AP9" s="421"/>
      <c r="AQ9" s="421"/>
      <c r="AR9" s="421"/>
      <c r="AS9" s="421"/>
      <c r="AT9" s="421"/>
      <c r="AU9" s="421"/>
      <c r="AV9" s="421"/>
      <c r="AW9" s="421"/>
      <c r="AX9" s="421"/>
      <c r="AY9" s="421"/>
      <c r="AZ9" s="421"/>
      <c r="BA9" s="421"/>
      <c r="BB9" s="421"/>
      <c r="BC9" s="421"/>
      <c r="BD9" s="421"/>
      <c r="BE9" s="421"/>
      <c r="BF9" s="421"/>
      <c r="BG9" s="421"/>
      <c r="BH9" s="421"/>
      <c r="BI9" s="421"/>
      <c r="BJ9" s="421"/>
      <c r="BK9" s="421"/>
      <c r="BL9" s="421"/>
      <c r="BM9" s="421"/>
      <c r="BN9" s="421"/>
      <c r="BO9" s="421"/>
      <c r="BP9" s="421"/>
    </row>
    <row r="10" spans="1:68" s="425" customFormat="1" ht="225" x14ac:dyDescent="0.25">
      <c r="A10" s="914">
        <v>1</v>
      </c>
      <c r="B10" s="915" t="s">
        <v>542</v>
      </c>
      <c r="C10" s="915" t="s">
        <v>543</v>
      </c>
      <c r="D10" s="915" t="s">
        <v>544</v>
      </c>
      <c r="E10" s="915" t="s">
        <v>545</v>
      </c>
      <c r="F10" s="915" t="s">
        <v>546</v>
      </c>
      <c r="G10" s="916">
        <v>24</v>
      </c>
      <c r="H10" s="917" t="str">
        <f>IF(G10&lt;=0,"",IF(G10&lt;=2,"Muy Baja",IF(G10&lt;=24,"Baja",IF(G10&lt;=500,"Media",IF(G10&lt;=5000,"Alta","Muy Alta")))))</f>
        <v>Baja</v>
      </c>
      <c r="I10" s="918">
        <f>IF(H10="","",IF(H10="Muy Baja",0.2,IF(H10="Baja",0.4,IF(H10="Media",0.6,IF(H10="Alta",0.8,IF(H10="Muy Alta",1,))))))</f>
        <v>0.4</v>
      </c>
      <c r="J10" s="935" t="s">
        <v>547</v>
      </c>
      <c r="K10" s="918" t="str">
        <f>IF(NOT(ISERROR(MATCH(J10,'Tabla Impacto'!$B$221:$B$223,0))),'Tabla Impacto'!$F$223&amp;"Por favor no seleccionar los criterios de impacto(Afectación Económica o presupuestal y Pérdida Reputacional)",J10)</f>
        <v xml:space="preserve">     Entre 10 y 50 SMLMV </v>
      </c>
      <c r="L10" s="921" t="str">
        <f>IF(OR(K10='Tabla Impacto'!$C$11,K10='Tabla Impacto'!$D$11),"Leve",IF(OR(K10='Tabla Impacto'!$C$12,K10='Tabla Impacto'!$D$12),"Menor",IF(OR(K10='Tabla Impacto'!$C$13,K10='Tabla Impacto'!$D$13),"Moderado",IF(OR(K10='Tabla Impacto'!$C$14,K10='Tabla Impacto'!$D$14),"Mayor",IF(OR(K10='Tabla Impacto'!$C$15,K10='Tabla Impacto'!$D$15),"Catastrófico","")))))</f>
        <v>Menor</v>
      </c>
      <c r="M10" s="918">
        <f>IF(L10="","",IF(L10="Leve",0.2,IF(L10="Menor",0.4,IF(L10="Moderado",0.6,IF(L10="Mayor",0.8,IF(L10="Catastrófico",1,))))))</f>
        <v>0.4</v>
      </c>
      <c r="N10" s="92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923">
        <v>1</v>
      </c>
      <c r="P10" s="428" t="s">
        <v>548</v>
      </c>
      <c r="Q10" s="924" t="str">
        <f t="shared" ref="Q10:Q17" si="0">IF(OR(R10="Preventivo",R10="Detectivo"),"Probabilidad",IF(R10="Correctivo","Impacto",""))</f>
        <v>Probabilidad</v>
      </c>
      <c r="R10" s="925" t="s">
        <v>549</v>
      </c>
      <c r="S10" s="925" t="s">
        <v>550</v>
      </c>
      <c r="T10" s="926" t="str">
        <f t="shared" ref="T10:T17" si="1">IF(AND(R10="Preventivo",S10="Automático"),"50%",IF(AND(R10="Preventivo",S10="Manual"),"40%",IF(AND(R10="Detectivo",S10="Automático"),"40%",IF(AND(R10="Detectivo",S10="Manual"),"30%",IF(AND(R10="Correctivo",S10="Automático"),"35%",IF(AND(R10="Correctivo",S10="Manual"),"25%",""))))))</f>
        <v>40%</v>
      </c>
      <c r="U10" s="925" t="s">
        <v>551</v>
      </c>
      <c r="V10" s="925" t="s">
        <v>552</v>
      </c>
      <c r="W10" s="925" t="s">
        <v>553</v>
      </c>
      <c r="X10" s="927">
        <f>IFERROR(IF(Q10="Probabilidad",(I10-(+I10*T10)),IF(Q10="Impacto",I10,"")),"")</f>
        <v>0.24</v>
      </c>
      <c r="Y10" s="928" t="str">
        <f>IFERROR(IF(X10="","",IF(X10&lt;=0.2,"Muy Baja",IF(X10&lt;=0.4,"Baja",IF(X10&lt;=0.6,"Media",IF(X10&lt;=0.8,"Alta","Muy Alta"))))),"")</f>
        <v>Baja</v>
      </c>
      <c r="Z10" s="926">
        <f t="shared" ref="Z10:Z17" si="2">+X10</f>
        <v>0.24</v>
      </c>
      <c r="AA10" s="928" t="str">
        <f>IFERROR(IF(AB10="","",IF(AB10&lt;=0.2,"Leve",IF(AB10&lt;=0.4,"Menor",IF(AB10&lt;=0.6,"Moderado",IF(AB10&lt;=0.8,"Mayor","Catastrófico"))))),"")</f>
        <v>Menor</v>
      </c>
      <c r="AB10" s="926">
        <f>IFERROR(IF(Q10="Impacto",(M10-(+M10*T10)),IF(Q10="Probabilidad",M10,"")),"")</f>
        <v>0.4</v>
      </c>
      <c r="AC10" s="929" t="str">
        <f t="shared" ref="AC10:AC41"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925"/>
      <c r="AE10" s="930"/>
      <c r="AF10" s="423"/>
      <c r="AG10" s="931"/>
      <c r="AH10" s="931"/>
      <c r="AI10" s="930"/>
      <c r="AJ10" s="423"/>
      <c r="AK10" s="932" t="s">
        <v>1357</v>
      </c>
      <c r="AL10" s="933"/>
      <c r="AM10" s="423"/>
      <c r="AN10" s="424"/>
      <c r="AO10" s="424"/>
      <c r="AP10" s="424"/>
      <c r="AQ10" s="424"/>
      <c r="AR10" s="424"/>
      <c r="AS10" s="424"/>
      <c r="AT10" s="424"/>
      <c r="AU10" s="424"/>
      <c r="AV10" s="424"/>
      <c r="AW10" s="424"/>
      <c r="AX10" s="424"/>
      <c r="AY10" s="424"/>
      <c r="AZ10" s="424"/>
      <c r="BA10" s="424"/>
      <c r="BB10" s="424"/>
      <c r="BC10" s="424"/>
      <c r="BD10" s="424"/>
      <c r="BE10" s="424"/>
      <c r="BF10" s="424"/>
      <c r="BG10" s="424"/>
      <c r="BH10" s="424"/>
      <c r="BI10" s="424"/>
      <c r="BJ10" s="424"/>
      <c r="BK10" s="424"/>
      <c r="BL10" s="424"/>
      <c r="BM10" s="424"/>
      <c r="BN10" s="424"/>
      <c r="BO10" s="424"/>
      <c r="BP10" s="424"/>
    </row>
    <row r="11" spans="1:68" s="420" customFormat="1" ht="105" x14ac:dyDescent="0.25">
      <c r="A11" s="914"/>
      <c r="B11" s="915"/>
      <c r="C11" s="915"/>
      <c r="D11" s="915"/>
      <c r="E11" s="915"/>
      <c r="F11" s="915"/>
      <c r="G11" s="916"/>
      <c r="H11" s="917"/>
      <c r="I11" s="918"/>
      <c r="J11" s="935"/>
      <c r="K11" s="918">
        <f>IF(NOT(ISERROR(MATCH(J11,_xlfn.ANCHORARRAY(E22),0))),I24&amp;"Por favor no seleccionar los criterios de impacto",J11)</f>
        <v>0</v>
      </c>
      <c r="L11" s="921"/>
      <c r="M11" s="918"/>
      <c r="N11" s="922"/>
      <c r="O11" s="923">
        <v>2</v>
      </c>
      <c r="P11" s="428" t="s">
        <v>554</v>
      </c>
      <c r="Q11" s="924" t="str">
        <f t="shared" si="0"/>
        <v>Probabilidad</v>
      </c>
      <c r="R11" s="925" t="s">
        <v>549</v>
      </c>
      <c r="S11" s="925" t="s">
        <v>550</v>
      </c>
      <c r="T11" s="926" t="str">
        <f t="shared" si="1"/>
        <v>40%</v>
      </c>
      <c r="U11" s="925" t="s">
        <v>551</v>
      </c>
      <c r="V11" s="925" t="s">
        <v>552</v>
      </c>
      <c r="W11" s="925" t="s">
        <v>553</v>
      </c>
      <c r="X11" s="927">
        <f>IFERROR(IF(AND(Q10="Probabilidad",Q11="Probabilidad"),(Z10-(+Z10*T11)),IF(Q11="Probabilidad",(I10-(+I10*T11)),IF(Q11="Impacto",Z10,""))),"")</f>
        <v>0.14399999999999999</v>
      </c>
      <c r="Y11" s="928" t="str">
        <f t="shared" ref="Y11:Y69" si="4">IFERROR(IF(X11="","",IF(X11&lt;=0.2,"Muy Baja",IF(X11&lt;=0.4,"Baja",IF(X11&lt;=0.6,"Media",IF(X11&lt;=0.8,"Alta","Muy Alta"))))),"")</f>
        <v>Muy Baja</v>
      </c>
      <c r="Z11" s="926">
        <f t="shared" si="2"/>
        <v>0.14399999999999999</v>
      </c>
      <c r="AA11" s="928" t="str">
        <f t="shared" ref="AA11:AA69" si="5">IFERROR(IF(AB11="","",IF(AB11&lt;=0.2,"Leve",IF(AB11&lt;=0.4,"Menor",IF(AB11&lt;=0.6,"Moderado",IF(AB11&lt;=0.8,"Mayor","Catastrófico"))))),"")</f>
        <v>Menor</v>
      </c>
      <c r="AB11" s="926">
        <f>IFERROR(IF(AND(Q10="Impacto",Q11="Impacto"),(AB10-(+AB10*T11)),IF(Q11="Impacto",(M10-(+M10*T11)),IF(Q11="Probabilidad",AB10,""))),"")</f>
        <v>0.4</v>
      </c>
      <c r="AC11" s="929" t="str">
        <f t="shared" si="3"/>
        <v>Bajo</v>
      </c>
      <c r="AD11" s="925"/>
      <c r="AE11" s="930"/>
      <c r="AF11" s="423"/>
      <c r="AG11" s="931"/>
      <c r="AH11" s="931"/>
      <c r="AI11" s="930"/>
      <c r="AJ11" s="423"/>
      <c r="AK11" s="932" t="s">
        <v>555</v>
      </c>
      <c r="AL11" s="933"/>
      <c r="AM11" s="423"/>
      <c r="AN11" s="419"/>
      <c r="AO11" s="419"/>
      <c r="AP11" s="419"/>
      <c r="AQ11" s="419"/>
      <c r="AR11" s="419"/>
      <c r="AS11" s="419"/>
      <c r="AT11" s="419"/>
      <c r="AU11" s="419"/>
      <c r="AV11" s="419"/>
      <c r="AW11" s="419"/>
      <c r="AX11" s="419"/>
      <c r="AY11" s="419"/>
      <c r="AZ11" s="419"/>
      <c r="BA11" s="419"/>
      <c r="BB11" s="419"/>
      <c r="BC11" s="419"/>
      <c r="BD11" s="419"/>
      <c r="BE11" s="419"/>
      <c r="BF11" s="419"/>
      <c r="BG11" s="419"/>
      <c r="BH11" s="419"/>
      <c r="BI11" s="419"/>
      <c r="BJ11" s="419"/>
      <c r="BK11" s="419"/>
      <c r="BL11" s="419"/>
      <c r="BM11" s="419"/>
      <c r="BN11" s="419"/>
      <c r="BO11" s="419"/>
      <c r="BP11" s="419"/>
    </row>
    <row r="12" spans="1:68" s="420" customFormat="1" ht="102.75" customHeight="1" x14ac:dyDescent="0.25">
      <c r="A12" s="914"/>
      <c r="B12" s="915"/>
      <c r="C12" s="915"/>
      <c r="D12" s="915"/>
      <c r="E12" s="915"/>
      <c r="F12" s="915"/>
      <c r="G12" s="916"/>
      <c r="H12" s="917"/>
      <c r="I12" s="918"/>
      <c r="J12" s="935"/>
      <c r="K12" s="918">
        <f>IF(NOT(ISERROR(MATCH(J12,_xlfn.ANCHORARRAY(E23),0))),I25&amp;"Por favor no seleccionar los criterios de impacto",J12)</f>
        <v>0</v>
      </c>
      <c r="L12" s="921"/>
      <c r="M12" s="918"/>
      <c r="N12" s="922"/>
      <c r="O12" s="923">
        <v>3</v>
      </c>
      <c r="P12" s="428" t="s">
        <v>556</v>
      </c>
      <c r="Q12" s="924" t="str">
        <f t="shared" si="0"/>
        <v>Probabilidad</v>
      </c>
      <c r="R12" s="925" t="s">
        <v>549</v>
      </c>
      <c r="S12" s="925" t="s">
        <v>550</v>
      </c>
      <c r="T12" s="926" t="str">
        <f t="shared" si="1"/>
        <v>40%</v>
      </c>
      <c r="U12" s="925" t="s">
        <v>551</v>
      </c>
      <c r="V12" s="925" t="s">
        <v>552</v>
      </c>
      <c r="W12" s="925" t="s">
        <v>553</v>
      </c>
      <c r="X12" s="927">
        <f>IFERROR(IF(AND(Q11="Probabilidad",Q12="Probabilidad"),(Z11-(+Z11*T12)),IF(AND(Q11="Impacto",Q12="Probabilidad"),(Z10-(+Z10*T12)),IF(Q12="Impacto",Z11,""))),"")</f>
        <v>8.6399999999999991E-2</v>
      </c>
      <c r="Y12" s="928" t="str">
        <f t="shared" si="4"/>
        <v>Muy Baja</v>
      </c>
      <c r="Z12" s="926">
        <f t="shared" si="2"/>
        <v>8.6399999999999991E-2</v>
      </c>
      <c r="AA12" s="928" t="str">
        <f t="shared" si="5"/>
        <v>Menor</v>
      </c>
      <c r="AB12" s="926">
        <f>IFERROR(IF(AND(Q11="Impacto",Q12="Impacto"),(AB11-(+AB11*T12)),IF(AND(Q11="Probabilidad",Q12="Impacto"),(AB10-(+AB10*T12)),IF(Q12="Probabilidad",AB11,""))),"")</f>
        <v>0.4</v>
      </c>
      <c r="AC12" s="929" t="str">
        <f t="shared" si="3"/>
        <v>Bajo</v>
      </c>
      <c r="AD12" s="925" t="s">
        <v>557</v>
      </c>
      <c r="AE12" s="930"/>
      <c r="AF12" s="423"/>
      <c r="AG12" s="931"/>
      <c r="AH12" s="931"/>
      <c r="AI12" s="930"/>
      <c r="AJ12" s="423"/>
      <c r="AK12" s="932" t="s">
        <v>558</v>
      </c>
      <c r="AL12" s="933"/>
      <c r="AM12" s="423"/>
      <c r="AN12" s="419"/>
      <c r="AO12" s="419"/>
      <c r="AP12" s="419"/>
      <c r="AQ12" s="419"/>
      <c r="AR12" s="419"/>
      <c r="AS12" s="419"/>
      <c r="AT12" s="419"/>
      <c r="AU12" s="419"/>
      <c r="AV12" s="419"/>
      <c r="AW12" s="419"/>
      <c r="AX12" s="419"/>
      <c r="AY12" s="419"/>
      <c r="AZ12" s="419"/>
      <c r="BA12" s="419"/>
      <c r="BB12" s="419"/>
      <c r="BC12" s="419"/>
      <c r="BD12" s="419"/>
      <c r="BE12" s="419"/>
      <c r="BF12" s="419"/>
      <c r="BG12" s="419"/>
      <c r="BH12" s="419"/>
      <c r="BI12" s="419"/>
      <c r="BJ12" s="419"/>
      <c r="BK12" s="419"/>
      <c r="BL12" s="419"/>
      <c r="BM12" s="419"/>
      <c r="BN12" s="419"/>
      <c r="BO12" s="419"/>
      <c r="BP12" s="419"/>
    </row>
    <row r="13" spans="1:68" s="420" customFormat="1" ht="18" x14ac:dyDescent="0.25">
      <c r="A13" s="914"/>
      <c r="B13" s="915"/>
      <c r="C13" s="915"/>
      <c r="D13" s="915"/>
      <c r="E13" s="915"/>
      <c r="F13" s="915"/>
      <c r="G13" s="916"/>
      <c r="H13" s="917"/>
      <c r="I13" s="918"/>
      <c r="J13" s="935"/>
      <c r="K13" s="918">
        <f>IF(NOT(ISERROR(MATCH(J13,_xlfn.ANCHORARRAY(E24),0))),I26&amp;"Por favor no seleccionar los criterios de impacto",J13)</f>
        <v>0</v>
      </c>
      <c r="L13" s="921"/>
      <c r="M13" s="918"/>
      <c r="N13" s="922"/>
      <c r="O13" s="923">
        <v>4</v>
      </c>
      <c r="P13" s="428"/>
      <c r="Q13" s="924" t="str">
        <f t="shared" si="0"/>
        <v/>
      </c>
      <c r="R13" s="925"/>
      <c r="S13" s="925"/>
      <c r="T13" s="926" t="str">
        <f t="shared" si="1"/>
        <v/>
      </c>
      <c r="U13" s="925"/>
      <c r="V13" s="925"/>
      <c r="W13" s="925"/>
      <c r="X13" s="927" t="str">
        <f>IFERROR(IF(AND(Q12="Probabilidad",Q13="Probabilidad"),(Z12-(+Z12*T13)),IF(AND(Q12="Impacto",Q13="Probabilidad"),(Z11-(+Z11*T13)),IF(Q13="Impacto",Z12,""))),"")</f>
        <v/>
      </c>
      <c r="Y13" s="928" t="str">
        <f t="shared" si="4"/>
        <v/>
      </c>
      <c r="Z13" s="926" t="str">
        <f t="shared" si="2"/>
        <v/>
      </c>
      <c r="AA13" s="928" t="str">
        <f t="shared" si="5"/>
        <v/>
      </c>
      <c r="AB13" s="926" t="str">
        <f>IFERROR(IF(AND(Q12="Impacto",Q13="Impacto"),(AB12-(+AB12*T13)),IF(AND(Q12="Probabilidad",Q13="Impacto"),(AB11-(+AB11*T13)),IF(Q13="Probabilidad",AB12,""))),"")</f>
        <v/>
      </c>
      <c r="AC13" s="929" t="str">
        <f t="shared" si="3"/>
        <v/>
      </c>
      <c r="AD13" s="925"/>
      <c r="AE13" s="930"/>
      <c r="AF13" s="423"/>
      <c r="AG13" s="931"/>
      <c r="AH13" s="931"/>
      <c r="AI13" s="930"/>
      <c r="AJ13" s="423"/>
      <c r="AK13" s="423"/>
      <c r="AL13" s="423"/>
      <c r="AM13" s="423"/>
      <c r="AN13" s="419"/>
      <c r="AO13" s="419"/>
      <c r="AP13" s="419"/>
      <c r="AQ13" s="419"/>
      <c r="AR13" s="419"/>
      <c r="AS13" s="419"/>
      <c r="AT13" s="419"/>
      <c r="AU13" s="419"/>
      <c r="AV13" s="419"/>
      <c r="AW13" s="419"/>
      <c r="AX13" s="419"/>
      <c r="AY13" s="419"/>
      <c r="AZ13" s="419"/>
      <c r="BA13" s="419"/>
      <c r="BB13" s="419"/>
      <c r="BC13" s="419"/>
      <c r="BD13" s="419"/>
      <c r="BE13" s="419"/>
      <c r="BF13" s="419"/>
      <c r="BG13" s="419"/>
      <c r="BH13" s="419"/>
      <c r="BI13" s="419"/>
      <c r="BJ13" s="419"/>
      <c r="BK13" s="419"/>
      <c r="BL13" s="419"/>
      <c r="BM13" s="419"/>
      <c r="BN13" s="419"/>
      <c r="BO13" s="419"/>
      <c r="BP13" s="419"/>
    </row>
    <row r="14" spans="1:68" s="420" customFormat="1" ht="18" x14ac:dyDescent="0.25">
      <c r="A14" s="914"/>
      <c r="B14" s="915"/>
      <c r="C14" s="915"/>
      <c r="D14" s="915"/>
      <c r="E14" s="915"/>
      <c r="F14" s="915"/>
      <c r="G14" s="916"/>
      <c r="H14" s="917"/>
      <c r="I14" s="918"/>
      <c r="J14" s="935"/>
      <c r="K14" s="918">
        <f>IF(NOT(ISERROR(MATCH(J14,_xlfn.ANCHORARRAY(E25),0))),I27&amp;"Por favor no seleccionar los criterios de impacto",J14)</f>
        <v>0</v>
      </c>
      <c r="L14" s="921"/>
      <c r="M14" s="918"/>
      <c r="N14" s="922"/>
      <c r="O14" s="923">
        <v>5</v>
      </c>
      <c r="P14" s="428"/>
      <c r="Q14" s="924" t="str">
        <f t="shared" si="0"/>
        <v/>
      </c>
      <c r="R14" s="925"/>
      <c r="S14" s="925"/>
      <c r="T14" s="926" t="str">
        <f t="shared" si="1"/>
        <v/>
      </c>
      <c r="U14" s="925"/>
      <c r="V14" s="925"/>
      <c r="W14" s="925"/>
      <c r="X14" s="927" t="str">
        <f>IFERROR(IF(AND(Q13="Probabilidad",Q14="Probabilidad"),(Z13-(+Z13*T14)),IF(AND(Q13="Impacto",Q14="Probabilidad"),(Z12-(+Z12*T14)),IF(Q14="Impacto",Z13,""))),"")</f>
        <v/>
      </c>
      <c r="Y14" s="928" t="str">
        <f t="shared" si="4"/>
        <v/>
      </c>
      <c r="Z14" s="926" t="str">
        <f t="shared" si="2"/>
        <v/>
      </c>
      <c r="AA14" s="928" t="str">
        <f t="shared" si="5"/>
        <v/>
      </c>
      <c r="AB14" s="926" t="str">
        <f>IFERROR(IF(AND(Q13="Impacto",Q14="Impacto"),(AB13-(+AB13*T14)),IF(AND(Q13="Probabilidad",Q14="Impacto"),(AB12-(+AB12*T14)),IF(Q14="Probabilidad",AB13,""))),"")</f>
        <v/>
      </c>
      <c r="AC14" s="929" t="str">
        <f t="shared" si="3"/>
        <v/>
      </c>
      <c r="AD14" s="925"/>
      <c r="AE14" s="930"/>
      <c r="AF14" s="423"/>
      <c r="AG14" s="931"/>
      <c r="AH14" s="931"/>
      <c r="AI14" s="930"/>
      <c r="AJ14" s="423"/>
      <c r="AK14" s="423"/>
      <c r="AL14" s="423"/>
      <c r="AM14" s="423"/>
      <c r="AN14" s="419"/>
      <c r="AO14" s="419"/>
      <c r="AP14" s="419"/>
      <c r="AQ14" s="419"/>
      <c r="AR14" s="419"/>
      <c r="AS14" s="419"/>
      <c r="AT14" s="419"/>
      <c r="AU14" s="419"/>
      <c r="AV14" s="419"/>
      <c r="AW14" s="419"/>
      <c r="AX14" s="419"/>
      <c r="AY14" s="419"/>
      <c r="AZ14" s="419"/>
      <c r="BA14" s="419"/>
      <c r="BB14" s="419"/>
      <c r="BC14" s="419"/>
      <c r="BD14" s="419"/>
      <c r="BE14" s="419"/>
      <c r="BF14" s="419"/>
      <c r="BG14" s="419"/>
      <c r="BH14" s="419"/>
      <c r="BI14" s="419"/>
      <c r="BJ14" s="419"/>
      <c r="BK14" s="419"/>
      <c r="BL14" s="419"/>
      <c r="BM14" s="419"/>
      <c r="BN14" s="419"/>
      <c r="BO14" s="419"/>
      <c r="BP14" s="419"/>
    </row>
    <row r="15" spans="1:68" s="420" customFormat="1" ht="18" x14ac:dyDescent="0.25">
      <c r="A15" s="914"/>
      <c r="B15" s="915"/>
      <c r="C15" s="915"/>
      <c r="D15" s="915"/>
      <c r="E15" s="915"/>
      <c r="F15" s="915"/>
      <c r="G15" s="916"/>
      <c r="H15" s="917"/>
      <c r="I15" s="918"/>
      <c r="J15" s="935"/>
      <c r="K15" s="918">
        <f>IF(NOT(ISERROR(MATCH(J15,_xlfn.ANCHORARRAY(E26),0))),I28&amp;"Por favor no seleccionar los criterios de impacto",J15)</f>
        <v>0</v>
      </c>
      <c r="L15" s="921"/>
      <c r="M15" s="918"/>
      <c r="N15" s="922"/>
      <c r="O15" s="923">
        <v>6</v>
      </c>
      <c r="P15" s="428"/>
      <c r="Q15" s="924" t="str">
        <f t="shared" si="0"/>
        <v/>
      </c>
      <c r="R15" s="925"/>
      <c r="S15" s="925"/>
      <c r="T15" s="926" t="str">
        <f t="shared" si="1"/>
        <v/>
      </c>
      <c r="U15" s="925"/>
      <c r="V15" s="925"/>
      <c r="W15" s="925"/>
      <c r="X15" s="927" t="str">
        <f>IFERROR(IF(AND(Q14="Probabilidad",Q15="Probabilidad"),(Z14-(+Z14*T15)),IF(AND(Q14="Impacto",Q15="Probabilidad"),(Z13-(+Z13*T15)),IF(Q15="Impacto",Z14,""))),"")</f>
        <v/>
      </c>
      <c r="Y15" s="928" t="str">
        <f t="shared" si="4"/>
        <v/>
      </c>
      <c r="Z15" s="926" t="str">
        <f t="shared" si="2"/>
        <v/>
      </c>
      <c r="AA15" s="928" t="str">
        <f t="shared" si="5"/>
        <v/>
      </c>
      <c r="AB15" s="926" t="str">
        <f>IFERROR(IF(AND(Q14="Impacto",Q15="Impacto"),(AB14-(+AB14*T15)),IF(AND(Q14="Probabilidad",Q15="Impacto"),(AB13-(+AB13*T15)),IF(Q15="Probabilidad",AB14,""))),"")</f>
        <v/>
      </c>
      <c r="AC15" s="929" t="str">
        <f t="shared" si="3"/>
        <v/>
      </c>
      <c r="AD15" s="925"/>
      <c r="AE15" s="930"/>
      <c r="AF15" s="423"/>
      <c r="AG15" s="931"/>
      <c r="AH15" s="931"/>
      <c r="AI15" s="930"/>
      <c r="AJ15" s="423"/>
      <c r="AK15" s="423"/>
      <c r="AL15" s="423"/>
      <c r="AM15" s="423"/>
      <c r="AN15" s="419"/>
      <c r="AO15" s="419"/>
      <c r="AP15" s="419"/>
      <c r="AQ15" s="419"/>
      <c r="AR15" s="419"/>
      <c r="AS15" s="419"/>
      <c r="AT15" s="419"/>
      <c r="AU15" s="419"/>
      <c r="AV15" s="419"/>
      <c r="AW15" s="419"/>
      <c r="AX15" s="419"/>
      <c r="AY15" s="419"/>
      <c r="AZ15" s="419"/>
      <c r="BA15" s="419"/>
      <c r="BB15" s="419"/>
      <c r="BC15" s="419"/>
      <c r="BD15" s="419"/>
      <c r="BE15" s="419"/>
      <c r="BF15" s="419"/>
      <c r="BG15" s="419"/>
      <c r="BH15" s="419"/>
      <c r="BI15" s="419"/>
      <c r="BJ15" s="419"/>
      <c r="BK15" s="419"/>
      <c r="BL15" s="419"/>
      <c r="BM15" s="419"/>
      <c r="BN15" s="419"/>
      <c r="BO15" s="419"/>
      <c r="BP15" s="419"/>
    </row>
    <row r="16" spans="1:68" s="420" customFormat="1" ht="364.5" customHeight="1" x14ac:dyDescent="0.25">
      <c r="A16" s="914">
        <v>2</v>
      </c>
      <c r="B16" s="915" t="s">
        <v>542</v>
      </c>
      <c r="C16" s="915" t="s">
        <v>561</v>
      </c>
      <c r="D16" s="915" t="s">
        <v>562</v>
      </c>
      <c r="E16" s="934" t="s">
        <v>563</v>
      </c>
      <c r="F16" s="915" t="s">
        <v>546</v>
      </c>
      <c r="G16" s="916">
        <v>2</v>
      </c>
      <c r="H16" s="917" t="str">
        <f>IF(G16&lt;=0,"",IF(G16&lt;=2,"Muy Baja",IF(G16&lt;=24,"Baja",IF(G16&lt;=500,"Media",IF(G16&lt;=5000,"Alta","Muy Alta")))))</f>
        <v>Muy Baja</v>
      </c>
      <c r="I16" s="918">
        <f>IF(H16="","",IF(H16="Muy Baja",0.2,IF(H16="Baja",0.4,IF(H16="Media",0.6,IF(H16="Alta",0.8,IF(H16="Muy Alta",1,))))))</f>
        <v>0.2</v>
      </c>
      <c r="J16" s="935" t="s">
        <v>564</v>
      </c>
      <c r="K16" s="918" t="str">
        <f>IF(NOT(ISERROR(MATCH(J16,'Tabla Impacto'!$B$221:$B$223,0))),'Tabla Impacto'!$F$223&amp;"Por favor no seleccionar los criterios de impacto(Afectación Económica o presupuestal y Pérdida Reputacional)",J16)</f>
        <v xml:space="preserve">     Entre 101 y 500 SMLMV </v>
      </c>
      <c r="L16" s="917" t="str">
        <f>IF(OR(K16='Tabla Impacto'!$C$11,K16='Tabla Impacto'!$D$11),"Leve",IF(OR(K16='Tabla Impacto'!$C$12,K16='Tabla Impacto'!$D$12),"Menor",IF(OR(K16='Tabla Impacto'!$C$13,K16='Tabla Impacto'!$D$13),"Moderado",IF(OR(K16='Tabla Impacto'!$C$14,K16='Tabla Impacto'!$D$14),"Mayor",IF(OR(K16='Tabla Impacto'!$C$15,K16='Tabla Impacto'!$D$15),"Catastrófico","")))))</f>
        <v>Mayor</v>
      </c>
      <c r="M16" s="918">
        <f>IF(L16="","",IF(L16="Leve",0.2,IF(L16="Menor",0.4,IF(L16="Moderado",0.6,IF(L16="Mayor",0.8,IF(L16="Catastrófico",1,))))))</f>
        <v>0.8</v>
      </c>
      <c r="N16" s="922"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923">
        <v>1</v>
      </c>
      <c r="P16" s="428" t="s">
        <v>565</v>
      </c>
      <c r="Q16" s="924" t="str">
        <f t="shared" si="0"/>
        <v>Probabilidad</v>
      </c>
      <c r="R16" s="925" t="s">
        <v>549</v>
      </c>
      <c r="S16" s="925" t="s">
        <v>550</v>
      </c>
      <c r="T16" s="926" t="str">
        <f t="shared" si="1"/>
        <v>40%</v>
      </c>
      <c r="U16" s="925" t="s">
        <v>551</v>
      </c>
      <c r="V16" s="925" t="s">
        <v>552</v>
      </c>
      <c r="W16" s="925" t="s">
        <v>553</v>
      </c>
      <c r="X16" s="927">
        <f>IFERROR(IF(Q16="Probabilidad",(I16-(+I16*T16)),IF(Q16="Impacto",I16,"")),"")</f>
        <v>0.12</v>
      </c>
      <c r="Y16" s="928" t="str">
        <f>IFERROR(IF(X16="","",IF(X16&lt;=0.2,"Muy Baja",IF(X16&lt;=0.4,"Baja",IF(X16&lt;=0.6,"Media",IF(X16&lt;=0.8,"Alta","Muy Alta"))))),"")</f>
        <v>Muy Baja</v>
      </c>
      <c r="Z16" s="926">
        <f t="shared" si="2"/>
        <v>0.12</v>
      </c>
      <c r="AA16" s="928" t="str">
        <f>IFERROR(IF(AB16="","",IF(AB16&lt;=0.2,"Leve",IF(AB16&lt;=0.4,"Menor",IF(AB16&lt;=0.6,"Moderado",IF(AB16&lt;=0.8,"Mayor","Catastrófico"))))),"")</f>
        <v>Mayor</v>
      </c>
      <c r="AB16" s="926">
        <f>IFERROR(IF(Q16="Impacto",(M16-(+M16*T16)),IF(Q16="Probabilidad",M16,"")),"")</f>
        <v>0.8</v>
      </c>
      <c r="AC16" s="929" t="str">
        <f t="shared" si="3"/>
        <v>Alto</v>
      </c>
      <c r="AD16" s="925"/>
      <c r="AE16" s="932"/>
      <c r="AF16" s="930"/>
      <c r="AG16" s="931"/>
      <c r="AH16" s="931"/>
      <c r="AI16" s="930"/>
      <c r="AJ16" s="423"/>
      <c r="AK16" s="932" t="s">
        <v>566</v>
      </c>
      <c r="AL16" s="930"/>
      <c r="AM16" s="423"/>
      <c r="AN16" s="419"/>
      <c r="AO16" s="419"/>
      <c r="AP16" s="419"/>
      <c r="AQ16" s="419"/>
      <c r="AR16" s="419"/>
      <c r="AS16" s="419"/>
      <c r="AT16" s="419"/>
      <c r="AU16" s="419"/>
      <c r="AV16" s="419"/>
      <c r="AW16" s="419"/>
      <c r="AX16" s="419"/>
      <c r="AY16" s="419"/>
      <c r="AZ16" s="419"/>
      <c r="BA16" s="419"/>
      <c r="BB16" s="419"/>
      <c r="BC16" s="419"/>
      <c r="BD16" s="419"/>
      <c r="BE16" s="419"/>
      <c r="BF16" s="419"/>
      <c r="BG16" s="419"/>
      <c r="BH16" s="419"/>
      <c r="BI16" s="419"/>
      <c r="BJ16" s="419"/>
      <c r="BK16" s="419"/>
      <c r="BL16" s="419"/>
      <c r="BM16" s="419"/>
      <c r="BN16" s="419"/>
      <c r="BO16" s="419"/>
      <c r="BP16" s="419"/>
    </row>
    <row r="17" spans="1:68" s="420" customFormat="1" ht="135" x14ac:dyDescent="0.25">
      <c r="A17" s="914"/>
      <c r="B17" s="915"/>
      <c r="C17" s="915"/>
      <c r="D17" s="915"/>
      <c r="E17" s="934"/>
      <c r="F17" s="915"/>
      <c r="G17" s="916"/>
      <c r="H17" s="917"/>
      <c r="I17" s="918"/>
      <c r="J17" s="935"/>
      <c r="K17" s="918"/>
      <c r="L17" s="917"/>
      <c r="M17" s="918"/>
      <c r="N17" s="922"/>
      <c r="O17" s="923">
        <v>2</v>
      </c>
      <c r="P17" s="428" t="s">
        <v>567</v>
      </c>
      <c r="Q17" s="924" t="str">
        <f t="shared" si="0"/>
        <v>Probabilidad</v>
      </c>
      <c r="R17" s="925" t="s">
        <v>549</v>
      </c>
      <c r="S17" s="925" t="s">
        <v>550</v>
      </c>
      <c r="T17" s="926" t="str">
        <f t="shared" si="1"/>
        <v>40%</v>
      </c>
      <c r="U17" s="925" t="s">
        <v>551</v>
      </c>
      <c r="V17" s="925" t="s">
        <v>552</v>
      </c>
      <c r="W17" s="925" t="s">
        <v>553</v>
      </c>
      <c r="X17" s="927">
        <f>IFERROR(IF(AND(Q16="Probabilidad",Q17="Probabilidad"),(Z16-(+Z16*T17)),IF(AND(Q16="Impacto",Q17="Probabilidad"),(Z15-(+Z15*T17)),IF(Q17="Impacto",Z16,""))),"")</f>
        <v>7.1999999999999995E-2</v>
      </c>
      <c r="Y17" s="928" t="str">
        <f>IFERROR(IF(X17="","",IF(X17&lt;=0.2,"Muy Baja",IF(X17&lt;=0.4,"Baja",IF(X17&lt;=0.6,"Media",IF(X17&lt;=0.8,"Alta","Muy Alta"))))),"")</f>
        <v>Muy Baja</v>
      </c>
      <c r="Z17" s="926">
        <f t="shared" si="2"/>
        <v>7.1999999999999995E-2</v>
      </c>
      <c r="AA17" s="928" t="str">
        <f>IFERROR(IF(AB17="","",IF(AB17&lt;=0.2,"Leve",IF(AB17&lt;=0.4,"Menor",IF(AB17&lt;=0.6,"Moderado",IF(AB17&lt;=0.8,"Mayor","Catastrófico"))))),"")</f>
        <v>Mayor</v>
      </c>
      <c r="AB17" s="926">
        <f>IFERROR(IF(AND(Q16="Impacto",Q17="Impacto"),(AB16-(+AB16*T17)),IF(AND(Q16="Probabilidad",Q17="Impacto"),(AB15-(+AB15*T17)),IF(Q17="Probabilidad",AB16,""))),"")</f>
        <v>0.8</v>
      </c>
      <c r="AC17" s="929" t="str">
        <f t="shared" si="3"/>
        <v>Alto</v>
      </c>
      <c r="AD17" s="925" t="s">
        <v>568</v>
      </c>
      <c r="AE17" s="936" t="s">
        <v>569</v>
      </c>
      <c r="AF17" s="930" t="s">
        <v>570</v>
      </c>
      <c r="AG17" s="931">
        <v>45292</v>
      </c>
      <c r="AH17" s="931">
        <v>45412</v>
      </c>
      <c r="AI17" s="930" t="s">
        <v>1358</v>
      </c>
      <c r="AJ17" s="423"/>
      <c r="AK17" s="932" t="s">
        <v>571</v>
      </c>
      <c r="AL17" s="930"/>
      <c r="AM17" s="423"/>
      <c r="AN17" s="419"/>
      <c r="AO17" s="419"/>
      <c r="AP17" s="419"/>
      <c r="AQ17" s="419"/>
      <c r="AR17" s="419"/>
      <c r="AS17" s="419"/>
      <c r="AT17" s="419"/>
      <c r="AU17" s="419"/>
      <c r="AV17" s="419"/>
      <c r="AW17" s="419"/>
      <c r="AX17" s="419"/>
      <c r="AY17" s="419"/>
      <c r="AZ17" s="419"/>
      <c r="BA17" s="419"/>
      <c r="BB17" s="419"/>
      <c r="BC17" s="419"/>
      <c r="BD17" s="419"/>
      <c r="BE17" s="419"/>
      <c r="BF17" s="419"/>
      <c r="BG17" s="419"/>
      <c r="BH17" s="419"/>
      <c r="BI17" s="419"/>
      <c r="BJ17" s="419"/>
      <c r="BK17" s="419"/>
      <c r="BL17" s="419"/>
      <c r="BM17" s="419"/>
      <c r="BN17" s="419"/>
      <c r="BO17" s="419"/>
      <c r="BP17" s="419"/>
    </row>
    <row r="18" spans="1:68" s="420" customFormat="1" ht="18" x14ac:dyDescent="0.25">
      <c r="A18" s="914"/>
      <c r="B18" s="915"/>
      <c r="C18" s="915"/>
      <c r="D18" s="915"/>
      <c r="E18" s="934"/>
      <c r="F18" s="915"/>
      <c r="G18" s="916"/>
      <c r="H18" s="917"/>
      <c r="I18" s="918"/>
      <c r="J18" s="935"/>
      <c r="K18" s="918"/>
      <c r="L18" s="917"/>
      <c r="M18" s="918"/>
      <c r="N18" s="922"/>
      <c r="O18" s="923"/>
      <c r="P18" s="428"/>
      <c r="Q18" s="924"/>
      <c r="R18" s="925"/>
      <c r="S18" s="925"/>
      <c r="T18" s="926"/>
      <c r="U18" s="925"/>
      <c r="V18" s="925"/>
      <c r="W18" s="925"/>
      <c r="X18" s="927"/>
      <c r="Y18" s="928" t="str">
        <f t="shared" si="4"/>
        <v/>
      </c>
      <c r="Z18" s="926"/>
      <c r="AA18" s="928" t="str">
        <f t="shared" si="5"/>
        <v/>
      </c>
      <c r="AB18" s="926"/>
      <c r="AC18" s="929" t="str">
        <f t="shared" si="3"/>
        <v/>
      </c>
      <c r="AD18" s="925"/>
      <c r="AE18" s="930"/>
      <c r="AF18" s="423"/>
      <c r="AG18" s="931"/>
      <c r="AH18" s="931"/>
      <c r="AI18" s="930"/>
      <c r="AJ18" s="423"/>
      <c r="AK18" s="932"/>
      <c r="AL18" s="937"/>
      <c r="AM18" s="423"/>
      <c r="AN18" s="419"/>
      <c r="AO18" s="419"/>
      <c r="AP18" s="419"/>
      <c r="AQ18" s="419"/>
      <c r="AR18" s="419"/>
      <c r="AS18" s="419"/>
      <c r="AT18" s="419"/>
      <c r="AU18" s="419"/>
      <c r="AV18" s="419"/>
      <c r="AW18" s="419"/>
      <c r="AX18" s="419"/>
      <c r="AY18" s="419"/>
      <c r="AZ18" s="419"/>
      <c r="BA18" s="419"/>
      <c r="BB18" s="419"/>
      <c r="BC18" s="419"/>
      <c r="BD18" s="419"/>
      <c r="BE18" s="419"/>
      <c r="BF18" s="419"/>
      <c r="BG18" s="419"/>
      <c r="BH18" s="419"/>
      <c r="BI18" s="419"/>
      <c r="BJ18" s="419"/>
      <c r="BK18" s="419"/>
      <c r="BL18" s="419"/>
      <c r="BM18" s="419"/>
      <c r="BN18" s="419"/>
      <c r="BO18" s="419"/>
      <c r="BP18" s="419"/>
    </row>
    <row r="19" spans="1:68" s="420" customFormat="1" ht="18" x14ac:dyDescent="0.25">
      <c r="A19" s="914"/>
      <c r="B19" s="915"/>
      <c r="C19" s="915"/>
      <c r="D19" s="915"/>
      <c r="E19" s="934"/>
      <c r="F19" s="915"/>
      <c r="G19" s="916"/>
      <c r="H19" s="917"/>
      <c r="I19" s="918"/>
      <c r="J19" s="935"/>
      <c r="K19" s="918"/>
      <c r="L19" s="917"/>
      <c r="M19" s="918"/>
      <c r="N19" s="922"/>
      <c r="O19" s="923">
        <v>4</v>
      </c>
      <c r="P19" s="428"/>
      <c r="Q19" s="924" t="str">
        <f t="shared" ref="Q19:Q27" si="6">IF(OR(R19="Preventivo",R19="Detectivo"),"Probabilidad",IF(R19="Correctivo","Impacto",""))</f>
        <v/>
      </c>
      <c r="R19" s="925"/>
      <c r="S19" s="925"/>
      <c r="T19" s="926" t="str">
        <f t="shared" ref="T19:T50" si="7">IF(AND(R19="Preventivo",S19="Automático"),"50%",IF(AND(R19="Preventivo",S19="Manual"),"40%",IF(AND(R19="Detectivo",S19="Automático"),"40%",IF(AND(R19="Detectivo",S19="Manual"),"30%",IF(AND(R19="Correctivo",S19="Automático"),"35%",IF(AND(R19="Correctivo",S19="Manual"),"25%",""))))))</f>
        <v/>
      </c>
      <c r="U19" s="925"/>
      <c r="V19" s="925"/>
      <c r="W19" s="925"/>
      <c r="X19" s="927" t="str">
        <f>IFERROR(IF(AND(Q18="Probabilidad",Q19="Probabilidad"),(Z18-(+Z18*T19)),IF(AND(Q18="Impacto",Q19="Probabilidad"),(Z17-(+Z17*T19)),IF(Q19="Impacto",Z18,""))),"")</f>
        <v/>
      </c>
      <c r="Y19" s="928" t="str">
        <f t="shared" si="4"/>
        <v/>
      </c>
      <c r="Z19" s="926" t="str">
        <f t="shared" ref="Z19:Z50" si="8">+X19</f>
        <v/>
      </c>
      <c r="AA19" s="928" t="str">
        <f t="shared" si="5"/>
        <v/>
      </c>
      <c r="AB19" s="926" t="str">
        <f>IFERROR(IF(AND(Q18="Impacto",Q19="Impacto"),(AB18-(+AB18*T19)),IF(AND(Q18="Probabilidad",Q19="Impacto"),(AB17-(+AB17*T19)),IF(Q19="Probabilidad",AB18,""))),"")</f>
        <v/>
      </c>
      <c r="AC19" s="929" t="str">
        <f t="shared" si="3"/>
        <v/>
      </c>
      <c r="AD19" s="925"/>
      <c r="AE19" s="930"/>
      <c r="AF19" s="423"/>
      <c r="AG19" s="931"/>
      <c r="AH19" s="931"/>
      <c r="AI19" s="930"/>
      <c r="AJ19" s="423"/>
      <c r="AK19" s="932"/>
      <c r="AL19" s="937"/>
      <c r="AM19" s="423"/>
      <c r="AN19" s="419"/>
      <c r="AO19" s="419"/>
      <c r="AP19" s="419"/>
      <c r="AQ19" s="419"/>
      <c r="AR19" s="419"/>
      <c r="AS19" s="419"/>
      <c r="AT19" s="419"/>
      <c r="AU19" s="419"/>
      <c r="AV19" s="419"/>
      <c r="AW19" s="419"/>
      <c r="AX19" s="419"/>
      <c r="AY19" s="419"/>
      <c r="AZ19" s="419"/>
      <c r="BA19" s="419"/>
      <c r="BB19" s="419"/>
      <c r="BC19" s="419"/>
      <c r="BD19" s="419"/>
      <c r="BE19" s="419"/>
      <c r="BF19" s="419"/>
      <c r="BG19" s="419"/>
      <c r="BH19" s="419"/>
      <c r="BI19" s="419"/>
      <c r="BJ19" s="419"/>
      <c r="BK19" s="419"/>
      <c r="BL19" s="419"/>
      <c r="BM19" s="419"/>
      <c r="BN19" s="419"/>
      <c r="BO19" s="419"/>
      <c r="BP19" s="419"/>
    </row>
    <row r="20" spans="1:68" s="420" customFormat="1" ht="18" x14ac:dyDescent="0.25">
      <c r="A20" s="914"/>
      <c r="B20" s="915"/>
      <c r="C20" s="915"/>
      <c r="D20" s="915"/>
      <c r="E20" s="934"/>
      <c r="F20" s="915"/>
      <c r="G20" s="916"/>
      <c r="H20" s="917"/>
      <c r="I20" s="918"/>
      <c r="J20" s="935"/>
      <c r="K20" s="918"/>
      <c r="L20" s="917"/>
      <c r="M20" s="918"/>
      <c r="N20" s="922"/>
      <c r="O20" s="923">
        <v>5</v>
      </c>
      <c r="P20" s="428"/>
      <c r="Q20" s="924" t="str">
        <f t="shared" si="6"/>
        <v/>
      </c>
      <c r="R20" s="925"/>
      <c r="S20" s="925"/>
      <c r="T20" s="926" t="str">
        <f t="shared" si="7"/>
        <v/>
      </c>
      <c r="U20" s="925"/>
      <c r="V20" s="925"/>
      <c r="W20" s="925"/>
      <c r="X20" s="927" t="str">
        <f>IFERROR(IF(AND(Q19="Probabilidad",Q20="Probabilidad"),(Z19-(+Z19*T20)),IF(AND(Q19="Impacto",Q20="Probabilidad"),(Z18-(+Z18*T20)),IF(Q20="Impacto",Z19,""))),"")</f>
        <v/>
      </c>
      <c r="Y20" s="928" t="str">
        <f t="shared" si="4"/>
        <v/>
      </c>
      <c r="Z20" s="926" t="str">
        <f t="shared" si="8"/>
        <v/>
      </c>
      <c r="AA20" s="928" t="str">
        <f t="shared" si="5"/>
        <v/>
      </c>
      <c r="AB20" s="926" t="str">
        <f>IFERROR(IF(AND(Q19="Impacto",Q20="Impacto"),(AB19-(+AB19*T20)),IF(AND(Q19="Probabilidad",Q20="Impacto"),(AB18-(+AB18*T20)),IF(Q20="Probabilidad",AB19,""))),"")</f>
        <v/>
      </c>
      <c r="AC20" s="929" t="str">
        <f t="shared" si="3"/>
        <v/>
      </c>
      <c r="AD20" s="925"/>
      <c r="AE20" s="930"/>
      <c r="AF20" s="423"/>
      <c r="AG20" s="931"/>
      <c r="AH20" s="931"/>
      <c r="AI20" s="930"/>
      <c r="AJ20" s="423"/>
      <c r="AK20" s="932"/>
      <c r="AL20" s="937"/>
      <c r="AM20" s="423"/>
      <c r="AN20" s="419"/>
      <c r="AO20" s="419"/>
      <c r="AP20" s="419"/>
      <c r="AQ20" s="419"/>
      <c r="AR20" s="419"/>
      <c r="AS20" s="419"/>
      <c r="AT20" s="419"/>
      <c r="AU20" s="419"/>
      <c r="AV20" s="419"/>
      <c r="AW20" s="419"/>
      <c r="AX20" s="419"/>
      <c r="AY20" s="419"/>
      <c r="AZ20" s="419"/>
      <c r="BA20" s="419"/>
      <c r="BB20" s="419"/>
      <c r="BC20" s="419"/>
      <c r="BD20" s="419"/>
      <c r="BE20" s="419"/>
      <c r="BF20" s="419"/>
      <c r="BG20" s="419"/>
      <c r="BH20" s="419"/>
      <c r="BI20" s="419"/>
      <c r="BJ20" s="419"/>
      <c r="BK20" s="419"/>
      <c r="BL20" s="419"/>
      <c r="BM20" s="419"/>
      <c r="BN20" s="419"/>
      <c r="BO20" s="419"/>
      <c r="BP20" s="419"/>
    </row>
    <row r="21" spans="1:68" s="420" customFormat="1" ht="18" x14ac:dyDescent="0.25">
      <c r="A21" s="914"/>
      <c r="B21" s="915"/>
      <c r="C21" s="915"/>
      <c r="D21" s="915"/>
      <c r="E21" s="934"/>
      <c r="F21" s="915"/>
      <c r="G21" s="916"/>
      <c r="H21" s="917"/>
      <c r="I21" s="918"/>
      <c r="J21" s="935"/>
      <c r="K21" s="918"/>
      <c r="L21" s="917"/>
      <c r="M21" s="918"/>
      <c r="N21" s="922"/>
      <c r="O21" s="923">
        <v>6</v>
      </c>
      <c r="P21" s="428"/>
      <c r="Q21" s="924" t="str">
        <f t="shared" si="6"/>
        <v/>
      </c>
      <c r="R21" s="925"/>
      <c r="S21" s="925"/>
      <c r="T21" s="926" t="str">
        <f t="shared" si="7"/>
        <v/>
      </c>
      <c r="U21" s="925"/>
      <c r="V21" s="925"/>
      <c r="W21" s="925"/>
      <c r="X21" s="927" t="str">
        <f>IFERROR(IF(AND(Q20="Probabilidad",Q21="Probabilidad"),(Z20-(+Z20*T21)),IF(AND(Q20="Impacto",Q21="Probabilidad"),(Z19-(+Z19*T21)),IF(Q21="Impacto",Z20,""))),"")</f>
        <v/>
      </c>
      <c r="Y21" s="928" t="str">
        <f t="shared" si="4"/>
        <v/>
      </c>
      <c r="Z21" s="926" t="str">
        <f t="shared" si="8"/>
        <v/>
      </c>
      <c r="AA21" s="928" t="str">
        <f t="shared" si="5"/>
        <v/>
      </c>
      <c r="AB21" s="926" t="str">
        <f>IFERROR(IF(AND(Q20="Impacto",Q21="Impacto"),(AB20-(+AB20*T21)),IF(AND(Q20="Probabilidad",Q21="Impacto"),(AB19-(+AB19*T21)),IF(Q21="Probabilidad",AB20,""))),"")</f>
        <v/>
      </c>
      <c r="AC21" s="929" t="str">
        <f t="shared" si="3"/>
        <v/>
      </c>
      <c r="AD21" s="925"/>
      <c r="AE21" s="930"/>
      <c r="AF21" s="423"/>
      <c r="AG21" s="931"/>
      <c r="AH21" s="931"/>
      <c r="AI21" s="930"/>
      <c r="AJ21" s="423"/>
      <c r="AK21" s="932"/>
      <c r="AL21" s="937"/>
      <c r="AM21" s="423"/>
      <c r="AN21" s="419"/>
      <c r="AO21" s="419"/>
      <c r="AP21" s="419"/>
      <c r="AQ21" s="419"/>
      <c r="AR21" s="419"/>
      <c r="AS21" s="419"/>
      <c r="AT21" s="419"/>
      <c r="AU21" s="419"/>
      <c r="AV21" s="419"/>
      <c r="AW21" s="419"/>
      <c r="AX21" s="419"/>
      <c r="AY21" s="419"/>
      <c r="AZ21" s="419"/>
      <c r="BA21" s="419"/>
      <c r="BB21" s="419"/>
      <c r="BC21" s="419"/>
      <c r="BD21" s="419"/>
      <c r="BE21" s="419"/>
      <c r="BF21" s="419"/>
      <c r="BG21" s="419"/>
      <c r="BH21" s="419"/>
      <c r="BI21" s="419"/>
      <c r="BJ21" s="419"/>
      <c r="BK21" s="419"/>
      <c r="BL21" s="419"/>
      <c r="BM21" s="419"/>
      <c r="BN21" s="419"/>
      <c r="BO21" s="419"/>
      <c r="BP21" s="419"/>
    </row>
    <row r="22" spans="1:68" s="420" customFormat="1" ht="74.25" customHeight="1" x14ac:dyDescent="0.25">
      <c r="A22" s="914">
        <v>3</v>
      </c>
      <c r="B22" s="915" t="s">
        <v>559</v>
      </c>
      <c r="C22" s="915" t="s">
        <v>572</v>
      </c>
      <c r="D22" s="915" t="s">
        <v>573</v>
      </c>
      <c r="E22" s="934" t="s">
        <v>574</v>
      </c>
      <c r="F22" s="915" t="s">
        <v>546</v>
      </c>
      <c r="G22" s="916">
        <v>1</v>
      </c>
      <c r="H22" s="917" t="str">
        <f>IF(G22&lt;=0,"",IF(G22&lt;=2,"Muy Baja",IF(G22&lt;=24,"Baja",IF(G22&lt;=500,"Media",IF(G22&lt;=5000,"Alta","Muy Alta")))))</f>
        <v>Muy Baja</v>
      </c>
      <c r="I22" s="918">
        <f>IF(H22="","",IF(H22="Muy Baja",0.2,IF(H22="Baja",0.4,IF(H22="Media",0.6,IF(H22="Alta",0.8,IF(H22="Muy Alta",1,))))))</f>
        <v>0.2</v>
      </c>
      <c r="J22" s="935" t="s">
        <v>575</v>
      </c>
      <c r="K22" s="918" t="str">
        <f>IF(NOT(ISERROR(MATCH(J22,'Tabla Impacto'!$B$221:$B$223,0))),'Tabla Impacto'!$F$223&amp;"Por favor no seleccionar los criterios de impacto(Afectación Económica o presupuestal y Pérdida Reputacional)",J22)</f>
        <v xml:space="preserve">     El riesgo afecta la imagen de la entidad internamente, de conocimiento general, nivel interno, de junta dircetiva y accionistas y/o de provedores</v>
      </c>
      <c r="L22" s="917" t="str">
        <f>IF(OR(K22='Tabla Impacto'!$C$11,K22='Tabla Impacto'!$D$11),"Leve",IF(OR(K22='Tabla Impacto'!$C$12,K22='Tabla Impacto'!$D$12),"Menor",IF(OR(K22='Tabla Impacto'!$C$13,K22='Tabla Impacto'!$D$13),"Moderado",IF(OR(K22='Tabla Impacto'!$C$14,K22='Tabla Impacto'!$D$14),"Mayor",IF(OR(K22='Tabla Impacto'!$C$15,K22='Tabla Impacto'!$D$15),"Catastrófico","")))))</f>
        <v>Menor</v>
      </c>
      <c r="M22" s="918">
        <f>IF(L22="","",IF(L22="Leve",0.2,IF(L22="Menor",0.4,IF(L22="Moderado",0.6,IF(L22="Mayor",0.8,IF(L22="Catastrófico",1,))))))</f>
        <v>0.4</v>
      </c>
      <c r="N22" s="922"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Bajo</v>
      </c>
      <c r="O22" s="923">
        <v>1</v>
      </c>
      <c r="P22" s="428" t="s">
        <v>576</v>
      </c>
      <c r="Q22" s="924" t="str">
        <f t="shared" si="6"/>
        <v>Probabilidad</v>
      </c>
      <c r="R22" s="925" t="s">
        <v>549</v>
      </c>
      <c r="S22" s="925" t="s">
        <v>550</v>
      </c>
      <c r="T22" s="926" t="str">
        <f t="shared" si="7"/>
        <v>40%</v>
      </c>
      <c r="U22" s="925" t="s">
        <v>551</v>
      </c>
      <c r="V22" s="925" t="s">
        <v>552</v>
      </c>
      <c r="W22" s="925" t="s">
        <v>553</v>
      </c>
      <c r="X22" s="927">
        <f>IFERROR(IF(Q22="Probabilidad",(I22-(+I22*T22)),IF(Q22="Impacto",I22,"")),"")</f>
        <v>0.12</v>
      </c>
      <c r="Y22" s="928" t="str">
        <f t="shared" ref="Y22:Y28" si="9">IFERROR(IF(X22="","",IF(X22&lt;=0.2,"Muy Baja",IF(X22&lt;=0.4,"Baja",IF(X22&lt;=0.6,"Media",IF(X22&lt;=0.8,"Alta","Muy Alta"))))),"")</f>
        <v>Muy Baja</v>
      </c>
      <c r="Z22" s="926">
        <f t="shared" si="8"/>
        <v>0.12</v>
      </c>
      <c r="AA22" s="928" t="str">
        <f t="shared" ref="AA22:AA28" si="10">IFERROR(IF(AB22="","",IF(AB22&lt;=0.2,"Leve",IF(AB22&lt;=0.4,"Menor",IF(AB22&lt;=0.6,"Moderado",IF(AB22&lt;=0.8,"Mayor","Catastrófico"))))),"")</f>
        <v>Menor</v>
      </c>
      <c r="AB22" s="926">
        <f>IFERROR(IF(Q22="Impacto",(M22-(+M22*T22)),IF(Q22="Probabilidad",M22,"")),"")</f>
        <v>0.4</v>
      </c>
      <c r="AC22" s="929" t="str">
        <f t="shared" si="3"/>
        <v>Bajo</v>
      </c>
      <c r="AD22" s="925"/>
      <c r="AE22" s="930"/>
      <c r="AF22" s="423"/>
      <c r="AG22" s="931"/>
      <c r="AH22" s="931"/>
      <c r="AI22" s="930"/>
      <c r="AJ22" s="423"/>
      <c r="AK22" s="932" t="s">
        <v>577</v>
      </c>
      <c r="AL22" s="930"/>
      <c r="AM22" s="423"/>
      <c r="AN22" s="419"/>
      <c r="AO22" s="419"/>
      <c r="AP22" s="419"/>
      <c r="AQ22" s="419"/>
      <c r="AR22" s="419"/>
      <c r="AS22" s="419"/>
      <c r="AT22" s="419"/>
      <c r="AU22" s="419"/>
      <c r="AV22" s="419"/>
      <c r="AW22" s="419"/>
      <c r="AX22" s="419"/>
      <c r="AY22" s="419"/>
      <c r="AZ22" s="419"/>
      <c r="BA22" s="419"/>
      <c r="BB22" s="419"/>
      <c r="BC22" s="419"/>
      <c r="BD22" s="419"/>
      <c r="BE22" s="419"/>
      <c r="BF22" s="419"/>
      <c r="BG22" s="419"/>
      <c r="BH22" s="419"/>
      <c r="BI22" s="419"/>
      <c r="BJ22" s="419"/>
      <c r="BK22" s="419"/>
      <c r="BL22" s="419"/>
      <c r="BM22" s="419"/>
      <c r="BN22" s="419"/>
      <c r="BO22" s="419"/>
      <c r="BP22" s="419"/>
    </row>
    <row r="23" spans="1:68" s="420" customFormat="1" ht="74.25" customHeight="1" x14ac:dyDescent="0.25">
      <c r="A23" s="914"/>
      <c r="B23" s="915"/>
      <c r="C23" s="915"/>
      <c r="D23" s="915"/>
      <c r="E23" s="934"/>
      <c r="F23" s="915"/>
      <c r="G23" s="916"/>
      <c r="H23" s="917"/>
      <c r="I23" s="918"/>
      <c r="J23" s="935"/>
      <c r="K23" s="918">
        <f>IF(NOT(ISERROR(MATCH(J23,_xlfn.ANCHORARRAY(E34),0))),I36&amp;"Por favor no seleccionar los criterios de impacto",J23)</f>
        <v>0</v>
      </c>
      <c r="L23" s="917"/>
      <c r="M23" s="918"/>
      <c r="N23" s="922"/>
      <c r="O23" s="923">
        <v>2</v>
      </c>
      <c r="P23" s="428" t="s">
        <v>578</v>
      </c>
      <c r="Q23" s="924" t="str">
        <f t="shared" si="6"/>
        <v>Probabilidad</v>
      </c>
      <c r="R23" s="925" t="s">
        <v>549</v>
      </c>
      <c r="S23" s="925" t="s">
        <v>550</v>
      </c>
      <c r="T23" s="926" t="str">
        <f t="shared" si="7"/>
        <v>40%</v>
      </c>
      <c r="U23" s="925" t="s">
        <v>551</v>
      </c>
      <c r="V23" s="925" t="s">
        <v>552</v>
      </c>
      <c r="W23" s="925" t="s">
        <v>553</v>
      </c>
      <c r="X23" s="927">
        <f>IFERROR(IF(AND(Q22="Probabilidad",Q23="Probabilidad"),(Z22-(+Z22*T23)),IF(Q23="Probabilidad",(I22-(+I22*T23)),IF(Q23="Impacto",Z22,""))),"")</f>
        <v>7.1999999999999995E-2</v>
      </c>
      <c r="Y23" s="928" t="str">
        <f t="shared" si="9"/>
        <v>Muy Baja</v>
      </c>
      <c r="Z23" s="926">
        <f t="shared" si="8"/>
        <v>7.1999999999999995E-2</v>
      </c>
      <c r="AA23" s="928" t="str">
        <f t="shared" si="10"/>
        <v>Menor</v>
      </c>
      <c r="AB23" s="926">
        <f>IFERROR(IF(AND(Q22="Impacto",Q23="Impacto"),(AB22-(+AB22*T23)),IF(Q23="Impacto",(M22-(+M22*T23)),IF(Q23="Probabilidad",AB22,""))),"")</f>
        <v>0.4</v>
      </c>
      <c r="AC23" s="929" t="str">
        <f t="shared" si="3"/>
        <v>Bajo</v>
      </c>
      <c r="AD23" s="925" t="s">
        <v>557</v>
      </c>
      <c r="AE23" s="930"/>
      <c r="AF23" s="423"/>
      <c r="AG23" s="931"/>
      <c r="AH23" s="931"/>
      <c r="AI23" s="930"/>
      <c r="AJ23" s="423"/>
      <c r="AK23" s="932" t="s">
        <v>579</v>
      </c>
      <c r="AL23" s="930"/>
      <c r="AM23" s="423"/>
      <c r="AN23" s="419"/>
      <c r="AO23" s="419"/>
      <c r="AP23" s="419"/>
      <c r="AQ23" s="419"/>
      <c r="AR23" s="419"/>
      <c r="AS23" s="419"/>
      <c r="AT23" s="419"/>
      <c r="AU23" s="419"/>
      <c r="AV23" s="419"/>
      <c r="AW23" s="419"/>
      <c r="AX23" s="419"/>
      <c r="AY23" s="419"/>
      <c r="AZ23" s="419"/>
      <c r="BA23" s="419"/>
      <c r="BB23" s="419"/>
      <c r="BC23" s="419"/>
      <c r="BD23" s="419"/>
      <c r="BE23" s="419"/>
      <c r="BF23" s="419"/>
      <c r="BG23" s="419"/>
      <c r="BH23" s="419"/>
      <c r="BI23" s="419"/>
      <c r="BJ23" s="419"/>
      <c r="BK23" s="419"/>
      <c r="BL23" s="419"/>
      <c r="BM23" s="419"/>
      <c r="BN23" s="419"/>
      <c r="BO23" s="419"/>
      <c r="BP23" s="419"/>
    </row>
    <row r="24" spans="1:68" s="420" customFormat="1" ht="18" x14ac:dyDescent="0.25">
      <c r="A24" s="914"/>
      <c r="B24" s="915"/>
      <c r="C24" s="915"/>
      <c r="D24" s="915"/>
      <c r="E24" s="934"/>
      <c r="F24" s="915"/>
      <c r="G24" s="916"/>
      <c r="H24" s="917"/>
      <c r="I24" s="918"/>
      <c r="J24" s="935"/>
      <c r="K24" s="918">
        <f>IF(NOT(ISERROR(MATCH(J24,_xlfn.ANCHORARRAY(E35),0))),I37&amp;"Por favor no seleccionar los criterios de impacto",J24)</f>
        <v>0</v>
      </c>
      <c r="L24" s="917"/>
      <c r="M24" s="918"/>
      <c r="N24" s="922"/>
      <c r="O24" s="923">
        <v>3</v>
      </c>
      <c r="P24" s="428"/>
      <c r="Q24" s="924" t="str">
        <f t="shared" si="6"/>
        <v/>
      </c>
      <c r="R24" s="925"/>
      <c r="S24" s="925"/>
      <c r="T24" s="926" t="str">
        <f t="shared" si="7"/>
        <v/>
      </c>
      <c r="U24" s="925"/>
      <c r="V24" s="925"/>
      <c r="W24" s="925"/>
      <c r="X24" s="927" t="str">
        <f>IFERROR(IF(AND(Q23="Probabilidad",Q24="Probabilidad"),(Z23-(+Z23*T24)),IF(AND(Q23="Impacto",Q24="Probabilidad"),(Z22-(+Z22*T24)),IF(Q24="Impacto",Z23,""))),"")</f>
        <v/>
      </c>
      <c r="Y24" s="928" t="str">
        <f t="shared" si="9"/>
        <v/>
      </c>
      <c r="Z24" s="926" t="str">
        <f t="shared" si="8"/>
        <v/>
      </c>
      <c r="AA24" s="928" t="str">
        <f t="shared" si="10"/>
        <v/>
      </c>
      <c r="AB24" s="926" t="str">
        <f>IFERROR(IF(AND(Q23="Impacto",Q24="Impacto"),(AB23-(+AB23*T24)),IF(AND(Q23="Probabilidad",Q24="Impacto"),(AB22-(+AB22*T24)),IF(Q24="Probabilidad",AB23,""))),"")</f>
        <v/>
      </c>
      <c r="AC24" s="929" t="str">
        <f t="shared" si="3"/>
        <v/>
      </c>
      <c r="AD24" s="925"/>
      <c r="AE24" s="930"/>
      <c r="AF24" s="423"/>
      <c r="AG24" s="931"/>
      <c r="AH24" s="931"/>
      <c r="AI24" s="930"/>
      <c r="AJ24" s="423"/>
      <c r="AK24" s="932"/>
      <c r="AL24" s="423"/>
      <c r="AM24" s="423"/>
      <c r="AN24" s="419"/>
      <c r="AO24" s="419"/>
      <c r="AP24" s="419"/>
      <c r="AQ24" s="419"/>
      <c r="AR24" s="419"/>
      <c r="AS24" s="419"/>
      <c r="AT24" s="419"/>
      <c r="AU24" s="419"/>
      <c r="AV24" s="419"/>
      <c r="AW24" s="419"/>
      <c r="AX24" s="419"/>
      <c r="AY24" s="419"/>
      <c r="AZ24" s="419"/>
      <c r="BA24" s="419"/>
      <c r="BB24" s="419"/>
      <c r="BC24" s="419"/>
      <c r="BD24" s="419"/>
      <c r="BE24" s="419"/>
      <c r="BF24" s="419"/>
      <c r="BG24" s="419"/>
      <c r="BH24" s="419"/>
      <c r="BI24" s="419"/>
      <c r="BJ24" s="419"/>
      <c r="BK24" s="419"/>
      <c r="BL24" s="419"/>
      <c r="BM24" s="419"/>
      <c r="BN24" s="419"/>
      <c r="BO24" s="419"/>
      <c r="BP24" s="419"/>
    </row>
    <row r="25" spans="1:68" s="420" customFormat="1" ht="18" x14ac:dyDescent="0.25">
      <c r="A25" s="914"/>
      <c r="B25" s="915"/>
      <c r="C25" s="915"/>
      <c r="D25" s="915"/>
      <c r="E25" s="934"/>
      <c r="F25" s="915"/>
      <c r="G25" s="916"/>
      <c r="H25" s="917"/>
      <c r="I25" s="918"/>
      <c r="J25" s="935"/>
      <c r="K25" s="918">
        <f>IF(NOT(ISERROR(MATCH(J25,_xlfn.ANCHORARRAY(E36),0))),I38&amp;"Por favor no seleccionar los criterios de impacto",J25)</f>
        <v>0</v>
      </c>
      <c r="L25" s="917"/>
      <c r="M25" s="918"/>
      <c r="N25" s="922"/>
      <c r="O25" s="923">
        <v>4</v>
      </c>
      <c r="P25" s="428"/>
      <c r="Q25" s="924" t="str">
        <f t="shared" si="6"/>
        <v/>
      </c>
      <c r="R25" s="925"/>
      <c r="S25" s="925"/>
      <c r="T25" s="926" t="str">
        <f t="shared" si="7"/>
        <v/>
      </c>
      <c r="U25" s="925"/>
      <c r="V25" s="925"/>
      <c r="W25" s="925"/>
      <c r="X25" s="927" t="str">
        <f>IFERROR(IF(AND(Q24="Probabilidad",Q25="Probabilidad"),(Z24-(+Z24*T25)),IF(AND(Q24="Impacto",Q25="Probabilidad"),(Z23-(+Z23*T25)),IF(Q25="Impacto",Z24,""))),"")</f>
        <v/>
      </c>
      <c r="Y25" s="928" t="str">
        <f t="shared" si="9"/>
        <v/>
      </c>
      <c r="Z25" s="926" t="str">
        <f t="shared" si="8"/>
        <v/>
      </c>
      <c r="AA25" s="928" t="str">
        <f t="shared" si="10"/>
        <v/>
      </c>
      <c r="AB25" s="926" t="str">
        <f>IFERROR(IF(AND(Q24="Impacto",Q25="Impacto"),(AB24-(+AB24*T25)),IF(AND(Q24="Probabilidad",Q25="Impacto"),(AB23-(+AB23*T25)),IF(Q25="Probabilidad",AB24,""))),"")</f>
        <v/>
      </c>
      <c r="AC25" s="929" t="str">
        <f t="shared" si="3"/>
        <v/>
      </c>
      <c r="AD25" s="925"/>
      <c r="AE25" s="930"/>
      <c r="AF25" s="423"/>
      <c r="AG25" s="931"/>
      <c r="AH25" s="931"/>
      <c r="AI25" s="930"/>
      <c r="AJ25" s="423"/>
      <c r="AK25" s="932"/>
      <c r="AL25" s="423"/>
      <c r="AM25" s="423"/>
      <c r="AN25" s="419"/>
      <c r="AO25" s="419"/>
      <c r="AP25" s="419"/>
      <c r="AQ25" s="419"/>
      <c r="AR25" s="419"/>
      <c r="AS25" s="419"/>
      <c r="AT25" s="419"/>
      <c r="AU25" s="419"/>
      <c r="AV25" s="419"/>
      <c r="AW25" s="419"/>
      <c r="AX25" s="419"/>
      <c r="AY25" s="419"/>
      <c r="AZ25" s="419"/>
      <c r="BA25" s="419"/>
      <c r="BB25" s="419"/>
      <c r="BC25" s="419"/>
      <c r="BD25" s="419"/>
      <c r="BE25" s="419"/>
      <c r="BF25" s="419"/>
      <c r="BG25" s="419"/>
      <c r="BH25" s="419"/>
      <c r="BI25" s="419"/>
      <c r="BJ25" s="419"/>
      <c r="BK25" s="419"/>
      <c r="BL25" s="419"/>
      <c r="BM25" s="419"/>
      <c r="BN25" s="419"/>
      <c r="BO25" s="419"/>
      <c r="BP25" s="419"/>
    </row>
    <row r="26" spans="1:68" s="420" customFormat="1" ht="18" x14ac:dyDescent="0.25">
      <c r="A26" s="914"/>
      <c r="B26" s="915"/>
      <c r="C26" s="915"/>
      <c r="D26" s="915"/>
      <c r="E26" s="934"/>
      <c r="F26" s="915"/>
      <c r="G26" s="916"/>
      <c r="H26" s="917"/>
      <c r="I26" s="918"/>
      <c r="J26" s="935"/>
      <c r="K26" s="918">
        <f>IF(NOT(ISERROR(MATCH(J26,_xlfn.ANCHORARRAY(E37),0))),I39&amp;"Por favor no seleccionar los criterios de impacto",J26)</f>
        <v>0</v>
      </c>
      <c r="L26" s="917"/>
      <c r="M26" s="918"/>
      <c r="N26" s="922"/>
      <c r="O26" s="923">
        <v>5</v>
      </c>
      <c r="P26" s="428"/>
      <c r="Q26" s="924" t="str">
        <f t="shared" si="6"/>
        <v/>
      </c>
      <c r="R26" s="925"/>
      <c r="S26" s="925"/>
      <c r="T26" s="926" t="str">
        <f t="shared" si="7"/>
        <v/>
      </c>
      <c r="U26" s="925"/>
      <c r="V26" s="925"/>
      <c r="W26" s="925"/>
      <c r="X26" s="927" t="str">
        <f>IFERROR(IF(AND(Q25="Probabilidad",Q26="Probabilidad"),(Z25-(+Z25*T26)),IF(AND(Q25="Impacto",Q26="Probabilidad"),(Z24-(+Z24*T26)),IF(Q26="Impacto",Z25,""))),"")</f>
        <v/>
      </c>
      <c r="Y26" s="928" t="str">
        <f t="shared" si="9"/>
        <v/>
      </c>
      <c r="Z26" s="926" t="str">
        <f t="shared" si="8"/>
        <v/>
      </c>
      <c r="AA26" s="928" t="str">
        <f t="shared" si="10"/>
        <v/>
      </c>
      <c r="AB26" s="926" t="str">
        <f>IFERROR(IF(AND(Q25="Impacto",Q26="Impacto"),(AB25-(+AB25*T26)),IF(AND(Q25="Probabilidad",Q26="Impacto"),(AB24-(+AB24*T26)),IF(Q26="Probabilidad",AB25,""))),"")</f>
        <v/>
      </c>
      <c r="AC26" s="929" t="str">
        <f t="shared" si="3"/>
        <v/>
      </c>
      <c r="AD26" s="925"/>
      <c r="AE26" s="930"/>
      <c r="AF26" s="423"/>
      <c r="AG26" s="931"/>
      <c r="AH26" s="931"/>
      <c r="AI26" s="930"/>
      <c r="AJ26" s="423"/>
      <c r="AK26" s="932"/>
      <c r="AL26" s="423"/>
      <c r="AM26" s="423"/>
      <c r="AN26" s="419"/>
      <c r="AO26" s="419"/>
      <c r="AP26" s="419"/>
      <c r="AQ26" s="419"/>
      <c r="AR26" s="419"/>
      <c r="AS26" s="419"/>
      <c r="AT26" s="419"/>
      <c r="AU26" s="419"/>
      <c r="AV26" s="419"/>
      <c r="AW26" s="419"/>
      <c r="AX26" s="419"/>
      <c r="AY26" s="419"/>
      <c r="AZ26" s="419"/>
      <c r="BA26" s="419"/>
      <c r="BB26" s="419"/>
      <c r="BC26" s="419"/>
      <c r="BD26" s="419"/>
      <c r="BE26" s="419"/>
      <c r="BF26" s="419"/>
      <c r="BG26" s="419"/>
      <c r="BH26" s="419"/>
      <c r="BI26" s="419"/>
      <c r="BJ26" s="419"/>
      <c r="BK26" s="419"/>
      <c r="BL26" s="419"/>
      <c r="BM26" s="419"/>
      <c r="BN26" s="419"/>
      <c r="BO26" s="419"/>
      <c r="BP26" s="419"/>
    </row>
    <row r="27" spans="1:68" s="420" customFormat="1" ht="18" x14ac:dyDescent="0.25">
      <c r="A27" s="914"/>
      <c r="B27" s="915"/>
      <c r="C27" s="915"/>
      <c r="D27" s="915"/>
      <c r="E27" s="934"/>
      <c r="F27" s="915"/>
      <c r="G27" s="916"/>
      <c r="H27" s="917"/>
      <c r="I27" s="918"/>
      <c r="J27" s="935"/>
      <c r="K27" s="918">
        <f>IF(NOT(ISERROR(MATCH(J27,_xlfn.ANCHORARRAY(E38),0))),I40&amp;"Por favor no seleccionar los criterios de impacto",J27)</f>
        <v>0</v>
      </c>
      <c r="L27" s="917"/>
      <c r="M27" s="918"/>
      <c r="N27" s="922"/>
      <c r="O27" s="923">
        <v>6</v>
      </c>
      <c r="P27" s="428"/>
      <c r="Q27" s="924" t="str">
        <f t="shared" si="6"/>
        <v/>
      </c>
      <c r="R27" s="925"/>
      <c r="S27" s="925"/>
      <c r="T27" s="926" t="str">
        <f t="shared" si="7"/>
        <v/>
      </c>
      <c r="U27" s="925"/>
      <c r="V27" s="925"/>
      <c r="W27" s="925"/>
      <c r="X27" s="927" t="str">
        <f>IFERROR(IF(AND(Q26="Probabilidad",Q27="Probabilidad"),(Z26-(+Z26*T27)),IF(AND(Q26="Impacto",Q27="Probabilidad"),(Z25-(+Z25*T27)),IF(Q27="Impacto",Z26,""))),"")</f>
        <v/>
      </c>
      <c r="Y27" s="928" t="str">
        <f t="shared" si="9"/>
        <v/>
      </c>
      <c r="Z27" s="926" t="str">
        <f t="shared" si="8"/>
        <v/>
      </c>
      <c r="AA27" s="928" t="str">
        <f t="shared" si="10"/>
        <v/>
      </c>
      <c r="AB27" s="926" t="str">
        <f>IFERROR(IF(AND(Q26="Impacto",Q27="Impacto"),(AB26-(+AB26*T27)),IF(AND(Q26="Probabilidad",Q27="Impacto"),(AB25-(+AB25*T27)),IF(Q27="Probabilidad",AB26,""))),"")</f>
        <v/>
      </c>
      <c r="AC27" s="929" t="str">
        <f t="shared" si="3"/>
        <v/>
      </c>
      <c r="AD27" s="925"/>
      <c r="AE27" s="930"/>
      <c r="AF27" s="423"/>
      <c r="AG27" s="931"/>
      <c r="AH27" s="931"/>
      <c r="AI27" s="930"/>
      <c r="AJ27" s="423"/>
      <c r="AK27" s="932"/>
      <c r="AL27" s="423"/>
      <c r="AM27" s="423"/>
      <c r="AN27" s="419"/>
      <c r="AO27" s="419"/>
      <c r="AP27" s="419"/>
      <c r="AQ27" s="419"/>
      <c r="AR27" s="419"/>
      <c r="AS27" s="419"/>
      <c r="AT27" s="419"/>
      <c r="AU27" s="419"/>
      <c r="AV27" s="419"/>
      <c r="AW27" s="419"/>
      <c r="AX27" s="419"/>
      <c r="AY27" s="419"/>
      <c r="AZ27" s="419"/>
      <c r="BA27" s="419"/>
      <c r="BB27" s="419"/>
      <c r="BC27" s="419"/>
      <c r="BD27" s="419"/>
      <c r="BE27" s="419"/>
      <c r="BF27" s="419"/>
      <c r="BG27" s="419"/>
      <c r="BH27" s="419"/>
      <c r="BI27" s="419"/>
      <c r="BJ27" s="419"/>
      <c r="BK27" s="419"/>
      <c r="BL27" s="419"/>
      <c r="BM27" s="419"/>
      <c r="BN27" s="419"/>
      <c r="BO27" s="419"/>
      <c r="BP27" s="419"/>
    </row>
    <row r="28" spans="1:68" s="420" customFormat="1" ht="74.25" customHeight="1" x14ac:dyDescent="0.25">
      <c r="A28" s="914">
        <v>4</v>
      </c>
      <c r="B28" s="915"/>
      <c r="C28" s="915"/>
      <c r="D28" s="915"/>
      <c r="E28" s="934"/>
      <c r="F28" s="915"/>
      <c r="G28" s="916"/>
      <c r="H28" s="917" t="str">
        <f>IF(G28&lt;=0,"",IF(G28&lt;=2,"Muy Baja",IF(G28&lt;=24,"Baja",IF(G28&lt;=500,"Media",IF(G28&lt;=5000,"Alta","Muy Alta")))))</f>
        <v/>
      </c>
      <c r="I28" s="918" t="str">
        <f>IF(H28="","",IF(H28="Muy Baja",0.2,IF(H28="Baja",0.4,IF(H28="Media",0.6,IF(H28="Alta",0.8,IF(H28="Muy Alta",1,))))))</f>
        <v/>
      </c>
      <c r="J28" s="919"/>
      <c r="K28" s="920"/>
      <c r="L28" s="917" t="str">
        <f>IF(OR(K28='Tabla Impacto'!$C$11,K28='Tabla Impacto'!$D$11),"Leve",IF(OR(K28='Tabla Impacto'!$C$12,K28='Tabla Impacto'!$D$12),"Menor",IF(OR(K28='Tabla Impacto'!$C$13,K28='Tabla Impacto'!$D$13),"Moderado",IF(OR(K28='Tabla Impacto'!$C$14,K28='Tabla Impacto'!$D$14),"Mayor",IF(OR(K28='Tabla Impacto'!$C$15,K28='Tabla Impacto'!$D$15),"Catastrófico","")))))</f>
        <v/>
      </c>
      <c r="M28" s="918" t="str">
        <f>IF(L28="","",IF(L28="Leve",0.2,IF(L28="Menor",0.4,IF(L28="Moderado",0.6,IF(L28="Mayor",0.8,IF(L28="Catastrófico",1,))))))</f>
        <v/>
      </c>
      <c r="N28" s="922"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923">
        <v>1</v>
      </c>
      <c r="P28" s="428"/>
      <c r="Q28" s="924"/>
      <c r="R28" s="925"/>
      <c r="S28" s="925"/>
      <c r="T28" s="926" t="str">
        <f t="shared" si="7"/>
        <v/>
      </c>
      <c r="U28" s="925"/>
      <c r="V28" s="925"/>
      <c r="W28" s="925"/>
      <c r="X28" s="927" t="str">
        <f>IFERROR(IF(Q28="Probabilidad",(I28-(+I28*T28)),IF(Q28="Impacto",I28,"")),"")</f>
        <v/>
      </c>
      <c r="Y28" s="928" t="str">
        <f t="shared" si="9"/>
        <v/>
      </c>
      <c r="Z28" s="926" t="str">
        <f t="shared" si="8"/>
        <v/>
      </c>
      <c r="AA28" s="928" t="str">
        <f t="shared" si="10"/>
        <v/>
      </c>
      <c r="AB28" s="926" t="str">
        <f>IFERROR(IF(Q28="Impacto",(M28-(+M28*T28)),IF(Q28="Probabilidad",M28,"")),"")</f>
        <v/>
      </c>
      <c r="AC28" s="929" t="str">
        <f t="shared" si="3"/>
        <v/>
      </c>
      <c r="AD28" s="925"/>
      <c r="AE28" s="930"/>
      <c r="AF28" s="423"/>
      <c r="AG28" s="931"/>
      <c r="AH28" s="931"/>
      <c r="AI28" s="930"/>
      <c r="AJ28" s="423"/>
      <c r="AK28" s="932"/>
      <c r="AL28" s="930"/>
      <c r="AM28" s="423"/>
      <c r="AN28" s="419"/>
      <c r="AO28" s="419"/>
      <c r="AP28" s="419"/>
      <c r="AQ28" s="419"/>
      <c r="AR28" s="419"/>
      <c r="AS28" s="419"/>
      <c r="AT28" s="419"/>
      <c r="AU28" s="419"/>
      <c r="AV28" s="419"/>
      <c r="AW28" s="419"/>
      <c r="AX28" s="419"/>
      <c r="AY28" s="419"/>
      <c r="AZ28" s="419"/>
      <c r="BA28" s="419"/>
      <c r="BB28" s="419"/>
      <c r="BC28" s="419"/>
      <c r="BD28" s="419"/>
      <c r="BE28" s="419"/>
      <c r="BF28" s="419"/>
      <c r="BG28" s="419"/>
      <c r="BH28" s="419"/>
      <c r="BI28" s="419"/>
      <c r="BJ28" s="419"/>
      <c r="BK28" s="419"/>
      <c r="BL28" s="419"/>
      <c r="BM28" s="419"/>
      <c r="BN28" s="419"/>
      <c r="BO28" s="419"/>
      <c r="BP28" s="419"/>
    </row>
    <row r="29" spans="1:68" s="420" customFormat="1" ht="74.25" customHeight="1" x14ac:dyDescent="0.25">
      <c r="A29" s="914"/>
      <c r="B29" s="915"/>
      <c r="C29" s="915"/>
      <c r="D29" s="915"/>
      <c r="E29" s="934"/>
      <c r="F29" s="915"/>
      <c r="G29" s="916"/>
      <c r="H29" s="917"/>
      <c r="I29" s="918"/>
      <c r="J29" s="919"/>
      <c r="K29" s="920">
        <f>IF(NOT(ISERROR(MATCH(J29,_xlfn.ANCHORARRAY(E40),0))),I42&amp;"Por favor no seleccionar los criterios de impacto",J29)</f>
        <v>0</v>
      </c>
      <c r="L29" s="917"/>
      <c r="M29" s="918"/>
      <c r="N29" s="922"/>
      <c r="O29" s="923">
        <v>2</v>
      </c>
      <c r="P29" s="428"/>
      <c r="Q29" s="924"/>
      <c r="R29" s="925"/>
      <c r="S29" s="925"/>
      <c r="T29" s="926" t="str">
        <f t="shared" si="7"/>
        <v/>
      </c>
      <c r="U29" s="925"/>
      <c r="V29" s="925"/>
      <c r="W29" s="925"/>
      <c r="X29" s="927" t="str">
        <f>IFERROR(IF(AND(Q28="Probabilidad",Q29="Probabilidad"),(Z28-(+Z28*T29)),IF(Q29="Probabilidad",(I28-(+I28*T29)),IF(Q29="Impacto",Z28,""))),"")</f>
        <v/>
      </c>
      <c r="Y29" s="928" t="str">
        <f t="shared" si="4"/>
        <v/>
      </c>
      <c r="Z29" s="926" t="str">
        <f t="shared" si="8"/>
        <v/>
      </c>
      <c r="AA29" s="928" t="str">
        <f t="shared" si="5"/>
        <v/>
      </c>
      <c r="AB29" s="926" t="str">
        <f>IFERROR(IF(AND(Q28="Impacto",Q29="Impacto"),(AB28-(+AB28*T29)),IF(Q29="Impacto",(M28-(+M28*T29)),IF(Q29="Probabilidad",AB28,""))),"")</f>
        <v/>
      </c>
      <c r="AC29" s="929" t="str">
        <f t="shared" si="3"/>
        <v/>
      </c>
      <c r="AD29" s="925"/>
      <c r="AE29" s="930"/>
      <c r="AF29" s="423"/>
      <c r="AG29" s="931"/>
      <c r="AH29" s="931"/>
      <c r="AI29" s="930"/>
      <c r="AJ29" s="423"/>
      <c r="AK29" s="932"/>
      <c r="AL29" s="930"/>
      <c r="AM29" s="423"/>
      <c r="AN29" s="419"/>
      <c r="AO29" s="419"/>
      <c r="AP29" s="419"/>
      <c r="AQ29" s="419"/>
      <c r="AR29" s="419"/>
      <c r="AS29" s="419"/>
      <c r="AT29" s="419"/>
      <c r="AU29" s="419"/>
      <c r="AV29" s="419"/>
      <c r="AW29" s="419"/>
      <c r="AX29" s="419"/>
      <c r="AY29" s="419"/>
      <c r="AZ29" s="419"/>
      <c r="BA29" s="419"/>
      <c r="BB29" s="419"/>
      <c r="BC29" s="419"/>
      <c r="BD29" s="419"/>
      <c r="BE29" s="419"/>
      <c r="BF29" s="419"/>
      <c r="BG29" s="419"/>
      <c r="BH29" s="419"/>
      <c r="BI29" s="419"/>
      <c r="BJ29" s="419"/>
      <c r="BK29" s="419"/>
      <c r="BL29" s="419"/>
      <c r="BM29" s="419"/>
      <c r="BN29" s="419"/>
      <c r="BO29" s="419"/>
      <c r="BP29" s="419"/>
    </row>
    <row r="30" spans="1:68" s="420" customFormat="1" ht="45" customHeight="1" x14ac:dyDescent="0.25">
      <c r="A30" s="914"/>
      <c r="B30" s="915"/>
      <c r="C30" s="915"/>
      <c r="D30" s="915"/>
      <c r="E30" s="934"/>
      <c r="F30" s="915"/>
      <c r="G30" s="916"/>
      <c r="H30" s="917"/>
      <c r="I30" s="918"/>
      <c r="J30" s="919"/>
      <c r="K30" s="920">
        <f>IF(NOT(ISERROR(MATCH(J30,_xlfn.ANCHORARRAY(E41),0))),I43&amp;"Por favor no seleccionar los criterios de impacto",J30)</f>
        <v>0</v>
      </c>
      <c r="L30" s="917"/>
      <c r="M30" s="918"/>
      <c r="N30" s="922"/>
      <c r="O30" s="923">
        <v>3</v>
      </c>
      <c r="P30" s="428"/>
      <c r="Q30" s="924" t="str">
        <f>IF(OR(R30="Preventivo",R30="Detectivo"),"Probabilidad",IF(R30="Correctivo","Impacto",""))</f>
        <v/>
      </c>
      <c r="R30" s="925"/>
      <c r="S30" s="925"/>
      <c r="T30" s="926" t="str">
        <f t="shared" si="7"/>
        <v/>
      </c>
      <c r="U30" s="925"/>
      <c r="V30" s="925"/>
      <c r="W30" s="925"/>
      <c r="X30" s="927" t="str">
        <f>IFERROR(IF(AND(Q29="Probabilidad",Q30="Probabilidad"),(Z29-(+Z29*T30)),IF(AND(Q29="Impacto",Q30="Probabilidad"),(Z28-(+Z28*T30)),IF(Q30="Impacto",Z29,""))),"")</f>
        <v/>
      </c>
      <c r="Y30" s="928" t="str">
        <f t="shared" si="4"/>
        <v/>
      </c>
      <c r="Z30" s="926" t="str">
        <f t="shared" si="8"/>
        <v/>
      </c>
      <c r="AA30" s="928" t="str">
        <f t="shared" si="5"/>
        <v/>
      </c>
      <c r="AB30" s="926" t="str">
        <f>IFERROR(IF(AND(Q29="Impacto",Q30="Impacto"),(AB29-(+AB29*T30)),IF(AND(Q29="Probabilidad",Q30="Impacto"),(AB28-(+AB28*T30)),IF(Q30="Probabilidad",AB29,""))),"")</f>
        <v/>
      </c>
      <c r="AC30" s="929" t="str">
        <f t="shared" si="3"/>
        <v/>
      </c>
      <c r="AD30" s="925"/>
      <c r="AE30" s="930"/>
      <c r="AF30" s="423"/>
      <c r="AG30" s="931"/>
      <c r="AH30" s="931"/>
      <c r="AI30" s="930"/>
      <c r="AJ30" s="423"/>
      <c r="AK30" s="932"/>
      <c r="AL30" s="423"/>
      <c r="AM30" s="423"/>
      <c r="AN30" s="419"/>
      <c r="AO30" s="419"/>
      <c r="AP30" s="419"/>
      <c r="AQ30" s="419"/>
      <c r="AR30" s="419"/>
      <c r="AS30" s="419"/>
      <c r="AT30" s="419"/>
      <c r="AU30" s="419"/>
      <c r="AV30" s="419"/>
      <c r="AW30" s="419"/>
      <c r="AX30" s="419"/>
      <c r="AY30" s="419"/>
      <c r="AZ30" s="419"/>
      <c r="BA30" s="419"/>
      <c r="BB30" s="419"/>
      <c r="BC30" s="419"/>
      <c r="BD30" s="419"/>
      <c r="BE30" s="419"/>
      <c r="BF30" s="419"/>
      <c r="BG30" s="419"/>
      <c r="BH30" s="419"/>
      <c r="BI30" s="419"/>
      <c r="BJ30" s="419"/>
      <c r="BK30" s="419"/>
      <c r="BL30" s="419"/>
      <c r="BM30" s="419"/>
      <c r="BN30" s="419"/>
      <c r="BO30" s="419"/>
      <c r="BP30" s="419"/>
    </row>
    <row r="31" spans="1:68" s="420" customFormat="1" ht="31.7" customHeight="1" x14ac:dyDescent="0.25">
      <c r="A31" s="914"/>
      <c r="B31" s="915"/>
      <c r="C31" s="915"/>
      <c r="D31" s="915"/>
      <c r="E31" s="934"/>
      <c r="F31" s="915"/>
      <c r="G31" s="916"/>
      <c r="H31" s="917"/>
      <c r="I31" s="918"/>
      <c r="J31" s="919"/>
      <c r="K31" s="920">
        <f>IF(NOT(ISERROR(MATCH(J31,_xlfn.ANCHORARRAY(E42),0))),I44&amp;"Por favor no seleccionar los criterios de impacto",J31)</f>
        <v>0</v>
      </c>
      <c r="L31" s="917"/>
      <c r="M31" s="918"/>
      <c r="N31" s="922"/>
      <c r="O31" s="923">
        <v>4</v>
      </c>
      <c r="P31" s="428"/>
      <c r="Q31" s="924" t="str">
        <f>IF(OR(R31="Preventivo",R31="Detectivo"),"Probabilidad",IF(R31="Correctivo","Impacto",""))</f>
        <v/>
      </c>
      <c r="R31" s="925"/>
      <c r="S31" s="925"/>
      <c r="T31" s="926" t="str">
        <f t="shared" si="7"/>
        <v/>
      </c>
      <c r="U31" s="925"/>
      <c r="V31" s="925"/>
      <c r="W31" s="925"/>
      <c r="X31" s="927" t="str">
        <f>IFERROR(IF(AND(Q30="Probabilidad",Q31="Probabilidad"),(Z30-(+Z30*T31)),IF(AND(Q30="Impacto",Q31="Probabilidad"),(Z29-(+Z29*T31)),IF(Q31="Impacto",Z30,""))),"")</f>
        <v/>
      </c>
      <c r="Y31" s="928" t="str">
        <f t="shared" si="4"/>
        <v/>
      </c>
      <c r="Z31" s="926" t="str">
        <f t="shared" si="8"/>
        <v/>
      </c>
      <c r="AA31" s="928" t="str">
        <f t="shared" si="5"/>
        <v/>
      </c>
      <c r="AB31" s="926" t="str">
        <f>IFERROR(IF(AND(Q30="Impacto",Q31="Impacto"),(AB30-(+AB30*T31)),IF(AND(Q30="Probabilidad",Q31="Impacto"),(AB29-(+AB29*T31)),IF(Q31="Probabilidad",AB30,""))),"")</f>
        <v/>
      </c>
      <c r="AC31" s="929" t="str">
        <f t="shared" si="3"/>
        <v/>
      </c>
      <c r="AD31" s="925"/>
      <c r="AE31" s="930"/>
      <c r="AF31" s="423"/>
      <c r="AG31" s="931"/>
      <c r="AH31" s="931"/>
      <c r="AI31" s="930"/>
      <c r="AJ31" s="423"/>
      <c r="AK31" s="932"/>
      <c r="AL31" s="423"/>
      <c r="AM31" s="423"/>
      <c r="AN31" s="419"/>
      <c r="AO31" s="419"/>
      <c r="AP31" s="419"/>
      <c r="AQ31" s="419"/>
      <c r="AR31" s="419"/>
      <c r="AS31" s="419"/>
      <c r="AT31" s="419"/>
      <c r="AU31" s="419"/>
      <c r="AV31" s="419"/>
      <c r="AW31" s="419"/>
      <c r="AX31" s="419"/>
      <c r="AY31" s="419"/>
      <c r="AZ31" s="419"/>
      <c r="BA31" s="419"/>
      <c r="BB31" s="419"/>
      <c r="BC31" s="419"/>
      <c r="BD31" s="419"/>
      <c r="BE31" s="419"/>
      <c r="BF31" s="419"/>
      <c r="BG31" s="419"/>
      <c r="BH31" s="419"/>
      <c r="BI31" s="419"/>
      <c r="BJ31" s="419"/>
      <c r="BK31" s="419"/>
      <c r="BL31" s="419"/>
      <c r="BM31" s="419"/>
      <c r="BN31" s="419"/>
      <c r="BO31" s="419"/>
      <c r="BP31" s="419"/>
    </row>
    <row r="32" spans="1:68" s="420" customFormat="1" ht="31.7" customHeight="1" x14ac:dyDescent="0.25">
      <c r="A32" s="914"/>
      <c r="B32" s="915"/>
      <c r="C32" s="915"/>
      <c r="D32" s="915"/>
      <c r="E32" s="934"/>
      <c r="F32" s="915"/>
      <c r="G32" s="916"/>
      <c r="H32" s="917"/>
      <c r="I32" s="918"/>
      <c r="J32" s="919"/>
      <c r="K32" s="920">
        <f>IF(NOT(ISERROR(MATCH(J32,_xlfn.ANCHORARRAY(E43),0))),I45&amp;"Por favor no seleccionar los criterios de impacto",J32)</f>
        <v>0</v>
      </c>
      <c r="L32" s="917"/>
      <c r="M32" s="918"/>
      <c r="N32" s="922"/>
      <c r="O32" s="923">
        <v>5</v>
      </c>
      <c r="P32" s="428"/>
      <c r="Q32" s="924" t="str">
        <f>IF(OR(R32="Preventivo",R32="Detectivo"),"Probabilidad",IF(R32="Correctivo","Impacto",""))</f>
        <v/>
      </c>
      <c r="R32" s="925"/>
      <c r="S32" s="925"/>
      <c r="T32" s="926" t="str">
        <f t="shared" si="7"/>
        <v/>
      </c>
      <c r="U32" s="925"/>
      <c r="V32" s="925"/>
      <c r="W32" s="925"/>
      <c r="X32" s="927" t="str">
        <f>IFERROR(IF(AND(Q31="Probabilidad",Q32="Probabilidad"),(Z31-(+Z31*T32)),IF(AND(Q31="Impacto",Q32="Probabilidad"),(Z30-(+Z30*T32)),IF(Q32="Impacto",Z31,""))),"")</f>
        <v/>
      </c>
      <c r="Y32" s="928" t="str">
        <f>IFERROR(IF(X32="","",IF(X32&lt;=0.2,"Muy Baja",IF(X32&lt;=0.4,"Baja",IF(X32&lt;=0.6,"Media",IF(X32&lt;=0.8,"Alta","Muy Alta"))))),"")</f>
        <v/>
      </c>
      <c r="Z32" s="926" t="str">
        <f t="shared" si="8"/>
        <v/>
      </c>
      <c r="AA32" s="928" t="str">
        <f t="shared" si="5"/>
        <v/>
      </c>
      <c r="AB32" s="926" t="str">
        <f>IFERROR(IF(AND(Q31="Impacto",Q32="Impacto"),(AB31-(+AB31*T32)),IF(AND(Q31="Probabilidad",Q32="Impacto"),(AB30-(+AB30*T32)),IF(Q32="Probabilidad",AB31,""))),"")</f>
        <v/>
      </c>
      <c r="AC32" s="929" t="str">
        <f t="shared" si="3"/>
        <v/>
      </c>
      <c r="AD32" s="925"/>
      <c r="AE32" s="930"/>
      <c r="AF32" s="423"/>
      <c r="AG32" s="931"/>
      <c r="AH32" s="931"/>
      <c r="AI32" s="930"/>
      <c r="AJ32" s="423"/>
      <c r="AK32" s="932"/>
      <c r="AL32" s="423"/>
      <c r="AM32" s="423"/>
      <c r="AN32" s="419"/>
      <c r="AO32" s="419"/>
      <c r="AP32" s="419"/>
      <c r="AQ32" s="419"/>
      <c r="AR32" s="419"/>
      <c r="AS32" s="419"/>
      <c r="AT32" s="419"/>
      <c r="AU32" s="419"/>
      <c r="AV32" s="419"/>
      <c r="AW32" s="419"/>
      <c r="AX32" s="419"/>
      <c r="AY32" s="419"/>
      <c r="AZ32" s="419"/>
      <c r="BA32" s="419"/>
      <c r="BB32" s="419"/>
      <c r="BC32" s="419"/>
      <c r="BD32" s="419"/>
      <c r="BE32" s="419"/>
      <c r="BF32" s="419"/>
      <c r="BG32" s="419"/>
      <c r="BH32" s="419"/>
      <c r="BI32" s="419"/>
      <c r="BJ32" s="419"/>
      <c r="BK32" s="419"/>
      <c r="BL32" s="419"/>
      <c r="BM32" s="419"/>
      <c r="BN32" s="419"/>
      <c r="BO32" s="419"/>
      <c r="BP32" s="419"/>
    </row>
    <row r="33" spans="1:68" s="420" customFormat="1" ht="31.7" customHeight="1" x14ac:dyDescent="0.25">
      <c r="A33" s="914"/>
      <c r="B33" s="915"/>
      <c r="C33" s="915"/>
      <c r="D33" s="915"/>
      <c r="E33" s="934"/>
      <c r="F33" s="915"/>
      <c r="G33" s="916"/>
      <c r="H33" s="917"/>
      <c r="I33" s="918"/>
      <c r="J33" s="919"/>
      <c r="K33" s="920">
        <f>IF(NOT(ISERROR(MATCH(J33,_xlfn.ANCHORARRAY(E44),0))),I46&amp;"Por favor no seleccionar los criterios de impacto",J33)</f>
        <v>0</v>
      </c>
      <c r="L33" s="917"/>
      <c r="M33" s="918"/>
      <c r="N33" s="922"/>
      <c r="O33" s="923">
        <v>6</v>
      </c>
      <c r="P33" s="428"/>
      <c r="Q33" s="924" t="str">
        <f>IF(OR(R33="Preventivo",R33="Detectivo"),"Probabilidad",IF(R33="Correctivo","Impacto",""))</f>
        <v/>
      </c>
      <c r="R33" s="925"/>
      <c r="S33" s="925"/>
      <c r="T33" s="926" t="str">
        <f t="shared" si="7"/>
        <v/>
      </c>
      <c r="U33" s="925"/>
      <c r="V33" s="925"/>
      <c r="W33" s="925"/>
      <c r="X33" s="927" t="str">
        <f>IFERROR(IF(AND(Q32="Probabilidad",Q33="Probabilidad"),(Z32-(+Z32*T33)),IF(AND(Q32="Impacto",Q33="Probabilidad"),(Z31-(+Z31*T33)),IF(Q33="Impacto",Z32,""))),"")</f>
        <v/>
      </c>
      <c r="Y33" s="928" t="str">
        <f t="shared" si="4"/>
        <v/>
      </c>
      <c r="Z33" s="926" t="str">
        <f t="shared" si="8"/>
        <v/>
      </c>
      <c r="AA33" s="928" t="str">
        <f t="shared" si="5"/>
        <v/>
      </c>
      <c r="AB33" s="926" t="str">
        <f>IFERROR(IF(AND(Q32="Impacto",Q33="Impacto"),(AB32-(+AB32*T33)),IF(AND(Q32="Probabilidad",Q33="Impacto"),(AB31-(+AB31*T33)),IF(Q33="Probabilidad",AB32,""))),"")</f>
        <v/>
      </c>
      <c r="AC33" s="929" t="str">
        <f t="shared" si="3"/>
        <v/>
      </c>
      <c r="AD33" s="925"/>
      <c r="AE33" s="930"/>
      <c r="AF33" s="423"/>
      <c r="AG33" s="931"/>
      <c r="AH33" s="931"/>
      <c r="AI33" s="930"/>
      <c r="AJ33" s="423"/>
      <c r="AK33" s="932"/>
      <c r="AL33" s="423"/>
      <c r="AM33" s="423"/>
      <c r="AN33" s="419"/>
      <c r="AO33" s="419"/>
      <c r="AP33" s="419"/>
      <c r="AQ33" s="419"/>
      <c r="AR33" s="419"/>
      <c r="AS33" s="419"/>
      <c r="AT33" s="419"/>
      <c r="AU33" s="419"/>
      <c r="AV33" s="419"/>
      <c r="AW33" s="419"/>
      <c r="AX33" s="419"/>
      <c r="AY33" s="419"/>
      <c r="AZ33" s="419"/>
      <c r="BA33" s="419"/>
      <c r="BB33" s="419"/>
      <c r="BC33" s="419"/>
      <c r="BD33" s="419"/>
      <c r="BE33" s="419"/>
      <c r="BF33" s="419"/>
      <c r="BG33" s="419"/>
      <c r="BH33" s="419"/>
      <c r="BI33" s="419"/>
      <c r="BJ33" s="419"/>
      <c r="BK33" s="419"/>
      <c r="BL33" s="419"/>
      <c r="BM33" s="419"/>
      <c r="BN33" s="419"/>
      <c r="BO33" s="419"/>
      <c r="BP33" s="419"/>
    </row>
    <row r="34" spans="1:68" s="420" customFormat="1" ht="96.75" customHeight="1" x14ac:dyDescent="0.25">
      <c r="A34" s="914">
        <v>5</v>
      </c>
      <c r="B34" s="915"/>
      <c r="C34" s="915"/>
      <c r="D34" s="915"/>
      <c r="E34" s="938"/>
      <c r="F34" s="915"/>
      <c r="G34" s="916"/>
      <c r="H34" s="917" t="str">
        <f>IF(G34&lt;=0,"",IF(G34&lt;=2,"Muy Baja",IF(G34&lt;=24,"Baja",IF(G34&lt;=500,"Media",IF(G34&lt;=5000,"Alta","Muy Alta")))))</f>
        <v/>
      </c>
      <c r="I34" s="918" t="str">
        <f>IF(H34="","",IF(H34="Muy Baja",0.2,IF(H34="Baja",0.4,IF(H34="Media",0.6,IF(H34="Alta",0.8,IF(H34="Muy Alta",1,))))))</f>
        <v/>
      </c>
      <c r="J34" s="919"/>
      <c r="K34" s="920"/>
      <c r="L34" s="917" t="str">
        <f>IF(OR(K34='Tabla Impacto'!$C$11,K34='Tabla Impacto'!$D$11),"Leve",IF(OR(K34='Tabla Impacto'!$C$12,K34='Tabla Impacto'!$D$12),"Menor",IF(OR(K34='Tabla Impacto'!$C$13,K34='Tabla Impacto'!$D$13),"Moderado",IF(OR(K34='Tabla Impacto'!$C$14,K34='Tabla Impacto'!$D$14),"Mayor",IF(OR(K34='Tabla Impacto'!$C$15,K34='Tabla Impacto'!$D$15),"Catastrófico","")))))</f>
        <v/>
      </c>
      <c r="M34" s="918" t="str">
        <f>IF(L34="","",IF(L34="Leve",0.2,IF(L34="Menor",0.4,IF(L34="Moderado",0.6,IF(L34="Mayor",0.8,IF(L34="Catastrófico",1,))))))</f>
        <v/>
      </c>
      <c r="N34" s="922"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923">
        <v>1</v>
      </c>
      <c r="P34" s="428"/>
      <c r="Q34" s="924"/>
      <c r="R34" s="925"/>
      <c r="S34" s="925"/>
      <c r="T34" s="926" t="str">
        <f t="shared" si="7"/>
        <v/>
      </c>
      <c r="U34" s="925"/>
      <c r="V34" s="925"/>
      <c r="W34" s="925"/>
      <c r="X34" s="927" t="str">
        <f>IFERROR(IF(Q34="Probabilidad",(I34-(+I34*T34)),IF(Q34="Impacto",I34,"")),"")</f>
        <v/>
      </c>
      <c r="Y34" s="928" t="str">
        <f>IFERROR(IF(X34="","",IF(X34&lt;=0.2,"Muy Baja",IF(X34&lt;=0.4,"Baja",IF(X34&lt;=0.6,"Media",IF(X34&lt;=0.8,"Alta","Muy Alta"))))),"")</f>
        <v/>
      </c>
      <c r="Z34" s="926" t="str">
        <f t="shared" si="8"/>
        <v/>
      </c>
      <c r="AA34" s="928"/>
      <c r="AB34" s="939"/>
      <c r="AC34" s="929" t="str">
        <f t="shared" si="3"/>
        <v/>
      </c>
      <c r="AD34" s="925"/>
      <c r="AE34" s="930"/>
      <c r="AF34" s="423"/>
      <c r="AG34" s="931"/>
      <c r="AH34" s="931"/>
      <c r="AI34" s="930"/>
      <c r="AJ34" s="423"/>
      <c r="AK34" s="932"/>
      <c r="AL34" s="940"/>
      <c r="AM34" s="423"/>
      <c r="AN34" s="419"/>
      <c r="AO34" s="419"/>
      <c r="AP34" s="419"/>
      <c r="AQ34" s="419"/>
      <c r="AR34" s="419"/>
      <c r="AS34" s="419"/>
      <c r="AT34" s="419"/>
      <c r="AU34" s="419"/>
      <c r="AV34" s="419"/>
      <c r="AW34" s="419"/>
      <c r="AX34" s="419"/>
      <c r="AY34" s="419"/>
      <c r="AZ34" s="419"/>
      <c r="BA34" s="419"/>
      <c r="BB34" s="419"/>
      <c r="BC34" s="419"/>
      <c r="BD34" s="419"/>
      <c r="BE34" s="419"/>
      <c r="BF34" s="419"/>
      <c r="BG34" s="419"/>
      <c r="BH34" s="419"/>
      <c r="BI34" s="419"/>
      <c r="BJ34" s="419"/>
      <c r="BK34" s="419"/>
      <c r="BL34" s="419"/>
      <c r="BM34" s="419"/>
      <c r="BN34" s="419"/>
      <c r="BO34" s="419"/>
      <c r="BP34" s="419"/>
    </row>
    <row r="35" spans="1:68" s="420" customFormat="1" ht="78.75" customHeight="1" x14ac:dyDescent="0.25">
      <c r="A35" s="914"/>
      <c r="B35" s="915"/>
      <c r="C35" s="915"/>
      <c r="D35" s="915"/>
      <c r="E35" s="938"/>
      <c r="F35" s="915"/>
      <c r="G35" s="916"/>
      <c r="H35" s="917"/>
      <c r="I35" s="918"/>
      <c r="J35" s="919"/>
      <c r="K35" s="920"/>
      <c r="L35" s="917"/>
      <c r="M35" s="918"/>
      <c r="N35" s="922"/>
      <c r="O35" s="923">
        <v>2</v>
      </c>
      <c r="P35" s="428"/>
      <c r="Q35" s="924" t="str">
        <f t="shared" ref="Q35:Q69" si="11">IF(OR(R35="Preventivo",R35="Detectivo"),"Probabilidad",IF(R35="Correctivo","Impacto",""))</f>
        <v/>
      </c>
      <c r="R35" s="925"/>
      <c r="S35" s="925"/>
      <c r="T35" s="926" t="str">
        <f t="shared" si="7"/>
        <v/>
      </c>
      <c r="U35" s="925"/>
      <c r="V35" s="925"/>
      <c r="W35" s="925"/>
      <c r="X35" s="927" t="str">
        <f>IFERROR(IF(AND(Q34="Probabilidad",Q35="Probabilidad"),(Z34-(+Z34*T35)),IF(Q35="Probabilidad",(I34-(+I34*T35)),IF(Q35="Impacto",Z34,""))),"")</f>
        <v/>
      </c>
      <c r="Y35" s="928" t="str">
        <f t="shared" si="4"/>
        <v/>
      </c>
      <c r="Z35" s="926" t="str">
        <f t="shared" si="8"/>
        <v/>
      </c>
      <c r="AA35" s="928" t="str">
        <f t="shared" si="5"/>
        <v/>
      </c>
      <c r="AB35" s="926" t="str">
        <f>IFERROR(IF(AND(Q34="Impacto",Q35="Impacto"),(AK34-(+AK34*T35)),IF(Q35="Impacto",(M34-(+M34*T35)),IF(Q35="Probabilidad",AK34,""))),"")</f>
        <v/>
      </c>
      <c r="AC35" s="929" t="str">
        <f t="shared" si="3"/>
        <v/>
      </c>
      <c r="AD35" s="925"/>
      <c r="AE35" s="930"/>
      <c r="AF35" s="423"/>
      <c r="AG35" s="931"/>
      <c r="AH35" s="931"/>
      <c r="AI35" s="930"/>
      <c r="AJ35" s="423"/>
      <c r="AK35" s="932"/>
      <c r="AL35" s="423"/>
      <c r="AM35" s="423"/>
      <c r="AN35" s="419"/>
      <c r="AO35" s="419"/>
      <c r="AP35" s="419"/>
      <c r="AQ35" s="419"/>
      <c r="AR35" s="419"/>
      <c r="AS35" s="419"/>
      <c r="AT35" s="419"/>
      <c r="AU35" s="419"/>
      <c r="AV35" s="419"/>
      <c r="AW35" s="419"/>
      <c r="AX35" s="419"/>
      <c r="AY35" s="419"/>
      <c r="AZ35" s="419"/>
      <c r="BA35" s="419"/>
      <c r="BB35" s="419"/>
      <c r="BC35" s="419"/>
      <c r="BD35" s="419"/>
      <c r="BE35" s="419"/>
      <c r="BF35" s="419"/>
      <c r="BG35" s="419"/>
      <c r="BH35" s="419"/>
      <c r="BI35" s="419"/>
      <c r="BJ35" s="419"/>
      <c r="BK35" s="419"/>
      <c r="BL35" s="419"/>
      <c r="BM35" s="419"/>
      <c r="BN35" s="419"/>
      <c r="BO35" s="419"/>
      <c r="BP35" s="419"/>
    </row>
    <row r="36" spans="1:68" s="420" customFormat="1" ht="78.75" customHeight="1" x14ac:dyDescent="0.25">
      <c r="A36" s="914"/>
      <c r="B36" s="915"/>
      <c r="C36" s="915"/>
      <c r="D36" s="915"/>
      <c r="E36" s="938"/>
      <c r="F36" s="915"/>
      <c r="G36" s="916"/>
      <c r="H36" s="917"/>
      <c r="I36" s="918"/>
      <c r="J36" s="919"/>
      <c r="K36" s="920"/>
      <c r="L36" s="917"/>
      <c r="M36" s="918"/>
      <c r="N36" s="922"/>
      <c r="O36" s="923">
        <v>3</v>
      </c>
      <c r="P36" s="428"/>
      <c r="Q36" s="924" t="str">
        <f t="shared" si="11"/>
        <v/>
      </c>
      <c r="R36" s="925"/>
      <c r="S36" s="925"/>
      <c r="T36" s="926" t="str">
        <f t="shared" si="7"/>
        <v/>
      </c>
      <c r="U36" s="925"/>
      <c r="V36" s="925"/>
      <c r="W36" s="925"/>
      <c r="X36" s="927" t="str">
        <f>IFERROR(IF(AND(Q35="Probabilidad",Q36="Probabilidad"),(Z35-(+Z35*T36)),IF(AND(Q35="Impacto",Q36="Probabilidad"),(Z34-(+Z34*T36)),IF(Q36="Impacto",Z35,""))),"")</f>
        <v/>
      </c>
      <c r="Y36" s="928" t="str">
        <f t="shared" si="4"/>
        <v/>
      </c>
      <c r="Z36" s="926" t="str">
        <f t="shared" si="8"/>
        <v/>
      </c>
      <c r="AA36" s="928" t="str">
        <f t="shared" si="5"/>
        <v/>
      </c>
      <c r="AB36" s="926" t="str">
        <f>IFERROR(IF(AND(Q35="Impacto",Q36="Impacto"),(AB35-(+AB35*T36)),IF(AND(Q35="Probabilidad",Q36="Impacto"),(AK34-(+AK34*T36)),IF(Q36="Probabilidad",AB35,""))),"")</f>
        <v/>
      </c>
      <c r="AC36" s="929" t="str">
        <f t="shared" si="3"/>
        <v/>
      </c>
      <c r="AD36" s="925"/>
      <c r="AE36" s="930"/>
      <c r="AF36" s="423"/>
      <c r="AG36" s="931"/>
      <c r="AH36" s="931"/>
      <c r="AI36" s="930"/>
      <c r="AJ36" s="423"/>
      <c r="AK36" s="932"/>
      <c r="AL36" s="423"/>
      <c r="AM36" s="423"/>
      <c r="AN36" s="419"/>
      <c r="AO36" s="419"/>
      <c r="AP36" s="419"/>
      <c r="AQ36" s="419"/>
      <c r="AR36" s="419"/>
      <c r="AS36" s="419"/>
      <c r="AT36" s="419"/>
      <c r="AU36" s="419"/>
      <c r="AV36" s="419"/>
      <c r="AW36" s="419"/>
      <c r="AX36" s="419"/>
      <c r="AY36" s="419"/>
      <c r="AZ36" s="419"/>
      <c r="BA36" s="419"/>
      <c r="BB36" s="419"/>
      <c r="BC36" s="419"/>
      <c r="BD36" s="419"/>
      <c r="BE36" s="419"/>
      <c r="BF36" s="419"/>
      <c r="BG36" s="419"/>
      <c r="BH36" s="419"/>
      <c r="BI36" s="419"/>
      <c r="BJ36" s="419"/>
      <c r="BK36" s="419"/>
      <c r="BL36" s="419"/>
      <c r="BM36" s="419"/>
      <c r="BN36" s="419"/>
      <c r="BO36" s="419"/>
      <c r="BP36" s="419"/>
    </row>
    <row r="37" spans="1:68" s="420" customFormat="1" ht="78.75" customHeight="1" x14ac:dyDescent="0.25">
      <c r="A37" s="914"/>
      <c r="B37" s="915"/>
      <c r="C37" s="915"/>
      <c r="D37" s="915"/>
      <c r="E37" s="938"/>
      <c r="F37" s="915"/>
      <c r="G37" s="916"/>
      <c r="H37" s="917"/>
      <c r="I37" s="918"/>
      <c r="J37" s="919"/>
      <c r="K37" s="920"/>
      <c r="L37" s="917"/>
      <c r="M37" s="918"/>
      <c r="N37" s="922"/>
      <c r="O37" s="923">
        <v>4</v>
      </c>
      <c r="P37" s="428"/>
      <c r="Q37" s="924" t="str">
        <f t="shared" si="11"/>
        <v/>
      </c>
      <c r="R37" s="925"/>
      <c r="S37" s="925"/>
      <c r="T37" s="926" t="str">
        <f t="shared" si="7"/>
        <v/>
      </c>
      <c r="U37" s="925"/>
      <c r="V37" s="925"/>
      <c r="W37" s="925"/>
      <c r="X37" s="927" t="str">
        <f>IFERROR(IF(AND(Q36="Probabilidad",Q37="Probabilidad"),(Z36-(+Z36*T37)),IF(AND(Q36="Impacto",Q37="Probabilidad"),(Z35-(+Z35*T37)),IF(Q37="Impacto",Z36,""))),"")</f>
        <v/>
      </c>
      <c r="Y37" s="928" t="str">
        <f t="shared" si="4"/>
        <v/>
      </c>
      <c r="Z37" s="926" t="str">
        <f t="shared" si="8"/>
        <v/>
      </c>
      <c r="AA37" s="928" t="str">
        <f t="shared" si="5"/>
        <v/>
      </c>
      <c r="AB37" s="926" t="str">
        <f>IFERROR(IF(AND(Q36="Impacto",Q37="Impacto"),(AB36-(+AB36*T37)),IF(AND(Q36="Probabilidad",Q37="Impacto"),(AB35-(+AB35*T37)),IF(Q37="Probabilidad",AB36,""))),"")</f>
        <v/>
      </c>
      <c r="AC37" s="929" t="str">
        <f t="shared" si="3"/>
        <v/>
      </c>
      <c r="AD37" s="925"/>
      <c r="AE37" s="930"/>
      <c r="AF37" s="423"/>
      <c r="AG37" s="931"/>
      <c r="AH37" s="931"/>
      <c r="AI37" s="930"/>
      <c r="AJ37" s="423"/>
      <c r="AK37" s="932"/>
      <c r="AL37" s="423"/>
      <c r="AM37" s="423"/>
      <c r="AN37" s="419"/>
      <c r="AO37" s="419"/>
      <c r="AP37" s="419"/>
      <c r="AQ37" s="419"/>
      <c r="AR37" s="419"/>
      <c r="AS37" s="419"/>
      <c r="AT37" s="419"/>
      <c r="AU37" s="419"/>
      <c r="AV37" s="419"/>
      <c r="AW37" s="419"/>
      <c r="AX37" s="419"/>
      <c r="AY37" s="419"/>
      <c r="AZ37" s="419"/>
      <c r="BA37" s="419"/>
      <c r="BB37" s="419"/>
      <c r="BC37" s="419"/>
      <c r="BD37" s="419"/>
      <c r="BE37" s="419"/>
      <c r="BF37" s="419"/>
      <c r="BG37" s="419"/>
      <c r="BH37" s="419"/>
      <c r="BI37" s="419"/>
      <c r="BJ37" s="419"/>
      <c r="BK37" s="419"/>
      <c r="BL37" s="419"/>
      <c r="BM37" s="419"/>
      <c r="BN37" s="419"/>
      <c r="BO37" s="419"/>
      <c r="BP37" s="419"/>
    </row>
    <row r="38" spans="1:68" s="420" customFormat="1" ht="78.75" customHeight="1" x14ac:dyDescent="0.25">
      <c r="A38" s="914"/>
      <c r="B38" s="915"/>
      <c r="C38" s="915"/>
      <c r="D38" s="915"/>
      <c r="E38" s="938"/>
      <c r="F38" s="915"/>
      <c r="G38" s="916"/>
      <c r="H38" s="917"/>
      <c r="I38" s="918"/>
      <c r="J38" s="919"/>
      <c r="K38" s="920"/>
      <c r="L38" s="917"/>
      <c r="M38" s="918"/>
      <c r="N38" s="922"/>
      <c r="O38" s="923">
        <v>5</v>
      </c>
      <c r="P38" s="428"/>
      <c r="Q38" s="924" t="str">
        <f t="shared" si="11"/>
        <v/>
      </c>
      <c r="R38" s="925"/>
      <c r="S38" s="925"/>
      <c r="T38" s="926" t="str">
        <f t="shared" si="7"/>
        <v/>
      </c>
      <c r="U38" s="925"/>
      <c r="V38" s="925"/>
      <c r="W38" s="925"/>
      <c r="X38" s="927" t="str">
        <f>IFERROR(IF(AND(Q37="Probabilidad",Q38="Probabilidad"),(Z37-(+Z37*T38)),IF(AND(Q37="Impacto",Q38="Probabilidad"),(Z36-(+Z36*T38)),IF(Q38="Impacto",Z37,""))),"")</f>
        <v/>
      </c>
      <c r="Y38" s="928" t="str">
        <f t="shared" si="4"/>
        <v/>
      </c>
      <c r="Z38" s="926" t="str">
        <f t="shared" si="8"/>
        <v/>
      </c>
      <c r="AA38" s="928" t="str">
        <f t="shared" si="5"/>
        <v/>
      </c>
      <c r="AB38" s="926" t="str">
        <f>IFERROR(IF(AND(Q37="Impacto",Q38="Impacto"),(AB37-(+AB37*T38)),IF(AND(Q37="Probabilidad",Q38="Impacto"),(AB36-(+AB36*T38)),IF(Q38="Probabilidad",AB37,""))),"")</f>
        <v/>
      </c>
      <c r="AC38" s="929" t="str">
        <f t="shared" si="3"/>
        <v/>
      </c>
      <c r="AD38" s="925"/>
      <c r="AE38" s="930"/>
      <c r="AF38" s="423"/>
      <c r="AG38" s="931"/>
      <c r="AH38" s="931"/>
      <c r="AI38" s="930"/>
      <c r="AJ38" s="423"/>
      <c r="AK38" s="932"/>
      <c r="AL38" s="423"/>
      <c r="AM38" s="423"/>
      <c r="AN38" s="419"/>
      <c r="AO38" s="419"/>
      <c r="AP38" s="419"/>
      <c r="AQ38" s="419"/>
      <c r="AR38" s="419"/>
      <c r="AS38" s="419"/>
      <c r="AT38" s="419"/>
      <c r="AU38" s="419"/>
      <c r="AV38" s="419"/>
      <c r="AW38" s="419"/>
      <c r="AX38" s="419"/>
      <c r="AY38" s="419"/>
      <c r="AZ38" s="419"/>
      <c r="BA38" s="419"/>
      <c r="BB38" s="419"/>
      <c r="BC38" s="419"/>
      <c r="BD38" s="419"/>
      <c r="BE38" s="419"/>
      <c r="BF38" s="419"/>
      <c r="BG38" s="419"/>
      <c r="BH38" s="419"/>
      <c r="BI38" s="419"/>
      <c r="BJ38" s="419"/>
      <c r="BK38" s="419"/>
      <c r="BL38" s="419"/>
      <c r="BM38" s="419"/>
      <c r="BN38" s="419"/>
      <c r="BO38" s="419"/>
      <c r="BP38" s="419"/>
    </row>
    <row r="39" spans="1:68" s="420" customFormat="1" ht="78.75" customHeight="1" x14ac:dyDescent="0.25">
      <c r="A39" s="914"/>
      <c r="B39" s="915"/>
      <c r="C39" s="915"/>
      <c r="D39" s="915"/>
      <c r="E39" s="938"/>
      <c r="F39" s="915"/>
      <c r="G39" s="916"/>
      <c r="H39" s="917"/>
      <c r="I39" s="918"/>
      <c r="J39" s="919"/>
      <c r="K39" s="920"/>
      <c r="L39" s="917"/>
      <c r="M39" s="918"/>
      <c r="N39" s="922"/>
      <c r="O39" s="923">
        <v>6</v>
      </c>
      <c r="P39" s="428"/>
      <c r="Q39" s="924" t="str">
        <f t="shared" si="11"/>
        <v/>
      </c>
      <c r="R39" s="925"/>
      <c r="S39" s="925"/>
      <c r="T39" s="926" t="str">
        <f t="shared" si="7"/>
        <v/>
      </c>
      <c r="U39" s="925"/>
      <c r="V39" s="925"/>
      <c r="W39" s="925"/>
      <c r="X39" s="927" t="str">
        <f>IFERROR(IF(AND(Q38="Probabilidad",Q39="Probabilidad"),(Z38-(+Z38*T39)),IF(AND(Q38="Impacto",Q39="Probabilidad"),(Z37-(+Z37*T39)),IF(Q39="Impacto",Z38,""))),"")</f>
        <v/>
      </c>
      <c r="Y39" s="928" t="str">
        <f t="shared" si="4"/>
        <v/>
      </c>
      <c r="Z39" s="926" t="str">
        <f t="shared" si="8"/>
        <v/>
      </c>
      <c r="AA39" s="928" t="str">
        <f t="shared" si="5"/>
        <v/>
      </c>
      <c r="AB39" s="926" t="str">
        <f>IFERROR(IF(AND(Q38="Impacto",Q39="Impacto"),(AB38-(+AB38*T39)),IF(AND(Q38="Probabilidad",Q39="Impacto"),(AB37-(+AB37*T39)),IF(Q39="Probabilidad",AB38,""))),"")</f>
        <v/>
      </c>
      <c r="AC39" s="929" t="str">
        <f t="shared" si="3"/>
        <v/>
      </c>
      <c r="AD39" s="925"/>
      <c r="AE39" s="930"/>
      <c r="AF39" s="423"/>
      <c r="AG39" s="931"/>
      <c r="AH39" s="931"/>
      <c r="AI39" s="930"/>
      <c r="AJ39" s="423"/>
      <c r="AK39" s="932"/>
      <c r="AL39" s="423"/>
      <c r="AM39" s="423"/>
      <c r="AN39" s="419"/>
      <c r="AO39" s="419"/>
      <c r="AP39" s="419"/>
      <c r="AQ39" s="419"/>
      <c r="AR39" s="419"/>
      <c r="AS39" s="419"/>
      <c r="AT39" s="419"/>
      <c r="AU39" s="419"/>
      <c r="AV39" s="419"/>
      <c r="AW39" s="419"/>
      <c r="AX39" s="419"/>
      <c r="AY39" s="419"/>
      <c r="AZ39" s="419"/>
      <c r="BA39" s="419"/>
      <c r="BB39" s="419"/>
      <c r="BC39" s="419"/>
      <c r="BD39" s="419"/>
      <c r="BE39" s="419"/>
      <c r="BF39" s="419"/>
      <c r="BG39" s="419"/>
      <c r="BH39" s="419"/>
      <c r="BI39" s="419"/>
      <c r="BJ39" s="419"/>
      <c r="BK39" s="419"/>
      <c r="BL39" s="419"/>
      <c r="BM39" s="419"/>
      <c r="BN39" s="419"/>
      <c r="BO39" s="419"/>
      <c r="BP39" s="419"/>
    </row>
    <row r="40" spans="1:68" s="420" customFormat="1" ht="78.75" customHeight="1" x14ac:dyDescent="0.25">
      <c r="A40" s="914">
        <v>6</v>
      </c>
      <c r="B40" s="915"/>
      <c r="C40" s="915"/>
      <c r="D40" s="915"/>
      <c r="E40" s="934"/>
      <c r="F40" s="915"/>
      <c r="G40" s="916"/>
      <c r="H40" s="917" t="str">
        <f>IF(G40&lt;=0,"",IF(G40&lt;=2,"Muy Baja",IF(G40&lt;=24,"Baja",IF(G40&lt;=500,"Media",IF(G40&lt;=5000,"Alta","Muy Alta")))))</f>
        <v/>
      </c>
      <c r="I40" s="918" t="str">
        <f>IF(H40="","",IF(H40="Muy Baja",0.2,IF(H40="Baja",0.4,IF(H40="Media",0.6,IF(H40="Alta",0.8,IF(H40="Muy Alta",1,))))))</f>
        <v/>
      </c>
      <c r="J40" s="919"/>
      <c r="K40" s="920"/>
      <c r="L40" s="917" t="str">
        <f>IF(OR(K40='Tabla Impacto'!$C$11,K40='Tabla Impacto'!$D$11),"Leve",IF(OR(K40='Tabla Impacto'!$C$12,K40='Tabla Impacto'!$D$12),"Menor",IF(OR(K40='Tabla Impacto'!$C$13,K40='Tabla Impacto'!$D$13),"Moderado",IF(OR(K40='Tabla Impacto'!$C$14,K40='Tabla Impacto'!$D$14),"Mayor",IF(OR(K40='Tabla Impacto'!$C$15,K40='Tabla Impacto'!$D$15),"Catastrófico","")))))</f>
        <v/>
      </c>
      <c r="M40" s="918" t="str">
        <f>IF(L40="","",IF(L40="Leve",0.2,IF(L40="Menor",0.4,IF(L40="Moderado",0.6,IF(L40="Mayor",0.8,IF(L40="Catastrófico",1,))))))</f>
        <v/>
      </c>
      <c r="N40" s="922"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923">
        <v>1</v>
      </c>
      <c r="P40" s="428"/>
      <c r="Q40" s="924" t="str">
        <f t="shared" si="11"/>
        <v/>
      </c>
      <c r="R40" s="925"/>
      <c r="S40" s="925"/>
      <c r="T40" s="926" t="str">
        <f t="shared" si="7"/>
        <v/>
      </c>
      <c r="U40" s="925"/>
      <c r="V40" s="925"/>
      <c r="W40" s="925"/>
      <c r="X40" s="927" t="str">
        <f>IFERROR(IF(Q40="Probabilidad",(I40-(+I40*T40)),IF(Q40="Impacto",I40,"")),"")</f>
        <v/>
      </c>
      <c r="Y40" s="928" t="str">
        <f>IFERROR(IF(X40="","",IF(X40&lt;=0.2,"Muy Baja",IF(X40&lt;=0.4,"Baja",IF(X40&lt;=0.6,"Media",IF(X40&lt;=0.8,"Alta","Muy Alta"))))),"")</f>
        <v/>
      </c>
      <c r="Z40" s="926" t="str">
        <f t="shared" si="8"/>
        <v/>
      </c>
      <c r="AA40" s="928" t="str">
        <f>IFERROR(IF(AB40="","",IF(AB40&lt;=0.2,"Leve",IF(AB40&lt;=0.4,"Menor",IF(AB40&lt;=0.6,"Moderado",IF(AB40&lt;=0.8,"Mayor","Catastrófico"))))),"")</f>
        <v/>
      </c>
      <c r="AB40" s="926" t="str">
        <f>IFERROR(IF(Q40="Impacto",(M40-(+M40*T40)),IF(Q40="Probabilidad",M40,"")),"")</f>
        <v/>
      </c>
      <c r="AC40" s="929" t="str">
        <f t="shared" si="3"/>
        <v/>
      </c>
      <c r="AD40" s="925"/>
      <c r="AE40" s="930"/>
      <c r="AF40" s="423"/>
      <c r="AG40" s="931"/>
      <c r="AH40" s="931"/>
      <c r="AI40" s="930"/>
      <c r="AJ40" s="423"/>
      <c r="AK40" s="932"/>
      <c r="AL40" s="423"/>
      <c r="AM40" s="423"/>
      <c r="AN40" s="419"/>
      <c r="AO40" s="419"/>
      <c r="AP40" s="419"/>
      <c r="AQ40" s="419"/>
      <c r="AR40" s="419"/>
      <c r="AS40" s="419"/>
      <c r="AT40" s="419"/>
      <c r="AU40" s="419"/>
      <c r="AV40" s="419"/>
      <c r="AW40" s="419"/>
      <c r="AX40" s="419"/>
      <c r="AY40" s="419"/>
      <c r="AZ40" s="419"/>
      <c r="BA40" s="419"/>
      <c r="BB40" s="419"/>
      <c r="BC40" s="419"/>
      <c r="BD40" s="419"/>
      <c r="BE40" s="419"/>
      <c r="BF40" s="419"/>
      <c r="BG40" s="419"/>
      <c r="BH40" s="419"/>
      <c r="BI40" s="419"/>
      <c r="BJ40" s="419"/>
      <c r="BK40" s="419"/>
      <c r="BL40" s="419"/>
      <c r="BM40" s="419"/>
      <c r="BN40" s="419"/>
      <c r="BO40" s="419"/>
      <c r="BP40" s="419"/>
    </row>
    <row r="41" spans="1:68" s="420" customFormat="1" ht="78.75" customHeight="1" x14ac:dyDescent="0.25">
      <c r="A41" s="914"/>
      <c r="B41" s="915"/>
      <c r="C41" s="915"/>
      <c r="D41" s="915"/>
      <c r="E41" s="934"/>
      <c r="F41" s="915"/>
      <c r="G41" s="916"/>
      <c r="H41" s="917"/>
      <c r="I41" s="918"/>
      <c r="J41" s="919"/>
      <c r="K41" s="920"/>
      <c r="L41" s="917"/>
      <c r="M41" s="918"/>
      <c r="N41" s="922"/>
      <c r="O41" s="923">
        <v>2</v>
      </c>
      <c r="P41" s="428"/>
      <c r="Q41" s="924" t="str">
        <f t="shared" si="11"/>
        <v/>
      </c>
      <c r="R41" s="925"/>
      <c r="S41" s="925"/>
      <c r="T41" s="926" t="str">
        <f t="shared" si="7"/>
        <v/>
      </c>
      <c r="U41" s="925"/>
      <c r="V41" s="925"/>
      <c r="W41" s="925"/>
      <c r="X41" s="927" t="str">
        <f>IFERROR(IF(AND(Q40="Probabilidad",Q41="Probabilidad"),(Z40-(+Z40*T41)),IF(Q41="Probabilidad",(I40-(+I40*T41)),IF(Q41="Impacto",Z40,""))),"")</f>
        <v/>
      </c>
      <c r="Y41" s="928" t="str">
        <f t="shared" si="4"/>
        <v/>
      </c>
      <c r="Z41" s="926" t="str">
        <f t="shared" si="8"/>
        <v/>
      </c>
      <c r="AA41" s="928" t="str">
        <f t="shared" si="5"/>
        <v/>
      </c>
      <c r="AB41" s="926" t="str">
        <f>IFERROR(IF(AND(Q40="Impacto",Q41="Impacto"),(AB40-(+AB40*T41)),IF(Q41="Impacto",(M40-(+M40*T41)),IF(Q41="Probabilidad",AB40,""))),"")</f>
        <v/>
      </c>
      <c r="AC41" s="929" t="str">
        <f t="shared" si="3"/>
        <v/>
      </c>
      <c r="AD41" s="925"/>
      <c r="AE41" s="930"/>
      <c r="AF41" s="423"/>
      <c r="AG41" s="931"/>
      <c r="AH41" s="931"/>
      <c r="AI41" s="930"/>
      <c r="AJ41" s="423"/>
      <c r="AK41" s="932"/>
      <c r="AL41" s="423"/>
      <c r="AM41" s="423"/>
      <c r="AN41" s="419"/>
      <c r="AO41" s="419"/>
      <c r="AP41" s="419"/>
      <c r="AQ41" s="419"/>
      <c r="AR41" s="419"/>
      <c r="AS41" s="419"/>
      <c r="AT41" s="419"/>
      <c r="AU41" s="419"/>
      <c r="AV41" s="419"/>
      <c r="AW41" s="419"/>
      <c r="AX41" s="419"/>
      <c r="AY41" s="419"/>
      <c r="AZ41" s="419"/>
      <c r="BA41" s="419"/>
      <c r="BB41" s="419"/>
      <c r="BC41" s="419"/>
      <c r="BD41" s="419"/>
      <c r="BE41" s="419"/>
      <c r="BF41" s="419"/>
      <c r="BG41" s="419"/>
      <c r="BH41" s="419"/>
      <c r="BI41" s="419"/>
      <c r="BJ41" s="419"/>
      <c r="BK41" s="419"/>
      <c r="BL41" s="419"/>
      <c r="BM41" s="419"/>
      <c r="BN41" s="419"/>
      <c r="BO41" s="419"/>
      <c r="BP41" s="419"/>
    </row>
    <row r="42" spans="1:68" s="420" customFormat="1" ht="78.75" customHeight="1" x14ac:dyDescent="0.25">
      <c r="A42" s="914"/>
      <c r="B42" s="915"/>
      <c r="C42" s="915"/>
      <c r="D42" s="915"/>
      <c r="E42" s="934"/>
      <c r="F42" s="915"/>
      <c r="G42" s="916"/>
      <c r="H42" s="917"/>
      <c r="I42" s="918"/>
      <c r="J42" s="919"/>
      <c r="K42" s="920"/>
      <c r="L42" s="917"/>
      <c r="M42" s="918"/>
      <c r="N42" s="922"/>
      <c r="O42" s="923">
        <v>3</v>
      </c>
      <c r="P42" s="428"/>
      <c r="Q42" s="924" t="str">
        <f t="shared" si="11"/>
        <v/>
      </c>
      <c r="R42" s="925"/>
      <c r="S42" s="925"/>
      <c r="T42" s="926" t="str">
        <f t="shared" si="7"/>
        <v/>
      </c>
      <c r="U42" s="925"/>
      <c r="V42" s="925"/>
      <c r="W42" s="925"/>
      <c r="X42" s="927" t="str">
        <f>IFERROR(IF(AND(Q41="Probabilidad",Q42="Probabilidad"),(Z41-(+Z41*T42)),IF(AND(Q41="Impacto",Q42="Probabilidad"),(Z40-(+Z40*T42)),IF(Q42="Impacto",Z41,""))),"")</f>
        <v/>
      </c>
      <c r="Y42" s="928" t="str">
        <f t="shared" si="4"/>
        <v/>
      </c>
      <c r="Z42" s="926" t="str">
        <f t="shared" si="8"/>
        <v/>
      </c>
      <c r="AA42" s="928" t="str">
        <f t="shared" si="5"/>
        <v/>
      </c>
      <c r="AB42" s="926" t="str">
        <f>IFERROR(IF(AND(Q41="Impacto",Q42="Impacto"),(AB41-(+AB41*T42)),IF(AND(Q41="Probabilidad",Q42="Impacto"),(AB40-(+AB40*T42)),IF(Q42="Probabilidad",AB41,""))),"")</f>
        <v/>
      </c>
      <c r="AC42" s="929" t="str">
        <f t="shared" ref="AC42:AC69" si="12">IFERROR(IF(OR(AND(Y42="Muy Baja",AA42="Leve"),AND(Y42="Muy Baja",AA42="Menor"),AND(Y42="Baja",AA42="Leve")),"Bajo",IF(OR(AND(Y42="Muy baja",AA42="Moderado"),AND(Y42="Baja",AA42="Menor"),AND(Y42="Baja",AA42="Moderado"),AND(Y42="Media",AA42="Leve"),AND(Y42="Media",AA42="Menor"),AND(Y42="Media",AA42="Moderado"),AND(Y42="Alta",AA42="Leve"),AND(Y42="Alta",AA42="Menor")),"Moderado",IF(OR(AND(Y42="Muy Baja",AA42="Mayor"),AND(Y42="Baja",AA42="Mayor"),AND(Y42="Media",AA42="Mayor"),AND(Y42="Alta",AA42="Moderado"),AND(Y42="Alta",AA42="Mayor"),AND(Y42="Muy Alta",AA42="Leve"),AND(Y42="Muy Alta",AA42="Menor"),AND(Y42="Muy Alta",AA42="Moderado"),AND(Y42="Muy Alta",AA42="Mayor")),"Alto",IF(OR(AND(Y42="Muy Baja",AA42="Catastrófico"),AND(Y42="Baja",AA42="Catastrófico"),AND(Y42="Media",AA42="Catastrófico"),AND(Y42="Alta",AA42="Catastrófico"),AND(Y42="Muy Alta",AA42="Catastrófico")),"Extremo","")))),"")</f>
        <v/>
      </c>
      <c r="AD42" s="925"/>
      <c r="AE42" s="930"/>
      <c r="AF42" s="423"/>
      <c r="AG42" s="931"/>
      <c r="AH42" s="931"/>
      <c r="AI42" s="930"/>
      <c r="AJ42" s="423"/>
      <c r="AK42" s="932"/>
      <c r="AL42" s="423"/>
      <c r="AM42" s="423"/>
      <c r="AN42" s="419"/>
      <c r="AO42" s="419"/>
      <c r="AP42" s="419"/>
      <c r="AQ42" s="419"/>
      <c r="AR42" s="419"/>
      <c r="AS42" s="419"/>
      <c r="AT42" s="419"/>
      <c r="AU42" s="419"/>
      <c r="AV42" s="419"/>
      <c r="AW42" s="419"/>
      <c r="AX42" s="419"/>
      <c r="AY42" s="419"/>
      <c r="AZ42" s="419"/>
      <c r="BA42" s="419"/>
      <c r="BB42" s="419"/>
      <c r="BC42" s="419"/>
      <c r="BD42" s="419"/>
      <c r="BE42" s="419"/>
      <c r="BF42" s="419"/>
      <c r="BG42" s="419"/>
      <c r="BH42" s="419"/>
      <c r="BI42" s="419"/>
      <c r="BJ42" s="419"/>
      <c r="BK42" s="419"/>
      <c r="BL42" s="419"/>
      <c r="BM42" s="419"/>
      <c r="BN42" s="419"/>
      <c r="BO42" s="419"/>
      <c r="BP42" s="419"/>
    </row>
    <row r="43" spans="1:68" s="420" customFormat="1" ht="78.75" customHeight="1" x14ac:dyDescent="0.25">
      <c r="A43" s="914"/>
      <c r="B43" s="915"/>
      <c r="C43" s="915"/>
      <c r="D43" s="915"/>
      <c r="E43" s="934"/>
      <c r="F43" s="915"/>
      <c r="G43" s="916"/>
      <c r="H43" s="917"/>
      <c r="I43" s="918"/>
      <c r="J43" s="919"/>
      <c r="K43" s="920"/>
      <c r="L43" s="917"/>
      <c r="M43" s="918"/>
      <c r="N43" s="922"/>
      <c r="O43" s="923">
        <v>4</v>
      </c>
      <c r="P43" s="428"/>
      <c r="Q43" s="924" t="str">
        <f t="shared" si="11"/>
        <v/>
      </c>
      <c r="R43" s="925"/>
      <c r="S43" s="925"/>
      <c r="T43" s="926" t="str">
        <f t="shared" si="7"/>
        <v/>
      </c>
      <c r="U43" s="925"/>
      <c r="V43" s="925"/>
      <c r="W43" s="925"/>
      <c r="X43" s="927" t="str">
        <f>IFERROR(IF(AND(Q42="Probabilidad",Q43="Probabilidad"),(Z42-(+Z42*T43)),IF(AND(Q42="Impacto",Q43="Probabilidad"),(Z41-(+Z41*T43)),IF(Q43="Impacto",Z42,""))),"")</f>
        <v/>
      </c>
      <c r="Y43" s="928" t="str">
        <f t="shared" si="4"/>
        <v/>
      </c>
      <c r="Z43" s="926" t="str">
        <f t="shared" si="8"/>
        <v/>
      </c>
      <c r="AA43" s="928" t="str">
        <f t="shared" si="5"/>
        <v/>
      </c>
      <c r="AB43" s="926" t="str">
        <f>IFERROR(IF(AND(Q42="Impacto",Q43="Impacto"),(AB42-(+AB42*T43)),IF(AND(Q42="Probabilidad",Q43="Impacto"),(AB41-(+AB41*T43)),IF(Q43="Probabilidad",AB42,""))),"")</f>
        <v/>
      </c>
      <c r="AC43" s="929" t="str">
        <f t="shared" si="12"/>
        <v/>
      </c>
      <c r="AD43" s="925"/>
      <c r="AE43" s="930"/>
      <c r="AF43" s="423"/>
      <c r="AG43" s="931"/>
      <c r="AH43" s="931"/>
      <c r="AI43" s="930"/>
      <c r="AJ43" s="423"/>
      <c r="AK43" s="932"/>
      <c r="AL43" s="423"/>
      <c r="AM43" s="423"/>
      <c r="AN43" s="419"/>
      <c r="AO43" s="419"/>
      <c r="AP43" s="419"/>
      <c r="AQ43" s="419"/>
      <c r="AR43" s="419"/>
      <c r="AS43" s="419"/>
      <c r="AT43" s="419"/>
      <c r="AU43" s="419"/>
      <c r="AV43" s="419"/>
      <c r="AW43" s="419"/>
      <c r="AX43" s="419"/>
      <c r="AY43" s="419"/>
      <c r="AZ43" s="419"/>
      <c r="BA43" s="419"/>
      <c r="BB43" s="419"/>
      <c r="BC43" s="419"/>
      <c r="BD43" s="419"/>
      <c r="BE43" s="419"/>
      <c r="BF43" s="419"/>
      <c r="BG43" s="419"/>
      <c r="BH43" s="419"/>
      <c r="BI43" s="419"/>
      <c r="BJ43" s="419"/>
      <c r="BK43" s="419"/>
      <c r="BL43" s="419"/>
      <c r="BM43" s="419"/>
      <c r="BN43" s="419"/>
      <c r="BO43" s="419"/>
      <c r="BP43" s="419"/>
    </row>
    <row r="44" spans="1:68" s="420" customFormat="1" ht="78.75" customHeight="1" x14ac:dyDescent="0.25">
      <c r="A44" s="914"/>
      <c r="B44" s="915"/>
      <c r="C44" s="915"/>
      <c r="D44" s="915"/>
      <c r="E44" s="934"/>
      <c r="F44" s="915"/>
      <c r="G44" s="916"/>
      <c r="H44" s="917"/>
      <c r="I44" s="918"/>
      <c r="J44" s="919"/>
      <c r="K44" s="920"/>
      <c r="L44" s="917"/>
      <c r="M44" s="918"/>
      <c r="N44" s="922"/>
      <c r="O44" s="923">
        <v>5</v>
      </c>
      <c r="P44" s="428"/>
      <c r="Q44" s="924" t="str">
        <f t="shared" si="11"/>
        <v/>
      </c>
      <c r="R44" s="925"/>
      <c r="S44" s="925"/>
      <c r="T44" s="926" t="str">
        <f t="shared" si="7"/>
        <v/>
      </c>
      <c r="U44" s="925"/>
      <c r="V44" s="925"/>
      <c r="W44" s="925"/>
      <c r="X44" s="927" t="str">
        <f>IFERROR(IF(AND(Q43="Probabilidad",Q44="Probabilidad"),(Z43-(+Z43*T44)),IF(AND(Q43="Impacto",Q44="Probabilidad"),(Z42-(+Z42*T44)),IF(Q44="Impacto",Z43,""))),"")</f>
        <v/>
      </c>
      <c r="Y44" s="928" t="str">
        <f t="shared" si="4"/>
        <v/>
      </c>
      <c r="Z44" s="926" t="str">
        <f t="shared" si="8"/>
        <v/>
      </c>
      <c r="AA44" s="928" t="str">
        <f t="shared" si="5"/>
        <v/>
      </c>
      <c r="AB44" s="926" t="str">
        <f>IFERROR(IF(AND(Q43="Impacto",Q44="Impacto"),(AB43-(+AB43*T44)),IF(AND(Q43="Probabilidad",Q44="Impacto"),(AB42-(+AB42*T44)),IF(Q44="Probabilidad",AB43,""))),"")</f>
        <v/>
      </c>
      <c r="AC44" s="929" t="str">
        <f t="shared" si="12"/>
        <v/>
      </c>
      <c r="AD44" s="925"/>
      <c r="AE44" s="930"/>
      <c r="AF44" s="423"/>
      <c r="AG44" s="931"/>
      <c r="AH44" s="931"/>
      <c r="AI44" s="930"/>
      <c r="AJ44" s="423"/>
      <c r="AK44" s="932"/>
      <c r="AL44" s="423"/>
      <c r="AM44" s="423"/>
      <c r="AN44" s="419"/>
      <c r="AO44" s="419"/>
      <c r="AP44" s="419"/>
      <c r="AQ44" s="419"/>
      <c r="AR44" s="419"/>
      <c r="AS44" s="419"/>
      <c r="AT44" s="419"/>
      <c r="AU44" s="419"/>
      <c r="AV44" s="419"/>
      <c r="AW44" s="419"/>
      <c r="AX44" s="419"/>
      <c r="AY44" s="419"/>
      <c r="AZ44" s="419"/>
      <c r="BA44" s="419"/>
      <c r="BB44" s="419"/>
      <c r="BC44" s="419"/>
      <c r="BD44" s="419"/>
      <c r="BE44" s="419"/>
      <c r="BF44" s="419"/>
      <c r="BG44" s="419"/>
      <c r="BH44" s="419"/>
      <c r="BI44" s="419"/>
      <c r="BJ44" s="419"/>
      <c r="BK44" s="419"/>
      <c r="BL44" s="419"/>
      <c r="BM44" s="419"/>
      <c r="BN44" s="419"/>
      <c r="BO44" s="419"/>
      <c r="BP44" s="419"/>
    </row>
    <row r="45" spans="1:68" s="420" customFormat="1" ht="78.75" customHeight="1" x14ac:dyDescent="0.25">
      <c r="A45" s="914"/>
      <c r="B45" s="915"/>
      <c r="C45" s="915"/>
      <c r="D45" s="915"/>
      <c r="E45" s="934"/>
      <c r="F45" s="915"/>
      <c r="G45" s="916"/>
      <c r="H45" s="917"/>
      <c r="I45" s="918"/>
      <c r="J45" s="919"/>
      <c r="K45" s="920"/>
      <c r="L45" s="917"/>
      <c r="M45" s="918"/>
      <c r="N45" s="922"/>
      <c r="O45" s="923">
        <v>6</v>
      </c>
      <c r="P45" s="428"/>
      <c r="Q45" s="924" t="str">
        <f t="shared" si="11"/>
        <v/>
      </c>
      <c r="R45" s="925"/>
      <c r="S45" s="925"/>
      <c r="T45" s="926" t="str">
        <f t="shared" si="7"/>
        <v/>
      </c>
      <c r="U45" s="925"/>
      <c r="V45" s="925"/>
      <c r="W45" s="925"/>
      <c r="X45" s="927" t="str">
        <f>IFERROR(IF(AND(Q44="Probabilidad",Q45="Probabilidad"),(Z44-(+Z44*T45)),IF(AND(Q44="Impacto",Q45="Probabilidad"),(Z43-(+Z43*T45)),IF(Q45="Impacto",Z44,""))),"")</f>
        <v/>
      </c>
      <c r="Y45" s="928" t="str">
        <f t="shared" si="4"/>
        <v/>
      </c>
      <c r="Z45" s="926" t="str">
        <f t="shared" si="8"/>
        <v/>
      </c>
      <c r="AA45" s="928" t="str">
        <f>IFERROR(IF(AB45="","",IF(AB45&lt;=0.2,"Leve",IF(AB45&lt;=0.4,"Menor",IF(AB45&lt;=0.6,"Moderado",IF(AB45&lt;=0.8,"Mayor","Catastrófico"))))),"")</f>
        <v/>
      </c>
      <c r="AB45" s="926" t="str">
        <f>IFERROR(IF(AND(Q44="Impacto",Q45="Impacto"),(AB44-(+AB44*T45)),IF(AND(Q44="Probabilidad",Q45="Impacto"),(AB43-(+AB43*T45)),IF(Q45="Probabilidad",AB44,""))),"")</f>
        <v/>
      </c>
      <c r="AC45" s="929" t="str">
        <f t="shared" si="12"/>
        <v/>
      </c>
      <c r="AD45" s="925"/>
      <c r="AE45" s="930"/>
      <c r="AF45" s="423"/>
      <c r="AG45" s="931"/>
      <c r="AH45" s="931"/>
      <c r="AI45" s="930"/>
      <c r="AJ45" s="423"/>
      <c r="AK45" s="932"/>
      <c r="AL45" s="423"/>
      <c r="AM45" s="423"/>
      <c r="AN45" s="419"/>
      <c r="AO45" s="419"/>
      <c r="AP45" s="419"/>
      <c r="AQ45" s="419"/>
      <c r="AR45" s="419"/>
      <c r="AS45" s="419"/>
      <c r="AT45" s="419"/>
      <c r="AU45" s="419"/>
      <c r="AV45" s="419"/>
      <c r="AW45" s="419"/>
      <c r="AX45" s="419"/>
      <c r="AY45" s="419"/>
      <c r="AZ45" s="419"/>
      <c r="BA45" s="419"/>
      <c r="BB45" s="419"/>
      <c r="BC45" s="419"/>
      <c r="BD45" s="419"/>
      <c r="BE45" s="419"/>
      <c r="BF45" s="419"/>
      <c r="BG45" s="419"/>
      <c r="BH45" s="419"/>
      <c r="BI45" s="419"/>
      <c r="BJ45" s="419"/>
      <c r="BK45" s="419"/>
      <c r="BL45" s="419"/>
      <c r="BM45" s="419"/>
      <c r="BN45" s="419"/>
      <c r="BO45" s="419"/>
      <c r="BP45" s="419"/>
    </row>
    <row r="46" spans="1:68" s="420" customFormat="1" ht="78.75" customHeight="1" x14ac:dyDescent="0.25">
      <c r="A46" s="941">
        <v>7</v>
      </c>
      <c r="B46" s="915"/>
      <c r="C46" s="915"/>
      <c r="D46" s="915"/>
      <c r="E46" s="934"/>
      <c r="F46" s="915"/>
      <c r="G46" s="916"/>
      <c r="H46" s="917" t="str">
        <f>IF(G46&lt;=0,"",IF(G46&lt;=2,"Muy Baja",IF(G46&lt;=24,"Baja",IF(G46&lt;=500,"Media",IF(G46&lt;=5000,"Alta","Muy Alta")))))</f>
        <v/>
      </c>
      <c r="I46" s="918" t="str">
        <f>IF(H46="","",IF(H46="Muy Baja",0.2,IF(H46="Baja",0.4,IF(H46="Media",0.6,IF(H46="Alta",0.8,IF(H46="Muy Alta",1,))))))</f>
        <v/>
      </c>
      <c r="J46" s="919"/>
      <c r="K46" s="920">
        <f>IF(NOT(ISERROR(MATCH(J46,'Tabla Impacto'!$B$221:$B$223,0))),'Tabla Impacto'!$F$223&amp;"Por favor no seleccionar los criterios de impacto(Afectación Económica o presupuestal y Pérdida Reputacional)",J46)</f>
        <v>0</v>
      </c>
      <c r="L46" s="917" t="str">
        <f>IF(OR(K46='Tabla Impacto'!$C$11,K46='Tabla Impacto'!$D$11),"Leve",IF(OR(K46='Tabla Impacto'!$C$12,K46='Tabla Impacto'!$D$12),"Menor",IF(OR(K46='Tabla Impacto'!$C$13,K46='Tabla Impacto'!$D$13),"Moderado",IF(OR(K46='Tabla Impacto'!$C$14,K46='Tabla Impacto'!$D$14),"Mayor",IF(OR(K46='Tabla Impacto'!$C$15,K46='Tabla Impacto'!$D$15),"Catastrófico","")))))</f>
        <v/>
      </c>
      <c r="M46" s="918" t="str">
        <f>IF(L46="","",IF(L46="Leve",0.2,IF(L46="Menor",0.4,IF(L46="Moderado",0.6,IF(L46="Mayor",0.8,IF(L46="Catastrófico",1,))))))</f>
        <v/>
      </c>
      <c r="N46" s="922"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923">
        <v>1</v>
      </c>
      <c r="P46" s="428"/>
      <c r="Q46" s="924" t="str">
        <f t="shared" si="11"/>
        <v/>
      </c>
      <c r="R46" s="925"/>
      <c r="S46" s="925"/>
      <c r="T46" s="926" t="str">
        <f t="shared" si="7"/>
        <v/>
      </c>
      <c r="U46" s="925"/>
      <c r="V46" s="925"/>
      <c r="W46" s="925"/>
      <c r="X46" s="927" t="str">
        <f>IFERROR(IF(Q46="Probabilidad",(I46-(+I46*T46)),IF(Q46="Impacto",I46,"")),"")</f>
        <v/>
      </c>
      <c r="Y46" s="928" t="str">
        <f>IFERROR(IF(X46="","",IF(X46&lt;=0.2,"Muy Baja",IF(X46&lt;=0.4,"Baja",IF(X46&lt;=0.6,"Media",IF(X46&lt;=0.8,"Alta","Muy Alta"))))),"")</f>
        <v/>
      </c>
      <c r="Z46" s="926" t="str">
        <f t="shared" si="8"/>
        <v/>
      </c>
      <c r="AA46" s="928" t="str">
        <f>IFERROR(IF(AB46="","",IF(AB46&lt;=0.2,"Leve",IF(AB46&lt;=0.4,"Menor",IF(AB46&lt;=0.6,"Moderado",IF(AB46&lt;=0.8,"Mayor","Catastrófico"))))),"")</f>
        <v/>
      </c>
      <c r="AB46" s="926" t="str">
        <f>IFERROR(IF(Q46="Impacto",(M46-(+M46*T46)),IF(Q46="Probabilidad",M46,"")),"")</f>
        <v/>
      </c>
      <c r="AC46" s="929" t="str">
        <f t="shared" si="12"/>
        <v/>
      </c>
      <c r="AD46" s="925"/>
      <c r="AE46" s="930"/>
      <c r="AF46" s="423"/>
      <c r="AG46" s="931"/>
      <c r="AH46" s="931"/>
      <c r="AI46" s="930"/>
      <c r="AJ46" s="423"/>
      <c r="AK46" s="932"/>
      <c r="AL46" s="423"/>
      <c r="AM46" s="423"/>
      <c r="AN46" s="419"/>
      <c r="AO46" s="419"/>
      <c r="AP46" s="419"/>
      <c r="AQ46" s="419"/>
      <c r="AR46" s="419"/>
      <c r="AS46" s="419"/>
      <c r="AT46" s="419"/>
      <c r="AU46" s="419"/>
      <c r="AV46" s="419"/>
      <c r="AW46" s="419"/>
      <c r="AX46" s="419"/>
      <c r="AY46" s="419"/>
      <c r="AZ46" s="419"/>
      <c r="BA46" s="419"/>
      <c r="BB46" s="419"/>
      <c r="BC46" s="419"/>
      <c r="BD46" s="419"/>
      <c r="BE46" s="419"/>
      <c r="BF46" s="419"/>
      <c r="BG46" s="419"/>
      <c r="BH46" s="419"/>
      <c r="BI46" s="419"/>
      <c r="BJ46" s="419"/>
      <c r="BK46" s="419"/>
      <c r="BL46" s="419"/>
      <c r="BM46" s="419"/>
      <c r="BN46" s="419"/>
      <c r="BO46" s="419"/>
      <c r="BP46" s="419"/>
    </row>
    <row r="47" spans="1:68" s="420" customFormat="1" ht="78.75" customHeight="1" x14ac:dyDescent="0.25">
      <c r="A47" s="941"/>
      <c r="B47" s="915"/>
      <c r="C47" s="915"/>
      <c r="D47" s="915"/>
      <c r="E47" s="934"/>
      <c r="F47" s="915"/>
      <c r="G47" s="916"/>
      <c r="H47" s="917"/>
      <c r="I47" s="918"/>
      <c r="J47" s="919"/>
      <c r="K47" s="920">
        <f>IF(NOT(ISERROR(MATCH(J47,_xlfn.ANCHORARRAY(E58),0))),I60&amp;"Por favor no seleccionar los criterios de impacto",J47)</f>
        <v>0</v>
      </c>
      <c r="L47" s="917"/>
      <c r="M47" s="918"/>
      <c r="N47" s="922"/>
      <c r="O47" s="923">
        <v>2</v>
      </c>
      <c r="P47" s="428"/>
      <c r="Q47" s="924" t="str">
        <f t="shared" si="11"/>
        <v/>
      </c>
      <c r="R47" s="925"/>
      <c r="S47" s="925"/>
      <c r="T47" s="926" t="str">
        <f t="shared" si="7"/>
        <v/>
      </c>
      <c r="U47" s="925"/>
      <c r="V47" s="925"/>
      <c r="W47" s="925"/>
      <c r="X47" s="927" t="str">
        <f>IFERROR(IF(AND(Q46="Probabilidad",Q47="Probabilidad"),(Z46-(+Z46*T47)),IF(Q47="Probabilidad",(I46-(+I46*T47)),IF(Q47="Impacto",Z46,""))),"")</f>
        <v/>
      </c>
      <c r="Y47" s="928" t="str">
        <f t="shared" si="4"/>
        <v/>
      </c>
      <c r="Z47" s="926" t="str">
        <f t="shared" si="8"/>
        <v/>
      </c>
      <c r="AA47" s="928" t="str">
        <f t="shared" si="5"/>
        <v/>
      </c>
      <c r="AB47" s="926" t="str">
        <f>IFERROR(IF(AND(Q46="Impacto",Q47="Impacto"),(AB46-(+AB46*T47)),IF(Q47="Impacto",(M46-(+M46*T47)),IF(Q47="Probabilidad",AB46,""))),"")</f>
        <v/>
      </c>
      <c r="AC47" s="929" t="str">
        <f t="shared" si="12"/>
        <v/>
      </c>
      <c r="AD47" s="925"/>
      <c r="AE47" s="930"/>
      <c r="AF47" s="423"/>
      <c r="AG47" s="931"/>
      <c r="AH47" s="931"/>
      <c r="AI47" s="930"/>
      <c r="AJ47" s="423"/>
      <c r="AK47" s="932"/>
      <c r="AL47" s="423"/>
      <c r="AM47" s="423"/>
      <c r="AN47" s="419"/>
      <c r="AO47" s="419"/>
      <c r="AP47" s="419"/>
      <c r="AQ47" s="419"/>
      <c r="AR47" s="419"/>
      <c r="AS47" s="419"/>
      <c r="AT47" s="419"/>
      <c r="AU47" s="419"/>
      <c r="AV47" s="419"/>
      <c r="AW47" s="419"/>
      <c r="AX47" s="419"/>
      <c r="AY47" s="419"/>
      <c r="AZ47" s="419"/>
      <c r="BA47" s="419"/>
      <c r="BB47" s="419"/>
      <c r="BC47" s="419"/>
      <c r="BD47" s="419"/>
      <c r="BE47" s="419"/>
      <c r="BF47" s="419"/>
      <c r="BG47" s="419"/>
      <c r="BH47" s="419"/>
      <c r="BI47" s="419"/>
      <c r="BJ47" s="419"/>
      <c r="BK47" s="419"/>
      <c r="BL47" s="419"/>
      <c r="BM47" s="419"/>
      <c r="BN47" s="419"/>
      <c r="BO47" s="419"/>
      <c r="BP47" s="419"/>
    </row>
    <row r="48" spans="1:68" s="420" customFormat="1" ht="78.75" customHeight="1" x14ac:dyDescent="0.25">
      <c r="A48" s="941"/>
      <c r="B48" s="915"/>
      <c r="C48" s="915"/>
      <c r="D48" s="915"/>
      <c r="E48" s="934"/>
      <c r="F48" s="915"/>
      <c r="G48" s="916"/>
      <c r="H48" s="917"/>
      <c r="I48" s="918"/>
      <c r="J48" s="919"/>
      <c r="K48" s="920">
        <f>IF(NOT(ISERROR(MATCH(J48,_xlfn.ANCHORARRAY(E59),0))),I61&amp;"Por favor no seleccionar los criterios de impacto",J48)</f>
        <v>0</v>
      </c>
      <c r="L48" s="917"/>
      <c r="M48" s="918"/>
      <c r="N48" s="922"/>
      <c r="O48" s="923">
        <v>3</v>
      </c>
      <c r="P48" s="428"/>
      <c r="Q48" s="924" t="str">
        <f t="shared" si="11"/>
        <v/>
      </c>
      <c r="R48" s="925"/>
      <c r="S48" s="925"/>
      <c r="T48" s="926" t="str">
        <f t="shared" si="7"/>
        <v/>
      </c>
      <c r="U48" s="925"/>
      <c r="V48" s="925"/>
      <c r="W48" s="925"/>
      <c r="X48" s="927" t="str">
        <f>IFERROR(IF(AND(Q47="Probabilidad",Q48="Probabilidad"),(Z47-(+Z47*T48)),IF(AND(Q47="Impacto",Q48="Probabilidad"),(Z46-(+Z46*T48)),IF(Q48="Impacto",Z47,""))),"")</f>
        <v/>
      </c>
      <c r="Y48" s="928" t="str">
        <f t="shared" si="4"/>
        <v/>
      </c>
      <c r="Z48" s="926" t="str">
        <f t="shared" si="8"/>
        <v/>
      </c>
      <c r="AA48" s="928" t="str">
        <f t="shared" si="5"/>
        <v/>
      </c>
      <c r="AB48" s="926" t="str">
        <f>IFERROR(IF(AND(Q47="Impacto",Q48="Impacto"),(AB47-(+AB47*T48)),IF(AND(Q47="Probabilidad",Q48="Impacto"),(AB46-(+AB46*T48)),IF(Q48="Probabilidad",AB47,""))),"")</f>
        <v/>
      </c>
      <c r="AC48" s="929" t="str">
        <f t="shared" si="12"/>
        <v/>
      </c>
      <c r="AD48" s="925"/>
      <c r="AE48" s="930"/>
      <c r="AF48" s="423"/>
      <c r="AG48" s="931"/>
      <c r="AH48" s="931"/>
      <c r="AI48" s="930"/>
      <c r="AJ48" s="423"/>
      <c r="AK48" s="932"/>
      <c r="AL48" s="423"/>
      <c r="AM48" s="423"/>
      <c r="AN48" s="419"/>
      <c r="AO48" s="419"/>
      <c r="AP48" s="419"/>
      <c r="AQ48" s="419"/>
      <c r="AR48" s="419"/>
      <c r="AS48" s="419"/>
      <c r="AT48" s="419"/>
      <c r="AU48" s="419"/>
      <c r="AV48" s="419"/>
      <c r="AW48" s="419"/>
      <c r="AX48" s="419"/>
      <c r="AY48" s="419"/>
      <c r="AZ48" s="419"/>
      <c r="BA48" s="419"/>
      <c r="BB48" s="419"/>
      <c r="BC48" s="419"/>
      <c r="BD48" s="419"/>
      <c r="BE48" s="419"/>
      <c r="BF48" s="419"/>
      <c r="BG48" s="419"/>
      <c r="BH48" s="419"/>
      <c r="BI48" s="419"/>
      <c r="BJ48" s="419"/>
      <c r="BK48" s="419"/>
      <c r="BL48" s="419"/>
      <c r="BM48" s="419"/>
      <c r="BN48" s="419"/>
      <c r="BO48" s="419"/>
      <c r="BP48" s="419"/>
    </row>
    <row r="49" spans="1:68" s="420" customFormat="1" ht="78.75" customHeight="1" x14ac:dyDescent="0.25">
      <c r="A49" s="941"/>
      <c r="B49" s="915"/>
      <c r="C49" s="915"/>
      <c r="D49" s="915"/>
      <c r="E49" s="934"/>
      <c r="F49" s="915"/>
      <c r="G49" s="916"/>
      <c r="H49" s="917"/>
      <c r="I49" s="918"/>
      <c r="J49" s="919"/>
      <c r="K49" s="920">
        <f>IF(NOT(ISERROR(MATCH(J49,_xlfn.ANCHORARRAY(E60),0))),I62&amp;"Por favor no seleccionar los criterios de impacto",J49)</f>
        <v>0</v>
      </c>
      <c r="L49" s="917"/>
      <c r="M49" s="918"/>
      <c r="N49" s="922"/>
      <c r="O49" s="923">
        <v>4</v>
      </c>
      <c r="P49" s="428"/>
      <c r="Q49" s="924" t="str">
        <f t="shared" si="11"/>
        <v/>
      </c>
      <c r="R49" s="925"/>
      <c r="S49" s="925"/>
      <c r="T49" s="926" t="str">
        <f t="shared" si="7"/>
        <v/>
      </c>
      <c r="U49" s="925"/>
      <c r="V49" s="925"/>
      <c r="W49" s="925"/>
      <c r="X49" s="927" t="str">
        <f>IFERROR(IF(AND(Q48="Probabilidad",Q49="Probabilidad"),(Z48-(+Z48*T49)),IF(AND(Q48="Impacto",Q49="Probabilidad"),(Z47-(+Z47*T49)),IF(Q49="Impacto",Z48,""))),"")</f>
        <v/>
      </c>
      <c r="Y49" s="928" t="str">
        <f t="shared" si="4"/>
        <v/>
      </c>
      <c r="Z49" s="926" t="str">
        <f t="shared" si="8"/>
        <v/>
      </c>
      <c r="AA49" s="928" t="str">
        <f t="shared" si="5"/>
        <v/>
      </c>
      <c r="AB49" s="926" t="str">
        <f>IFERROR(IF(AND(Q48="Impacto",Q49="Impacto"),(AB48-(+AB48*T49)),IF(AND(Q48="Probabilidad",Q49="Impacto"),(AB47-(+AB47*T49)),IF(Q49="Probabilidad",AB48,""))),"")</f>
        <v/>
      </c>
      <c r="AC49" s="929" t="str">
        <f t="shared" si="12"/>
        <v/>
      </c>
      <c r="AD49" s="925"/>
      <c r="AE49" s="930"/>
      <c r="AF49" s="423"/>
      <c r="AG49" s="931"/>
      <c r="AH49" s="931"/>
      <c r="AI49" s="930"/>
      <c r="AJ49" s="423"/>
      <c r="AK49" s="932"/>
      <c r="AL49" s="423"/>
      <c r="AM49" s="423"/>
      <c r="AN49" s="419"/>
      <c r="AO49" s="419"/>
      <c r="AP49" s="419"/>
      <c r="AQ49" s="419"/>
      <c r="AR49" s="419"/>
      <c r="AS49" s="419"/>
      <c r="AT49" s="419"/>
      <c r="AU49" s="419"/>
      <c r="AV49" s="419"/>
      <c r="AW49" s="419"/>
      <c r="AX49" s="419"/>
      <c r="AY49" s="419"/>
      <c r="AZ49" s="419"/>
      <c r="BA49" s="419"/>
      <c r="BB49" s="419"/>
      <c r="BC49" s="419"/>
      <c r="BD49" s="419"/>
      <c r="BE49" s="419"/>
      <c r="BF49" s="419"/>
      <c r="BG49" s="419"/>
      <c r="BH49" s="419"/>
      <c r="BI49" s="419"/>
      <c r="BJ49" s="419"/>
      <c r="BK49" s="419"/>
      <c r="BL49" s="419"/>
      <c r="BM49" s="419"/>
      <c r="BN49" s="419"/>
      <c r="BO49" s="419"/>
      <c r="BP49" s="419"/>
    </row>
    <row r="50" spans="1:68" s="420" customFormat="1" ht="78.75" customHeight="1" x14ac:dyDescent="0.25">
      <c r="A50" s="941"/>
      <c r="B50" s="915"/>
      <c r="C50" s="915"/>
      <c r="D50" s="915"/>
      <c r="E50" s="934"/>
      <c r="F50" s="915"/>
      <c r="G50" s="916"/>
      <c r="H50" s="917"/>
      <c r="I50" s="918"/>
      <c r="J50" s="919"/>
      <c r="K50" s="920">
        <f>IF(NOT(ISERROR(MATCH(J50,_xlfn.ANCHORARRAY(E61),0))),I63&amp;"Por favor no seleccionar los criterios de impacto",J50)</f>
        <v>0</v>
      </c>
      <c r="L50" s="917"/>
      <c r="M50" s="918"/>
      <c r="N50" s="922"/>
      <c r="O50" s="923">
        <v>5</v>
      </c>
      <c r="P50" s="428"/>
      <c r="Q50" s="924" t="str">
        <f t="shared" si="11"/>
        <v/>
      </c>
      <c r="R50" s="925"/>
      <c r="S50" s="925"/>
      <c r="T50" s="926" t="str">
        <f t="shared" si="7"/>
        <v/>
      </c>
      <c r="U50" s="925"/>
      <c r="V50" s="925"/>
      <c r="W50" s="925"/>
      <c r="X50" s="927" t="str">
        <f>IFERROR(IF(AND(Q49="Probabilidad",Q50="Probabilidad"),(Z49-(+Z49*T50)),IF(AND(Q49="Impacto",Q50="Probabilidad"),(Z48-(+Z48*T50)),IF(Q50="Impacto",Z49,""))),"")</f>
        <v/>
      </c>
      <c r="Y50" s="928" t="str">
        <f t="shared" si="4"/>
        <v/>
      </c>
      <c r="Z50" s="926" t="str">
        <f t="shared" si="8"/>
        <v/>
      </c>
      <c r="AA50" s="928" t="str">
        <f t="shared" si="5"/>
        <v/>
      </c>
      <c r="AB50" s="926" t="str">
        <f>IFERROR(IF(AND(Q49="Impacto",Q50="Impacto"),(AB49-(+AB49*T50)),IF(AND(Q49="Probabilidad",Q50="Impacto"),(AB48-(+AB48*T50)),IF(Q50="Probabilidad",AB49,""))),"")</f>
        <v/>
      </c>
      <c r="AC50" s="929" t="str">
        <f t="shared" si="12"/>
        <v/>
      </c>
      <c r="AD50" s="925"/>
      <c r="AE50" s="930"/>
      <c r="AF50" s="423"/>
      <c r="AG50" s="931"/>
      <c r="AH50" s="931"/>
      <c r="AI50" s="930"/>
      <c r="AJ50" s="423"/>
      <c r="AK50" s="932"/>
      <c r="AL50" s="423"/>
      <c r="AM50" s="423"/>
      <c r="AN50" s="419"/>
      <c r="AO50" s="419"/>
      <c r="AP50" s="419"/>
      <c r="AQ50" s="419"/>
      <c r="AR50" s="419"/>
      <c r="AS50" s="419"/>
      <c r="AT50" s="419"/>
      <c r="AU50" s="419"/>
      <c r="AV50" s="419"/>
      <c r="AW50" s="419"/>
      <c r="AX50" s="419"/>
      <c r="AY50" s="419"/>
      <c r="AZ50" s="419"/>
      <c r="BA50" s="419"/>
      <c r="BB50" s="419"/>
      <c r="BC50" s="419"/>
      <c r="BD50" s="419"/>
      <c r="BE50" s="419"/>
      <c r="BF50" s="419"/>
      <c r="BG50" s="419"/>
      <c r="BH50" s="419"/>
      <c r="BI50" s="419"/>
      <c r="BJ50" s="419"/>
      <c r="BK50" s="419"/>
      <c r="BL50" s="419"/>
      <c r="BM50" s="419"/>
      <c r="BN50" s="419"/>
      <c r="BO50" s="419"/>
      <c r="BP50" s="419"/>
    </row>
    <row r="51" spans="1:68" s="420" customFormat="1" ht="78.75" customHeight="1" x14ac:dyDescent="0.25">
      <c r="A51" s="941"/>
      <c r="B51" s="915"/>
      <c r="C51" s="915"/>
      <c r="D51" s="915"/>
      <c r="E51" s="934"/>
      <c r="F51" s="915"/>
      <c r="G51" s="916"/>
      <c r="H51" s="917"/>
      <c r="I51" s="918"/>
      <c r="J51" s="919"/>
      <c r="K51" s="920">
        <f>IF(NOT(ISERROR(MATCH(J51,_xlfn.ANCHORARRAY(E62),0))),I64&amp;"Por favor no seleccionar los criterios de impacto",J51)</f>
        <v>0</v>
      </c>
      <c r="L51" s="917"/>
      <c r="M51" s="918"/>
      <c r="N51" s="922"/>
      <c r="O51" s="923">
        <v>6</v>
      </c>
      <c r="P51" s="428"/>
      <c r="Q51" s="924" t="str">
        <f t="shared" si="11"/>
        <v/>
      </c>
      <c r="R51" s="925"/>
      <c r="S51" s="925"/>
      <c r="T51" s="926" t="str">
        <f t="shared" ref="T51:T69" si="13">IF(AND(R51="Preventivo",S51="Automático"),"50%",IF(AND(R51="Preventivo",S51="Manual"),"40%",IF(AND(R51="Detectivo",S51="Automático"),"40%",IF(AND(R51="Detectivo",S51="Manual"),"30%",IF(AND(R51="Correctivo",S51="Automático"),"35%",IF(AND(R51="Correctivo",S51="Manual"),"25%",""))))))</f>
        <v/>
      </c>
      <c r="U51" s="925"/>
      <c r="V51" s="925"/>
      <c r="W51" s="925"/>
      <c r="X51" s="927" t="str">
        <f>IFERROR(IF(AND(Q50="Probabilidad",Q51="Probabilidad"),(Z50-(+Z50*T51)),IF(AND(Q50="Impacto",Q51="Probabilidad"),(Z49-(+Z49*T51)),IF(Q51="Impacto",Z50,""))),"")</f>
        <v/>
      </c>
      <c r="Y51" s="928" t="str">
        <f t="shared" si="4"/>
        <v/>
      </c>
      <c r="Z51" s="926" t="str">
        <f t="shared" ref="Z51:Z69" si="14">+X51</f>
        <v/>
      </c>
      <c r="AA51" s="928" t="str">
        <f t="shared" si="5"/>
        <v/>
      </c>
      <c r="AB51" s="926" t="str">
        <f>IFERROR(IF(AND(Q50="Impacto",Q51="Impacto"),(AB50-(+AB50*T51)),IF(AND(Q50="Probabilidad",Q51="Impacto"),(AB49-(+AB49*T51)),IF(Q51="Probabilidad",AB50,""))),"")</f>
        <v/>
      </c>
      <c r="AC51" s="929" t="str">
        <f t="shared" si="12"/>
        <v/>
      </c>
      <c r="AD51" s="925"/>
      <c r="AE51" s="930"/>
      <c r="AF51" s="423"/>
      <c r="AG51" s="931"/>
      <c r="AH51" s="931"/>
      <c r="AI51" s="930"/>
      <c r="AJ51" s="423"/>
      <c r="AK51" s="932"/>
      <c r="AL51" s="423"/>
      <c r="AM51" s="423"/>
      <c r="AN51" s="419"/>
      <c r="AO51" s="419"/>
      <c r="AP51" s="419"/>
      <c r="AQ51" s="419"/>
      <c r="AR51" s="419"/>
      <c r="AS51" s="419"/>
      <c r="AT51" s="419"/>
      <c r="AU51" s="419"/>
      <c r="AV51" s="419"/>
      <c r="AW51" s="419"/>
      <c r="AX51" s="419"/>
      <c r="AY51" s="419"/>
      <c r="AZ51" s="419"/>
      <c r="BA51" s="419"/>
      <c r="BB51" s="419"/>
      <c r="BC51" s="419"/>
      <c r="BD51" s="419"/>
      <c r="BE51" s="419"/>
      <c r="BF51" s="419"/>
      <c r="BG51" s="419"/>
      <c r="BH51" s="419"/>
      <c r="BI51" s="419"/>
      <c r="BJ51" s="419"/>
      <c r="BK51" s="419"/>
      <c r="BL51" s="419"/>
      <c r="BM51" s="419"/>
      <c r="BN51" s="419"/>
      <c r="BO51" s="419"/>
      <c r="BP51" s="419"/>
    </row>
    <row r="52" spans="1:68" s="420" customFormat="1" ht="78.75" customHeight="1" x14ac:dyDescent="0.25">
      <c r="A52" s="941">
        <v>8</v>
      </c>
      <c r="B52" s="915"/>
      <c r="C52" s="915"/>
      <c r="D52" s="915"/>
      <c r="E52" s="934"/>
      <c r="F52" s="915"/>
      <c r="G52" s="916"/>
      <c r="H52" s="917" t="str">
        <f>IF(G52&lt;=0,"",IF(G52&lt;=2,"Muy Baja",IF(G52&lt;=24,"Baja",IF(G52&lt;=500,"Media",IF(G52&lt;=5000,"Alta","Muy Alta")))))</f>
        <v/>
      </c>
      <c r="I52" s="918" t="str">
        <f>IF(H52="","",IF(H52="Muy Baja",0.2,IF(H52="Baja",0.4,IF(H52="Media",0.6,IF(H52="Alta",0.8,IF(H52="Muy Alta",1,))))))</f>
        <v/>
      </c>
      <c r="J52" s="919"/>
      <c r="K52" s="920">
        <f>IF(NOT(ISERROR(MATCH(J52,'Tabla Impacto'!$B$221:$B$223,0))),'Tabla Impacto'!$F$223&amp;"Por favor no seleccionar los criterios de impacto(Afectación Económica o presupuestal y Pérdida Reputacional)",J52)</f>
        <v>0</v>
      </c>
      <c r="L52" s="917" t="str">
        <f>IF(OR(K52='Tabla Impacto'!$C$11,K52='Tabla Impacto'!$D$11),"Leve",IF(OR(K52='Tabla Impacto'!$C$12,K52='Tabla Impacto'!$D$12),"Menor",IF(OR(K52='Tabla Impacto'!$C$13,K52='Tabla Impacto'!$D$13),"Moderado",IF(OR(K52='Tabla Impacto'!$C$14,K52='Tabla Impacto'!$D$14),"Mayor",IF(OR(K52='Tabla Impacto'!$C$15,K52='Tabla Impacto'!$D$15),"Catastrófico","")))))</f>
        <v/>
      </c>
      <c r="M52" s="918" t="str">
        <f>IF(L52="","",IF(L52="Leve",0.2,IF(L52="Menor",0.4,IF(L52="Moderado",0.6,IF(L52="Mayor",0.8,IF(L52="Catastrófico",1,))))))</f>
        <v/>
      </c>
      <c r="N52" s="922"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923">
        <v>1</v>
      </c>
      <c r="P52" s="428"/>
      <c r="Q52" s="924" t="str">
        <f t="shared" si="11"/>
        <v/>
      </c>
      <c r="R52" s="925"/>
      <c r="S52" s="925"/>
      <c r="T52" s="926" t="str">
        <f t="shared" si="13"/>
        <v/>
      </c>
      <c r="U52" s="925"/>
      <c r="V52" s="925"/>
      <c r="W52" s="925"/>
      <c r="X52" s="927" t="str">
        <f>IFERROR(IF(Q52="Probabilidad",(I52-(+I52*T52)),IF(Q52="Impacto",I52,"")),"")</f>
        <v/>
      </c>
      <c r="Y52" s="928" t="str">
        <f>IFERROR(IF(X52="","",IF(X52&lt;=0.2,"Muy Baja",IF(X52&lt;=0.4,"Baja",IF(X52&lt;=0.6,"Media",IF(X52&lt;=0.8,"Alta","Muy Alta"))))),"")</f>
        <v/>
      </c>
      <c r="Z52" s="926" t="str">
        <f t="shared" si="14"/>
        <v/>
      </c>
      <c r="AA52" s="928" t="str">
        <f>IFERROR(IF(AB52="","",IF(AB52&lt;=0.2,"Leve",IF(AB52&lt;=0.4,"Menor",IF(AB52&lt;=0.6,"Moderado",IF(AB52&lt;=0.8,"Mayor","Catastrófico"))))),"")</f>
        <v/>
      </c>
      <c r="AB52" s="926" t="str">
        <f>IFERROR(IF(Q52="Impacto",(M52-(+M52*T52)),IF(Q52="Probabilidad",M52,"")),"")</f>
        <v/>
      </c>
      <c r="AC52" s="929" t="str">
        <f t="shared" si="12"/>
        <v/>
      </c>
      <c r="AD52" s="925"/>
      <c r="AE52" s="930"/>
      <c r="AF52" s="423"/>
      <c r="AG52" s="931"/>
      <c r="AH52" s="931"/>
      <c r="AI52" s="930"/>
      <c r="AJ52" s="423"/>
      <c r="AK52" s="932"/>
      <c r="AL52" s="423"/>
      <c r="AM52" s="423"/>
      <c r="AN52" s="419"/>
      <c r="AO52" s="419"/>
      <c r="AP52" s="419"/>
      <c r="AQ52" s="419"/>
      <c r="AR52" s="419"/>
      <c r="AS52" s="419"/>
      <c r="AT52" s="419"/>
      <c r="AU52" s="419"/>
      <c r="AV52" s="419"/>
      <c r="AW52" s="419"/>
      <c r="AX52" s="419"/>
      <c r="AY52" s="419"/>
      <c r="AZ52" s="419"/>
      <c r="BA52" s="419"/>
      <c r="BB52" s="419"/>
      <c r="BC52" s="419"/>
      <c r="BD52" s="419"/>
      <c r="BE52" s="419"/>
      <c r="BF52" s="419"/>
      <c r="BG52" s="419"/>
      <c r="BH52" s="419"/>
      <c r="BI52" s="419"/>
      <c r="BJ52" s="419"/>
      <c r="BK52" s="419"/>
      <c r="BL52" s="419"/>
      <c r="BM52" s="419"/>
      <c r="BN52" s="419"/>
      <c r="BO52" s="419"/>
      <c r="BP52" s="419"/>
    </row>
    <row r="53" spans="1:68" s="420" customFormat="1" ht="151.5" customHeight="1" x14ac:dyDescent="0.25">
      <c r="A53" s="941"/>
      <c r="B53" s="915"/>
      <c r="C53" s="915"/>
      <c r="D53" s="915"/>
      <c r="E53" s="934"/>
      <c r="F53" s="915"/>
      <c r="G53" s="916"/>
      <c r="H53" s="917"/>
      <c r="I53" s="918"/>
      <c r="J53" s="919"/>
      <c r="K53" s="920">
        <f>IF(NOT(ISERROR(MATCH(J53,_xlfn.ANCHORARRAY(E64),0))),I66&amp;"Por favor no seleccionar los criterios de impacto",J53)</f>
        <v>0</v>
      </c>
      <c r="L53" s="917"/>
      <c r="M53" s="918"/>
      <c r="N53" s="922"/>
      <c r="O53" s="923">
        <v>2</v>
      </c>
      <c r="P53" s="428"/>
      <c r="Q53" s="924" t="str">
        <f t="shared" si="11"/>
        <v/>
      </c>
      <c r="R53" s="925"/>
      <c r="S53" s="925"/>
      <c r="T53" s="926" t="str">
        <f t="shared" si="13"/>
        <v/>
      </c>
      <c r="U53" s="925"/>
      <c r="V53" s="925"/>
      <c r="W53" s="925"/>
      <c r="X53" s="927" t="str">
        <f>IFERROR(IF(AND(Q52="Probabilidad",Q53="Probabilidad"),(Z52-(+Z52*T53)),IF(Q53="Probabilidad",(I52-(+I52*T53)),IF(Q53="Impacto",Z52,""))),"")</f>
        <v/>
      </c>
      <c r="Y53" s="928" t="str">
        <f t="shared" si="4"/>
        <v/>
      </c>
      <c r="Z53" s="926" t="str">
        <f t="shared" si="14"/>
        <v/>
      </c>
      <c r="AA53" s="928" t="str">
        <f t="shared" si="5"/>
        <v/>
      </c>
      <c r="AB53" s="926" t="str">
        <f>IFERROR(IF(AND(Q52="Impacto",Q53="Impacto"),(AB52-(+AB52*T53)),IF(Q53="Impacto",(M52-(+M52*T53)),IF(Q53="Probabilidad",AB52,""))),"")</f>
        <v/>
      </c>
      <c r="AC53" s="929" t="str">
        <f t="shared" si="12"/>
        <v/>
      </c>
      <c r="AD53" s="925"/>
      <c r="AE53" s="930"/>
      <c r="AF53" s="423"/>
      <c r="AG53" s="931"/>
      <c r="AH53" s="931"/>
      <c r="AI53" s="930"/>
      <c r="AJ53" s="423"/>
      <c r="AK53" s="932"/>
      <c r="AL53" s="423"/>
      <c r="AM53" s="423"/>
      <c r="AN53" s="419"/>
      <c r="AO53" s="419"/>
      <c r="AP53" s="419"/>
      <c r="AQ53" s="419"/>
      <c r="AR53" s="419"/>
      <c r="AS53" s="419"/>
      <c r="AT53" s="419"/>
      <c r="AU53" s="419"/>
      <c r="AV53" s="419"/>
      <c r="AW53" s="419"/>
      <c r="AX53" s="419"/>
      <c r="AY53" s="419"/>
      <c r="AZ53" s="419"/>
      <c r="BA53" s="419"/>
      <c r="BB53" s="419"/>
      <c r="BC53" s="419"/>
      <c r="BD53" s="419"/>
      <c r="BE53" s="419"/>
      <c r="BF53" s="419"/>
      <c r="BG53" s="419"/>
      <c r="BH53" s="419"/>
      <c r="BI53" s="419"/>
      <c r="BJ53" s="419"/>
      <c r="BK53" s="419"/>
      <c r="BL53" s="419"/>
      <c r="BM53" s="419"/>
      <c r="BN53" s="419"/>
      <c r="BO53" s="419"/>
      <c r="BP53" s="419"/>
    </row>
    <row r="54" spans="1:68" s="420" customFormat="1" ht="151.5" customHeight="1" x14ac:dyDescent="0.25">
      <c r="A54" s="941"/>
      <c r="B54" s="915"/>
      <c r="C54" s="915"/>
      <c r="D54" s="915"/>
      <c r="E54" s="934"/>
      <c r="F54" s="915"/>
      <c r="G54" s="916"/>
      <c r="H54" s="917"/>
      <c r="I54" s="918"/>
      <c r="J54" s="919"/>
      <c r="K54" s="920">
        <f>IF(NOT(ISERROR(MATCH(J54,_xlfn.ANCHORARRAY(E65),0))),I67&amp;"Por favor no seleccionar los criterios de impacto",J54)</f>
        <v>0</v>
      </c>
      <c r="L54" s="917"/>
      <c r="M54" s="918"/>
      <c r="N54" s="922"/>
      <c r="O54" s="923">
        <v>3</v>
      </c>
      <c r="P54" s="428"/>
      <c r="Q54" s="924" t="str">
        <f t="shared" si="11"/>
        <v/>
      </c>
      <c r="R54" s="925"/>
      <c r="S54" s="925"/>
      <c r="T54" s="926" t="str">
        <f t="shared" si="13"/>
        <v/>
      </c>
      <c r="U54" s="925"/>
      <c r="V54" s="925"/>
      <c r="W54" s="925"/>
      <c r="X54" s="927" t="str">
        <f>IFERROR(IF(AND(Q53="Probabilidad",Q54="Probabilidad"),(Z53-(+Z53*T54)),IF(AND(Q53="Impacto",Q54="Probabilidad"),(Z52-(+Z52*T54)),IF(Q54="Impacto",Z53,""))),"")</f>
        <v/>
      </c>
      <c r="Y54" s="928" t="str">
        <f t="shared" si="4"/>
        <v/>
      </c>
      <c r="Z54" s="926" t="str">
        <f t="shared" si="14"/>
        <v/>
      </c>
      <c r="AA54" s="928" t="str">
        <f t="shared" si="5"/>
        <v/>
      </c>
      <c r="AB54" s="926" t="str">
        <f>IFERROR(IF(AND(Q53="Impacto",Q54="Impacto"),(AB53-(+AB53*T54)),IF(AND(Q53="Probabilidad",Q54="Impacto"),(AB52-(+AB52*T54)),IF(Q54="Probabilidad",AB53,""))),"")</f>
        <v/>
      </c>
      <c r="AC54" s="929" t="str">
        <f t="shared" si="12"/>
        <v/>
      </c>
      <c r="AD54" s="925"/>
      <c r="AE54" s="930"/>
      <c r="AF54" s="423"/>
      <c r="AG54" s="931"/>
      <c r="AH54" s="931"/>
      <c r="AI54" s="930"/>
      <c r="AJ54" s="423"/>
      <c r="AK54" s="932"/>
      <c r="AL54" s="423"/>
      <c r="AM54" s="423"/>
      <c r="AN54" s="419"/>
      <c r="AO54" s="419"/>
      <c r="AP54" s="419"/>
      <c r="AQ54" s="419"/>
      <c r="AR54" s="419"/>
      <c r="AS54" s="419"/>
      <c r="AT54" s="419"/>
      <c r="AU54" s="419"/>
      <c r="AV54" s="419"/>
      <c r="AW54" s="419"/>
      <c r="AX54" s="419"/>
      <c r="AY54" s="419"/>
      <c r="AZ54" s="419"/>
      <c r="BA54" s="419"/>
      <c r="BB54" s="419"/>
      <c r="BC54" s="419"/>
      <c r="BD54" s="419"/>
      <c r="BE54" s="419"/>
      <c r="BF54" s="419"/>
      <c r="BG54" s="419"/>
      <c r="BH54" s="419"/>
      <c r="BI54" s="419"/>
      <c r="BJ54" s="419"/>
      <c r="BK54" s="419"/>
      <c r="BL54" s="419"/>
      <c r="BM54" s="419"/>
      <c r="BN54" s="419"/>
      <c r="BO54" s="419"/>
      <c r="BP54" s="419"/>
    </row>
    <row r="55" spans="1:68" s="420" customFormat="1" ht="151.5" customHeight="1" x14ac:dyDescent="0.25">
      <c r="A55" s="941"/>
      <c r="B55" s="915"/>
      <c r="C55" s="915"/>
      <c r="D55" s="915"/>
      <c r="E55" s="934"/>
      <c r="F55" s="915"/>
      <c r="G55" s="916"/>
      <c r="H55" s="917"/>
      <c r="I55" s="918"/>
      <c r="J55" s="919"/>
      <c r="K55" s="920">
        <f>IF(NOT(ISERROR(MATCH(J55,_xlfn.ANCHORARRAY(E66),0))),I68&amp;"Por favor no seleccionar los criterios de impacto",J55)</f>
        <v>0</v>
      </c>
      <c r="L55" s="917"/>
      <c r="M55" s="918"/>
      <c r="N55" s="922"/>
      <c r="O55" s="923">
        <v>4</v>
      </c>
      <c r="P55" s="428"/>
      <c r="Q55" s="924" t="str">
        <f t="shared" si="11"/>
        <v/>
      </c>
      <c r="R55" s="925"/>
      <c r="S55" s="925"/>
      <c r="T55" s="926" t="str">
        <f t="shared" si="13"/>
        <v/>
      </c>
      <c r="U55" s="925"/>
      <c r="V55" s="925"/>
      <c r="W55" s="925"/>
      <c r="X55" s="927" t="str">
        <f>IFERROR(IF(AND(Q54="Probabilidad",Q55="Probabilidad"),(Z54-(+Z54*T55)),IF(AND(Q54="Impacto",Q55="Probabilidad"),(Z53-(+Z53*T55)),IF(Q55="Impacto",Z54,""))),"")</f>
        <v/>
      </c>
      <c r="Y55" s="928" t="str">
        <f t="shared" si="4"/>
        <v/>
      </c>
      <c r="Z55" s="926" t="str">
        <f t="shared" si="14"/>
        <v/>
      </c>
      <c r="AA55" s="928" t="str">
        <f t="shared" si="5"/>
        <v/>
      </c>
      <c r="AB55" s="926" t="str">
        <f>IFERROR(IF(AND(Q54="Impacto",Q55="Impacto"),(AB54-(+AB54*T55)),IF(AND(Q54="Probabilidad",Q55="Impacto"),(AB53-(+AB53*T55)),IF(Q55="Probabilidad",AB54,""))),"")</f>
        <v/>
      </c>
      <c r="AC55" s="929" t="str">
        <f t="shared" si="12"/>
        <v/>
      </c>
      <c r="AD55" s="925"/>
      <c r="AE55" s="930"/>
      <c r="AF55" s="423"/>
      <c r="AG55" s="931"/>
      <c r="AH55" s="931"/>
      <c r="AI55" s="930"/>
      <c r="AJ55" s="423"/>
      <c r="AK55" s="932"/>
      <c r="AL55" s="423"/>
      <c r="AM55" s="423"/>
      <c r="AN55" s="419"/>
      <c r="AO55" s="419"/>
      <c r="AP55" s="419"/>
      <c r="AQ55" s="419"/>
      <c r="AR55" s="419"/>
      <c r="AS55" s="419"/>
      <c r="AT55" s="419"/>
      <c r="AU55" s="419"/>
      <c r="AV55" s="419"/>
      <c r="AW55" s="419"/>
      <c r="AX55" s="419"/>
      <c r="AY55" s="419"/>
      <c r="AZ55" s="419"/>
      <c r="BA55" s="419"/>
      <c r="BB55" s="419"/>
      <c r="BC55" s="419"/>
      <c r="BD55" s="419"/>
      <c r="BE55" s="419"/>
      <c r="BF55" s="419"/>
      <c r="BG55" s="419"/>
      <c r="BH55" s="419"/>
      <c r="BI55" s="419"/>
      <c r="BJ55" s="419"/>
      <c r="BK55" s="419"/>
      <c r="BL55" s="419"/>
      <c r="BM55" s="419"/>
      <c r="BN55" s="419"/>
      <c r="BO55" s="419"/>
      <c r="BP55" s="419"/>
    </row>
    <row r="56" spans="1:68" s="420" customFormat="1" ht="151.5" customHeight="1" x14ac:dyDescent="0.25">
      <c r="A56" s="941"/>
      <c r="B56" s="915"/>
      <c r="C56" s="915"/>
      <c r="D56" s="915"/>
      <c r="E56" s="934"/>
      <c r="F56" s="915"/>
      <c r="G56" s="916"/>
      <c r="H56" s="917"/>
      <c r="I56" s="918"/>
      <c r="J56" s="919"/>
      <c r="K56" s="920">
        <f>IF(NOT(ISERROR(MATCH(J56,_xlfn.ANCHORARRAY(E67),0))),I69&amp;"Por favor no seleccionar los criterios de impacto",J56)</f>
        <v>0</v>
      </c>
      <c r="L56" s="917"/>
      <c r="M56" s="918"/>
      <c r="N56" s="922"/>
      <c r="O56" s="923">
        <v>5</v>
      </c>
      <c r="P56" s="428"/>
      <c r="Q56" s="924" t="str">
        <f t="shared" si="11"/>
        <v/>
      </c>
      <c r="R56" s="925"/>
      <c r="S56" s="925"/>
      <c r="T56" s="926" t="str">
        <f t="shared" si="13"/>
        <v/>
      </c>
      <c r="U56" s="925"/>
      <c r="V56" s="925"/>
      <c r="W56" s="925"/>
      <c r="X56" s="927" t="str">
        <f>IFERROR(IF(AND(Q55="Probabilidad",Q56="Probabilidad"),(Z55-(+Z55*T56)),IF(AND(Q55="Impacto",Q56="Probabilidad"),(Z54-(+Z54*T56)),IF(Q56="Impacto",Z55,""))),"")</f>
        <v/>
      </c>
      <c r="Y56" s="928" t="str">
        <f t="shared" si="4"/>
        <v/>
      </c>
      <c r="Z56" s="926" t="str">
        <f t="shared" si="14"/>
        <v/>
      </c>
      <c r="AA56" s="928" t="str">
        <f t="shared" si="5"/>
        <v/>
      </c>
      <c r="AB56" s="926" t="str">
        <f>IFERROR(IF(AND(Q55="Impacto",Q56="Impacto"),(AB55-(+AB55*T56)),IF(AND(Q55="Probabilidad",Q56="Impacto"),(AB54-(+AB54*T56)),IF(Q56="Probabilidad",AB55,""))),"")</f>
        <v/>
      </c>
      <c r="AC56" s="929" t="str">
        <f t="shared" si="12"/>
        <v/>
      </c>
      <c r="AD56" s="925"/>
      <c r="AE56" s="930"/>
      <c r="AF56" s="423"/>
      <c r="AG56" s="931"/>
      <c r="AH56" s="931"/>
      <c r="AI56" s="930"/>
      <c r="AJ56" s="423"/>
      <c r="AK56" s="932"/>
      <c r="AL56" s="423"/>
      <c r="AM56" s="423"/>
      <c r="AN56" s="419"/>
      <c r="AO56" s="419"/>
      <c r="AP56" s="419"/>
      <c r="AQ56" s="419"/>
      <c r="AR56" s="419"/>
      <c r="AS56" s="419"/>
      <c r="AT56" s="419"/>
      <c r="AU56" s="419"/>
      <c r="AV56" s="419"/>
      <c r="AW56" s="419"/>
      <c r="AX56" s="419"/>
      <c r="AY56" s="419"/>
      <c r="AZ56" s="419"/>
      <c r="BA56" s="419"/>
      <c r="BB56" s="419"/>
      <c r="BC56" s="419"/>
      <c r="BD56" s="419"/>
      <c r="BE56" s="419"/>
      <c r="BF56" s="419"/>
      <c r="BG56" s="419"/>
      <c r="BH56" s="419"/>
      <c r="BI56" s="419"/>
      <c r="BJ56" s="419"/>
      <c r="BK56" s="419"/>
      <c r="BL56" s="419"/>
      <c r="BM56" s="419"/>
      <c r="BN56" s="419"/>
      <c r="BO56" s="419"/>
      <c r="BP56" s="419"/>
    </row>
    <row r="57" spans="1:68" s="420" customFormat="1" ht="151.5" customHeight="1" x14ac:dyDescent="0.25">
      <c r="A57" s="941"/>
      <c r="B57" s="915"/>
      <c r="C57" s="915"/>
      <c r="D57" s="915"/>
      <c r="E57" s="934"/>
      <c r="F57" s="915"/>
      <c r="G57" s="916"/>
      <c r="H57" s="917"/>
      <c r="I57" s="918"/>
      <c r="J57" s="919"/>
      <c r="K57" s="920">
        <f>IF(NOT(ISERROR(MATCH(J57,_xlfn.ANCHORARRAY(E68),0))),I70&amp;"Por favor no seleccionar los criterios de impacto",J57)</f>
        <v>0</v>
      </c>
      <c r="L57" s="917"/>
      <c r="M57" s="918"/>
      <c r="N57" s="922"/>
      <c r="O57" s="923">
        <v>6</v>
      </c>
      <c r="P57" s="428"/>
      <c r="Q57" s="924" t="str">
        <f t="shared" si="11"/>
        <v/>
      </c>
      <c r="R57" s="925"/>
      <c r="S57" s="925"/>
      <c r="T57" s="926" t="str">
        <f t="shared" si="13"/>
        <v/>
      </c>
      <c r="U57" s="925"/>
      <c r="V57" s="925"/>
      <c r="W57" s="925"/>
      <c r="X57" s="927" t="str">
        <f>IFERROR(IF(AND(Q56="Probabilidad",Q57="Probabilidad"),(Z56-(+Z56*T57)),IF(AND(Q56="Impacto",Q57="Probabilidad"),(Z55-(+Z55*T57)),IF(Q57="Impacto",Z56,""))),"")</f>
        <v/>
      </c>
      <c r="Y57" s="928" t="str">
        <f t="shared" si="4"/>
        <v/>
      </c>
      <c r="Z57" s="926" t="str">
        <f t="shared" si="14"/>
        <v/>
      </c>
      <c r="AA57" s="928" t="str">
        <f t="shared" si="5"/>
        <v/>
      </c>
      <c r="AB57" s="926" t="str">
        <f>IFERROR(IF(AND(Q56="Impacto",Q57="Impacto"),(AB56-(+AB56*T57)),IF(AND(Q56="Probabilidad",Q57="Impacto"),(AB55-(+AB55*T57)),IF(Q57="Probabilidad",AB56,""))),"")</f>
        <v/>
      </c>
      <c r="AC57" s="929" t="str">
        <f t="shared" si="12"/>
        <v/>
      </c>
      <c r="AD57" s="925"/>
      <c r="AE57" s="930"/>
      <c r="AF57" s="423"/>
      <c r="AG57" s="931"/>
      <c r="AH57" s="931"/>
      <c r="AI57" s="930"/>
      <c r="AJ57" s="423"/>
      <c r="AK57" s="932"/>
      <c r="AL57" s="423"/>
      <c r="AM57" s="423"/>
      <c r="AN57" s="419"/>
      <c r="AO57" s="419"/>
      <c r="AP57" s="419"/>
      <c r="AQ57" s="419"/>
      <c r="AR57" s="419"/>
      <c r="AS57" s="419"/>
      <c r="AT57" s="419"/>
      <c r="AU57" s="419"/>
      <c r="AV57" s="419"/>
      <c r="AW57" s="419"/>
      <c r="AX57" s="419"/>
      <c r="AY57" s="419"/>
      <c r="AZ57" s="419"/>
      <c r="BA57" s="419"/>
      <c r="BB57" s="419"/>
      <c r="BC57" s="419"/>
      <c r="BD57" s="419"/>
      <c r="BE57" s="419"/>
      <c r="BF57" s="419"/>
      <c r="BG57" s="419"/>
      <c r="BH57" s="419"/>
      <c r="BI57" s="419"/>
      <c r="BJ57" s="419"/>
      <c r="BK57" s="419"/>
      <c r="BL57" s="419"/>
      <c r="BM57" s="419"/>
      <c r="BN57" s="419"/>
      <c r="BO57" s="419"/>
      <c r="BP57" s="419"/>
    </row>
    <row r="58" spans="1:68" s="420" customFormat="1" ht="151.5" customHeight="1" x14ac:dyDescent="0.25">
      <c r="A58" s="941">
        <v>9</v>
      </c>
      <c r="B58" s="915"/>
      <c r="C58" s="915"/>
      <c r="D58" s="915"/>
      <c r="E58" s="934"/>
      <c r="F58" s="915"/>
      <c r="G58" s="916"/>
      <c r="H58" s="917" t="str">
        <f>IF(G58&lt;=0,"",IF(G58&lt;=2,"Muy Baja",IF(G58&lt;=24,"Baja",IF(G58&lt;=500,"Media",IF(G58&lt;=5000,"Alta","Muy Alta")))))</f>
        <v/>
      </c>
      <c r="I58" s="918" t="str">
        <f>IF(H58="","",IF(H58="Muy Baja",0.2,IF(H58="Baja",0.4,IF(H58="Media",0.6,IF(H58="Alta",0.8,IF(H58="Muy Alta",1,))))))</f>
        <v/>
      </c>
      <c r="J58" s="919"/>
      <c r="K58" s="920">
        <f>IF(NOT(ISERROR(MATCH(J58,'Tabla Impacto'!$B$221:$B$223,0))),'Tabla Impacto'!$F$223&amp;"Por favor no seleccionar los criterios de impacto(Afectación Económica o presupuestal y Pérdida Reputacional)",J58)</f>
        <v>0</v>
      </c>
      <c r="L58" s="917" t="str">
        <f>IF(OR(K58='Tabla Impacto'!$C$11,K58='Tabla Impacto'!$D$11),"Leve",IF(OR(K58='Tabla Impacto'!$C$12,K58='Tabla Impacto'!$D$12),"Menor",IF(OR(K58='Tabla Impacto'!$C$13,K58='Tabla Impacto'!$D$13),"Moderado",IF(OR(K58='Tabla Impacto'!$C$14,K58='Tabla Impacto'!$D$14),"Mayor",IF(OR(K58='Tabla Impacto'!$C$15,K58='Tabla Impacto'!$D$15),"Catastrófico","")))))</f>
        <v/>
      </c>
      <c r="M58" s="918" t="str">
        <f>IF(L58="","",IF(L58="Leve",0.2,IF(L58="Menor",0.4,IF(L58="Moderado",0.6,IF(L58="Mayor",0.8,IF(L58="Catastrófico",1,))))))</f>
        <v/>
      </c>
      <c r="N58" s="922"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923">
        <v>1</v>
      </c>
      <c r="P58" s="428"/>
      <c r="Q58" s="924" t="str">
        <f t="shared" si="11"/>
        <v/>
      </c>
      <c r="R58" s="925"/>
      <c r="S58" s="925"/>
      <c r="T58" s="926" t="str">
        <f t="shared" si="13"/>
        <v/>
      </c>
      <c r="U58" s="925"/>
      <c r="V58" s="925"/>
      <c r="W58" s="925"/>
      <c r="X58" s="927" t="str">
        <f>IFERROR(IF(Q58="Probabilidad",(I58-(+I58*T58)),IF(Q58="Impacto",I58,"")),"")</f>
        <v/>
      </c>
      <c r="Y58" s="928" t="str">
        <f>IFERROR(IF(X58="","",IF(X58&lt;=0.2,"Muy Baja",IF(X58&lt;=0.4,"Baja",IF(X58&lt;=0.6,"Media",IF(X58&lt;=0.8,"Alta","Muy Alta"))))),"")</f>
        <v/>
      </c>
      <c r="Z58" s="926" t="str">
        <f t="shared" si="14"/>
        <v/>
      </c>
      <c r="AA58" s="928" t="str">
        <f>IFERROR(IF(AB58="","",IF(AB58&lt;=0.2,"Leve",IF(AB58&lt;=0.4,"Menor",IF(AB58&lt;=0.6,"Moderado",IF(AB58&lt;=0.8,"Mayor","Catastrófico"))))),"")</f>
        <v/>
      </c>
      <c r="AB58" s="926" t="str">
        <f>IFERROR(IF(Q58="Impacto",(M58-(+M58*T58)),IF(Q58="Probabilidad",M58,"")),"")</f>
        <v/>
      </c>
      <c r="AC58" s="929" t="str">
        <f t="shared" si="12"/>
        <v/>
      </c>
      <c r="AD58" s="925"/>
      <c r="AE58" s="930"/>
      <c r="AF58" s="423"/>
      <c r="AG58" s="931"/>
      <c r="AH58" s="931"/>
      <c r="AI58" s="930"/>
      <c r="AJ58" s="423"/>
      <c r="AK58" s="932"/>
      <c r="AL58" s="423"/>
      <c r="AM58" s="423"/>
      <c r="AN58" s="419"/>
      <c r="AO58" s="419"/>
      <c r="AP58" s="419"/>
      <c r="AQ58" s="419"/>
      <c r="AR58" s="419"/>
      <c r="AS58" s="419"/>
      <c r="AT58" s="419"/>
      <c r="AU58" s="419"/>
      <c r="AV58" s="419"/>
      <c r="AW58" s="419"/>
      <c r="AX58" s="419"/>
      <c r="AY58" s="419"/>
      <c r="AZ58" s="419"/>
      <c r="BA58" s="419"/>
      <c r="BB58" s="419"/>
      <c r="BC58" s="419"/>
      <c r="BD58" s="419"/>
      <c r="BE58" s="419"/>
      <c r="BF58" s="419"/>
      <c r="BG58" s="419"/>
      <c r="BH58" s="419"/>
      <c r="BI58" s="419"/>
      <c r="BJ58" s="419"/>
      <c r="BK58" s="419"/>
      <c r="BL58" s="419"/>
      <c r="BM58" s="419"/>
      <c r="BN58" s="419"/>
      <c r="BO58" s="419"/>
      <c r="BP58" s="419"/>
    </row>
    <row r="59" spans="1:68" s="420" customFormat="1" ht="151.5" customHeight="1" x14ac:dyDescent="0.25">
      <c r="A59" s="941"/>
      <c r="B59" s="915"/>
      <c r="C59" s="915"/>
      <c r="D59" s="915"/>
      <c r="E59" s="934"/>
      <c r="F59" s="915"/>
      <c r="G59" s="916"/>
      <c r="H59" s="917"/>
      <c r="I59" s="918"/>
      <c r="J59" s="919"/>
      <c r="K59" s="920">
        <f>IF(NOT(ISERROR(MATCH(J59,_xlfn.ANCHORARRAY(E70),0))),I72&amp;"Por favor no seleccionar los criterios de impacto",J59)</f>
        <v>0</v>
      </c>
      <c r="L59" s="917"/>
      <c r="M59" s="918"/>
      <c r="N59" s="922"/>
      <c r="O59" s="923">
        <v>2</v>
      </c>
      <c r="P59" s="428"/>
      <c r="Q59" s="924" t="str">
        <f t="shared" si="11"/>
        <v/>
      </c>
      <c r="R59" s="925"/>
      <c r="S59" s="925"/>
      <c r="T59" s="926" t="str">
        <f t="shared" si="13"/>
        <v/>
      </c>
      <c r="U59" s="925"/>
      <c r="V59" s="925"/>
      <c r="W59" s="925"/>
      <c r="X59" s="927" t="str">
        <f>IFERROR(IF(AND(Q58="Probabilidad",Q59="Probabilidad"),(Z58-(+Z58*T59)),IF(Q59="Probabilidad",(I58-(+I58*T59)),IF(Q59="Impacto",Z58,""))),"")</f>
        <v/>
      </c>
      <c r="Y59" s="928" t="str">
        <f t="shared" si="4"/>
        <v/>
      </c>
      <c r="Z59" s="926" t="str">
        <f t="shared" si="14"/>
        <v/>
      </c>
      <c r="AA59" s="928" t="str">
        <f t="shared" si="5"/>
        <v/>
      </c>
      <c r="AB59" s="926" t="str">
        <f>IFERROR(IF(AND(Q58="Impacto",Q59="Impacto"),(AB58-(+AB58*T59)),IF(Q59="Impacto",(M58-(+M58*T59)),IF(Q59="Probabilidad",AB58,""))),"")</f>
        <v/>
      </c>
      <c r="AC59" s="929" t="str">
        <f t="shared" si="12"/>
        <v/>
      </c>
      <c r="AD59" s="925"/>
      <c r="AE59" s="930"/>
      <c r="AF59" s="423"/>
      <c r="AG59" s="931"/>
      <c r="AH59" s="931"/>
      <c r="AI59" s="930"/>
      <c r="AJ59" s="423"/>
      <c r="AK59" s="932"/>
      <c r="AL59" s="423"/>
      <c r="AM59" s="423"/>
      <c r="AN59" s="419"/>
      <c r="AO59" s="419"/>
      <c r="AP59" s="419"/>
      <c r="AQ59" s="419"/>
      <c r="AR59" s="419"/>
      <c r="AS59" s="419"/>
      <c r="AT59" s="419"/>
      <c r="AU59" s="419"/>
      <c r="AV59" s="419"/>
      <c r="AW59" s="419"/>
      <c r="AX59" s="419"/>
      <c r="AY59" s="419"/>
      <c r="AZ59" s="419"/>
      <c r="BA59" s="419"/>
      <c r="BB59" s="419"/>
      <c r="BC59" s="419"/>
      <c r="BD59" s="419"/>
      <c r="BE59" s="419"/>
      <c r="BF59" s="419"/>
      <c r="BG59" s="419"/>
      <c r="BH59" s="419"/>
      <c r="BI59" s="419"/>
      <c r="BJ59" s="419"/>
      <c r="BK59" s="419"/>
      <c r="BL59" s="419"/>
      <c r="BM59" s="419"/>
      <c r="BN59" s="419"/>
      <c r="BO59" s="419"/>
      <c r="BP59" s="419"/>
    </row>
    <row r="60" spans="1:68" s="420" customFormat="1" ht="151.5" customHeight="1" x14ac:dyDescent="0.25">
      <c r="A60" s="941"/>
      <c r="B60" s="915"/>
      <c r="C60" s="915"/>
      <c r="D60" s="915"/>
      <c r="E60" s="934"/>
      <c r="F60" s="915"/>
      <c r="G60" s="916"/>
      <c r="H60" s="917"/>
      <c r="I60" s="918"/>
      <c r="J60" s="919"/>
      <c r="K60" s="920">
        <f>IF(NOT(ISERROR(MATCH(J60,_xlfn.ANCHORARRAY(E71),0))),I73&amp;"Por favor no seleccionar los criterios de impacto",J60)</f>
        <v>0</v>
      </c>
      <c r="L60" s="917"/>
      <c r="M60" s="918"/>
      <c r="N60" s="922"/>
      <c r="O60" s="923">
        <v>3</v>
      </c>
      <c r="P60" s="428"/>
      <c r="Q60" s="924" t="str">
        <f t="shared" si="11"/>
        <v/>
      </c>
      <c r="R60" s="925"/>
      <c r="S60" s="925"/>
      <c r="T60" s="926" t="str">
        <f t="shared" si="13"/>
        <v/>
      </c>
      <c r="U60" s="925"/>
      <c r="V60" s="925"/>
      <c r="W60" s="925"/>
      <c r="X60" s="927" t="str">
        <f>IFERROR(IF(AND(Q59="Probabilidad",Q60="Probabilidad"),(Z59-(+Z59*T60)),IF(AND(Q59="Impacto",Q60="Probabilidad"),(Z58-(+Z58*T60)),IF(Q60="Impacto",Z59,""))),"")</f>
        <v/>
      </c>
      <c r="Y60" s="928" t="str">
        <f t="shared" si="4"/>
        <v/>
      </c>
      <c r="Z60" s="926" t="str">
        <f t="shared" si="14"/>
        <v/>
      </c>
      <c r="AA60" s="928" t="str">
        <f t="shared" si="5"/>
        <v/>
      </c>
      <c r="AB60" s="926" t="str">
        <f>IFERROR(IF(AND(Q59="Impacto",Q60="Impacto"),(AB59-(+AB59*T60)),IF(AND(Q59="Probabilidad",Q60="Impacto"),(AB58-(+AB58*T60)),IF(Q60="Probabilidad",AB59,""))),"")</f>
        <v/>
      </c>
      <c r="AC60" s="929" t="str">
        <f t="shared" si="12"/>
        <v/>
      </c>
      <c r="AD60" s="925"/>
      <c r="AE60" s="930"/>
      <c r="AF60" s="423"/>
      <c r="AG60" s="931"/>
      <c r="AH60" s="931"/>
      <c r="AI60" s="930"/>
      <c r="AJ60" s="423"/>
      <c r="AK60" s="932"/>
      <c r="AL60" s="423"/>
      <c r="AM60" s="423"/>
      <c r="AN60" s="419"/>
      <c r="AO60" s="419"/>
      <c r="AP60" s="419"/>
      <c r="AQ60" s="419"/>
      <c r="AR60" s="419"/>
      <c r="AS60" s="419"/>
      <c r="AT60" s="419"/>
      <c r="AU60" s="419"/>
      <c r="AV60" s="419"/>
      <c r="AW60" s="419"/>
      <c r="AX60" s="419"/>
      <c r="AY60" s="419"/>
      <c r="AZ60" s="419"/>
      <c r="BA60" s="419"/>
      <c r="BB60" s="419"/>
      <c r="BC60" s="419"/>
      <c r="BD60" s="419"/>
      <c r="BE60" s="419"/>
      <c r="BF60" s="419"/>
      <c r="BG60" s="419"/>
      <c r="BH60" s="419"/>
      <c r="BI60" s="419"/>
      <c r="BJ60" s="419"/>
      <c r="BK60" s="419"/>
      <c r="BL60" s="419"/>
      <c r="BM60" s="419"/>
      <c r="BN60" s="419"/>
      <c r="BO60" s="419"/>
      <c r="BP60" s="419"/>
    </row>
    <row r="61" spans="1:68" s="420" customFormat="1" ht="151.5" customHeight="1" x14ac:dyDescent="0.25">
      <c r="A61" s="941"/>
      <c r="B61" s="915"/>
      <c r="C61" s="915"/>
      <c r="D61" s="915"/>
      <c r="E61" s="934"/>
      <c r="F61" s="915"/>
      <c r="G61" s="916"/>
      <c r="H61" s="917"/>
      <c r="I61" s="918"/>
      <c r="J61" s="919"/>
      <c r="K61" s="920">
        <f>IF(NOT(ISERROR(MATCH(J61,_xlfn.ANCHORARRAY(E72),0))),I74&amp;"Por favor no seleccionar los criterios de impacto",J61)</f>
        <v>0</v>
      </c>
      <c r="L61" s="917"/>
      <c r="M61" s="918"/>
      <c r="N61" s="922"/>
      <c r="O61" s="923">
        <v>4</v>
      </c>
      <c r="P61" s="428"/>
      <c r="Q61" s="924" t="str">
        <f t="shared" si="11"/>
        <v/>
      </c>
      <c r="R61" s="925"/>
      <c r="S61" s="925"/>
      <c r="T61" s="926" t="str">
        <f t="shared" si="13"/>
        <v/>
      </c>
      <c r="U61" s="925"/>
      <c r="V61" s="925"/>
      <c r="W61" s="925"/>
      <c r="X61" s="927" t="str">
        <f>IFERROR(IF(AND(Q60="Probabilidad",Q61="Probabilidad"),(Z60-(+Z60*T61)),IF(AND(Q60="Impacto",Q61="Probabilidad"),(Z59-(+Z59*T61)),IF(Q61="Impacto",Z60,""))),"")</f>
        <v/>
      </c>
      <c r="Y61" s="928" t="str">
        <f t="shared" si="4"/>
        <v/>
      </c>
      <c r="Z61" s="926" t="str">
        <f t="shared" si="14"/>
        <v/>
      </c>
      <c r="AA61" s="928" t="str">
        <f t="shared" si="5"/>
        <v/>
      </c>
      <c r="AB61" s="926" t="str">
        <f>IFERROR(IF(AND(Q60="Impacto",Q61="Impacto"),(AB60-(+AB60*T61)),IF(AND(Q60="Probabilidad",Q61="Impacto"),(AB59-(+AB59*T61)),IF(Q61="Probabilidad",AB60,""))),"")</f>
        <v/>
      </c>
      <c r="AC61" s="929" t="str">
        <f t="shared" si="12"/>
        <v/>
      </c>
      <c r="AD61" s="925"/>
      <c r="AE61" s="930"/>
      <c r="AF61" s="423"/>
      <c r="AG61" s="931"/>
      <c r="AH61" s="931"/>
      <c r="AI61" s="930"/>
      <c r="AJ61" s="423"/>
      <c r="AK61" s="932"/>
      <c r="AL61" s="423"/>
      <c r="AM61" s="423"/>
      <c r="AN61" s="419"/>
      <c r="AO61" s="419"/>
      <c r="AP61" s="419"/>
      <c r="AQ61" s="419"/>
      <c r="AR61" s="419"/>
      <c r="AS61" s="419"/>
      <c r="AT61" s="419"/>
      <c r="AU61" s="419"/>
      <c r="AV61" s="419"/>
      <c r="AW61" s="419"/>
      <c r="AX61" s="419"/>
      <c r="AY61" s="419"/>
      <c r="AZ61" s="419"/>
      <c r="BA61" s="419"/>
      <c r="BB61" s="419"/>
      <c r="BC61" s="419"/>
      <c r="BD61" s="419"/>
      <c r="BE61" s="419"/>
      <c r="BF61" s="419"/>
      <c r="BG61" s="419"/>
      <c r="BH61" s="419"/>
      <c r="BI61" s="419"/>
      <c r="BJ61" s="419"/>
      <c r="BK61" s="419"/>
      <c r="BL61" s="419"/>
      <c r="BM61" s="419"/>
      <c r="BN61" s="419"/>
      <c r="BO61" s="419"/>
      <c r="BP61" s="419"/>
    </row>
    <row r="62" spans="1:68" s="420" customFormat="1" ht="151.5" customHeight="1" x14ac:dyDescent="0.25">
      <c r="A62" s="941"/>
      <c r="B62" s="915"/>
      <c r="C62" s="915"/>
      <c r="D62" s="915"/>
      <c r="E62" s="934"/>
      <c r="F62" s="915"/>
      <c r="G62" s="916"/>
      <c r="H62" s="917"/>
      <c r="I62" s="918"/>
      <c r="J62" s="919"/>
      <c r="K62" s="920">
        <f>IF(NOT(ISERROR(MATCH(J62,_xlfn.ANCHORARRAY(E73),0))),I75&amp;"Por favor no seleccionar los criterios de impacto",J62)</f>
        <v>0</v>
      </c>
      <c r="L62" s="917"/>
      <c r="M62" s="918"/>
      <c r="N62" s="922"/>
      <c r="O62" s="923">
        <v>5</v>
      </c>
      <c r="P62" s="428"/>
      <c r="Q62" s="924" t="str">
        <f t="shared" si="11"/>
        <v/>
      </c>
      <c r="R62" s="925"/>
      <c r="S62" s="925"/>
      <c r="T62" s="926" t="str">
        <f t="shared" si="13"/>
        <v/>
      </c>
      <c r="U62" s="925"/>
      <c r="V62" s="925"/>
      <c r="W62" s="925"/>
      <c r="X62" s="927" t="str">
        <f>IFERROR(IF(AND(Q61="Probabilidad",Q62="Probabilidad"),(Z61-(+Z61*T62)),IF(AND(Q61="Impacto",Q62="Probabilidad"),(Z60-(+Z60*T62)),IF(Q62="Impacto",Z61,""))),"")</f>
        <v/>
      </c>
      <c r="Y62" s="928" t="str">
        <f t="shared" si="4"/>
        <v/>
      </c>
      <c r="Z62" s="926" t="str">
        <f t="shared" si="14"/>
        <v/>
      </c>
      <c r="AA62" s="928" t="str">
        <f t="shared" si="5"/>
        <v/>
      </c>
      <c r="AB62" s="926" t="str">
        <f>IFERROR(IF(AND(Q61="Impacto",Q62="Impacto"),(AB61-(+AB61*T62)),IF(AND(Q61="Probabilidad",Q62="Impacto"),(AB60-(+AB60*T62)),IF(Q62="Probabilidad",AB61,""))),"")</f>
        <v/>
      </c>
      <c r="AC62" s="929" t="str">
        <f t="shared" si="12"/>
        <v/>
      </c>
      <c r="AD62" s="925"/>
      <c r="AE62" s="930"/>
      <c r="AF62" s="423"/>
      <c r="AG62" s="931"/>
      <c r="AH62" s="931"/>
      <c r="AI62" s="930"/>
      <c r="AJ62" s="423"/>
      <c r="AK62" s="932"/>
      <c r="AL62" s="423"/>
      <c r="AM62" s="423"/>
      <c r="AN62" s="419"/>
      <c r="AO62" s="419"/>
      <c r="AP62" s="419"/>
      <c r="AQ62" s="419"/>
      <c r="AR62" s="419"/>
      <c r="AS62" s="419"/>
      <c r="AT62" s="419"/>
      <c r="AU62" s="419"/>
      <c r="AV62" s="419"/>
      <c r="AW62" s="419"/>
      <c r="AX62" s="419"/>
      <c r="AY62" s="419"/>
      <c r="AZ62" s="419"/>
      <c r="BA62" s="419"/>
      <c r="BB62" s="419"/>
      <c r="BC62" s="419"/>
      <c r="BD62" s="419"/>
      <c r="BE62" s="419"/>
      <c r="BF62" s="419"/>
      <c r="BG62" s="419"/>
      <c r="BH62" s="419"/>
      <c r="BI62" s="419"/>
      <c r="BJ62" s="419"/>
      <c r="BK62" s="419"/>
      <c r="BL62" s="419"/>
      <c r="BM62" s="419"/>
      <c r="BN62" s="419"/>
      <c r="BO62" s="419"/>
      <c r="BP62" s="419"/>
    </row>
    <row r="63" spans="1:68" s="420" customFormat="1" ht="151.5" customHeight="1" x14ac:dyDescent="0.25">
      <c r="A63" s="941"/>
      <c r="B63" s="915"/>
      <c r="C63" s="915"/>
      <c r="D63" s="915"/>
      <c r="E63" s="934"/>
      <c r="F63" s="915"/>
      <c r="G63" s="916"/>
      <c r="H63" s="917"/>
      <c r="I63" s="918"/>
      <c r="J63" s="919"/>
      <c r="K63" s="920">
        <f>IF(NOT(ISERROR(MATCH(J63,_xlfn.ANCHORARRAY(E74),0))),I76&amp;"Por favor no seleccionar los criterios de impacto",J63)</f>
        <v>0</v>
      </c>
      <c r="L63" s="917"/>
      <c r="M63" s="918"/>
      <c r="N63" s="922"/>
      <c r="O63" s="923">
        <v>6</v>
      </c>
      <c r="P63" s="428"/>
      <c r="Q63" s="924" t="str">
        <f t="shared" si="11"/>
        <v/>
      </c>
      <c r="R63" s="925"/>
      <c r="S63" s="925"/>
      <c r="T63" s="926" t="str">
        <f t="shared" si="13"/>
        <v/>
      </c>
      <c r="U63" s="925"/>
      <c r="V63" s="925"/>
      <c r="W63" s="925"/>
      <c r="X63" s="927" t="str">
        <f>IFERROR(IF(AND(Q62="Probabilidad",Q63="Probabilidad"),(Z62-(+Z62*T63)),IF(AND(Q62="Impacto",Q63="Probabilidad"),(Z61-(+Z61*T63)),IF(Q63="Impacto",Z62,""))),"")</f>
        <v/>
      </c>
      <c r="Y63" s="928" t="str">
        <f t="shared" si="4"/>
        <v/>
      </c>
      <c r="Z63" s="926" t="str">
        <f t="shared" si="14"/>
        <v/>
      </c>
      <c r="AA63" s="928" t="str">
        <f t="shared" si="5"/>
        <v/>
      </c>
      <c r="AB63" s="926" t="str">
        <f>IFERROR(IF(AND(Q62="Impacto",Q63="Impacto"),(AB62-(+AB62*T63)),IF(AND(Q62="Probabilidad",Q63="Impacto"),(AB61-(+AB61*T63)),IF(Q63="Probabilidad",AB62,""))),"")</f>
        <v/>
      </c>
      <c r="AC63" s="929" t="str">
        <f t="shared" si="12"/>
        <v/>
      </c>
      <c r="AD63" s="925"/>
      <c r="AE63" s="930"/>
      <c r="AF63" s="423"/>
      <c r="AG63" s="931"/>
      <c r="AH63" s="931"/>
      <c r="AI63" s="930"/>
      <c r="AJ63" s="423"/>
      <c r="AK63" s="932"/>
      <c r="AL63" s="423"/>
      <c r="AM63" s="423"/>
      <c r="AN63" s="419"/>
      <c r="AO63" s="419"/>
      <c r="AP63" s="419"/>
      <c r="AQ63" s="419"/>
      <c r="AR63" s="419"/>
      <c r="AS63" s="419"/>
      <c r="AT63" s="419"/>
      <c r="AU63" s="419"/>
      <c r="AV63" s="419"/>
      <c r="AW63" s="419"/>
      <c r="AX63" s="419"/>
      <c r="AY63" s="419"/>
      <c r="AZ63" s="419"/>
      <c r="BA63" s="419"/>
      <c r="BB63" s="419"/>
      <c r="BC63" s="419"/>
      <c r="BD63" s="419"/>
      <c r="BE63" s="419"/>
      <c r="BF63" s="419"/>
      <c r="BG63" s="419"/>
      <c r="BH63" s="419"/>
      <c r="BI63" s="419"/>
      <c r="BJ63" s="419"/>
      <c r="BK63" s="419"/>
      <c r="BL63" s="419"/>
      <c r="BM63" s="419"/>
      <c r="BN63" s="419"/>
      <c r="BO63" s="419"/>
      <c r="BP63" s="419"/>
    </row>
    <row r="64" spans="1:68" s="420" customFormat="1" ht="151.5" customHeight="1" x14ac:dyDescent="0.25">
      <c r="A64" s="942">
        <v>10</v>
      </c>
      <c r="B64" s="943"/>
      <c r="C64" s="943"/>
      <c r="D64" s="943"/>
      <c r="E64" s="944"/>
      <c r="F64" s="943"/>
      <c r="G64" s="945"/>
      <c r="H64" s="946" t="str">
        <f>IF(G64&lt;=0,"",IF(G64&lt;=2,"Muy Baja",IF(G64&lt;=24,"Baja",IF(G64&lt;=500,"Media",IF(G64&lt;=5000,"Alta","Muy Alta")))))</f>
        <v/>
      </c>
      <c r="I64" s="947" t="str">
        <f>IF(H64="","",IF(H64="Muy Baja",0.2,IF(H64="Baja",0.4,IF(H64="Media",0.6,IF(H64="Alta",0.8,IF(H64="Muy Alta",1,))))))</f>
        <v/>
      </c>
      <c r="J64" s="961"/>
      <c r="K64" s="962">
        <f>IF(NOT(ISERROR(MATCH(J64,'Tabla Impacto'!$B$221:$B$223,0))),'Tabla Impacto'!$F$223&amp;"Por favor no seleccionar los criterios de impacto(Afectación Económica o presupuestal y Pérdida Reputacional)",J64)</f>
        <v>0</v>
      </c>
      <c r="L64" s="946" t="str">
        <f>IF(OR(K64='Tabla Impacto'!$C$11,K64='Tabla Impacto'!$D$11),"Leve",IF(OR(K64='Tabla Impacto'!$C$12,K64='Tabla Impacto'!$D$12),"Menor",IF(OR(K64='Tabla Impacto'!$C$13,K64='Tabla Impacto'!$D$13),"Moderado",IF(OR(K64='Tabla Impacto'!$C$14,K64='Tabla Impacto'!$D$14),"Mayor",IF(OR(K64='Tabla Impacto'!$C$15,K64='Tabla Impacto'!$D$15),"Catastrófico","")))))</f>
        <v/>
      </c>
      <c r="M64" s="947" t="str">
        <f>IF(L64="","",IF(L64="Leve",0.2,IF(L64="Menor",0.4,IF(L64="Moderado",0.6,IF(L64="Mayor",0.8,IF(L64="Catastrófico",1,))))))</f>
        <v/>
      </c>
      <c r="N64" s="948"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923">
        <v>1</v>
      </c>
      <c r="P64" s="428"/>
      <c r="Q64" s="924" t="str">
        <f t="shared" si="11"/>
        <v/>
      </c>
      <c r="R64" s="925"/>
      <c r="S64" s="925"/>
      <c r="T64" s="926" t="str">
        <f t="shared" si="13"/>
        <v/>
      </c>
      <c r="U64" s="925"/>
      <c r="V64" s="925"/>
      <c r="W64" s="925"/>
      <c r="X64" s="927" t="str">
        <f>IFERROR(IF(Q64="Probabilidad",(I64-(+I64*T64)),IF(Q64="Impacto",I64,"")),"")</f>
        <v/>
      </c>
      <c r="Y64" s="928" t="str">
        <f>IFERROR(IF(X64="","",IF(X64&lt;=0.2,"Muy Baja",IF(X64&lt;=0.4,"Baja",IF(X64&lt;=0.6,"Media",IF(X64&lt;=0.8,"Alta","Muy Alta"))))),"")</f>
        <v/>
      </c>
      <c r="Z64" s="926" t="str">
        <f t="shared" si="14"/>
        <v/>
      </c>
      <c r="AA64" s="928" t="str">
        <f>IFERROR(IF(AB64="","",IF(AB64&lt;=0.2,"Leve",IF(AB64&lt;=0.4,"Menor",IF(AB64&lt;=0.6,"Moderado",IF(AB64&lt;=0.8,"Mayor","Catastrófico"))))),"")</f>
        <v/>
      </c>
      <c r="AB64" s="926" t="str">
        <f>IFERROR(IF(Q64="Impacto",(M64-(+M64*T64)),IF(Q64="Probabilidad",M64,"")),"")</f>
        <v/>
      </c>
      <c r="AC64" s="929" t="str">
        <f t="shared" si="12"/>
        <v/>
      </c>
      <c r="AD64" s="925"/>
      <c r="AE64" s="930"/>
      <c r="AF64" s="423"/>
      <c r="AG64" s="931"/>
      <c r="AH64" s="931"/>
      <c r="AI64" s="930"/>
      <c r="AJ64" s="423"/>
      <c r="AK64" s="932"/>
      <c r="AL64" s="423"/>
      <c r="AM64" s="423"/>
      <c r="AN64" s="419"/>
      <c r="AO64" s="419"/>
      <c r="AP64" s="419"/>
      <c r="AQ64" s="419"/>
      <c r="AR64" s="419"/>
      <c r="AS64" s="419"/>
      <c r="AT64" s="419"/>
      <c r="AU64" s="419"/>
      <c r="AV64" s="419"/>
      <c r="AW64" s="419"/>
      <c r="AX64" s="419"/>
      <c r="AY64" s="419"/>
      <c r="AZ64" s="419"/>
      <c r="BA64" s="419"/>
      <c r="BB64" s="419"/>
      <c r="BC64" s="419"/>
      <c r="BD64" s="419"/>
      <c r="BE64" s="419"/>
      <c r="BF64" s="419"/>
      <c r="BG64" s="419"/>
      <c r="BH64" s="419"/>
      <c r="BI64" s="419"/>
      <c r="BJ64" s="419"/>
      <c r="BK64" s="419"/>
      <c r="BL64" s="419"/>
      <c r="BM64" s="419"/>
      <c r="BN64" s="419"/>
      <c r="BO64" s="419"/>
      <c r="BP64" s="419"/>
    </row>
    <row r="65" spans="1:39" s="420" customFormat="1" ht="151.5" customHeight="1" x14ac:dyDescent="0.25">
      <c r="A65" s="942"/>
      <c r="B65" s="943"/>
      <c r="C65" s="943"/>
      <c r="D65" s="943"/>
      <c r="E65" s="944"/>
      <c r="F65" s="943"/>
      <c r="G65" s="945"/>
      <c r="H65" s="946"/>
      <c r="I65" s="947"/>
      <c r="J65" s="961"/>
      <c r="K65" s="962">
        <f>IF(NOT(ISERROR(MATCH(J65,_xlfn.ANCHORARRAY(E76),0))),I78&amp;"Por favor no seleccionar los criterios de impacto",J65)</f>
        <v>0</v>
      </c>
      <c r="L65" s="946"/>
      <c r="M65" s="947"/>
      <c r="N65" s="948"/>
      <c r="O65" s="923">
        <v>2</v>
      </c>
      <c r="P65" s="932"/>
      <c r="Q65" s="924" t="str">
        <f t="shared" si="11"/>
        <v/>
      </c>
      <c r="R65" s="925"/>
      <c r="S65" s="925"/>
      <c r="T65" s="926" t="str">
        <f t="shared" si="13"/>
        <v/>
      </c>
      <c r="U65" s="925"/>
      <c r="V65" s="925"/>
      <c r="W65" s="925"/>
      <c r="X65" s="927" t="str">
        <f>IFERROR(IF(AND(Q64="Probabilidad",Q65="Probabilidad"),(Z64-(+Z64*T65)),IF(Q65="Probabilidad",(I64-(+I64*T65)),IF(Q65="Impacto",Z64,""))),"")</f>
        <v/>
      </c>
      <c r="Y65" s="928" t="str">
        <f t="shared" si="4"/>
        <v/>
      </c>
      <c r="Z65" s="926" t="str">
        <f t="shared" si="14"/>
        <v/>
      </c>
      <c r="AA65" s="928" t="str">
        <f t="shared" si="5"/>
        <v/>
      </c>
      <c r="AB65" s="926" t="str">
        <f>IFERROR(IF(AND(Q64="Impacto",Q65="Impacto"),(AB64-(+AB64*T65)),IF(Q65="Impacto",(M64-(+M64*T65)),IF(Q65="Probabilidad",AB64,""))),"")</f>
        <v/>
      </c>
      <c r="AC65" s="929" t="str">
        <f t="shared" si="12"/>
        <v/>
      </c>
      <c r="AD65" s="925"/>
      <c r="AE65" s="930"/>
      <c r="AF65" s="423"/>
      <c r="AG65" s="931"/>
      <c r="AH65" s="931"/>
      <c r="AI65" s="930"/>
      <c r="AJ65" s="423"/>
      <c r="AK65" s="932"/>
      <c r="AL65" s="423"/>
      <c r="AM65" s="423"/>
    </row>
    <row r="66" spans="1:39" s="420" customFormat="1" ht="151.5" customHeight="1" x14ac:dyDescent="0.25">
      <c r="A66" s="942"/>
      <c r="B66" s="943"/>
      <c r="C66" s="943"/>
      <c r="D66" s="943"/>
      <c r="E66" s="944"/>
      <c r="F66" s="943"/>
      <c r="G66" s="945"/>
      <c r="H66" s="946"/>
      <c r="I66" s="947"/>
      <c r="J66" s="961"/>
      <c r="K66" s="962">
        <f>IF(NOT(ISERROR(MATCH(J66,_xlfn.ANCHORARRAY(E77),0))),I79&amp;"Por favor no seleccionar los criterios de impacto",J66)</f>
        <v>0</v>
      </c>
      <c r="L66" s="946"/>
      <c r="M66" s="947"/>
      <c r="N66" s="948"/>
      <c r="O66" s="923">
        <v>3</v>
      </c>
      <c r="P66" s="949"/>
      <c r="Q66" s="924" t="str">
        <f t="shared" si="11"/>
        <v/>
      </c>
      <c r="R66" s="925"/>
      <c r="S66" s="925"/>
      <c r="T66" s="926" t="str">
        <f t="shared" si="13"/>
        <v/>
      </c>
      <c r="U66" s="925"/>
      <c r="V66" s="925"/>
      <c r="W66" s="925"/>
      <c r="X66" s="927" t="str">
        <f>IFERROR(IF(AND(Q65="Probabilidad",Q66="Probabilidad"),(Z65-(+Z65*T66)),IF(AND(Q65="Impacto",Q66="Probabilidad"),(Z64-(+Z64*T66)),IF(Q66="Impacto",Z65,""))),"")</f>
        <v/>
      </c>
      <c r="Y66" s="928" t="str">
        <f t="shared" si="4"/>
        <v/>
      </c>
      <c r="Z66" s="926" t="str">
        <f t="shared" si="14"/>
        <v/>
      </c>
      <c r="AA66" s="928" t="str">
        <f t="shared" si="5"/>
        <v/>
      </c>
      <c r="AB66" s="926" t="str">
        <f>IFERROR(IF(AND(Q65="Impacto",Q66="Impacto"),(AB65-(+AB65*T66)),IF(AND(Q65="Probabilidad",Q66="Impacto"),(AB64-(+AB64*T66)),IF(Q66="Probabilidad",AB65,""))),"")</f>
        <v/>
      </c>
      <c r="AC66" s="929" t="str">
        <f t="shared" si="12"/>
        <v/>
      </c>
      <c r="AD66" s="925"/>
      <c r="AE66" s="930"/>
      <c r="AF66" s="423"/>
      <c r="AG66" s="931"/>
      <c r="AH66" s="931"/>
      <c r="AI66" s="930"/>
      <c r="AJ66" s="423"/>
      <c r="AK66" s="932"/>
      <c r="AL66" s="423"/>
      <c r="AM66" s="423"/>
    </row>
    <row r="67" spans="1:39" s="427" customFormat="1" ht="151.5" customHeight="1" x14ac:dyDescent="0.25">
      <c r="A67" s="942"/>
      <c r="B67" s="943"/>
      <c r="C67" s="943"/>
      <c r="D67" s="943"/>
      <c r="E67" s="944"/>
      <c r="F67" s="943"/>
      <c r="G67" s="945"/>
      <c r="H67" s="946"/>
      <c r="I67" s="947"/>
      <c r="J67" s="961"/>
      <c r="K67" s="962">
        <f>IF(NOT(ISERROR(MATCH(J67,_xlfn.ANCHORARRAY(E78),0))),I80&amp;"Por favor no seleccionar los criterios de impacto",J67)</f>
        <v>0</v>
      </c>
      <c r="L67" s="946"/>
      <c r="M67" s="947"/>
      <c r="N67" s="948"/>
      <c r="O67" s="950">
        <v>4</v>
      </c>
      <c r="P67" s="951"/>
      <c r="Q67" s="952" t="str">
        <f t="shared" si="11"/>
        <v/>
      </c>
      <c r="R67" s="953"/>
      <c r="S67" s="953"/>
      <c r="T67" s="954" t="str">
        <f t="shared" si="13"/>
        <v/>
      </c>
      <c r="U67" s="953"/>
      <c r="V67" s="953"/>
      <c r="W67" s="953"/>
      <c r="X67" s="955" t="str">
        <f>IFERROR(IF(AND(Q66="Probabilidad",Q67="Probabilidad"),(Z66-(+Z66*T67)),IF(AND(Q66="Impacto",Q67="Probabilidad"),(Z65-(+Z65*T67)),IF(Q67="Impacto",Z66,""))),"")</f>
        <v/>
      </c>
      <c r="Y67" s="956" t="str">
        <f t="shared" si="4"/>
        <v/>
      </c>
      <c r="Z67" s="954" t="str">
        <f t="shared" si="14"/>
        <v/>
      </c>
      <c r="AA67" s="956" t="str">
        <f t="shared" si="5"/>
        <v/>
      </c>
      <c r="AB67" s="954" t="str">
        <f>IFERROR(IF(AND(Q66="Impacto",Q67="Impacto"),(AB66-(+AB66*T67)),IF(AND(Q66="Probabilidad",Q67="Impacto"),(AB65-(+AB65*T67)),IF(Q67="Probabilidad",AB66,""))),"")</f>
        <v/>
      </c>
      <c r="AC67" s="957" t="str">
        <f t="shared" si="12"/>
        <v/>
      </c>
      <c r="AD67" s="953"/>
      <c r="AE67" s="958"/>
      <c r="AF67" s="426"/>
      <c r="AG67" s="959"/>
      <c r="AH67" s="959"/>
      <c r="AI67" s="958"/>
      <c r="AJ67" s="426"/>
      <c r="AK67" s="932"/>
      <c r="AL67" s="426"/>
      <c r="AM67" s="426"/>
    </row>
    <row r="68" spans="1:39" s="427" customFormat="1" ht="151.5" customHeight="1" x14ac:dyDescent="0.25">
      <c r="A68" s="942"/>
      <c r="B68" s="943"/>
      <c r="C68" s="943"/>
      <c r="D68" s="943"/>
      <c r="E68" s="944"/>
      <c r="F68" s="943"/>
      <c r="G68" s="945"/>
      <c r="H68" s="946"/>
      <c r="I68" s="947"/>
      <c r="J68" s="961"/>
      <c r="K68" s="962">
        <f>IF(NOT(ISERROR(MATCH(J68,_xlfn.ANCHORARRAY(E79),0))),I81&amp;"Por favor no seleccionar los criterios de impacto",J68)</f>
        <v>0</v>
      </c>
      <c r="L68" s="946"/>
      <c r="M68" s="947"/>
      <c r="N68" s="948"/>
      <c r="O68" s="950">
        <v>5</v>
      </c>
      <c r="P68" s="951"/>
      <c r="Q68" s="952" t="str">
        <f t="shared" si="11"/>
        <v/>
      </c>
      <c r="R68" s="953"/>
      <c r="S68" s="953"/>
      <c r="T68" s="954" t="str">
        <f t="shared" si="13"/>
        <v/>
      </c>
      <c r="U68" s="953"/>
      <c r="V68" s="953"/>
      <c r="W68" s="953"/>
      <c r="X68" s="955" t="str">
        <f>IFERROR(IF(AND(Q67="Probabilidad",Q68="Probabilidad"),(Z67-(+Z67*T68)),IF(AND(Q67="Impacto",Q68="Probabilidad"),(Z66-(+Z66*T68)),IF(Q68="Impacto",Z67,""))),"")</f>
        <v/>
      </c>
      <c r="Y68" s="956" t="str">
        <f t="shared" si="4"/>
        <v/>
      </c>
      <c r="Z68" s="954" t="str">
        <f t="shared" si="14"/>
        <v/>
      </c>
      <c r="AA68" s="956" t="str">
        <f t="shared" si="5"/>
        <v/>
      </c>
      <c r="AB68" s="954" t="str">
        <f>IFERROR(IF(AND(Q67="Impacto",Q68="Impacto"),(AB67-(+AB67*T68)),IF(AND(Q67="Probabilidad",Q68="Impacto"),(AB66-(+AB66*T68)),IF(Q68="Probabilidad",AB67,""))),"")</f>
        <v/>
      </c>
      <c r="AC68" s="957" t="str">
        <f t="shared" si="12"/>
        <v/>
      </c>
      <c r="AD68" s="953"/>
      <c r="AE68" s="958"/>
      <c r="AF68" s="426"/>
      <c r="AG68" s="959"/>
      <c r="AH68" s="959"/>
      <c r="AI68" s="958"/>
      <c r="AJ68" s="426"/>
      <c r="AK68" s="932"/>
      <c r="AL68" s="426"/>
      <c r="AM68" s="426"/>
    </row>
    <row r="69" spans="1:39" s="427" customFormat="1" ht="151.5" customHeight="1" x14ac:dyDescent="0.25">
      <c r="A69" s="942"/>
      <c r="B69" s="943"/>
      <c r="C69" s="943"/>
      <c r="D69" s="943"/>
      <c r="E69" s="944"/>
      <c r="F69" s="943"/>
      <c r="G69" s="945"/>
      <c r="H69" s="946"/>
      <c r="I69" s="947"/>
      <c r="J69" s="961"/>
      <c r="K69" s="962">
        <f>IF(NOT(ISERROR(MATCH(J69,_xlfn.ANCHORARRAY(E80),0))),I82&amp;"Por favor no seleccionar los criterios de impacto",J69)</f>
        <v>0</v>
      </c>
      <c r="L69" s="946"/>
      <c r="M69" s="947"/>
      <c r="N69" s="948"/>
      <c r="O69" s="950">
        <v>6</v>
      </c>
      <c r="P69" s="951"/>
      <c r="Q69" s="952" t="str">
        <f t="shared" si="11"/>
        <v/>
      </c>
      <c r="R69" s="953"/>
      <c r="S69" s="953"/>
      <c r="T69" s="954" t="str">
        <f t="shared" si="13"/>
        <v/>
      </c>
      <c r="U69" s="953"/>
      <c r="V69" s="953"/>
      <c r="W69" s="953"/>
      <c r="X69" s="955" t="str">
        <f>IFERROR(IF(AND(Q68="Probabilidad",Q69="Probabilidad"),(Z68-(+Z68*T69)),IF(AND(Q68="Impacto",Q69="Probabilidad"),(Z67-(+Z67*T69)),IF(Q69="Impacto",Z68,""))),"")</f>
        <v/>
      </c>
      <c r="Y69" s="956" t="str">
        <f t="shared" si="4"/>
        <v/>
      </c>
      <c r="Z69" s="954" t="str">
        <f t="shared" si="14"/>
        <v/>
      </c>
      <c r="AA69" s="956" t="str">
        <f t="shared" si="5"/>
        <v/>
      </c>
      <c r="AB69" s="954" t="str">
        <f>IFERROR(IF(AND(Q68="Impacto",Q69="Impacto"),(AB68-(+AB68*T69)),IF(AND(Q68="Probabilidad",Q69="Impacto"),(AB67-(+AB67*T69)),IF(Q69="Probabilidad",AB68,""))),"")</f>
        <v/>
      </c>
      <c r="AC69" s="957" t="str">
        <f t="shared" si="12"/>
        <v/>
      </c>
      <c r="AD69" s="953"/>
      <c r="AE69" s="958"/>
      <c r="AF69" s="426"/>
      <c r="AG69" s="959"/>
      <c r="AH69" s="959"/>
      <c r="AI69" s="958"/>
      <c r="AJ69" s="426"/>
      <c r="AK69" s="426"/>
      <c r="AL69" s="426"/>
      <c r="AM69" s="426"/>
    </row>
    <row r="70" spans="1:39" ht="49.7" customHeight="1" x14ac:dyDescent="0.3">
      <c r="A70" s="912"/>
      <c r="B70" s="913" t="s">
        <v>580</v>
      </c>
      <c r="C70" s="913"/>
      <c r="D70" s="913"/>
      <c r="E70" s="913"/>
      <c r="F70" s="913"/>
      <c r="G70" s="913"/>
      <c r="H70" s="913"/>
      <c r="I70" s="913"/>
      <c r="J70" s="913"/>
      <c r="K70" s="913"/>
      <c r="L70" s="913"/>
      <c r="M70" s="913"/>
      <c r="N70" s="913"/>
      <c r="O70" s="913"/>
      <c r="P70" s="913"/>
      <c r="Q70" s="913"/>
      <c r="R70" s="913"/>
      <c r="S70" s="913"/>
      <c r="T70" s="913"/>
      <c r="U70" s="913"/>
      <c r="V70" s="913"/>
      <c r="W70" s="913"/>
      <c r="X70" s="913"/>
      <c r="Y70" s="913"/>
      <c r="Z70" s="913"/>
      <c r="AA70" s="913"/>
      <c r="AB70" s="913"/>
      <c r="AC70" s="913"/>
      <c r="AD70" s="913"/>
      <c r="AE70" s="913"/>
      <c r="AF70" s="913"/>
      <c r="AG70" s="913"/>
      <c r="AH70" s="913"/>
      <c r="AI70" s="913"/>
      <c r="AJ70" s="913"/>
    </row>
    <row r="72" spans="1:39" x14ac:dyDescent="0.3">
      <c r="A72" s="230"/>
      <c r="B72" s="252" t="s">
        <v>581</v>
      </c>
      <c r="C72" s="230"/>
      <c r="D72" s="230"/>
      <c r="F72" s="230"/>
    </row>
  </sheetData>
  <dataConsolidate/>
  <mergeCells count="188">
    <mergeCell ref="AA8:AA9"/>
    <mergeCell ref="H7:N7"/>
    <mergeCell ref="O7:W7"/>
    <mergeCell ref="X7:AD7"/>
    <mergeCell ref="AI8:AI9"/>
    <mergeCell ref="AJ8:AJ9"/>
    <mergeCell ref="Y8:Y9"/>
    <mergeCell ref="Z8:Z9"/>
    <mergeCell ref="I8:I9"/>
    <mergeCell ref="AG8:AG9"/>
    <mergeCell ref="AH8:AH9"/>
    <mergeCell ref="N8:N9"/>
    <mergeCell ref="O8:O9"/>
    <mergeCell ref="AE7:AJ7"/>
    <mergeCell ref="A4:B4"/>
    <mergeCell ref="A5:B5"/>
    <mergeCell ref="C6:AM6"/>
    <mergeCell ref="C5:AM5"/>
    <mergeCell ref="C4:V4"/>
    <mergeCell ref="J8:J9"/>
    <mergeCell ref="AB8:AB9"/>
    <mergeCell ref="AC8:AC9"/>
    <mergeCell ref="P8:P9"/>
    <mergeCell ref="Q8:Q9"/>
    <mergeCell ref="R8:W8"/>
    <mergeCell ref="X8:X9"/>
    <mergeCell ref="AL8:AL9"/>
    <mergeCell ref="AM8:AM9"/>
    <mergeCell ref="AK7:AM7"/>
    <mergeCell ref="A6:B6"/>
    <mergeCell ref="A7:G7"/>
    <mergeCell ref="A8:A9"/>
    <mergeCell ref="B8:B9"/>
    <mergeCell ref="C8:C9"/>
    <mergeCell ref="AK8:AK9"/>
    <mergeCell ref="AD8:AD9"/>
    <mergeCell ref="AE8:AE9"/>
    <mergeCell ref="AF8:AF9"/>
    <mergeCell ref="D8:D9"/>
    <mergeCell ref="E8:E9"/>
    <mergeCell ref="F8:F9"/>
    <mergeCell ref="K8:K9"/>
    <mergeCell ref="L8:L9"/>
    <mergeCell ref="M8:M9"/>
    <mergeCell ref="G8:G9"/>
    <mergeCell ref="H8:H9"/>
    <mergeCell ref="C22:C27"/>
    <mergeCell ref="D22:D27"/>
    <mergeCell ref="E22:E27"/>
    <mergeCell ref="F22:F27"/>
    <mergeCell ref="H16:H21"/>
    <mergeCell ref="G10:G15"/>
    <mergeCell ref="H10:H15"/>
    <mergeCell ref="G22:G27"/>
    <mergeCell ref="H22:H27"/>
    <mergeCell ref="D10:D15"/>
    <mergeCell ref="E10:E15"/>
    <mergeCell ref="F10:F15"/>
    <mergeCell ref="M16:M21"/>
    <mergeCell ref="N16:N21"/>
    <mergeCell ref="M10:M15"/>
    <mergeCell ref="N10:N15"/>
    <mergeCell ref="A16:A21"/>
    <mergeCell ref="B16:B21"/>
    <mergeCell ref="C16:C21"/>
    <mergeCell ref="D16:D21"/>
    <mergeCell ref="E16:E21"/>
    <mergeCell ref="F16:F21"/>
    <mergeCell ref="G16:G21"/>
    <mergeCell ref="I10:I15"/>
    <mergeCell ref="J10:J15"/>
    <mergeCell ref="K10:K15"/>
    <mergeCell ref="L10:L15"/>
    <mergeCell ref="I22:I27"/>
    <mergeCell ref="J22:J27"/>
    <mergeCell ref="K22:K27"/>
    <mergeCell ref="L22:L27"/>
    <mergeCell ref="A10:A15"/>
    <mergeCell ref="B10:B15"/>
    <mergeCell ref="C10:C15"/>
    <mergeCell ref="A22:A27"/>
    <mergeCell ref="B22:B27"/>
    <mergeCell ref="M22:M27"/>
    <mergeCell ref="N22:N27"/>
    <mergeCell ref="M34:M39"/>
    <mergeCell ref="N34:N39"/>
    <mergeCell ref="I34:I39"/>
    <mergeCell ref="J34:J39"/>
    <mergeCell ref="K34:K39"/>
    <mergeCell ref="L34:L39"/>
    <mergeCell ref="A28:A33"/>
    <mergeCell ref="B28:B33"/>
    <mergeCell ref="C28:C33"/>
    <mergeCell ref="D28:D33"/>
    <mergeCell ref="E28:E33"/>
    <mergeCell ref="F28:F33"/>
    <mergeCell ref="G28:G33"/>
    <mergeCell ref="H28:H33"/>
    <mergeCell ref="I28:I33"/>
    <mergeCell ref="J28:J33"/>
    <mergeCell ref="K28:K33"/>
    <mergeCell ref="L28:L33"/>
    <mergeCell ref="M28:M33"/>
    <mergeCell ref="N28:N33"/>
    <mergeCell ref="G34:G39"/>
    <mergeCell ref="H34:H39"/>
    <mergeCell ref="A34:A39"/>
    <mergeCell ref="B34:B39"/>
    <mergeCell ref="C34:C39"/>
    <mergeCell ref="D34:D39"/>
    <mergeCell ref="E34:E39"/>
    <mergeCell ref="F34:F39"/>
    <mergeCell ref="A40:A45"/>
    <mergeCell ref="B40:B45"/>
    <mergeCell ref="C40:C45"/>
    <mergeCell ref="D40:D45"/>
    <mergeCell ref="E40:E45"/>
    <mergeCell ref="F40:F45"/>
    <mergeCell ref="N40:N45"/>
    <mergeCell ref="E52:E57"/>
    <mergeCell ref="F52:F57"/>
    <mergeCell ref="G52:G57"/>
    <mergeCell ref="H52:H57"/>
    <mergeCell ref="I52:I57"/>
    <mergeCell ref="J52:J57"/>
    <mergeCell ref="K52:K57"/>
    <mergeCell ref="L52:L57"/>
    <mergeCell ref="M52:M57"/>
    <mergeCell ref="K40:K45"/>
    <mergeCell ref="L40:L45"/>
    <mergeCell ref="M40:M45"/>
    <mergeCell ref="D46:D51"/>
    <mergeCell ref="E46:E51"/>
    <mergeCell ref="F46:F51"/>
    <mergeCell ref="I40:I45"/>
    <mergeCell ref="J40:J45"/>
    <mergeCell ref="G46:G51"/>
    <mergeCell ref="H46:H51"/>
    <mergeCell ref="I46:I51"/>
    <mergeCell ref="J46:J51"/>
    <mergeCell ref="G40:G45"/>
    <mergeCell ref="H40:H45"/>
    <mergeCell ref="B70:AJ70"/>
    <mergeCell ref="I64:I69"/>
    <mergeCell ref="J64:J69"/>
    <mergeCell ref="K64:K69"/>
    <mergeCell ref="L64:L69"/>
    <mergeCell ref="M64:M69"/>
    <mergeCell ref="N64:N69"/>
    <mergeCell ref="M58:M63"/>
    <mergeCell ref="N58:N63"/>
    <mergeCell ref="C58:C63"/>
    <mergeCell ref="D58:D63"/>
    <mergeCell ref="E58:E63"/>
    <mergeCell ref="F58:F63"/>
    <mergeCell ref="I58:I63"/>
    <mergeCell ref="J58:J63"/>
    <mergeCell ref="G64:G69"/>
    <mergeCell ref="H64:H69"/>
    <mergeCell ref="G58:G63"/>
    <mergeCell ref="H58:H63"/>
    <mergeCell ref="B58:B63"/>
    <mergeCell ref="K58:K63"/>
    <mergeCell ref="L58:L63"/>
    <mergeCell ref="A64:A69"/>
    <mergeCell ref="B64:B69"/>
    <mergeCell ref="C64:C69"/>
    <mergeCell ref="D64:D69"/>
    <mergeCell ref="E64:E69"/>
    <mergeCell ref="F64:F69"/>
    <mergeCell ref="A1:AM2"/>
    <mergeCell ref="L16:L21"/>
    <mergeCell ref="J16:J21"/>
    <mergeCell ref="I16:I21"/>
    <mergeCell ref="K16:K21"/>
    <mergeCell ref="K46:K51"/>
    <mergeCell ref="L46:L51"/>
    <mergeCell ref="A46:A51"/>
    <mergeCell ref="B46:B51"/>
    <mergeCell ref="A58:A63"/>
    <mergeCell ref="M46:M51"/>
    <mergeCell ref="N46:N51"/>
    <mergeCell ref="A52:A57"/>
    <mergeCell ref="B52:B57"/>
    <mergeCell ref="C52:C57"/>
    <mergeCell ref="D52:D57"/>
    <mergeCell ref="N52:N57"/>
    <mergeCell ref="C46:C51"/>
  </mergeCells>
  <conditionalFormatting sqref="H10 H16">
    <cfRule type="cellIs" dxfId="312" priority="250" operator="equal">
      <formula>"Muy Alta"</formula>
    </cfRule>
    <cfRule type="cellIs" dxfId="311" priority="251" operator="equal">
      <formula>"Alta"</formula>
    </cfRule>
    <cfRule type="cellIs" dxfId="310" priority="252" operator="equal">
      <formula>"Media"</formula>
    </cfRule>
    <cfRule type="cellIs" dxfId="309" priority="253" operator="equal">
      <formula>"Baja"</formula>
    </cfRule>
    <cfRule type="cellIs" dxfId="308" priority="254" operator="equal">
      <formula>"Muy Baja"</formula>
    </cfRule>
  </conditionalFormatting>
  <conditionalFormatting sqref="H22">
    <cfRule type="cellIs" dxfId="307" priority="5" operator="equal">
      <formula>"Muy Alta"</formula>
    </cfRule>
    <cfRule type="cellIs" dxfId="306" priority="6" operator="equal">
      <formula>"Alta"</formula>
    </cfRule>
    <cfRule type="cellIs" dxfId="305" priority="7" operator="equal">
      <formula>"Media"</formula>
    </cfRule>
    <cfRule type="cellIs" dxfId="304" priority="8" operator="equal">
      <formula>"Baja"</formula>
    </cfRule>
    <cfRule type="cellIs" dxfId="303" priority="9" operator="equal">
      <formula>"Muy Baja"</formula>
    </cfRule>
  </conditionalFormatting>
  <conditionalFormatting sqref="H28">
    <cfRule type="cellIs" dxfId="302" priority="181" operator="equal">
      <formula>"Muy Alta"</formula>
    </cfRule>
    <cfRule type="cellIs" dxfId="301" priority="182" operator="equal">
      <formula>"Alta"</formula>
    </cfRule>
    <cfRule type="cellIs" dxfId="300" priority="183" operator="equal">
      <formula>"Media"</formula>
    </cfRule>
    <cfRule type="cellIs" dxfId="299" priority="184" operator="equal">
      <formula>"Baja"</formula>
    </cfRule>
    <cfRule type="cellIs" dxfId="298" priority="185" operator="equal">
      <formula>"Muy Baja"</formula>
    </cfRule>
  </conditionalFormatting>
  <conditionalFormatting sqref="H34">
    <cfRule type="cellIs" dxfId="297" priority="158" operator="equal">
      <formula>"Muy Alta"</formula>
    </cfRule>
    <cfRule type="cellIs" dxfId="296" priority="159" operator="equal">
      <formula>"Alta"</formula>
    </cfRule>
    <cfRule type="cellIs" dxfId="295" priority="160" operator="equal">
      <formula>"Media"</formula>
    </cfRule>
    <cfRule type="cellIs" dxfId="294" priority="161" operator="equal">
      <formula>"Baja"</formula>
    </cfRule>
    <cfRule type="cellIs" dxfId="293" priority="162" operator="equal">
      <formula>"Muy Baja"</formula>
    </cfRule>
  </conditionalFormatting>
  <conditionalFormatting sqref="H40">
    <cfRule type="cellIs" dxfId="292" priority="135" operator="equal">
      <formula>"Muy Alta"</formula>
    </cfRule>
    <cfRule type="cellIs" dxfId="291" priority="136" operator="equal">
      <formula>"Alta"</formula>
    </cfRule>
    <cfRule type="cellIs" dxfId="290" priority="137" operator="equal">
      <formula>"Media"</formula>
    </cfRule>
    <cfRule type="cellIs" dxfId="289" priority="138" operator="equal">
      <formula>"Baja"</formula>
    </cfRule>
    <cfRule type="cellIs" dxfId="288" priority="139" operator="equal">
      <formula>"Muy Baja"</formula>
    </cfRule>
  </conditionalFormatting>
  <conditionalFormatting sqref="H46">
    <cfRule type="cellIs" dxfId="287" priority="112" operator="equal">
      <formula>"Muy Alta"</formula>
    </cfRule>
    <cfRule type="cellIs" dxfId="286" priority="113" operator="equal">
      <formula>"Alta"</formula>
    </cfRule>
    <cfRule type="cellIs" dxfId="285" priority="114" operator="equal">
      <formula>"Media"</formula>
    </cfRule>
    <cfRule type="cellIs" dxfId="284" priority="115" operator="equal">
      <formula>"Baja"</formula>
    </cfRule>
    <cfRule type="cellIs" dxfId="283" priority="116" operator="equal">
      <formula>"Muy Baja"</formula>
    </cfRule>
  </conditionalFormatting>
  <conditionalFormatting sqref="H52">
    <cfRule type="cellIs" dxfId="282" priority="89" operator="equal">
      <formula>"Muy Alta"</formula>
    </cfRule>
    <cfRule type="cellIs" dxfId="281" priority="90" operator="equal">
      <formula>"Alta"</formula>
    </cfRule>
    <cfRule type="cellIs" dxfId="280" priority="91" operator="equal">
      <formula>"Media"</formula>
    </cfRule>
    <cfRule type="cellIs" dxfId="279" priority="92" operator="equal">
      <formula>"Baja"</formula>
    </cfRule>
    <cfRule type="cellIs" dxfId="278" priority="93" operator="equal">
      <formula>"Muy Baja"</formula>
    </cfRule>
  </conditionalFormatting>
  <conditionalFormatting sqref="H58">
    <cfRule type="cellIs" dxfId="277" priority="66" operator="equal">
      <formula>"Muy Alta"</formula>
    </cfRule>
    <cfRule type="cellIs" dxfId="276" priority="67" operator="equal">
      <formula>"Alta"</formula>
    </cfRule>
    <cfRule type="cellIs" dxfId="275" priority="68" operator="equal">
      <formula>"Media"</formula>
    </cfRule>
    <cfRule type="cellIs" dxfId="274" priority="69" operator="equal">
      <formula>"Baja"</formula>
    </cfRule>
    <cfRule type="cellIs" dxfId="273" priority="70" operator="equal">
      <formula>"Muy Baja"</formula>
    </cfRule>
  </conditionalFormatting>
  <conditionalFormatting sqref="H64">
    <cfRule type="cellIs" dxfId="272" priority="43" operator="equal">
      <formula>"Muy Alta"</formula>
    </cfRule>
    <cfRule type="cellIs" dxfId="271" priority="44" operator="equal">
      <formula>"Alta"</formula>
    </cfRule>
    <cfRule type="cellIs" dxfId="270" priority="45" operator="equal">
      <formula>"Media"</formula>
    </cfRule>
    <cfRule type="cellIs" dxfId="269" priority="46" operator="equal">
      <formula>"Baja"</formula>
    </cfRule>
    <cfRule type="cellIs" dxfId="268" priority="47" operator="equal">
      <formula>"Muy Baja"</formula>
    </cfRule>
  </conditionalFormatting>
  <conditionalFormatting sqref="K10:K16 K22:K69">
    <cfRule type="containsText" dxfId="267" priority="24" operator="containsText" text="❌">
      <formula>NOT(ISERROR(SEARCH("❌",K10)))</formula>
    </cfRule>
  </conditionalFormatting>
  <conditionalFormatting sqref="L10 L16 L22 L28 L34 L40 L46 L52 L58 L64">
    <cfRule type="cellIs" dxfId="266" priority="245" operator="equal">
      <formula>"Catastrófico"</formula>
    </cfRule>
    <cfRule type="cellIs" dxfId="265" priority="246" operator="equal">
      <formula>"Mayor"</formula>
    </cfRule>
    <cfRule type="cellIs" dxfId="264" priority="247" operator="equal">
      <formula>"Moderado"</formula>
    </cfRule>
    <cfRule type="cellIs" dxfId="263" priority="248" operator="equal">
      <formula>"Menor"</formula>
    </cfRule>
    <cfRule type="cellIs" dxfId="262" priority="249" operator="equal">
      <formula>"Leve"</formula>
    </cfRule>
  </conditionalFormatting>
  <conditionalFormatting sqref="N10">
    <cfRule type="cellIs" dxfId="261" priority="241" operator="equal">
      <formula>"Extremo"</formula>
    </cfRule>
    <cfRule type="cellIs" dxfId="260" priority="242" operator="equal">
      <formula>"Alto"</formula>
    </cfRule>
    <cfRule type="cellIs" dxfId="259" priority="243" operator="equal">
      <formula>"Moderado"</formula>
    </cfRule>
    <cfRule type="cellIs" dxfId="258" priority="244" operator="equal">
      <formula>"Bajo"</formula>
    </cfRule>
  </conditionalFormatting>
  <conditionalFormatting sqref="N16">
    <cfRule type="cellIs" dxfId="257" priority="223" operator="equal">
      <formula>"Extremo"</formula>
    </cfRule>
    <cfRule type="cellIs" dxfId="256" priority="224" operator="equal">
      <formula>"Alto"</formula>
    </cfRule>
    <cfRule type="cellIs" dxfId="255" priority="225" operator="equal">
      <formula>"Moderado"</formula>
    </cfRule>
    <cfRule type="cellIs" dxfId="254" priority="226" operator="equal">
      <formula>"Bajo"</formula>
    </cfRule>
  </conditionalFormatting>
  <conditionalFormatting sqref="N22">
    <cfRule type="cellIs" dxfId="253" priority="1" operator="equal">
      <formula>"Extremo"</formula>
    </cfRule>
    <cfRule type="cellIs" dxfId="252" priority="2" operator="equal">
      <formula>"Alto"</formula>
    </cfRule>
    <cfRule type="cellIs" dxfId="251" priority="3" operator="equal">
      <formula>"Moderado"</formula>
    </cfRule>
    <cfRule type="cellIs" dxfId="250" priority="4" operator="equal">
      <formula>"Bajo"</formula>
    </cfRule>
  </conditionalFormatting>
  <conditionalFormatting sqref="N28">
    <cfRule type="cellIs" dxfId="249" priority="177" operator="equal">
      <formula>"Extremo"</formula>
    </cfRule>
    <cfRule type="cellIs" dxfId="248" priority="178" operator="equal">
      <formula>"Alto"</formula>
    </cfRule>
    <cfRule type="cellIs" dxfId="247" priority="179" operator="equal">
      <formula>"Moderado"</formula>
    </cfRule>
    <cfRule type="cellIs" dxfId="246" priority="180" operator="equal">
      <formula>"Bajo"</formula>
    </cfRule>
  </conditionalFormatting>
  <conditionalFormatting sqref="N34">
    <cfRule type="cellIs" dxfId="245" priority="154" operator="equal">
      <formula>"Extremo"</formula>
    </cfRule>
    <cfRule type="cellIs" dxfId="244" priority="155" operator="equal">
      <formula>"Alto"</formula>
    </cfRule>
    <cfRule type="cellIs" dxfId="243" priority="156" operator="equal">
      <formula>"Moderado"</formula>
    </cfRule>
    <cfRule type="cellIs" dxfId="242" priority="157" operator="equal">
      <formula>"Bajo"</formula>
    </cfRule>
  </conditionalFormatting>
  <conditionalFormatting sqref="N40">
    <cfRule type="cellIs" dxfId="241" priority="131" operator="equal">
      <formula>"Extremo"</formula>
    </cfRule>
    <cfRule type="cellIs" dxfId="240" priority="132" operator="equal">
      <formula>"Alto"</formula>
    </cfRule>
    <cfRule type="cellIs" dxfId="239" priority="133" operator="equal">
      <formula>"Moderado"</formula>
    </cfRule>
    <cfRule type="cellIs" dxfId="238" priority="134" operator="equal">
      <formula>"Bajo"</formula>
    </cfRule>
  </conditionalFormatting>
  <conditionalFormatting sqref="N46">
    <cfRule type="cellIs" dxfId="237" priority="108" operator="equal">
      <formula>"Extremo"</formula>
    </cfRule>
    <cfRule type="cellIs" dxfId="236" priority="109" operator="equal">
      <formula>"Alto"</formula>
    </cfRule>
    <cfRule type="cellIs" dxfId="235" priority="110" operator="equal">
      <formula>"Moderado"</formula>
    </cfRule>
    <cfRule type="cellIs" dxfId="234" priority="111" operator="equal">
      <formula>"Bajo"</formula>
    </cfRule>
  </conditionalFormatting>
  <conditionalFormatting sqref="N52">
    <cfRule type="cellIs" dxfId="233" priority="85" operator="equal">
      <formula>"Extremo"</formula>
    </cfRule>
    <cfRule type="cellIs" dxfId="232" priority="86" operator="equal">
      <formula>"Alto"</formula>
    </cfRule>
    <cfRule type="cellIs" dxfId="231" priority="87" operator="equal">
      <formula>"Moderado"</formula>
    </cfRule>
    <cfRule type="cellIs" dxfId="230" priority="88" operator="equal">
      <formula>"Bajo"</formula>
    </cfRule>
  </conditionalFormatting>
  <conditionalFormatting sqref="N58">
    <cfRule type="cellIs" dxfId="229" priority="62" operator="equal">
      <formula>"Extremo"</formula>
    </cfRule>
    <cfRule type="cellIs" dxfId="228" priority="63" operator="equal">
      <formula>"Alto"</formula>
    </cfRule>
    <cfRule type="cellIs" dxfId="227" priority="64" operator="equal">
      <formula>"Moderado"</formula>
    </cfRule>
    <cfRule type="cellIs" dxfId="226" priority="65" operator="equal">
      <formula>"Bajo"</formula>
    </cfRule>
  </conditionalFormatting>
  <conditionalFormatting sqref="N64">
    <cfRule type="cellIs" dxfId="225" priority="39" operator="equal">
      <formula>"Extremo"</formula>
    </cfRule>
    <cfRule type="cellIs" dxfId="224" priority="40" operator="equal">
      <formula>"Alto"</formula>
    </cfRule>
    <cfRule type="cellIs" dxfId="223" priority="41" operator="equal">
      <formula>"Moderado"</formula>
    </cfRule>
    <cfRule type="cellIs" dxfId="222" priority="42" operator="equal">
      <formula>"Bajo"</formula>
    </cfRule>
  </conditionalFormatting>
  <conditionalFormatting sqref="Y10:Y69">
    <cfRule type="cellIs" dxfId="221" priority="19" operator="equal">
      <formula>"Muy Alta"</formula>
    </cfRule>
    <cfRule type="cellIs" dxfId="220" priority="20" operator="equal">
      <formula>"Alta"</formula>
    </cfRule>
    <cfRule type="cellIs" dxfId="219" priority="21" operator="equal">
      <formula>"Media"</formula>
    </cfRule>
    <cfRule type="cellIs" dxfId="218" priority="22" operator="equal">
      <formula>"Baja"</formula>
    </cfRule>
    <cfRule type="cellIs" dxfId="217" priority="23" operator="equal">
      <formula>"Muy Baja"</formula>
    </cfRule>
  </conditionalFormatting>
  <conditionalFormatting sqref="AA10:AA69">
    <cfRule type="cellIs" dxfId="216" priority="14" operator="equal">
      <formula>"Catastrófico"</formula>
    </cfRule>
    <cfRule type="cellIs" dxfId="215" priority="15" operator="equal">
      <formula>"Mayor"</formula>
    </cfRule>
    <cfRule type="cellIs" dxfId="214" priority="16" operator="equal">
      <formula>"Moderado"</formula>
    </cfRule>
    <cfRule type="cellIs" dxfId="213" priority="17" operator="equal">
      <formula>"Menor"</formula>
    </cfRule>
    <cfRule type="cellIs" dxfId="212" priority="18" operator="equal">
      <formula>"Leve"</formula>
    </cfRule>
  </conditionalFormatting>
  <conditionalFormatting sqref="AC10:AC69">
    <cfRule type="cellIs" dxfId="211" priority="10" operator="equal">
      <formula>"Extremo"</formula>
    </cfRule>
    <cfRule type="cellIs" dxfId="210" priority="11" operator="equal">
      <formula>"Alto"</formula>
    </cfRule>
    <cfRule type="cellIs" dxfId="209" priority="12" operator="equal">
      <formula>"Moderado"</formula>
    </cfRule>
    <cfRule type="cellIs" dxfId="208" priority="13" operator="equal">
      <formula>"Bajo"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70" zoomScaleNormal="70" workbookViewId="0">
      <selection activeCell="L40" sqref="L40:M41"/>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42" t="s">
        <v>582</v>
      </c>
      <c r="C2" s="642"/>
      <c r="D2" s="642"/>
      <c r="E2" s="642"/>
      <c r="F2" s="642"/>
      <c r="G2" s="642"/>
      <c r="H2" s="642"/>
      <c r="I2" s="642"/>
      <c r="J2" s="643" t="s">
        <v>463</v>
      </c>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c r="AM2" s="6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42"/>
      <c r="C3" s="642"/>
      <c r="D3" s="642"/>
      <c r="E3" s="642"/>
      <c r="F3" s="642"/>
      <c r="G3" s="642"/>
      <c r="H3" s="642"/>
      <c r="I3" s="642"/>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42"/>
      <c r="C4" s="642"/>
      <c r="D4" s="642"/>
      <c r="E4" s="642"/>
      <c r="F4" s="642"/>
      <c r="G4" s="642"/>
      <c r="H4" s="642"/>
      <c r="I4" s="642"/>
      <c r="J4" s="643"/>
      <c r="K4" s="643"/>
      <c r="L4" s="643"/>
      <c r="M4" s="643"/>
      <c r="N4" s="643"/>
      <c r="O4" s="643"/>
      <c r="P4" s="643"/>
      <c r="Q4" s="643"/>
      <c r="R4" s="643"/>
      <c r="S4" s="643"/>
      <c r="T4" s="643"/>
      <c r="U4" s="643"/>
      <c r="V4" s="643"/>
      <c r="W4" s="643"/>
      <c r="X4" s="643"/>
      <c r="Y4" s="643"/>
      <c r="Z4" s="643"/>
      <c r="AA4" s="643"/>
      <c r="AB4" s="643"/>
      <c r="AC4" s="643"/>
      <c r="AD4" s="643"/>
      <c r="AE4" s="643"/>
      <c r="AF4" s="643"/>
      <c r="AG4" s="643"/>
      <c r="AH4" s="643"/>
      <c r="AI4" s="643"/>
      <c r="AJ4" s="643"/>
      <c r="AK4" s="643"/>
      <c r="AL4" s="643"/>
      <c r="AM4" s="6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44" t="s">
        <v>583</v>
      </c>
      <c r="C6" s="644"/>
      <c r="D6" s="645"/>
      <c r="E6" s="560" t="s">
        <v>584</v>
      </c>
      <c r="F6" s="561"/>
      <c r="G6" s="561"/>
      <c r="H6" s="561"/>
      <c r="I6" s="562"/>
      <c r="J6" s="594" t="str">
        <f>IF(AND('Mapa final'!$H$10="Muy Alta",'Mapa final'!$L$10="Leve"),CONCATENATE("R",'Mapa final'!$A$10),"")</f>
        <v/>
      </c>
      <c r="K6" s="595"/>
      <c r="L6" s="595" t="str">
        <f>IF(AND('Mapa final'!$H$16="Muy Alta",'Mapa final'!$L$16="Leve"),CONCATENATE("R",'Mapa final'!$A$16),"")</f>
        <v/>
      </c>
      <c r="M6" s="595"/>
      <c r="N6" s="595" t="str">
        <f>IF(AND('Mapa final'!$H$22="Muy Alta",'Mapa final'!$L$22="Leve"),CONCATENATE("R",'Mapa final'!$A$22),"")</f>
        <v/>
      </c>
      <c r="O6" s="596"/>
      <c r="P6" s="594" t="str">
        <f>IF(AND('Mapa final'!$H$10="Muy Alta",'Mapa final'!$L$10="Menor"),CONCATENATE("R",'Mapa final'!$A$10),"")</f>
        <v/>
      </c>
      <c r="Q6" s="595"/>
      <c r="R6" s="595" t="str">
        <f>IF(AND('Mapa final'!$H$16="Muy Alta",'Mapa final'!$L$16="Menor"),CONCATENATE("R",'Mapa final'!$A$16),"")</f>
        <v/>
      </c>
      <c r="S6" s="595"/>
      <c r="T6" s="595" t="str">
        <f>IF(AND('Mapa final'!$H$22="Muy Alta",'Mapa final'!$L$22="Menor"),CONCATENATE("R",'Mapa final'!$A$22),"")</f>
        <v/>
      </c>
      <c r="U6" s="596"/>
      <c r="V6" s="594" t="str">
        <f>IF(AND('Mapa final'!$H$10="Muy Alta",'Mapa final'!$L$10="Moderado"),CONCATENATE("R",'Mapa final'!$A$10),"")</f>
        <v/>
      </c>
      <c r="W6" s="595"/>
      <c r="X6" s="595" t="str">
        <f>IF(AND('Mapa final'!$H$16="Muy Alta",'Mapa final'!$L$16="Moderado"),CONCATENATE("R",'Mapa final'!$A$16),"")</f>
        <v/>
      </c>
      <c r="Y6" s="595"/>
      <c r="Z6" s="595" t="str">
        <f>IF(AND('Mapa final'!$H$22="Muy Alta",'Mapa final'!$L$22="Moderado"),CONCATENATE("R",'Mapa final'!$A$22),"")</f>
        <v/>
      </c>
      <c r="AA6" s="596"/>
      <c r="AB6" s="594" t="str">
        <f>IF(AND('Mapa final'!$H$10="Muy Alta",'Mapa final'!$L$10="Mayor"),CONCATENATE("R",'Mapa final'!$A$10),"")</f>
        <v/>
      </c>
      <c r="AC6" s="595"/>
      <c r="AD6" s="595" t="str">
        <f>IF(AND('Mapa final'!$H$16="Muy Alta",'Mapa final'!$L$16="Mayor"),CONCATENATE("R",'Mapa final'!$A$16),"")</f>
        <v/>
      </c>
      <c r="AE6" s="595"/>
      <c r="AF6" s="595" t="str">
        <f>IF(AND('Mapa final'!$H$22="Muy Alta",'Mapa final'!$L$22="Mayor"),CONCATENATE("R",'Mapa final'!$A$22),"")</f>
        <v/>
      </c>
      <c r="AG6" s="596"/>
      <c r="AH6" s="602" t="str">
        <f>IF(AND('Mapa final'!$H$10="Muy Alta",'Mapa final'!$L$10="Catastrófico"),CONCATENATE("R",'Mapa final'!$A$10),"")</f>
        <v/>
      </c>
      <c r="AI6" s="597"/>
      <c r="AJ6" s="597" t="str">
        <f>IF(AND('Mapa final'!$H$16="Muy Alta",'Mapa final'!$L$16="Catastrófico"),CONCATENATE("R",'Mapa final'!$A$16),"")</f>
        <v/>
      </c>
      <c r="AK6" s="597"/>
      <c r="AL6" s="597" t="str">
        <f>IF(AND('Mapa final'!$H$22="Muy Alta",'Mapa final'!$L$22="Catastrófico"),CONCATENATE("R",'Mapa final'!$A$22),"")</f>
        <v/>
      </c>
      <c r="AM6" s="598"/>
      <c r="AO6" s="633" t="s">
        <v>585</v>
      </c>
      <c r="AP6" s="634"/>
      <c r="AQ6" s="634"/>
      <c r="AR6" s="634"/>
      <c r="AS6" s="634"/>
      <c r="AT6" s="63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44"/>
      <c r="C7" s="644"/>
      <c r="D7" s="645"/>
      <c r="E7" s="563"/>
      <c r="F7" s="564"/>
      <c r="G7" s="564"/>
      <c r="H7" s="564"/>
      <c r="I7" s="565"/>
      <c r="J7" s="569"/>
      <c r="K7" s="570"/>
      <c r="L7" s="570"/>
      <c r="M7" s="570"/>
      <c r="N7" s="570"/>
      <c r="O7" s="573"/>
      <c r="P7" s="569"/>
      <c r="Q7" s="570"/>
      <c r="R7" s="570"/>
      <c r="S7" s="570"/>
      <c r="T7" s="570"/>
      <c r="U7" s="573"/>
      <c r="V7" s="569"/>
      <c r="W7" s="570"/>
      <c r="X7" s="570"/>
      <c r="Y7" s="570"/>
      <c r="Z7" s="570"/>
      <c r="AA7" s="573"/>
      <c r="AB7" s="569"/>
      <c r="AC7" s="570"/>
      <c r="AD7" s="570"/>
      <c r="AE7" s="570"/>
      <c r="AF7" s="570"/>
      <c r="AG7" s="573"/>
      <c r="AH7" s="575"/>
      <c r="AI7" s="576"/>
      <c r="AJ7" s="576"/>
      <c r="AK7" s="576"/>
      <c r="AL7" s="576"/>
      <c r="AM7" s="579"/>
      <c r="AN7" s="15"/>
      <c r="AO7" s="636"/>
      <c r="AP7" s="637"/>
      <c r="AQ7" s="637"/>
      <c r="AR7" s="637"/>
      <c r="AS7" s="637"/>
      <c r="AT7" s="63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44"/>
      <c r="C8" s="644"/>
      <c r="D8" s="645"/>
      <c r="E8" s="563"/>
      <c r="F8" s="564"/>
      <c r="G8" s="564"/>
      <c r="H8" s="564"/>
      <c r="I8" s="565"/>
      <c r="J8" s="569" t="str">
        <f>IF(AND('Mapa final'!$H$28="Muy Alta",'Mapa final'!$L$28="Leve"),CONCATENATE("R",'Mapa final'!$A$28),"")</f>
        <v/>
      </c>
      <c r="K8" s="570"/>
      <c r="L8" s="570" t="str">
        <f>IF(AND('Mapa final'!$H$34="Muy Alta",'Mapa final'!$L$34="Leve"),CONCATENATE("R",'Mapa final'!$A$34),"")</f>
        <v/>
      </c>
      <c r="M8" s="570"/>
      <c r="N8" s="570" t="str">
        <f>IF(AND('Mapa final'!$H$40="Muy Alta",'Mapa final'!$L$40="Leve"),CONCATENATE("R",'Mapa final'!$A$40),"")</f>
        <v/>
      </c>
      <c r="O8" s="573"/>
      <c r="P8" s="569" t="str">
        <f>IF(AND('Mapa final'!$H$28="Muy Alta",'Mapa final'!$L$28="Menor"),CONCATENATE("R",'Mapa final'!$A$28),"")</f>
        <v/>
      </c>
      <c r="Q8" s="570"/>
      <c r="R8" s="570" t="str">
        <f>IF(AND('Mapa final'!$H$34="Muy Alta",'Mapa final'!$L$34="Menor"),CONCATENATE("R",'Mapa final'!$A$34),"")</f>
        <v/>
      </c>
      <c r="S8" s="570"/>
      <c r="T8" s="570" t="str">
        <f>IF(AND('Mapa final'!$H$40="Muy Alta",'Mapa final'!$L$40="Menor"),CONCATENATE("R",'Mapa final'!$A$40),"")</f>
        <v/>
      </c>
      <c r="U8" s="573"/>
      <c r="V8" s="569" t="str">
        <f>IF(AND('Mapa final'!$H$28="Muy Alta",'Mapa final'!$L$28="Moderado"),CONCATENATE("R",'Mapa final'!$A$28),"")</f>
        <v/>
      </c>
      <c r="W8" s="570"/>
      <c r="X8" s="570" t="str">
        <f>IF(AND('Mapa final'!$H$34="Muy Alta",'Mapa final'!$L$34="Moderado"),CONCATENATE("R",'Mapa final'!$A$34),"")</f>
        <v/>
      </c>
      <c r="Y8" s="570"/>
      <c r="Z8" s="570" t="str">
        <f>IF(AND('Mapa final'!$H$40="Muy Alta",'Mapa final'!$L$40="Moderado"),CONCATENATE("R",'Mapa final'!$A$40),"")</f>
        <v/>
      </c>
      <c r="AA8" s="573"/>
      <c r="AB8" s="569" t="str">
        <f>IF(AND('Mapa final'!$H$28="Muy Alta",'Mapa final'!$L$28="Mayor"),CONCATENATE("R",'Mapa final'!$A$28),"")</f>
        <v/>
      </c>
      <c r="AC8" s="570"/>
      <c r="AD8" s="570" t="str">
        <f>IF(AND('Mapa final'!$H$34="Muy Alta",'Mapa final'!$L$34="Mayor"),CONCATENATE("R",'Mapa final'!$A$34),"")</f>
        <v/>
      </c>
      <c r="AE8" s="570"/>
      <c r="AF8" s="570" t="str">
        <f>IF(AND('Mapa final'!$H$40="Muy Alta",'Mapa final'!$L$40="Mayor"),CONCATENATE("R",'Mapa final'!$A$40),"")</f>
        <v/>
      </c>
      <c r="AG8" s="573"/>
      <c r="AH8" s="575" t="str">
        <f>IF(AND('Mapa final'!$H$28="Muy Alta",'Mapa final'!$L$28="Catastrófico"),CONCATENATE("R",'Mapa final'!$A$28),"")</f>
        <v/>
      </c>
      <c r="AI8" s="576"/>
      <c r="AJ8" s="576" t="str">
        <f>IF(AND('Mapa final'!$H$34="Muy Alta",'Mapa final'!$L$34="Catastrófico"),CONCATENATE("R",'Mapa final'!$A$34),"")</f>
        <v/>
      </c>
      <c r="AK8" s="576"/>
      <c r="AL8" s="576" t="str">
        <f>IF(AND('Mapa final'!$H$40="Muy Alta",'Mapa final'!$L$40="Catastrófico"),CONCATENATE("R",'Mapa final'!$A$40),"")</f>
        <v/>
      </c>
      <c r="AM8" s="579"/>
      <c r="AN8" s="15"/>
      <c r="AO8" s="636"/>
      <c r="AP8" s="637"/>
      <c r="AQ8" s="637"/>
      <c r="AR8" s="637"/>
      <c r="AS8" s="637"/>
      <c r="AT8" s="63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44"/>
      <c r="C9" s="644"/>
      <c r="D9" s="645"/>
      <c r="E9" s="563"/>
      <c r="F9" s="564"/>
      <c r="G9" s="564"/>
      <c r="H9" s="564"/>
      <c r="I9" s="565"/>
      <c r="J9" s="569"/>
      <c r="K9" s="570"/>
      <c r="L9" s="570"/>
      <c r="M9" s="570"/>
      <c r="N9" s="570"/>
      <c r="O9" s="573"/>
      <c r="P9" s="569"/>
      <c r="Q9" s="570"/>
      <c r="R9" s="570"/>
      <c r="S9" s="570"/>
      <c r="T9" s="570"/>
      <c r="U9" s="573"/>
      <c r="V9" s="569"/>
      <c r="W9" s="570"/>
      <c r="X9" s="570"/>
      <c r="Y9" s="570"/>
      <c r="Z9" s="570"/>
      <c r="AA9" s="573"/>
      <c r="AB9" s="569"/>
      <c r="AC9" s="570"/>
      <c r="AD9" s="570"/>
      <c r="AE9" s="570"/>
      <c r="AF9" s="570"/>
      <c r="AG9" s="573"/>
      <c r="AH9" s="575"/>
      <c r="AI9" s="576"/>
      <c r="AJ9" s="576"/>
      <c r="AK9" s="576"/>
      <c r="AL9" s="576"/>
      <c r="AM9" s="579"/>
      <c r="AN9" s="15"/>
      <c r="AO9" s="636"/>
      <c r="AP9" s="637"/>
      <c r="AQ9" s="637"/>
      <c r="AR9" s="637"/>
      <c r="AS9" s="637"/>
      <c r="AT9" s="63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44"/>
      <c r="C10" s="644"/>
      <c r="D10" s="645"/>
      <c r="E10" s="563"/>
      <c r="F10" s="564"/>
      <c r="G10" s="564"/>
      <c r="H10" s="564"/>
      <c r="I10" s="565"/>
      <c r="J10" s="569" t="str">
        <f>IF(AND('Mapa final'!$H$46="Muy Alta",'Mapa final'!$L$46="Leve"),CONCATENATE("R",'Mapa final'!$A$46),"")</f>
        <v/>
      </c>
      <c r="K10" s="570"/>
      <c r="L10" s="570" t="str">
        <f>IF(AND('Mapa final'!$H$52="Muy Alta",'Mapa final'!$L$52="Leve"),CONCATENATE("R",'Mapa final'!$A$52),"")</f>
        <v/>
      </c>
      <c r="M10" s="570"/>
      <c r="N10" s="570" t="str">
        <f>IF(AND('Mapa final'!$H$58="Muy Alta",'Mapa final'!$L$58="Leve"),CONCATENATE("R",'Mapa final'!$A$58),"")</f>
        <v/>
      </c>
      <c r="O10" s="573"/>
      <c r="P10" s="569" t="str">
        <f>IF(AND('Mapa final'!$H$46="Muy Alta",'Mapa final'!$L$46="Menor"),CONCATENATE("R",'Mapa final'!$A$46),"")</f>
        <v/>
      </c>
      <c r="Q10" s="570"/>
      <c r="R10" s="570" t="str">
        <f>IF(AND('Mapa final'!$H$52="Muy Alta",'Mapa final'!$L$52="Menor"),CONCATENATE("R",'Mapa final'!$A$52),"")</f>
        <v/>
      </c>
      <c r="S10" s="570"/>
      <c r="T10" s="570" t="str">
        <f>IF(AND('Mapa final'!$H$58="Muy Alta",'Mapa final'!$L$58="Menor"),CONCATENATE("R",'Mapa final'!$A$58),"")</f>
        <v/>
      </c>
      <c r="U10" s="573"/>
      <c r="V10" s="569" t="str">
        <f>IF(AND('Mapa final'!$H$46="Muy Alta",'Mapa final'!$L$46="Moderado"),CONCATENATE("R",'Mapa final'!$A$46),"")</f>
        <v/>
      </c>
      <c r="W10" s="570"/>
      <c r="X10" s="570" t="str">
        <f>IF(AND('Mapa final'!$H$52="Muy Alta",'Mapa final'!$L$52="Moderado"),CONCATENATE("R",'Mapa final'!$A$52),"")</f>
        <v/>
      </c>
      <c r="Y10" s="570"/>
      <c r="Z10" s="570" t="str">
        <f>IF(AND('Mapa final'!$H$58="Muy Alta",'Mapa final'!$L$58="Moderado"),CONCATENATE("R",'Mapa final'!$A$58),"")</f>
        <v/>
      </c>
      <c r="AA10" s="573"/>
      <c r="AB10" s="569" t="str">
        <f>IF(AND('Mapa final'!$H$46="Muy Alta",'Mapa final'!$L$46="Mayor"),CONCATENATE("R",'Mapa final'!$A$46),"")</f>
        <v/>
      </c>
      <c r="AC10" s="570"/>
      <c r="AD10" s="570" t="str">
        <f>IF(AND('Mapa final'!$H$52="Muy Alta",'Mapa final'!$L$52="Mayor"),CONCATENATE("R",'Mapa final'!$A$52),"")</f>
        <v/>
      </c>
      <c r="AE10" s="570"/>
      <c r="AF10" s="570" t="str">
        <f>IF(AND('Mapa final'!$H$58="Muy Alta",'Mapa final'!$L$58="Mayor"),CONCATENATE("R",'Mapa final'!$A$58),"")</f>
        <v/>
      </c>
      <c r="AG10" s="573"/>
      <c r="AH10" s="575" t="str">
        <f>IF(AND('Mapa final'!$H$46="Muy Alta",'Mapa final'!$L$46="Catastrófico"),CONCATENATE("R",'Mapa final'!$A$46),"")</f>
        <v/>
      </c>
      <c r="AI10" s="576"/>
      <c r="AJ10" s="576" t="str">
        <f>IF(AND('Mapa final'!$H$52="Muy Alta",'Mapa final'!$L$52="Catastrófico"),CONCATENATE("R",'Mapa final'!$A$52),"")</f>
        <v/>
      </c>
      <c r="AK10" s="576"/>
      <c r="AL10" s="576" t="str">
        <f>IF(AND('Mapa final'!$H$58="Muy Alta",'Mapa final'!$L$58="Catastrófico"),CONCATENATE("R",'Mapa final'!$A$58),"")</f>
        <v/>
      </c>
      <c r="AM10" s="579"/>
      <c r="AN10" s="15"/>
      <c r="AO10" s="636"/>
      <c r="AP10" s="637"/>
      <c r="AQ10" s="637"/>
      <c r="AR10" s="637"/>
      <c r="AS10" s="637"/>
      <c r="AT10" s="63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44"/>
      <c r="C11" s="644"/>
      <c r="D11" s="645"/>
      <c r="E11" s="563"/>
      <c r="F11" s="564"/>
      <c r="G11" s="564"/>
      <c r="H11" s="564"/>
      <c r="I11" s="565"/>
      <c r="J11" s="569"/>
      <c r="K11" s="570"/>
      <c r="L11" s="570"/>
      <c r="M11" s="570"/>
      <c r="N11" s="570"/>
      <c r="O11" s="573"/>
      <c r="P11" s="569"/>
      <c r="Q11" s="570"/>
      <c r="R11" s="570"/>
      <c r="S11" s="570"/>
      <c r="T11" s="570"/>
      <c r="U11" s="573"/>
      <c r="V11" s="569"/>
      <c r="W11" s="570"/>
      <c r="X11" s="570"/>
      <c r="Y11" s="570"/>
      <c r="Z11" s="570"/>
      <c r="AA11" s="573"/>
      <c r="AB11" s="569"/>
      <c r="AC11" s="570"/>
      <c r="AD11" s="570"/>
      <c r="AE11" s="570"/>
      <c r="AF11" s="570"/>
      <c r="AG11" s="573"/>
      <c r="AH11" s="575"/>
      <c r="AI11" s="576"/>
      <c r="AJ11" s="576"/>
      <c r="AK11" s="576"/>
      <c r="AL11" s="576"/>
      <c r="AM11" s="579"/>
      <c r="AN11" s="15"/>
      <c r="AO11" s="636"/>
      <c r="AP11" s="637"/>
      <c r="AQ11" s="637"/>
      <c r="AR11" s="637"/>
      <c r="AS11" s="637"/>
      <c r="AT11" s="63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44"/>
      <c r="C12" s="644"/>
      <c r="D12" s="645"/>
      <c r="E12" s="563"/>
      <c r="F12" s="564"/>
      <c r="G12" s="564"/>
      <c r="H12" s="564"/>
      <c r="I12" s="565"/>
      <c r="J12" s="569" t="str">
        <f>IF(AND('Mapa final'!$H$64="Muy Alta",'Mapa final'!$L$64="Leve"),CONCATENATE("R",'Mapa final'!$A$64),"")</f>
        <v/>
      </c>
      <c r="K12" s="570"/>
      <c r="L12" s="570" t="str">
        <f>IF(AND('Mapa final'!$H$70="Muy Alta",'Mapa final'!$L$70="Leve"),CONCATENATE("R",'Mapa final'!$A$70),"")</f>
        <v/>
      </c>
      <c r="M12" s="570"/>
      <c r="N12" s="570" t="str">
        <f>IF(AND('Mapa final'!$H$76="Muy Alta",'Mapa final'!$L$76="Leve"),CONCATENATE("R",'Mapa final'!$A$76),"")</f>
        <v/>
      </c>
      <c r="O12" s="573"/>
      <c r="P12" s="569" t="str">
        <f>IF(AND('Mapa final'!$H$64="Muy Alta",'Mapa final'!$L$64="Menor"),CONCATENATE("R",'Mapa final'!$A$64),"")</f>
        <v/>
      </c>
      <c r="Q12" s="570"/>
      <c r="R12" s="570" t="str">
        <f>IF(AND('Mapa final'!$H$70="Muy Alta",'Mapa final'!$L$70="Menor"),CONCATENATE("R",'Mapa final'!$A$70),"")</f>
        <v/>
      </c>
      <c r="S12" s="570"/>
      <c r="T12" s="570" t="str">
        <f>IF(AND('Mapa final'!$H$76="Muy Alta",'Mapa final'!$L$76="Menor"),CONCATENATE("R",'Mapa final'!$A$76),"")</f>
        <v/>
      </c>
      <c r="U12" s="573"/>
      <c r="V12" s="569" t="str">
        <f>IF(AND('Mapa final'!$H$64="Muy Alta",'Mapa final'!$L$64="Moderado"),CONCATENATE("R",'Mapa final'!$A$64),"")</f>
        <v/>
      </c>
      <c r="W12" s="570"/>
      <c r="X12" s="570" t="str">
        <f>IF(AND('Mapa final'!$H$70="Muy Alta",'Mapa final'!$L$70="Moderado"),CONCATENATE("R",'Mapa final'!$A$70),"")</f>
        <v/>
      </c>
      <c r="Y12" s="570"/>
      <c r="Z12" s="570" t="str">
        <f>IF(AND('Mapa final'!$H$76="Muy Alta",'Mapa final'!$L$76="Moderado"),CONCATENATE("R",'Mapa final'!$A$76),"")</f>
        <v/>
      </c>
      <c r="AA12" s="573"/>
      <c r="AB12" s="569" t="str">
        <f>IF(AND('Mapa final'!$H$64="Muy Alta",'Mapa final'!$L$64="Mayor"),CONCATENATE("R",'Mapa final'!$A$64),"")</f>
        <v/>
      </c>
      <c r="AC12" s="570"/>
      <c r="AD12" s="570" t="str">
        <f>IF(AND('Mapa final'!$H$70="Muy Alta",'Mapa final'!$L$70="Mayor"),CONCATENATE("R",'Mapa final'!$A$70),"")</f>
        <v/>
      </c>
      <c r="AE12" s="570"/>
      <c r="AF12" s="570" t="str">
        <f>IF(AND('Mapa final'!$H$76="Muy Alta",'Mapa final'!$L$76="Mayor"),CONCATENATE("R",'Mapa final'!$A$76),"")</f>
        <v/>
      </c>
      <c r="AG12" s="573"/>
      <c r="AH12" s="575" t="str">
        <f>IF(AND('Mapa final'!$H$64="Muy Alta",'Mapa final'!$L$64="Catastrófico"),CONCATENATE("R",'Mapa final'!$A$64),"")</f>
        <v/>
      </c>
      <c r="AI12" s="576"/>
      <c r="AJ12" s="576" t="str">
        <f>IF(AND('Mapa final'!$H$70="Muy Alta",'Mapa final'!$L$70="Catastrófico"),CONCATENATE("R",'Mapa final'!$A$70),"")</f>
        <v/>
      </c>
      <c r="AK12" s="576"/>
      <c r="AL12" s="576" t="str">
        <f>IF(AND('Mapa final'!$H$76="Muy Alta",'Mapa final'!$L$76="Catastrófico"),CONCATENATE("R",'Mapa final'!$A$76),"")</f>
        <v/>
      </c>
      <c r="AM12" s="579"/>
      <c r="AN12" s="15"/>
      <c r="AO12" s="636"/>
      <c r="AP12" s="637"/>
      <c r="AQ12" s="637"/>
      <c r="AR12" s="637"/>
      <c r="AS12" s="637"/>
      <c r="AT12" s="63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44"/>
      <c r="C13" s="644"/>
      <c r="D13" s="645"/>
      <c r="E13" s="566"/>
      <c r="F13" s="567"/>
      <c r="G13" s="567"/>
      <c r="H13" s="567"/>
      <c r="I13" s="568"/>
      <c r="J13" s="569"/>
      <c r="K13" s="570"/>
      <c r="L13" s="570"/>
      <c r="M13" s="570"/>
      <c r="N13" s="570"/>
      <c r="O13" s="573"/>
      <c r="P13" s="569"/>
      <c r="Q13" s="570"/>
      <c r="R13" s="570"/>
      <c r="S13" s="570"/>
      <c r="T13" s="570"/>
      <c r="U13" s="573"/>
      <c r="V13" s="569"/>
      <c r="W13" s="570"/>
      <c r="X13" s="570"/>
      <c r="Y13" s="570"/>
      <c r="Z13" s="570"/>
      <c r="AA13" s="573"/>
      <c r="AB13" s="569"/>
      <c r="AC13" s="570"/>
      <c r="AD13" s="570"/>
      <c r="AE13" s="570"/>
      <c r="AF13" s="570"/>
      <c r="AG13" s="573"/>
      <c r="AH13" s="577"/>
      <c r="AI13" s="578"/>
      <c r="AJ13" s="578"/>
      <c r="AK13" s="578"/>
      <c r="AL13" s="578"/>
      <c r="AM13" s="580"/>
      <c r="AN13" s="15"/>
      <c r="AO13" s="639"/>
      <c r="AP13" s="640"/>
      <c r="AQ13" s="640"/>
      <c r="AR13" s="640"/>
      <c r="AS13" s="640"/>
      <c r="AT13" s="64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44"/>
      <c r="C14" s="644"/>
      <c r="D14" s="645"/>
      <c r="E14" s="560" t="s">
        <v>586</v>
      </c>
      <c r="F14" s="561"/>
      <c r="G14" s="561"/>
      <c r="H14" s="561"/>
      <c r="I14" s="561"/>
      <c r="J14" s="603" t="str">
        <f>IF(AND('Mapa final'!$H$10="Alta",'Mapa final'!$L$10="Leve"),CONCATENATE("R",'Mapa final'!$A$10),"")</f>
        <v/>
      </c>
      <c r="K14" s="604"/>
      <c r="L14" s="604" t="str">
        <f>IF(AND('Mapa final'!$H$16="Alta",'Mapa final'!$L$16="Leve"),CONCATENATE("R",'Mapa final'!$A$16),"")</f>
        <v/>
      </c>
      <c r="M14" s="604"/>
      <c r="N14" s="604" t="str">
        <f>IF(AND('Mapa final'!$H$22="Alta",'Mapa final'!$L$22="Leve"),CONCATENATE("R",'Mapa final'!$A$22),"")</f>
        <v/>
      </c>
      <c r="O14" s="605"/>
      <c r="P14" s="603" t="str">
        <f>IF(AND('Mapa final'!$H$10="Alta",'Mapa final'!$L$10="Menor"),CONCATENATE("R",'Mapa final'!$A$10),"")</f>
        <v/>
      </c>
      <c r="Q14" s="604"/>
      <c r="R14" s="604" t="str">
        <f>IF(AND('Mapa final'!$H$16="Alta",'Mapa final'!$L$16="Menor"),CONCATENATE("R",'Mapa final'!$A$16),"")</f>
        <v/>
      </c>
      <c r="S14" s="604"/>
      <c r="T14" s="604" t="str">
        <f>IF(AND('Mapa final'!$H$22="Alta",'Mapa final'!$L$22="Menor"),CONCATENATE("R",'Mapa final'!$A$22),"")</f>
        <v/>
      </c>
      <c r="U14" s="605"/>
      <c r="V14" s="594" t="str">
        <f>IF(AND('Mapa final'!$H$10="Alta",'Mapa final'!$L$10="Moderado"),CONCATENATE("R",'Mapa final'!$A$10),"")</f>
        <v/>
      </c>
      <c r="W14" s="595"/>
      <c r="X14" s="595" t="str">
        <f>IF(AND('Mapa final'!$H$16="Alta",'Mapa final'!$L$16="Moderado"),CONCATENATE("R",'Mapa final'!$A$16),"")</f>
        <v/>
      </c>
      <c r="Y14" s="595"/>
      <c r="Z14" s="595" t="str">
        <f>IF(AND('Mapa final'!$H$22="Alta",'Mapa final'!$L$22="Moderado"),CONCATENATE("R",'Mapa final'!$A$22),"")</f>
        <v/>
      </c>
      <c r="AA14" s="596"/>
      <c r="AB14" s="594" t="str">
        <f>IF(AND('Mapa final'!$H$10="Alta",'Mapa final'!$L$10="Mayor"),CONCATENATE("R",'Mapa final'!$A$10),"")</f>
        <v/>
      </c>
      <c r="AC14" s="595"/>
      <c r="AD14" s="595" t="str">
        <f>IF(AND('Mapa final'!$H$16="Alta",'Mapa final'!$L$16="Mayor"),CONCATENATE("R",'Mapa final'!$A$16),"")</f>
        <v/>
      </c>
      <c r="AE14" s="595"/>
      <c r="AF14" s="595" t="str">
        <f>IF(AND('Mapa final'!$H$22="Alta",'Mapa final'!$L$22="Mayor"),CONCATENATE("R",'Mapa final'!$A$22),"")</f>
        <v/>
      </c>
      <c r="AG14" s="596"/>
      <c r="AH14" s="602" t="str">
        <f>IF(AND('Mapa final'!$H$10="Alta",'Mapa final'!$L$10="Catastrófico"),CONCATENATE("R",'Mapa final'!$A$10),"")</f>
        <v/>
      </c>
      <c r="AI14" s="597"/>
      <c r="AJ14" s="597" t="str">
        <f>IF(AND('Mapa final'!$H$16="Alta",'Mapa final'!$L$16="Catastrófico"),CONCATENATE("R",'Mapa final'!$A$16),"")</f>
        <v/>
      </c>
      <c r="AK14" s="597"/>
      <c r="AL14" s="597" t="str">
        <f>IF(AND('Mapa final'!$H$22="Alta",'Mapa final'!$L$22="Catastrófico"),CONCATENATE("R",'Mapa final'!$A$22),"")</f>
        <v/>
      </c>
      <c r="AM14" s="598"/>
      <c r="AN14" s="15"/>
      <c r="AO14" s="624" t="s">
        <v>587</v>
      </c>
      <c r="AP14" s="625"/>
      <c r="AQ14" s="625"/>
      <c r="AR14" s="625"/>
      <c r="AS14" s="625"/>
      <c r="AT14" s="62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44"/>
      <c r="C15" s="644"/>
      <c r="D15" s="645"/>
      <c r="E15" s="563"/>
      <c r="F15" s="564"/>
      <c r="G15" s="564"/>
      <c r="H15" s="564"/>
      <c r="I15" s="564"/>
      <c r="J15" s="581"/>
      <c r="K15" s="582"/>
      <c r="L15" s="582"/>
      <c r="M15" s="582"/>
      <c r="N15" s="582"/>
      <c r="O15" s="587"/>
      <c r="P15" s="581"/>
      <c r="Q15" s="582"/>
      <c r="R15" s="582"/>
      <c r="S15" s="582"/>
      <c r="T15" s="582"/>
      <c r="U15" s="587"/>
      <c r="V15" s="569"/>
      <c r="W15" s="570"/>
      <c r="X15" s="570"/>
      <c r="Y15" s="570"/>
      <c r="Z15" s="570"/>
      <c r="AA15" s="573"/>
      <c r="AB15" s="569"/>
      <c r="AC15" s="570"/>
      <c r="AD15" s="570"/>
      <c r="AE15" s="570"/>
      <c r="AF15" s="570"/>
      <c r="AG15" s="573"/>
      <c r="AH15" s="575"/>
      <c r="AI15" s="576"/>
      <c r="AJ15" s="576"/>
      <c r="AK15" s="576"/>
      <c r="AL15" s="576"/>
      <c r="AM15" s="579"/>
      <c r="AN15" s="15"/>
      <c r="AO15" s="627"/>
      <c r="AP15" s="628"/>
      <c r="AQ15" s="628"/>
      <c r="AR15" s="628"/>
      <c r="AS15" s="628"/>
      <c r="AT15" s="62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44"/>
      <c r="C16" s="644"/>
      <c r="D16" s="645"/>
      <c r="E16" s="563"/>
      <c r="F16" s="564"/>
      <c r="G16" s="564"/>
      <c r="H16" s="564"/>
      <c r="I16" s="564"/>
      <c r="J16" s="581" t="str">
        <f>IF(AND('Mapa final'!$H$28="Alta",'Mapa final'!$L$28="Leve"),CONCATENATE("R",'Mapa final'!$A$28),"")</f>
        <v/>
      </c>
      <c r="K16" s="582"/>
      <c r="L16" s="582" t="str">
        <f>IF(AND('Mapa final'!$H$34="Alta",'Mapa final'!$L$34="Leve"),CONCATENATE("R",'Mapa final'!$A$34),"")</f>
        <v/>
      </c>
      <c r="M16" s="582"/>
      <c r="N16" s="582" t="str">
        <f>IF(AND('Mapa final'!$H$40="Alta",'Mapa final'!$L$40="Leve"),CONCATENATE("R",'Mapa final'!$A$40),"")</f>
        <v/>
      </c>
      <c r="O16" s="587"/>
      <c r="P16" s="581" t="str">
        <f>IF(AND('Mapa final'!$H$28="Alta",'Mapa final'!$L$28="Menor"),CONCATENATE("R",'Mapa final'!$A$28),"")</f>
        <v/>
      </c>
      <c r="Q16" s="582"/>
      <c r="R16" s="582" t="str">
        <f>IF(AND('Mapa final'!$H$34="Alta",'Mapa final'!$L$34="Menor"),CONCATENATE("R",'Mapa final'!$A$34),"")</f>
        <v/>
      </c>
      <c r="S16" s="582"/>
      <c r="T16" s="582" t="str">
        <f>IF(AND('Mapa final'!$H$40="Alta",'Mapa final'!$L$40="Menor"),CONCATENATE("R",'Mapa final'!$A$40),"")</f>
        <v/>
      </c>
      <c r="U16" s="587"/>
      <c r="V16" s="569" t="str">
        <f>IF(AND('Mapa final'!$H$28="Alta",'Mapa final'!$L$28="Moderado"),CONCATENATE("R",'Mapa final'!$A$28),"")</f>
        <v/>
      </c>
      <c r="W16" s="570"/>
      <c r="X16" s="570" t="str">
        <f>IF(AND('Mapa final'!$H$34="Alta",'Mapa final'!$L$34="Moderado"),CONCATENATE("R",'Mapa final'!$A$34),"")</f>
        <v/>
      </c>
      <c r="Y16" s="570"/>
      <c r="Z16" s="570" t="str">
        <f>IF(AND('Mapa final'!$H$40="Alta",'Mapa final'!$L$40="Moderado"),CONCATENATE("R",'Mapa final'!$A$40),"")</f>
        <v/>
      </c>
      <c r="AA16" s="573"/>
      <c r="AB16" s="569" t="str">
        <f>IF(AND('Mapa final'!$H$28="Alta",'Mapa final'!$L$28="Mayor"),CONCATENATE("R",'Mapa final'!$A$28),"")</f>
        <v/>
      </c>
      <c r="AC16" s="570"/>
      <c r="AD16" s="570" t="str">
        <f>IF(AND('Mapa final'!$H$34="Alta",'Mapa final'!$L$34="Mayor"),CONCATENATE("R",'Mapa final'!$A$34),"")</f>
        <v/>
      </c>
      <c r="AE16" s="570"/>
      <c r="AF16" s="570" t="str">
        <f>IF(AND('Mapa final'!$H$40="Alta",'Mapa final'!$L$40="Mayor"),CONCATENATE("R",'Mapa final'!$A$40),"")</f>
        <v/>
      </c>
      <c r="AG16" s="573"/>
      <c r="AH16" s="575" t="str">
        <f>IF(AND('Mapa final'!$H$28="Alta",'Mapa final'!$L$28="Catastrófico"),CONCATENATE("R",'Mapa final'!$A$28),"")</f>
        <v/>
      </c>
      <c r="AI16" s="576"/>
      <c r="AJ16" s="576" t="str">
        <f>IF(AND('Mapa final'!$H$34="Alta",'Mapa final'!$L$34="Catastrófico"),CONCATENATE("R",'Mapa final'!$A$34),"")</f>
        <v/>
      </c>
      <c r="AK16" s="576"/>
      <c r="AL16" s="576" t="str">
        <f>IF(AND('Mapa final'!$H$40="Alta",'Mapa final'!$L$40="Catastrófico"),CONCATENATE("R",'Mapa final'!$A$40),"")</f>
        <v/>
      </c>
      <c r="AM16" s="579"/>
      <c r="AN16" s="15"/>
      <c r="AO16" s="627"/>
      <c r="AP16" s="628"/>
      <c r="AQ16" s="628"/>
      <c r="AR16" s="628"/>
      <c r="AS16" s="628"/>
      <c r="AT16" s="62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44"/>
      <c r="C17" s="644"/>
      <c r="D17" s="645"/>
      <c r="E17" s="563"/>
      <c r="F17" s="564"/>
      <c r="G17" s="564"/>
      <c r="H17" s="564"/>
      <c r="I17" s="564"/>
      <c r="J17" s="581"/>
      <c r="K17" s="582"/>
      <c r="L17" s="582"/>
      <c r="M17" s="582"/>
      <c r="N17" s="582"/>
      <c r="O17" s="587"/>
      <c r="P17" s="581"/>
      <c r="Q17" s="582"/>
      <c r="R17" s="582"/>
      <c r="S17" s="582"/>
      <c r="T17" s="582"/>
      <c r="U17" s="587"/>
      <c r="V17" s="569"/>
      <c r="W17" s="570"/>
      <c r="X17" s="570"/>
      <c r="Y17" s="570"/>
      <c r="Z17" s="570"/>
      <c r="AA17" s="573"/>
      <c r="AB17" s="569"/>
      <c r="AC17" s="570"/>
      <c r="AD17" s="570"/>
      <c r="AE17" s="570"/>
      <c r="AF17" s="570"/>
      <c r="AG17" s="573"/>
      <c r="AH17" s="575"/>
      <c r="AI17" s="576"/>
      <c r="AJ17" s="576"/>
      <c r="AK17" s="576"/>
      <c r="AL17" s="576"/>
      <c r="AM17" s="579"/>
      <c r="AN17" s="15"/>
      <c r="AO17" s="627"/>
      <c r="AP17" s="628"/>
      <c r="AQ17" s="628"/>
      <c r="AR17" s="628"/>
      <c r="AS17" s="628"/>
      <c r="AT17" s="62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44"/>
      <c r="C18" s="644"/>
      <c r="D18" s="645"/>
      <c r="E18" s="563"/>
      <c r="F18" s="564"/>
      <c r="G18" s="564"/>
      <c r="H18" s="564"/>
      <c r="I18" s="564"/>
      <c r="J18" s="581" t="str">
        <f>IF(AND('Mapa final'!$H$46="Alta",'Mapa final'!$L$46="Leve"),CONCATENATE("R",'Mapa final'!$A$46),"")</f>
        <v/>
      </c>
      <c r="K18" s="582"/>
      <c r="L18" s="582" t="str">
        <f>IF(AND('Mapa final'!$H$52="Alta",'Mapa final'!$L$52="Leve"),CONCATENATE("R",'Mapa final'!$A$52),"")</f>
        <v/>
      </c>
      <c r="M18" s="582"/>
      <c r="N18" s="582" t="str">
        <f>IF(AND('Mapa final'!$H$58="Alta",'Mapa final'!$L$58="Leve"),CONCATENATE("R",'Mapa final'!$A$58),"")</f>
        <v/>
      </c>
      <c r="O18" s="587"/>
      <c r="P18" s="581" t="str">
        <f>IF(AND('Mapa final'!$H$46="Alta",'Mapa final'!$L$46="Menor"),CONCATENATE("R",'Mapa final'!$A$46),"")</f>
        <v/>
      </c>
      <c r="Q18" s="582"/>
      <c r="R18" s="582" t="str">
        <f>IF(AND('Mapa final'!$H$52="Alta",'Mapa final'!$L$52="Menor"),CONCATENATE("R",'Mapa final'!$A$52),"")</f>
        <v/>
      </c>
      <c r="S18" s="582"/>
      <c r="T18" s="582" t="str">
        <f>IF(AND('Mapa final'!$H$58="Alta",'Mapa final'!$L$58="Menor"),CONCATENATE("R",'Mapa final'!$A$58),"")</f>
        <v/>
      </c>
      <c r="U18" s="587"/>
      <c r="V18" s="569" t="str">
        <f>IF(AND('Mapa final'!$H$46="Alta",'Mapa final'!$L$46="Moderado"),CONCATENATE("R",'Mapa final'!$A$46),"")</f>
        <v/>
      </c>
      <c r="W18" s="570"/>
      <c r="X18" s="570" t="str">
        <f>IF(AND('Mapa final'!$H$52="Alta",'Mapa final'!$L$52="Moderado"),CONCATENATE("R",'Mapa final'!$A$52),"")</f>
        <v/>
      </c>
      <c r="Y18" s="570"/>
      <c r="Z18" s="570" t="str">
        <f>IF(AND('Mapa final'!$H$58="Alta",'Mapa final'!$L$58="Moderado"),CONCATENATE("R",'Mapa final'!$A$58),"")</f>
        <v/>
      </c>
      <c r="AA18" s="573"/>
      <c r="AB18" s="569" t="str">
        <f>IF(AND('Mapa final'!$H$46="Alta",'Mapa final'!$L$46="Mayor"),CONCATENATE("R",'Mapa final'!$A$46),"")</f>
        <v/>
      </c>
      <c r="AC18" s="570"/>
      <c r="AD18" s="570" t="str">
        <f>IF(AND('Mapa final'!$H$52="Alta",'Mapa final'!$L$52="Mayor"),CONCATENATE("R",'Mapa final'!$A$52),"")</f>
        <v/>
      </c>
      <c r="AE18" s="570"/>
      <c r="AF18" s="570" t="str">
        <f>IF(AND('Mapa final'!$H$58="Alta",'Mapa final'!$L$58="Mayor"),CONCATENATE("R",'Mapa final'!$A$58),"")</f>
        <v/>
      </c>
      <c r="AG18" s="573"/>
      <c r="AH18" s="575" t="str">
        <f>IF(AND('Mapa final'!$H$46="Alta",'Mapa final'!$L$46="Catastrófico"),CONCATENATE("R",'Mapa final'!$A$46),"")</f>
        <v/>
      </c>
      <c r="AI18" s="576"/>
      <c r="AJ18" s="576" t="str">
        <f>IF(AND('Mapa final'!$H$52="Alta",'Mapa final'!$L$52="Catastrófico"),CONCATENATE("R",'Mapa final'!$A$52),"")</f>
        <v/>
      </c>
      <c r="AK18" s="576"/>
      <c r="AL18" s="576" t="str">
        <f>IF(AND('Mapa final'!$H$58="Alta",'Mapa final'!$L$58="Catastrófico"),CONCATENATE("R",'Mapa final'!$A$58),"")</f>
        <v/>
      </c>
      <c r="AM18" s="579"/>
      <c r="AN18" s="15"/>
      <c r="AO18" s="627"/>
      <c r="AP18" s="628"/>
      <c r="AQ18" s="628"/>
      <c r="AR18" s="628"/>
      <c r="AS18" s="628"/>
      <c r="AT18" s="62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44"/>
      <c r="C19" s="644"/>
      <c r="D19" s="645"/>
      <c r="E19" s="563"/>
      <c r="F19" s="564"/>
      <c r="G19" s="564"/>
      <c r="H19" s="564"/>
      <c r="I19" s="564"/>
      <c r="J19" s="581"/>
      <c r="K19" s="582"/>
      <c r="L19" s="582"/>
      <c r="M19" s="582"/>
      <c r="N19" s="582"/>
      <c r="O19" s="587"/>
      <c r="P19" s="581"/>
      <c r="Q19" s="582"/>
      <c r="R19" s="582"/>
      <c r="S19" s="582"/>
      <c r="T19" s="582"/>
      <c r="U19" s="587"/>
      <c r="V19" s="569"/>
      <c r="W19" s="570"/>
      <c r="X19" s="570"/>
      <c r="Y19" s="570"/>
      <c r="Z19" s="570"/>
      <c r="AA19" s="573"/>
      <c r="AB19" s="569"/>
      <c r="AC19" s="570"/>
      <c r="AD19" s="570"/>
      <c r="AE19" s="570"/>
      <c r="AF19" s="570"/>
      <c r="AG19" s="573"/>
      <c r="AH19" s="575"/>
      <c r="AI19" s="576"/>
      <c r="AJ19" s="576"/>
      <c r="AK19" s="576"/>
      <c r="AL19" s="576"/>
      <c r="AM19" s="579"/>
      <c r="AN19" s="15"/>
      <c r="AO19" s="627"/>
      <c r="AP19" s="628"/>
      <c r="AQ19" s="628"/>
      <c r="AR19" s="628"/>
      <c r="AS19" s="628"/>
      <c r="AT19" s="62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44"/>
      <c r="C20" s="644"/>
      <c r="D20" s="645"/>
      <c r="E20" s="563"/>
      <c r="F20" s="564"/>
      <c r="G20" s="564"/>
      <c r="H20" s="564"/>
      <c r="I20" s="564"/>
      <c r="J20" s="581" t="str">
        <f>IF(AND('Mapa final'!$H$64="Alta",'Mapa final'!$L$64="Leve"),CONCATENATE("R",'Mapa final'!$A$64),"")</f>
        <v/>
      </c>
      <c r="K20" s="582"/>
      <c r="L20" s="582" t="str">
        <f>IF(AND('Mapa final'!$H$70="Alta",'Mapa final'!$L$70="Leve"),CONCATENATE("R",'Mapa final'!$A$70),"")</f>
        <v/>
      </c>
      <c r="M20" s="582"/>
      <c r="N20" s="582" t="str">
        <f>IF(AND('Mapa final'!$H$76="Alta",'Mapa final'!$L$76="Leve"),CONCATENATE("R",'Mapa final'!$A$76),"")</f>
        <v/>
      </c>
      <c r="O20" s="587"/>
      <c r="P20" s="581" t="str">
        <f>IF(AND('Mapa final'!$H$64="Alta",'Mapa final'!$L$64="Menor"),CONCATENATE("R",'Mapa final'!$A$64),"")</f>
        <v/>
      </c>
      <c r="Q20" s="582"/>
      <c r="R20" s="582" t="str">
        <f>IF(AND('Mapa final'!$H$70="Alta",'Mapa final'!$L$70="Menor"),CONCATENATE("R",'Mapa final'!$A$70),"")</f>
        <v/>
      </c>
      <c r="S20" s="582"/>
      <c r="T20" s="582" t="str">
        <f>IF(AND('Mapa final'!$H$76="Alta",'Mapa final'!$L$76="Menor"),CONCATENATE("R",'Mapa final'!$A$76),"")</f>
        <v/>
      </c>
      <c r="U20" s="587"/>
      <c r="V20" s="569" t="str">
        <f>IF(AND('Mapa final'!$H$64="Alta",'Mapa final'!$L$64="Moderado"),CONCATENATE("R",'Mapa final'!$A$64),"")</f>
        <v/>
      </c>
      <c r="W20" s="570"/>
      <c r="X20" s="570" t="str">
        <f>IF(AND('Mapa final'!$H$70="Alta",'Mapa final'!$L$70="Moderado"),CONCATENATE("R",'Mapa final'!$A$70),"")</f>
        <v/>
      </c>
      <c r="Y20" s="570"/>
      <c r="Z20" s="570" t="str">
        <f>IF(AND('Mapa final'!$H$76="Alta",'Mapa final'!$L$76="Moderado"),CONCATENATE("R",'Mapa final'!$A$76),"")</f>
        <v/>
      </c>
      <c r="AA20" s="573"/>
      <c r="AB20" s="569" t="str">
        <f>IF(AND('Mapa final'!$H$64="Alta",'Mapa final'!$L$64="Mayor"),CONCATENATE("R",'Mapa final'!$A$64),"")</f>
        <v/>
      </c>
      <c r="AC20" s="570"/>
      <c r="AD20" s="570" t="str">
        <f>IF(AND('Mapa final'!$H$70="Alta",'Mapa final'!$L$70="Mayor"),CONCATENATE("R",'Mapa final'!$A$70),"")</f>
        <v/>
      </c>
      <c r="AE20" s="570"/>
      <c r="AF20" s="570" t="str">
        <f>IF(AND('Mapa final'!$H$76="Alta",'Mapa final'!$L$76="Mayor"),CONCATENATE("R",'Mapa final'!$A$76),"")</f>
        <v/>
      </c>
      <c r="AG20" s="573"/>
      <c r="AH20" s="575" t="str">
        <f>IF(AND('Mapa final'!$H$64="Alta",'Mapa final'!$L$64="Catastrófico"),CONCATENATE("R",'Mapa final'!$A$64),"")</f>
        <v/>
      </c>
      <c r="AI20" s="576"/>
      <c r="AJ20" s="576" t="str">
        <f>IF(AND('Mapa final'!$H$70="Alta",'Mapa final'!$L$70="Catastrófico"),CONCATENATE("R",'Mapa final'!$A$70),"")</f>
        <v/>
      </c>
      <c r="AK20" s="576"/>
      <c r="AL20" s="576" t="str">
        <f>IF(AND('Mapa final'!$H$76="Alta",'Mapa final'!$L$76="Catastrófico"),CONCATENATE("R",'Mapa final'!$A$76),"")</f>
        <v/>
      </c>
      <c r="AM20" s="579"/>
      <c r="AN20" s="15"/>
      <c r="AO20" s="627"/>
      <c r="AP20" s="628"/>
      <c r="AQ20" s="628"/>
      <c r="AR20" s="628"/>
      <c r="AS20" s="628"/>
      <c r="AT20" s="62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44"/>
      <c r="C21" s="644"/>
      <c r="D21" s="645"/>
      <c r="E21" s="566"/>
      <c r="F21" s="567"/>
      <c r="G21" s="567"/>
      <c r="H21" s="567"/>
      <c r="I21" s="567"/>
      <c r="J21" s="591"/>
      <c r="K21" s="592"/>
      <c r="L21" s="592"/>
      <c r="M21" s="592"/>
      <c r="N21" s="592"/>
      <c r="O21" s="593"/>
      <c r="P21" s="591"/>
      <c r="Q21" s="592"/>
      <c r="R21" s="592"/>
      <c r="S21" s="592"/>
      <c r="T21" s="592"/>
      <c r="U21" s="593"/>
      <c r="V21" s="571"/>
      <c r="W21" s="572"/>
      <c r="X21" s="572"/>
      <c r="Y21" s="572"/>
      <c r="Z21" s="572"/>
      <c r="AA21" s="574"/>
      <c r="AB21" s="571"/>
      <c r="AC21" s="572"/>
      <c r="AD21" s="572"/>
      <c r="AE21" s="572"/>
      <c r="AF21" s="572"/>
      <c r="AG21" s="574"/>
      <c r="AH21" s="577"/>
      <c r="AI21" s="578"/>
      <c r="AJ21" s="578"/>
      <c r="AK21" s="578"/>
      <c r="AL21" s="578"/>
      <c r="AM21" s="580"/>
      <c r="AN21" s="15"/>
      <c r="AO21" s="630"/>
      <c r="AP21" s="631"/>
      <c r="AQ21" s="631"/>
      <c r="AR21" s="631"/>
      <c r="AS21" s="631"/>
      <c r="AT21" s="63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44"/>
      <c r="C22" s="644"/>
      <c r="D22" s="645"/>
      <c r="E22" s="560" t="s">
        <v>588</v>
      </c>
      <c r="F22" s="561"/>
      <c r="G22" s="561"/>
      <c r="H22" s="561"/>
      <c r="I22" s="562"/>
      <c r="J22" s="603" t="str">
        <f>IF(AND('Mapa final'!$H$10="Media",'Mapa final'!$L$10="Leve"),CONCATENATE("R",'Mapa final'!$A$10),"")</f>
        <v/>
      </c>
      <c r="K22" s="604"/>
      <c r="L22" s="604" t="str">
        <f>IF(AND('Mapa final'!$H$16="Media",'Mapa final'!$L$16="Leve"),CONCATENATE("R",'Mapa final'!$A$16),"")</f>
        <v/>
      </c>
      <c r="M22" s="604"/>
      <c r="N22" s="604" t="str">
        <f>IF(AND('Mapa final'!$H$22="Media",'Mapa final'!$L$22="Leve"),CONCATENATE("R",'Mapa final'!$A$22),"")</f>
        <v/>
      </c>
      <c r="O22" s="605"/>
      <c r="P22" s="603" t="str">
        <f>IF(AND('Mapa final'!$H$10="Media",'Mapa final'!$L$10="Menor"),CONCATENATE("R",'Mapa final'!$A$10),"")</f>
        <v/>
      </c>
      <c r="Q22" s="604"/>
      <c r="R22" s="604" t="str">
        <f>IF(AND('Mapa final'!$H$16="Media",'Mapa final'!$L$16="Menor"),CONCATENATE("R",'Mapa final'!$A$16),"")</f>
        <v/>
      </c>
      <c r="S22" s="604"/>
      <c r="T22" s="604" t="str">
        <f>IF(AND('Mapa final'!$H$22="Media",'Mapa final'!$L$22="Menor"),CONCATENATE("R",'Mapa final'!$A$22),"")</f>
        <v/>
      </c>
      <c r="U22" s="605"/>
      <c r="V22" s="603" t="str">
        <f>IF(AND('Mapa final'!$H$10="Media",'Mapa final'!$L$10="Moderado"),CONCATENATE("R",'Mapa final'!$A$10),"")</f>
        <v/>
      </c>
      <c r="W22" s="604"/>
      <c r="X22" s="604" t="str">
        <f>IF(AND('Mapa final'!$H$16="Media",'Mapa final'!$L$16="Moderado"),CONCATENATE("R",'Mapa final'!$A$16),"")</f>
        <v/>
      </c>
      <c r="Y22" s="604"/>
      <c r="Z22" s="604" t="str">
        <f>IF(AND('Mapa final'!$H$22="Media",'Mapa final'!$L$22="Moderado"),CONCATENATE("R",'Mapa final'!$A$22),"")</f>
        <v/>
      </c>
      <c r="AA22" s="605"/>
      <c r="AB22" s="594" t="str">
        <f>IF(AND('Mapa final'!$H$10="Media",'Mapa final'!$L$10="Mayor"),CONCATENATE("R",'Mapa final'!$A$10),"")</f>
        <v/>
      </c>
      <c r="AC22" s="595"/>
      <c r="AD22" s="595" t="str">
        <f>IF(AND('Mapa final'!$H$16="Media",'Mapa final'!$L$16="Mayor"),CONCATENATE("R",'Mapa final'!$A$16),"")</f>
        <v/>
      </c>
      <c r="AE22" s="595"/>
      <c r="AF22" s="595" t="str">
        <f>IF(AND('Mapa final'!$H$22="Media",'Mapa final'!$L$22="Mayor"),CONCATENATE("R",'Mapa final'!$A$22),"")</f>
        <v/>
      </c>
      <c r="AG22" s="596"/>
      <c r="AH22" s="602" t="str">
        <f>IF(AND('Mapa final'!$H$10="Media",'Mapa final'!$L$10="Catastrófico"),CONCATENATE("R",'Mapa final'!$A$10),"")</f>
        <v/>
      </c>
      <c r="AI22" s="597"/>
      <c r="AJ22" s="597" t="str">
        <f>IF(AND('Mapa final'!$H$16="Media",'Mapa final'!$L$16="Catastrófico"),CONCATENATE("R",'Mapa final'!$A$16),"")</f>
        <v/>
      </c>
      <c r="AK22" s="597"/>
      <c r="AL22" s="597" t="str">
        <f>IF(AND('Mapa final'!$H$22="Media",'Mapa final'!$L$22="Catastrófico"),CONCATENATE("R",'Mapa final'!$A$22),"")</f>
        <v/>
      </c>
      <c r="AM22" s="598"/>
      <c r="AN22" s="15"/>
      <c r="AO22" s="615" t="s">
        <v>90</v>
      </c>
      <c r="AP22" s="616"/>
      <c r="AQ22" s="616"/>
      <c r="AR22" s="616"/>
      <c r="AS22" s="616"/>
      <c r="AT22" s="61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44"/>
      <c r="C23" s="644"/>
      <c r="D23" s="645"/>
      <c r="E23" s="563"/>
      <c r="F23" s="564"/>
      <c r="G23" s="564"/>
      <c r="H23" s="564"/>
      <c r="I23" s="565"/>
      <c r="J23" s="581"/>
      <c r="K23" s="582"/>
      <c r="L23" s="582"/>
      <c r="M23" s="582"/>
      <c r="N23" s="582"/>
      <c r="O23" s="587"/>
      <c r="P23" s="581"/>
      <c r="Q23" s="582"/>
      <c r="R23" s="582"/>
      <c r="S23" s="582"/>
      <c r="T23" s="582"/>
      <c r="U23" s="587"/>
      <c r="V23" s="581"/>
      <c r="W23" s="582"/>
      <c r="X23" s="582"/>
      <c r="Y23" s="582"/>
      <c r="Z23" s="582"/>
      <c r="AA23" s="587"/>
      <c r="AB23" s="569"/>
      <c r="AC23" s="570"/>
      <c r="AD23" s="570"/>
      <c r="AE23" s="570"/>
      <c r="AF23" s="570"/>
      <c r="AG23" s="573"/>
      <c r="AH23" s="575"/>
      <c r="AI23" s="576"/>
      <c r="AJ23" s="576"/>
      <c r="AK23" s="576"/>
      <c r="AL23" s="576"/>
      <c r="AM23" s="579"/>
      <c r="AN23" s="15"/>
      <c r="AO23" s="618"/>
      <c r="AP23" s="619"/>
      <c r="AQ23" s="619"/>
      <c r="AR23" s="619"/>
      <c r="AS23" s="619"/>
      <c r="AT23" s="62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44"/>
      <c r="C24" s="644"/>
      <c r="D24" s="645"/>
      <c r="E24" s="563"/>
      <c r="F24" s="564"/>
      <c r="G24" s="564"/>
      <c r="H24" s="564"/>
      <c r="I24" s="565"/>
      <c r="J24" s="581" t="str">
        <f>IF(AND('Mapa final'!$H$28="Media",'Mapa final'!$L$28="Leve"),CONCATENATE("R",'Mapa final'!$A$28),"")</f>
        <v/>
      </c>
      <c r="K24" s="582"/>
      <c r="L24" s="582" t="str">
        <f>IF(AND('Mapa final'!$H$34="Media",'Mapa final'!$L$34="Leve"),CONCATENATE("R",'Mapa final'!$A$34),"")</f>
        <v/>
      </c>
      <c r="M24" s="582"/>
      <c r="N24" s="582" t="str">
        <f>IF(AND('Mapa final'!$H$40="Media",'Mapa final'!$L$40="Leve"),CONCATENATE("R",'Mapa final'!$A$40),"")</f>
        <v/>
      </c>
      <c r="O24" s="587"/>
      <c r="P24" s="581" t="str">
        <f>IF(AND('Mapa final'!$H$28="Media",'Mapa final'!$L$28="Menor"),CONCATENATE("R",'Mapa final'!$A$28),"")</f>
        <v/>
      </c>
      <c r="Q24" s="582"/>
      <c r="R24" s="582" t="str">
        <f>IF(AND('Mapa final'!$H$34="Media",'Mapa final'!$L$34="Menor"),CONCATENATE("R",'Mapa final'!$A$34),"")</f>
        <v/>
      </c>
      <c r="S24" s="582"/>
      <c r="T24" s="582" t="str">
        <f>IF(AND('Mapa final'!$H$40="Media",'Mapa final'!$L$40="Menor"),CONCATENATE("R",'Mapa final'!$A$40),"")</f>
        <v/>
      </c>
      <c r="U24" s="587"/>
      <c r="V24" s="581" t="str">
        <f>IF(AND('Mapa final'!$H$28="Media",'Mapa final'!$L$28="Moderado"),CONCATENATE("R",'Mapa final'!$A$28),"")</f>
        <v/>
      </c>
      <c r="W24" s="582"/>
      <c r="X24" s="582" t="str">
        <f>IF(AND('Mapa final'!$H$34="Media",'Mapa final'!$L$34="Moderado"),CONCATENATE("R",'Mapa final'!$A$34),"")</f>
        <v/>
      </c>
      <c r="Y24" s="582"/>
      <c r="Z24" s="582" t="str">
        <f>IF(AND('Mapa final'!$H$40="Media",'Mapa final'!$L$40="Moderado"),CONCATENATE("R",'Mapa final'!$A$40),"")</f>
        <v/>
      </c>
      <c r="AA24" s="587"/>
      <c r="AB24" s="569" t="str">
        <f>IF(AND('Mapa final'!$H$28="Media",'Mapa final'!$L$28="Mayor"),CONCATENATE("R",'Mapa final'!$A$28),"")</f>
        <v/>
      </c>
      <c r="AC24" s="570"/>
      <c r="AD24" s="570" t="str">
        <f>IF(AND('Mapa final'!$H$34="Media",'Mapa final'!$L$34="Mayor"),CONCATENATE("R",'Mapa final'!$A$34),"")</f>
        <v/>
      </c>
      <c r="AE24" s="570"/>
      <c r="AF24" s="570" t="str">
        <f>IF(AND('Mapa final'!$H$40="Media",'Mapa final'!$L$40="Mayor"),CONCATENATE("R",'Mapa final'!$A$40),"")</f>
        <v/>
      </c>
      <c r="AG24" s="573"/>
      <c r="AH24" s="575" t="str">
        <f>IF(AND('Mapa final'!$H$28="Media",'Mapa final'!$L$28="Catastrófico"),CONCATENATE("R",'Mapa final'!$A$28),"")</f>
        <v/>
      </c>
      <c r="AI24" s="576"/>
      <c r="AJ24" s="576" t="str">
        <f>IF(AND('Mapa final'!$H$34="Media",'Mapa final'!$L$34="Catastrófico"),CONCATENATE("R",'Mapa final'!$A$34),"")</f>
        <v/>
      </c>
      <c r="AK24" s="576"/>
      <c r="AL24" s="576" t="str">
        <f>IF(AND('Mapa final'!$H$40="Media",'Mapa final'!$L$40="Catastrófico"),CONCATENATE("R",'Mapa final'!$A$40),"")</f>
        <v/>
      </c>
      <c r="AM24" s="579"/>
      <c r="AN24" s="15"/>
      <c r="AO24" s="618"/>
      <c r="AP24" s="619"/>
      <c r="AQ24" s="619"/>
      <c r="AR24" s="619"/>
      <c r="AS24" s="619"/>
      <c r="AT24" s="62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44"/>
      <c r="C25" s="644"/>
      <c r="D25" s="645"/>
      <c r="E25" s="563"/>
      <c r="F25" s="564"/>
      <c r="G25" s="564"/>
      <c r="H25" s="564"/>
      <c r="I25" s="565"/>
      <c r="J25" s="581"/>
      <c r="K25" s="582"/>
      <c r="L25" s="582"/>
      <c r="M25" s="582"/>
      <c r="N25" s="582"/>
      <c r="O25" s="587"/>
      <c r="P25" s="581"/>
      <c r="Q25" s="582"/>
      <c r="R25" s="582"/>
      <c r="S25" s="582"/>
      <c r="T25" s="582"/>
      <c r="U25" s="587"/>
      <c r="V25" s="581"/>
      <c r="W25" s="582"/>
      <c r="X25" s="582"/>
      <c r="Y25" s="582"/>
      <c r="Z25" s="582"/>
      <c r="AA25" s="587"/>
      <c r="AB25" s="569"/>
      <c r="AC25" s="570"/>
      <c r="AD25" s="570"/>
      <c r="AE25" s="570"/>
      <c r="AF25" s="570"/>
      <c r="AG25" s="573"/>
      <c r="AH25" s="575"/>
      <c r="AI25" s="576"/>
      <c r="AJ25" s="576"/>
      <c r="AK25" s="576"/>
      <c r="AL25" s="576"/>
      <c r="AM25" s="579"/>
      <c r="AN25" s="15"/>
      <c r="AO25" s="618"/>
      <c r="AP25" s="619"/>
      <c r="AQ25" s="619"/>
      <c r="AR25" s="619"/>
      <c r="AS25" s="619"/>
      <c r="AT25" s="62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44"/>
      <c r="C26" s="644"/>
      <c r="D26" s="645"/>
      <c r="E26" s="563"/>
      <c r="F26" s="564"/>
      <c r="G26" s="564"/>
      <c r="H26" s="564"/>
      <c r="I26" s="565"/>
      <c r="J26" s="581" t="str">
        <f>IF(AND('Mapa final'!$H$46="Media",'Mapa final'!$L$46="Leve"),CONCATENATE("R",'Mapa final'!$A$46),"")</f>
        <v/>
      </c>
      <c r="K26" s="582"/>
      <c r="L26" s="582" t="str">
        <f>IF(AND('Mapa final'!$H$52="Media",'Mapa final'!$L$52="Leve"),CONCATENATE("R",'Mapa final'!$A$52),"")</f>
        <v/>
      </c>
      <c r="M26" s="582"/>
      <c r="N26" s="582" t="str">
        <f>IF(AND('Mapa final'!$H$58="Media",'Mapa final'!$L$58="Leve"),CONCATENATE("R",'Mapa final'!$A$58),"")</f>
        <v/>
      </c>
      <c r="O26" s="587"/>
      <c r="P26" s="581" t="str">
        <f>IF(AND('Mapa final'!$H$46="Media",'Mapa final'!$L$46="Menor"),CONCATENATE("R",'Mapa final'!$A$46),"")</f>
        <v/>
      </c>
      <c r="Q26" s="582"/>
      <c r="R26" s="582" t="str">
        <f>IF(AND('Mapa final'!$H$52="Media",'Mapa final'!$L$52="Menor"),CONCATENATE("R",'Mapa final'!$A$52),"")</f>
        <v/>
      </c>
      <c r="S26" s="582"/>
      <c r="T26" s="582" t="str">
        <f>IF(AND('Mapa final'!$H$58="Media",'Mapa final'!$L$58="Menor"),CONCATENATE("R",'Mapa final'!$A$58),"")</f>
        <v/>
      </c>
      <c r="U26" s="587"/>
      <c r="V26" s="581" t="str">
        <f>IF(AND('Mapa final'!$H$46="Media",'Mapa final'!$L$46="Moderado"),CONCATENATE("R",'Mapa final'!$A$46),"")</f>
        <v/>
      </c>
      <c r="W26" s="582"/>
      <c r="X26" s="582" t="str">
        <f>IF(AND('Mapa final'!$H$52="Media",'Mapa final'!$L$52="Moderado"),CONCATENATE("R",'Mapa final'!$A$52),"")</f>
        <v/>
      </c>
      <c r="Y26" s="582"/>
      <c r="Z26" s="582" t="str">
        <f>IF(AND('Mapa final'!$H$58="Media",'Mapa final'!$L$58="Moderado"),CONCATENATE("R",'Mapa final'!$A$58),"")</f>
        <v/>
      </c>
      <c r="AA26" s="587"/>
      <c r="AB26" s="569" t="str">
        <f>IF(AND('Mapa final'!$H$46="Media",'Mapa final'!$L$46="Mayor"),CONCATENATE("R",'Mapa final'!$A$46),"")</f>
        <v/>
      </c>
      <c r="AC26" s="570"/>
      <c r="AD26" s="570" t="str">
        <f>IF(AND('Mapa final'!$H$52="Media",'Mapa final'!$L$52="Mayor"),CONCATENATE("R",'Mapa final'!$A$52),"")</f>
        <v/>
      </c>
      <c r="AE26" s="570"/>
      <c r="AF26" s="570" t="str">
        <f>IF(AND('Mapa final'!$H$58="Media",'Mapa final'!$L$58="Mayor"),CONCATENATE("R",'Mapa final'!$A$58),"")</f>
        <v/>
      </c>
      <c r="AG26" s="573"/>
      <c r="AH26" s="575" t="str">
        <f>IF(AND('Mapa final'!$H$46="Media",'Mapa final'!$L$46="Catastrófico"),CONCATENATE("R",'Mapa final'!$A$46),"")</f>
        <v/>
      </c>
      <c r="AI26" s="576"/>
      <c r="AJ26" s="576" t="str">
        <f>IF(AND('Mapa final'!$H$52="Media",'Mapa final'!$L$52="Catastrófico"),CONCATENATE("R",'Mapa final'!$A$52),"")</f>
        <v/>
      </c>
      <c r="AK26" s="576"/>
      <c r="AL26" s="576" t="str">
        <f>IF(AND('Mapa final'!$H$58="Media",'Mapa final'!$L$58="Catastrófico"),CONCATENATE("R",'Mapa final'!$A$58),"")</f>
        <v/>
      </c>
      <c r="AM26" s="579"/>
      <c r="AN26" s="15"/>
      <c r="AO26" s="618"/>
      <c r="AP26" s="619"/>
      <c r="AQ26" s="619"/>
      <c r="AR26" s="619"/>
      <c r="AS26" s="619"/>
      <c r="AT26" s="62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44"/>
      <c r="C27" s="644"/>
      <c r="D27" s="645"/>
      <c r="E27" s="563"/>
      <c r="F27" s="564"/>
      <c r="G27" s="564"/>
      <c r="H27" s="564"/>
      <c r="I27" s="565"/>
      <c r="J27" s="581"/>
      <c r="K27" s="582"/>
      <c r="L27" s="582"/>
      <c r="M27" s="582"/>
      <c r="N27" s="582"/>
      <c r="O27" s="587"/>
      <c r="P27" s="581"/>
      <c r="Q27" s="582"/>
      <c r="R27" s="582"/>
      <c r="S27" s="582"/>
      <c r="T27" s="582"/>
      <c r="U27" s="587"/>
      <c r="V27" s="581"/>
      <c r="W27" s="582"/>
      <c r="X27" s="582"/>
      <c r="Y27" s="582"/>
      <c r="Z27" s="582"/>
      <c r="AA27" s="587"/>
      <c r="AB27" s="569"/>
      <c r="AC27" s="570"/>
      <c r="AD27" s="570"/>
      <c r="AE27" s="570"/>
      <c r="AF27" s="570"/>
      <c r="AG27" s="573"/>
      <c r="AH27" s="575"/>
      <c r="AI27" s="576"/>
      <c r="AJ27" s="576"/>
      <c r="AK27" s="576"/>
      <c r="AL27" s="576"/>
      <c r="AM27" s="579"/>
      <c r="AN27" s="15"/>
      <c r="AO27" s="618"/>
      <c r="AP27" s="619"/>
      <c r="AQ27" s="619"/>
      <c r="AR27" s="619"/>
      <c r="AS27" s="619"/>
      <c r="AT27" s="62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44"/>
      <c r="C28" s="644"/>
      <c r="D28" s="645"/>
      <c r="E28" s="563"/>
      <c r="F28" s="564"/>
      <c r="G28" s="564"/>
      <c r="H28" s="564"/>
      <c r="I28" s="565"/>
      <c r="J28" s="581" t="str">
        <f>IF(AND('Mapa final'!$H$64="Media",'Mapa final'!$L$64="Leve"),CONCATENATE("R",'Mapa final'!$A$64),"")</f>
        <v/>
      </c>
      <c r="K28" s="582"/>
      <c r="L28" s="582" t="str">
        <f>IF(AND('Mapa final'!$H$70="Media",'Mapa final'!$L$70="Leve"),CONCATENATE("R",'Mapa final'!$A$70),"")</f>
        <v/>
      </c>
      <c r="M28" s="582"/>
      <c r="N28" s="582" t="str">
        <f>IF(AND('Mapa final'!$H$76="Media",'Mapa final'!$L$76="Leve"),CONCATENATE("R",'Mapa final'!$A$76),"")</f>
        <v/>
      </c>
      <c r="O28" s="587"/>
      <c r="P28" s="581" t="str">
        <f>IF(AND('Mapa final'!$H$64="Media",'Mapa final'!$L$64="Menor"),CONCATENATE("R",'Mapa final'!$A$64),"")</f>
        <v/>
      </c>
      <c r="Q28" s="582"/>
      <c r="R28" s="582" t="str">
        <f>IF(AND('Mapa final'!$H$70="Media",'Mapa final'!$L$70="Menor"),CONCATENATE("R",'Mapa final'!$A$70),"")</f>
        <v/>
      </c>
      <c r="S28" s="582"/>
      <c r="T28" s="582" t="str">
        <f>IF(AND('Mapa final'!$H$76="Media",'Mapa final'!$L$76="Menor"),CONCATENATE("R",'Mapa final'!$A$76),"")</f>
        <v/>
      </c>
      <c r="U28" s="587"/>
      <c r="V28" s="581" t="str">
        <f>IF(AND('Mapa final'!$H$64="Media",'Mapa final'!$L$64="Moderado"),CONCATENATE("R",'Mapa final'!$A$64),"")</f>
        <v/>
      </c>
      <c r="W28" s="582"/>
      <c r="X28" s="582" t="str">
        <f>IF(AND('Mapa final'!$H$70="Media",'Mapa final'!$L$70="Moderado"),CONCATENATE("R",'Mapa final'!$A$70),"")</f>
        <v/>
      </c>
      <c r="Y28" s="582"/>
      <c r="Z28" s="582" t="str">
        <f>IF(AND('Mapa final'!$H$76="Media",'Mapa final'!$L$76="Moderado"),CONCATENATE("R",'Mapa final'!$A$76),"")</f>
        <v/>
      </c>
      <c r="AA28" s="587"/>
      <c r="AB28" s="569" t="str">
        <f>IF(AND('Mapa final'!$H$64="Media",'Mapa final'!$L$64="Mayor"),CONCATENATE("R",'Mapa final'!$A$64),"")</f>
        <v/>
      </c>
      <c r="AC28" s="570"/>
      <c r="AD28" s="570" t="str">
        <f>IF(AND('Mapa final'!$H$70="Media",'Mapa final'!$L$70="Mayor"),CONCATENATE("R",'Mapa final'!$A$70),"")</f>
        <v/>
      </c>
      <c r="AE28" s="570"/>
      <c r="AF28" s="570" t="str">
        <f>IF(AND('Mapa final'!$H$76="Media",'Mapa final'!$L$76="Mayor"),CONCATENATE("R",'Mapa final'!$A$76),"")</f>
        <v/>
      </c>
      <c r="AG28" s="573"/>
      <c r="AH28" s="575" t="str">
        <f>IF(AND('Mapa final'!$H$64="Media",'Mapa final'!$L$64="Catastrófico"),CONCATENATE("R",'Mapa final'!$A$64),"")</f>
        <v/>
      </c>
      <c r="AI28" s="576"/>
      <c r="AJ28" s="576" t="str">
        <f>IF(AND('Mapa final'!$H$70="Media",'Mapa final'!$L$70="Catastrófico"),CONCATENATE("R",'Mapa final'!$A$70),"")</f>
        <v/>
      </c>
      <c r="AK28" s="576"/>
      <c r="AL28" s="576" t="str">
        <f>IF(AND('Mapa final'!$H$76="Media",'Mapa final'!$L$76="Catastrófico"),CONCATENATE("R",'Mapa final'!$A$76),"")</f>
        <v/>
      </c>
      <c r="AM28" s="579"/>
      <c r="AN28" s="15"/>
      <c r="AO28" s="618"/>
      <c r="AP28" s="619"/>
      <c r="AQ28" s="619"/>
      <c r="AR28" s="619"/>
      <c r="AS28" s="619"/>
      <c r="AT28" s="62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44"/>
      <c r="C29" s="644"/>
      <c r="D29" s="645"/>
      <c r="E29" s="566"/>
      <c r="F29" s="567"/>
      <c r="G29" s="567"/>
      <c r="H29" s="567"/>
      <c r="I29" s="568"/>
      <c r="J29" s="581"/>
      <c r="K29" s="582"/>
      <c r="L29" s="582"/>
      <c r="M29" s="582"/>
      <c r="N29" s="582"/>
      <c r="O29" s="587"/>
      <c r="P29" s="591"/>
      <c r="Q29" s="592"/>
      <c r="R29" s="592"/>
      <c r="S29" s="592"/>
      <c r="T29" s="592"/>
      <c r="U29" s="593"/>
      <c r="V29" s="591"/>
      <c r="W29" s="592"/>
      <c r="X29" s="592"/>
      <c r="Y29" s="592"/>
      <c r="Z29" s="592"/>
      <c r="AA29" s="593"/>
      <c r="AB29" s="571"/>
      <c r="AC29" s="572"/>
      <c r="AD29" s="572"/>
      <c r="AE29" s="572"/>
      <c r="AF29" s="572"/>
      <c r="AG29" s="574"/>
      <c r="AH29" s="577"/>
      <c r="AI29" s="578"/>
      <c r="AJ29" s="578"/>
      <c r="AK29" s="578"/>
      <c r="AL29" s="578"/>
      <c r="AM29" s="580"/>
      <c r="AN29" s="15"/>
      <c r="AO29" s="621"/>
      <c r="AP29" s="622"/>
      <c r="AQ29" s="622"/>
      <c r="AR29" s="622"/>
      <c r="AS29" s="622"/>
      <c r="AT29" s="62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44"/>
      <c r="C30" s="644"/>
      <c r="D30" s="645"/>
      <c r="E30" s="560" t="s">
        <v>589</v>
      </c>
      <c r="F30" s="561"/>
      <c r="G30" s="561"/>
      <c r="H30" s="561"/>
      <c r="I30" s="561"/>
      <c r="J30" s="599" t="str">
        <f>IF(AND('Mapa final'!$H$10="Baja",'Mapa final'!$L$10="Leve"),CONCATENATE("R",'Mapa final'!$A$10),"")</f>
        <v/>
      </c>
      <c r="K30" s="600"/>
      <c r="L30" s="600" t="str">
        <f>IF(AND('Mapa final'!$H$16="Baja",'Mapa final'!$L$16="Leve"),CONCATENATE("R",'Mapa final'!$A$16),"")</f>
        <v/>
      </c>
      <c r="M30" s="600"/>
      <c r="N30" s="600" t="str">
        <f>IF(AND('Mapa final'!$H$22="Baja",'Mapa final'!$L$22="Leve"),CONCATENATE("R",'Mapa final'!$A$22),"")</f>
        <v/>
      </c>
      <c r="O30" s="601"/>
      <c r="P30" s="604" t="str">
        <f>IF(AND('Mapa final'!$H$10="Baja",'Mapa final'!$L$10="Menor"),CONCATENATE("R",'Mapa final'!$A$10),"")</f>
        <v>R1</v>
      </c>
      <c r="Q30" s="604"/>
      <c r="R30" s="604" t="str">
        <f>IF(AND('Mapa final'!$H$16="Baja",'Mapa final'!$L$16="Menor"),CONCATENATE("R",'Mapa final'!$A$16),"")</f>
        <v/>
      </c>
      <c r="S30" s="604"/>
      <c r="T30" s="604" t="str">
        <f>IF(AND('Mapa final'!$H$22="Baja",'Mapa final'!$L$22="Menor"),CONCATENATE("R",'Mapa final'!$A$22),"")</f>
        <v/>
      </c>
      <c r="U30" s="605"/>
      <c r="V30" s="603" t="str">
        <f>IF(AND('Mapa final'!$H$10="Baja",'Mapa final'!$L$10="Moderado"),CONCATENATE("R",'Mapa final'!$A$10),"")</f>
        <v/>
      </c>
      <c r="W30" s="604"/>
      <c r="X30" s="604" t="str">
        <f>IF(AND('Mapa final'!$H$16="Baja",'Mapa final'!$L$16="Moderado"),CONCATENATE("R",'Mapa final'!$A$16),"")</f>
        <v/>
      </c>
      <c r="Y30" s="604"/>
      <c r="Z30" s="604" t="str">
        <f>IF(AND('Mapa final'!$H$22="Baja",'Mapa final'!$L$22="Moderado"),CONCATENATE("R",'Mapa final'!$A$22),"")</f>
        <v/>
      </c>
      <c r="AA30" s="605"/>
      <c r="AB30" s="594" t="str">
        <f>IF(AND('Mapa final'!$H$10="Baja",'Mapa final'!$L$10="Mayor"),CONCATENATE("R",'Mapa final'!$A$10),"")</f>
        <v/>
      </c>
      <c r="AC30" s="595"/>
      <c r="AD30" s="595" t="str">
        <f>IF(AND('Mapa final'!$H$16="Baja",'Mapa final'!$L$16="Mayor"),CONCATENATE("R",'Mapa final'!$A$16),"")</f>
        <v/>
      </c>
      <c r="AE30" s="595"/>
      <c r="AF30" s="595" t="str">
        <f>IF(AND('Mapa final'!$H$22="Baja",'Mapa final'!$L$22="Mayor"),CONCATENATE("R",'Mapa final'!$A$22),"")</f>
        <v/>
      </c>
      <c r="AG30" s="596"/>
      <c r="AH30" s="602" t="str">
        <f>IF(AND('Mapa final'!$H$10="Baja",'Mapa final'!$L$10="Catastrófico"),CONCATENATE("R",'Mapa final'!$A$10),"")</f>
        <v/>
      </c>
      <c r="AI30" s="597"/>
      <c r="AJ30" s="597" t="str">
        <f>IF(AND('Mapa final'!$H$16="Baja",'Mapa final'!$L$16="Catastrófico"),CONCATENATE("R",'Mapa final'!$A$16),"")</f>
        <v/>
      </c>
      <c r="AK30" s="597"/>
      <c r="AL30" s="597" t="str">
        <f>IF(AND('Mapa final'!$H$22="Baja",'Mapa final'!$L$22="Catastrófico"),CONCATENATE("R",'Mapa final'!$A$22),"")</f>
        <v/>
      </c>
      <c r="AM30" s="598"/>
      <c r="AN30" s="15"/>
      <c r="AO30" s="606" t="s">
        <v>590</v>
      </c>
      <c r="AP30" s="607"/>
      <c r="AQ30" s="607"/>
      <c r="AR30" s="607"/>
      <c r="AS30" s="607"/>
      <c r="AT30" s="60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44"/>
      <c r="C31" s="644"/>
      <c r="D31" s="645"/>
      <c r="E31" s="563"/>
      <c r="F31" s="564"/>
      <c r="G31" s="564"/>
      <c r="H31" s="564"/>
      <c r="I31" s="564"/>
      <c r="J31" s="584"/>
      <c r="K31" s="585"/>
      <c r="L31" s="585"/>
      <c r="M31" s="585"/>
      <c r="N31" s="585"/>
      <c r="O31" s="586"/>
      <c r="P31" s="582"/>
      <c r="Q31" s="582"/>
      <c r="R31" s="582"/>
      <c r="S31" s="582"/>
      <c r="T31" s="582"/>
      <c r="U31" s="587"/>
      <c r="V31" s="581"/>
      <c r="W31" s="582"/>
      <c r="X31" s="582"/>
      <c r="Y31" s="582"/>
      <c r="Z31" s="582"/>
      <c r="AA31" s="587"/>
      <c r="AB31" s="569"/>
      <c r="AC31" s="570"/>
      <c r="AD31" s="570"/>
      <c r="AE31" s="570"/>
      <c r="AF31" s="570"/>
      <c r="AG31" s="573"/>
      <c r="AH31" s="575"/>
      <c r="AI31" s="576"/>
      <c r="AJ31" s="576"/>
      <c r="AK31" s="576"/>
      <c r="AL31" s="576"/>
      <c r="AM31" s="579"/>
      <c r="AN31" s="15"/>
      <c r="AO31" s="609"/>
      <c r="AP31" s="610"/>
      <c r="AQ31" s="610"/>
      <c r="AR31" s="610"/>
      <c r="AS31" s="610"/>
      <c r="AT31" s="61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44"/>
      <c r="C32" s="644"/>
      <c r="D32" s="645"/>
      <c r="E32" s="563"/>
      <c r="F32" s="564"/>
      <c r="G32" s="564"/>
      <c r="H32" s="564"/>
      <c r="I32" s="564"/>
      <c r="J32" s="584" t="str">
        <f>IF(AND('Mapa final'!$H$28="Baja",'Mapa final'!$L$28="Leve"),CONCATENATE("R",'Mapa final'!$A$28),"")</f>
        <v/>
      </c>
      <c r="K32" s="585"/>
      <c r="L32" s="585" t="str">
        <f>IF(AND('Mapa final'!$H$34="Baja",'Mapa final'!$L$34="Leve"),CONCATENATE("R",'Mapa final'!$A$34),"")</f>
        <v/>
      </c>
      <c r="M32" s="585"/>
      <c r="N32" s="585" t="str">
        <f>IF(AND('Mapa final'!$H$40="Baja",'Mapa final'!$L$40="Leve"),CONCATENATE("R",'Mapa final'!$A$40),"")</f>
        <v/>
      </c>
      <c r="O32" s="586"/>
      <c r="P32" s="582" t="str">
        <f>IF(AND('Mapa final'!$H$28="Baja",'Mapa final'!$L$28="Menor"),CONCATENATE("R",'Mapa final'!$A$28),"")</f>
        <v/>
      </c>
      <c r="Q32" s="582"/>
      <c r="R32" s="582" t="str">
        <f>IF(AND('Mapa final'!$H$34="Baja",'Mapa final'!$L$34="Menor"),CONCATENATE("R",'Mapa final'!$A$34),"")</f>
        <v/>
      </c>
      <c r="S32" s="582"/>
      <c r="T32" s="582" t="str">
        <f>IF(AND('Mapa final'!$H$40="Baja",'Mapa final'!$L$40="Menor"),CONCATENATE("R",'Mapa final'!$A$40),"")</f>
        <v/>
      </c>
      <c r="U32" s="587"/>
      <c r="V32" s="581" t="str">
        <f>IF(AND('Mapa final'!$H$28="Baja",'Mapa final'!$L$28="Moderado"),CONCATENATE("R",'Mapa final'!$A$28),"")</f>
        <v/>
      </c>
      <c r="W32" s="582"/>
      <c r="X32" s="582" t="str">
        <f>IF(AND('Mapa final'!$H$34="Baja",'Mapa final'!$L$34="Moderado"),CONCATENATE("R",'Mapa final'!$A$34),"")</f>
        <v/>
      </c>
      <c r="Y32" s="582"/>
      <c r="Z32" s="582" t="str">
        <f>IF(AND('Mapa final'!$H$40="Baja",'Mapa final'!$L$40="Moderado"),CONCATENATE("R",'Mapa final'!$A$40),"")</f>
        <v/>
      </c>
      <c r="AA32" s="587"/>
      <c r="AB32" s="569" t="str">
        <f>IF(AND('Mapa final'!$H$28="Baja",'Mapa final'!$L$28="Mayor"),CONCATENATE("R",'Mapa final'!$A$28),"")</f>
        <v/>
      </c>
      <c r="AC32" s="570"/>
      <c r="AD32" s="570" t="str">
        <f>IF(AND('Mapa final'!$H$34="Baja",'Mapa final'!$L$34="Mayor"),CONCATENATE("R",'Mapa final'!$A$34),"")</f>
        <v/>
      </c>
      <c r="AE32" s="570"/>
      <c r="AF32" s="570" t="str">
        <f>IF(AND('Mapa final'!$H$40="Baja",'Mapa final'!$L$40="Mayor"),CONCATENATE("R",'Mapa final'!$A$40),"")</f>
        <v/>
      </c>
      <c r="AG32" s="573"/>
      <c r="AH32" s="575" t="str">
        <f>IF(AND('Mapa final'!$H$28="Baja",'Mapa final'!$L$28="Catastrófico"),CONCATENATE("R",'Mapa final'!$A$28),"")</f>
        <v/>
      </c>
      <c r="AI32" s="576"/>
      <c r="AJ32" s="576" t="str">
        <f>IF(AND('Mapa final'!$H$34="Baja",'Mapa final'!$L$34="Catastrófico"),CONCATENATE("R",'Mapa final'!$A$34),"")</f>
        <v/>
      </c>
      <c r="AK32" s="576"/>
      <c r="AL32" s="576" t="str">
        <f>IF(AND('Mapa final'!$H$40="Baja",'Mapa final'!$L$40="Catastrófico"),CONCATENATE("R",'Mapa final'!$A$40),"")</f>
        <v/>
      </c>
      <c r="AM32" s="579"/>
      <c r="AN32" s="15"/>
      <c r="AO32" s="609"/>
      <c r="AP32" s="610"/>
      <c r="AQ32" s="610"/>
      <c r="AR32" s="610"/>
      <c r="AS32" s="610"/>
      <c r="AT32" s="61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44"/>
      <c r="C33" s="644"/>
      <c r="D33" s="645"/>
      <c r="E33" s="563"/>
      <c r="F33" s="564"/>
      <c r="G33" s="564"/>
      <c r="H33" s="564"/>
      <c r="I33" s="564"/>
      <c r="J33" s="584"/>
      <c r="K33" s="585"/>
      <c r="L33" s="585"/>
      <c r="M33" s="585"/>
      <c r="N33" s="585"/>
      <c r="O33" s="586"/>
      <c r="P33" s="582"/>
      <c r="Q33" s="582"/>
      <c r="R33" s="582"/>
      <c r="S33" s="582"/>
      <c r="T33" s="582"/>
      <c r="U33" s="587"/>
      <c r="V33" s="581"/>
      <c r="W33" s="582"/>
      <c r="X33" s="582"/>
      <c r="Y33" s="582"/>
      <c r="Z33" s="582"/>
      <c r="AA33" s="587"/>
      <c r="AB33" s="569"/>
      <c r="AC33" s="570"/>
      <c r="AD33" s="570"/>
      <c r="AE33" s="570"/>
      <c r="AF33" s="570"/>
      <c r="AG33" s="573"/>
      <c r="AH33" s="575"/>
      <c r="AI33" s="576"/>
      <c r="AJ33" s="576"/>
      <c r="AK33" s="576"/>
      <c r="AL33" s="576"/>
      <c r="AM33" s="579"/>
      <c r="AN33" s="15"/>
      <c r="AO33" s="609"/>
      <c r="AP33" s="610"/>
      <c r="AQ33" s="610"/>
      <c r="AR33" s="610"/>
      <c r="AS33" s="610"/>
      <c r="AT33" s="61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44"/>
      <c r="C34" s="644"/>
      <c r="D34" s="645"/>
      <c r="E34" s="563"/>
      <c r="F34" s="564"/>
      <c r="G34" s="564"/>
      <c r="H34" s="564"/>
      <c r="I34" s="564"/>
      <c r="J34" s="584" t="str">
        <f>IF(AND('Mapa final'!$H$46="Baja",'Mapa final'!$L$46="Leve"),CONCATENATE("R",'Mapa final'!$A$46),"")</f>
        <v/>
      </c>
      <c r="K34" s="585"/>
      <c r="L34" s="585" t="str">
        <f>IF(AND('Mapa final'!$H$52="Baja",'Mapa final'!$L$52="Leve"),CONCATENATE("R",'Mapa final'!$A$52),"")</f>
        <v/>
      </c>
      <c r="M34" s="585"/>
      <c r="N34" s="585" t="str">
        <f>IF(AND('Mapa final'!$H$58="Baja",'Mapa final'!$L$58="Leve"),CONCATENATE("R",'Mapa final'!$A$58),"")</f>
        <v/>
      </c>
      <c r="O34" s="586"/>
      <c r="P34" s="582" t="str">
        <f>IF(AND('Mapa final'!$H$46="Baja",'Mapa final'!$L$46="Menor"),CONCATENATE("R",'Mapa final'!$A$46),"")</f>
        <v/>
      </c>
      <c r="Q34" s="582"/>
      <c r="R34" s="582" t="str">
        <f>IF(AND('Mapa final'!$H$52="Baja",'Mapa final'!$L$52="Menor"),CONCATENATE("R",'Mapa final'!$A$52),"")</f>
        <v/>
      </c>
      <c r="S34" s="582"/>
      <c r="T34" s="582" t="str">
        <f>IF(AND('Mapa final'!$H$58="Baja",'Mapa final'!$L$58="Menor"),CONCATENATE("R",'Mapa final'!$A$58),"")</f>
        <v/>
      </c>
      <c r="U34" s="587"/>
      <c r="V34" s="581" t="str">
        <f>IF(AND('Mapa final'!$H$46="Baja",'Mapa final'!$L$46="Moderado"),CONCATENATE("R",'Mapa final'!$A$46),"")</f>
        <v/>
      </c>
      <c r="W34" s="582"/>
      <c r="X34" s="582" t="str">
        <f>IF(AND('Mapa final'!$H$52="Baja",'Mapa final'!$L$52="Moderado"),CONCATENATE("R",'Mapa final'!$A$52),"")</f>
        <v/>
      </c>
      <c r="Y34" s="582"/>
      <c r="Z34" s="582" t="str">
        <f>IF(AND('Mapa final'!$H$58="Baja",'Mapa final'!$L$58="Moderado"),CONCATENATE("R",'Mapa final'!$A$58),"")</f>
        <v/>
      </c>
      <c r="AA34" s="587"/>
      <c r="AB34" s="569" t="str">
        <f>IF(AND('Mapa final'!$H$46="Baja",'Mapa final'!$L$46="Mayor"),CONCATENATE("R",'Mapa final'!$A$46),"")</f>
        <v/>
      </c>
      <c r="AC34" s="570"/>
      <c r="AD34" s="570" t="str">
        <f>IF(AND('Mapa final'!$H$52="Baja",'Mapa final'!$L$52="Mayor"),CONCATENATE("R",'Mapa final'!$A$52),"")</f>
        <v/>
      </c>
      <c r="AE34" s="570"/>
      <c r="AF34" s="570" t="str">
        <f>IF(AND('Mapa final'!$H$58="Baja",'Mapa final'!$L$58="Mayor"),CONCATENATE("R",'Mapa final'!$A$58),"")</f>
        <v/>
      </c>
      <c r="AG34" s="573"/>
      <c r="AH34" s="575" t="str">
        <f>IF(AND('Mapa final'!$H$46="Baja",'Mapa final'!$L$46="Catastrófico"),CONCATENATE("R",'Mapa final'!$A$46),"")</f>
        <v/>
      </c>
      <c r="AI34" s="576"/>
      <c r="AJ34" s="576" t="str">
        <f>IF(AND('Mapa final'!$H$52="Baja",'Mapa final'!$L$52="Catastrófico"),CONCATENATE("R",'Mapa final'!$A$52),"")</f>
        <v/>
      </c>
      <c r="AK34" s="576"/>
      <c r="AL34" s="576" t="str">
        <f>IF(AND('Mapa final'!$H$58="Baja",'Mapa final'!$L$58="Catastrófico"),CONCATENATE("R",'Mapa final'!$A$58),"")</f>
        <v/>
      </c>
      <c r="AM34" s="579"/>
      <c r="AN34" s="15"/>
      <c r="AO34" s="609"/>
      <c r="AP34" s="610"/>
      <c r="AQ34" s="610"/>
      <c r="AR34" s="610"/>
      <c r="AS34" s="610"/>
      <c r="AT34" s="61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44"/>
      <c r="C35" s="644"/>
      <c r="D35" s="645"/>
      <c r="E35" s="563"/>
      <c r="F35" s="564"/>
      <c r="G35" s="564"/>
      <c r="H35" s="564"/>
      <c r="I35" s="564"/>
      <c r="J35" s="584"/>
      <c r="K35" s="585"/>
      <c r="L35" s="585"/>
      <c r="M35" s="585"/>
      <c r="N35" s="585"/>
      <c r="O35" s="586"/>
      <c r="P35" s="582"/>
      <c r="Q35" s="582"/>
      <c r="R35" s="582"/>
      <c r="S35" s="582"/>
      <c r="T35" s="582"/>
      <c r="U35" s="587"/>
      <c r="V35" s="581"/>
      <c r="W35" s="582"/>
      <c r="X35" s="582"/>
      <c r="Y35" s="582"/>
      <c r="Z35" s="582"/>
      <c r="AA35" s="587"/>
      <c r="AB35" s="569"/>
      <c r="AC35" s="570"/>
      <c r="AD35" s="570"/>
      <c r="AE35" s="570"/>
      <c r="AF35" s="570"/>
      <c r="AG35" s="573"/>
      <c r="AH35" s="575"/>
      <c r="AI35" s="576"/>
      <c r="AJ35" s="576"/>
      <c r="AK35" s="576"/>
      <c r="AL35" s="576"/>
      <c r="AM35" s="579"/>
      <c r="AN35" s="15"/>
      <c r="AO35" s="609"/>
      <c r="AP35" s="610"/>
      <c r="AQ35" s="610"/>
      <c r="AR35" s="610"/>
      <c r="AS35" s="610"/>
      <c r="AT35" s="61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44"/>
      <c r="C36" s="644"/>
      <c r="D36" s="645"/>
      <c r="E36" s="563"/>
      <c r="F36" s="564"/>
      <c r="G36" s="564"/>
      <c r="H36" s="564"/>
      <c r="I36" s="564"/>
      <c r="J36" s="584" t="str">
        <f>IF(AND('Mapa final'!$H$64="Baja",'Mapa final'!$L$64="Leve"),CONCATENATE("R",'Mapa final'!$A$64),"")</f>
        <v/>
      </c>
      <c r="K36" s="585"/>
      <c r="L36" s="585" t="str">
        <f>IF(AND('Mapa final'!$H$70="Baja",'Mapa final'!$L$70="Leve"),CONCATENATE("R",'Mapa final'!$A$70),"")</f>
        <v/>
      </c>
      <c r="M36" s="585"/>
      <c r="N36" s="585" t="str">
        <f>IF(AND('Mapa final'!$H$76="Baja",'Mapa final'!$L$76="Leve"),CONCATENATE("R",'Mapa final'!$A$76),"")</f>
        <v/>
      </c>
      <c r="O36" s="586"/>
      <c r="P36" s="582" t="str">
        <f>IF(AND('Mapa final'!$H$64="Baja",'Mapa final'!$L$64="Menor"),CONCATENATE("R",'Mapa final'!$A$64),"")</f>
        <v/>
      </c>
      <c r="Q36" s="582"/>
      <c r="R36" s="582" t="str">
        <f>IF(AND('Mapa final'!$H$70="Baja",'Mapa final'!$L$70="Menor"),CONCATENATE("R",'Mapa final'!$A$70),"")</f>
        <v/>
      </c>
      <c r="S36" s="582"/>
      <c r="T36" s="582" t="str">
        <f>IF(AND('Mapa final'!$H$76="Baja",'Mapa final'!$L$76="Menor"),CONCATENATE("R",'Mapa final'!$A$76),"")</f>
        <v/>
      </c>
      <c r="U36" s="587"/>
      <c r="V36" s="581" t="str">
        <f>IF(AND('Mapa final'!$H$64="Baja",'Mapa final'!$L$64="Moderado"),CONCATENATE("R",'Mapa final'!$A$64),"")</f>
        <v/>
      </c>
      <c r="W36" s="582"/>
      <c r="X36" s="582" t="str">
        <f>IF(AND('Mapa final'!$H$70="Baja",'Mapa final'!$L$70="Moderado"),CONCATENATE("R",'Mapa final'!$A$70),"")</f>
        <v/>
      </c>
      <c r="Y36" s="582"/>
      <c r="Z36" s="582" t="str">
        <f>IF(AND('Mapa final'!$H$76="Baja",'Mapa final'!$L$76="Moderado"),CONCATENATE("R",'Mapa final'!$A$76),"")</f>
        <v/>
      </c>
      <c r="AA36" s="587"/>
      <c r="AB36" s="569" t="str">
        <f>IF(AND('Mapa final'!$H$64="Baja",'Mapa final'!$L$64="Mayor"),CONCATENATE("R",'Mapa final'!$A$64),"")</f>
        <v/>
      </c>
      <c r="AC36" s="570"/>
      <c r="AD36" s="570" t="str">
        <f>IF(AND('Mapa final'!$H$70="Baja",'Mapa final'!$L$70="Mayor"),CONCATENATE("R",'Mapa final'!$A$70),"")</f>
        <v/>
      </c>
      <c r="AE36" s="570"/>
      <c r="AF36" s="570" t="str">
        <f>IF(AND('Mapa final'!$H$76="Baja",'Mapa final'!$L$76="Mayor"),CONCATENATE("R",'Mapa final'!$A$76),"")</f>
        <v/>
      </c>
      <c r="AG36" s="573"/>
      <c r="AH36" s="575" t="str">
        <f>IF(AND('Mapa final'!$H$64="Baja",'Mapa final'!$L$64="Catastrófico"),CONCATENATE("R",'Mapa final'!$A$64),"")</f>
        <v/>
      </c>
      <c r="AI36" s="576"/>
      <c r="AJ36" s="576" t="str">
        <f>IF(AND('Mapa final'!$H$70="Baja",'Mapa final'!$L$70="Catastrófico"),CONCATENATE("R",'Mapa final'!$A$70),"")</f>
        <v/>
      </c>
      <c r="AK36" s="576"/>
      <c r="AL36" s="576" t="str">
        <f>IF(AND('Mapa final'!$H$76="Baja",'Mapa final'!$L$76="Catastrófico"),CONCATENATE("R",'Mapa final'!$A$76),"")</f>
        <v/>
      </c>
      <c r="AM36" s="579"/>
      <c r="AN36" s="15"/>
      <c r="AO36" s="609"/>
      <c r="AP36" s="610"/>
      <c r="AQ36" s="610"/>
      <c r="AR36" s="610"/>
      <c r="AS36" s="610"/>
      <c r="AT36" s="61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44"/>
      <c r="C37" s="644"/>
      <c r="D37" s="645"/>
      <c r="E37" s="566"/>
      <c r="F37" s="567"/>
      <c r="G37" s="567"/>
      <c r="H37" s="567"/>
      <c r="I37" s="567"/>
      <c r="J37" s="588"/>
      <c r="K37" s="589"/>
      <c r="L37" s="589"/>
      <c r="M37" s="589"/>
      <c r="N37" s="589"/>
      <c r="O37" s="590"/>
      <c r="P37" s="592"/>
      <c r="Q37" s="592"/>
      <c r="R37" s="592"/>
      <c r="S37" s="592"/>
      <c r="T37" s="592"/>
      <c r="U37" s="593"/>
      <c r="V37" s="591"/>
      <c r="W37" s="592"/>
      <c r="X37" s="592"/>
      <c r="Y37" s="592"/>
      <c r="Z37" s="592"/>
      <c r="AA37" s="593"/>
      <c r="AB37" s="571"/>
      <c r="AC37" s="572"/>
      <c r="AD37" s="572"/>
      <c r="AE37" s="572"/>
      <c r="AF37" s="572"/>
      <c r="AG37" s="574"/>
      <c r="AH37" s="577"/>
      <c r="AI37" s="578"/>
      <c r="AJ37" s="578"/>
      <c r="AK37" s="578"/>
      <c r="AL37" s="578"/>
      <c r="AM37" s="580"/>
      <c r="AN37" s="15"/>
      <c r="AO37" s="612"/>
      <c r="AP37" s="613"/>
      <c r="AQ37" s="613"/>
      <c r="AR37" s="613"/>
      <c r="AS37" s="613"/>
      <c r="AT37" s="61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44"/>
      <c r="C38" s="644"/>
      <c r="D38" s="645"/>
      <c r="E38" s="560" t="s">
        <v>591</v>
      </c>
      <c r="F38" s="561"/>
      <c r="G38" s="561"/>
      <c r="H38" s="561"/>
      <c r="I38" s="562"/>
      <c r="J38" s="599" t="str">
        <f>IF(AND('Mapa final'!$H$10="Muy Baja",'Mapa final'!$L$10="Leve"),CONCATENATE("R",'Mapa final'!$A$10),"")</f>
        <v/>
      </c>
      <c r="K38" s="600"/>
      <c r="L38" s="600" t="str">
        <f>IF(AND('Mapa final'!$H$16="Muy Baja",'Mapa final'!$L$16="Leve"),CONCATENATE("R",'Mapa final'!$A$16),"")</f>
        <v/>
      </c>
      <c r="M38" s="600"/>
      <c r="N38" s="600" t="str">
        <f>IF(AND('Mapa final'!$H$22="Muy Baja",'Mapa final'!$L$22="Leve"),CONCATENATE("R",'Mapa final'!$A$22),"")</f>
        <v/>
      </c>
      <c r="O38" s="601"/>
      <c r="P38" s="599" t="str">
        <f>IF(AND('Mapa final'!$H$10="Muy Baja",'Mapa final'!$L$10="Menor"),CONCATENATE("R",'Mapa final'!$A$10),"")</f>
        <v/>
      </c>
      <c r="Q38" s="600"/>
      <c r="R38" s="600" t="str">
        <f>IF(AND('Mapa final'!$H$16="Muy Baja",'Mapa final'!$L$16="Menor"),CONCATENATE("R",'Mapa final'!$A$16),"")</f>
        <v/>
      </c>
      <c r="S38" s="600"/>
      <c r="T38" s="600" t="str">
        <f>IF(AND('Mapa final'!$H$22="Muy Baja",'Mapa final'!$L$22="Menor"),CONCATENATE("R",'Mapa final'!$A$22),"")</f>
        <v>R3</v>
      </c>
      <c r="U38" s="601"/>
      <c r="V38" s="603" t="str">
        <f>IF(AND('Mapa final'!$H$10="Muy Baja",'Mapa final'!$L$10="Moderado"),CONCATENATE("R",'Mapa final'!$A$10),"")</f>
        <v/>
      </c>
      <c r="W38" s="604"/>
      <c r="X38" s="604" t="str">
        <f>IF(AND('Mapa final'!$H$16="Muy Baja",'Mapa final'!$L$16="Moderado"),CONCATENATE("R",'Mapa final'!$A$16),"")</f>
        <v/>
      </c>
      <c r="Y38" s="604"/>
      <c r="Z38" s="604" t="str">
        <f>IF(AND('Mapa final'!$H$22="Muy Baja",'Mapa final'!$L$22="Moderado"),CONCATENATE("R",'Mapa final'!$A$22),"")</f>
        <v/>
      </c>
      <c r="AA38" s="605"/>
      <c r="AB38" s="594" t="str">
        <f>IF(AND('Mapa final'!$H$10="Muy Baja",'Mapa final'!$L$10="Mayor"),CONCATENATE("R",'Mapa final'!$A$10),"")</f>
        <v/>
      </c>
      <c r="AC38" s="595"/>
      <c r="AD38" s="595" t="str">
        <f>IF(AND('Mapa final'!$H$16="Muy Baja",'Mapa final'!$L$16="Mayor"),CONCATENATE("R",'Mapa final'!$A$16),"")</f>
        <v>R2</v>
      </c>
      <c r="AE38" s="595"/>
      <c r="AF38" s="595" t="str">
        <f>IF(AND('Mapa final'!$H$22="Muy Baja",'Mapa final'!$L$22="Mayor"),CONCATENATE("R",'Mapa final'!$A$22),"")</f>
        <v/>
      </c>
      <c r="AG38" s="596"/>
      <c r="AH38" s="602" t="str">
        <f>IF(AND('Mapa final'!$H$10="Muy Baja",'Mapa final'!$L$10="Catastrófico"),CONCATENATE("R",'Mapa final'!$A$10),"")</f>
        <v/>
      </c>
      <c r="AI38" s="597"/>
      <c r="AJ38" s="597" t="str">
        <f>IF(AND('Mapa final'!$H$16="Muy Baja",'Mapa final'!$L$16="Catastrófico"),CONCATENATE("R",'Mapa final'!$A$16),"")</f>
        <v/>
      </c>
      <c r="AK38" s="597"/>
      <c r="AL38" s="597" t="str">
        <f>IF(AND('Mapa final'!$H$22="Muy Baja",'Mapa final'!$L$22="Catastrófico"),CONCATENATE("R",'Mapa final'!$A$22),"")</f>
        <v/>
      </c>
      <c r="AM38" s="598"/>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44"/>
      <c r="C39" s="644"/>
      <c r="D39" s="645"/>
      <c r="E39" s="563"/>
      <c r="F39" s="564"/>
      <c r="G39" s="564"/>
      <c r="H39" s="564"/>
      <c r="I39" s="565"/>
      <c r="J39" s="584"/>
      <c r="K39" s="585"/>
      <c r="L39" s="585"/>
      <c r="M39" s="585"/>
      <c r="N39" s="585"/>
      <c r="O39" s="586"/>
      <c r="P39" s="584"/>
      <c r="Q39" s="585"/>
      <c r="R39" s="585"/>
      <c r="S39" s="585"/>
      <c r="T39" s="585"/>
      <c r="U39" s="586"/>
      <c r="V39" s="581"/>
      <c r="W39" s="582"/>
      <c r="X39" s="582"/>
      <c r="Y39" s="582"/>
      <c r="Z39" s="582"/>
      <c r="AA39" s="587"/>
      <c r="AB39" s="569"/>
      <c r="AC39" s="570"/>
      <c r="AD39" s="570"/>
      <c r="AE39" s="570"/>
      <c r="AF39" s="570"/>
      <c r="AG39" s="573"/>
      <c r="AH39" s="575"/>
      <c r="AI39" s="576"/>
      <c r="AJ39" s="576"/>
      <c r="AK39" s="576"/>
      <c r="AL39" s="576"/>
      <c r="AM39" s="579"/>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44"/>
      <c r="C40" s="644"/>
      <c r="D40" s="645"/>
      <c r="E40" s="563"/>
      <c r="F40" s="564"/>
      <c r="G40" s="564"/>
      <c r="H40" s="564"/>
      <c r="I40" s="565"/>
      <c r="J40" s="584" t="str">
        <f>IF(AND('Mapa final'!$H$28="Muy Baja",'Mapa final'!$L$28="Leve"),CONCATENATE("R",'Mapa final'!$A$28),"")</f>
        <v/>
      </c>
      <c r="K40" s="585"/>
      <c r="L40" s="585" t="str">
        <f>IF(AND('Mapa final'!$H$34="Muy Baja",'Mapa final'!$L$34="Leve"),CONCATENATE("R",'Mapa final'!$A$34),"")</f>
        <v/>
      </c>
      <c r="M40" s="585"/>
      <c r="N40" s="585" t="str">
        <f>IF(AND('Mapa final'!$H$40="Muy Baja",'Mapa final'!$L$40="Leve"),CONCATENATE("R",'Mapa final'!$A$40),"")</f>
        <v/>
      </c>
      <c r="O40" s="586"/>
      <c r="P40" s="584" t="str">
        <f>IF(AND('Mapa final'!$H$28="Muy Baja",'Mapa final'!$L$28="Menor"),CONCATENATE("R",'Mapa final'!$A$28),"")</f>
        <v/>
      </c>
      <c r="Q40" s="585"/>
      <c r="R40" s="585" t="str">
        <f>IF(AND('Mapa final'!$H$34="Muy Baja",'Mapa final'!$L$34="Menor"),CONCATENATE("R",'Mapa final'!$A$34),"")</f>
        <v/>
      </c>
      <c r="S40" s="585"/>
      <c r="T40" s="585" t="str">
        <f>IF(AND('Mapa final'!$H$40="Muy Baja",'Mapa final'!$L$40="Menor"),CONCATENATE("R",'Mapa final'!$A$40),"")</f>
        <v/>
      </c>
      <c r="U40" s="586"/>
      <c r="V40" s="581" t="str">
        <f>IF(AND('Mapa final'!$H$28="Muy Baja",'Mapa final'!$L$28="Moderado"),CONCATENATE("R",'Mapa final'!$A$28),"")</f>
        <v/>
      </c>
      <c r="W40" s="582"/>
      <c r="X40" s="582" t="str">
        <f>IF(AND('Mapa final'!$H$34="Muy Baja",'Mapa final'!$L$34="Moderado"),CONCATENATE("R",'Mapa final'!$A$34),"")</f>
        <v/>
      </c>
      <c r="Y40" s="582"/>
      <c r="Z40" s="582" t="str">
        <f>IF(AND('Mapa final'!$H$40="Muy Baja",'Mapa final'!$L$40="Moderado"),CONCATENATE("R",'Mapa final'!$A$40),"")</f>
        <v/>
      </c>
      <c r="AA40" s="587"/>
      <c r="AB40" s="569" t="str">
        <f>IF(AND('Mapa final'!$H$28="Muy Baja",'Mapa final'!$L$28="Mayor"),CONCATENATE("R",'Mapa final'!$A$28),"")</f>
        <v/>
      </c>
      <c r="AC40" s="570"/>
      <c r="AD40" s="570" t="str">
        <f>IF(AND('Mapa final'!$H$34="Muy Baja",'Mapa final'!$L$34="Mayor"),CONCATENATE("R",'Mapa final'!$A$34),"")</f>
        <v/>
      </c>
      <c r="AE40" s="570"/>
      <c r="AF40" s="570" t="str">
        <f>IF(AND('Mapa final'!$H$40="Muy Baja",'Mapa final'!$L$40="Mayor"),CONCATENATE("R",'Mapa final'!$A$40),"")</f>
        <v/>
      </c>
      <c r="AG40" s="573"/>
      <c r="AH40" s="575" t="str">
        <f>IF(AND('Mapa final'!$H$28="Muy Baja",'Mapa final'!$L$28="Catastrófico"),CONCATENATE("R",'Mapa final'!$A$28),"")</f>
        <v/>
      </c>
      <c r="AI40" s="576"/>
      <c r="AJ40" s="576" t="str">
        <f>IF(AND('Mapa final'!$H$34="Muy Baja",'Mapa final'!$L$34="Catastrófico"),CONCATENATE("R",'Mapa final'!$A$34),"")</f>
        <v/>
      </c>
      <c r="AK40" s="576"/>
      <c r="AL40" s="576" t="str">
        <f>IF(AND('Mapa final'!$H$40="Muy Baja",'Mapa final'!$L$40="Catastrófico"),CONCATENATE("R",'Mapa final'!$A$40),"")</f>
        <v/>
      </c>
      <c r="AM40" s="579"/>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44"/>
      <c r="C41" s="644"/>
      <c r="D41" s="645"/>
      <c r="E41" s="563"/>
      <c r="F41" s="564"/>
      <c r="G41" s="564"/>
      <c r="H41" s="564"/>
      <c r="I41" s="565"/>
      <c r="J41" s="584"/>
      <c r="K41" s="585"/>
      <c r="L41" s="585"/>
      <c r="M41" s="585"/>
      <c r="N41" s="585"/>
      <c r="O41" s="586"/>
      <c r="P41" s="584"/>
      <c r="Q41" s="585"/>
      <c r="R41" s="585"/>
      <c r="S41" s="585"/>
      <c r="T41" s="585"/>
      <c r="U41" s="586"/>
      <c r="V41" s="581"/>
      <c r="W41" s="582"/>
      <c r="X41" s="582"/>
      <c r="Y41" s="582"/>
      <c r="Z41" s="582"/>
      <c r="AA41" s="587"/>
      <c r="AB41" s="569"/>
      <c r="AC41" s="570"/>
      <c r="AD41" s="570"/>
      <c r="AE41" s="570"/>
      <c r="AF41" s="570"/>
      <c r="AG41" s="573"/>
      <c r="AH41" s="575"/>
      <c r="AI41" s="576"/>
      <c r="AJ41" s="576"/>
      <c r="AK41" s="576"/>
      <c r="AL41" s="576"/>
      <c r="AM41" s="579"/>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44"/>
      <c r="C42" s="644"/>
      <c r="D42" s="645"/>
      <c r="E42" s="563"/>
      <c r="F42" s="564"/>
      <c r="G42" s="564"/>
      <c r="H42" s="564"/>
      <c r="I42" s="565"/>
      <c r="J42" s="584" t="str">
        <f>IF(AND('Mapa final'!$H$46="Muy Baja",'Mapa final'!$L$46="Leve"),CONCATENATE("R",'Mapa final'!$A$46),"")</f>
        <v/>
      </c>
      <c r="K42" s="585"/>
      <c r="L42" s="585" t="str">
        <f>IF(AND('Mapa final'!$H$52="Muy Baja",'Mapa final'!$L$52="Leve"),CONCATENATE("R",'Mapa final'!$A$52),"")</f>
        <v/>
      </c>
      <c r="M42" s="585"/>
      <c r="N42" s="585" t="str">
        <f>IF(AND('Mapa final'!$H$58="Muy Baja",'Mapa final'!$L$58="Leve"),CONCATENATE("R",'Mapa final'!$A$58),"")</f>
        <v/>
      </c>
      <c r="O42" s="586"/>
      <c r="P42" s="584" t="str">
        <f>IF(AND('Mapa final'!$H$46="Muy Baja",'Mapa final'!$L$46="Menor"),CONCATENATE("R",'Mapa final'!$A$46),"")</f>
        <v/>
      </c>
      <c r="Q42" s="585"/>
      <c r="R42" s="585" t="str">
        <f>IF(AND('Mapa final'!$H$52="Muy Baja",'Mapa final'!$L$52="Menor"),CONCATENATE("R",'Mapa final'!$A$52),"")</f>
        <v/>
      </c>
      <c r="S42" s="585"/>
      <c r="T42" s="585" t="str">
        <f>IF(AND('Mapa final'!$H$58="Muy Baja",'Mapa final'!$L$58="Menor"),CONCATENATE("R",'Mapa final'!$A$58),"")</f>
        <v/>
      </c>
      <c r="U42" s="586"/>
      <c r="V42" s="581" t="str">
        <f>IF(AND('Mapa final'!$H$46="Muy Baja",'Mapa final'!$L$46="Moderado"),CONCATENATE("R",'Mapa final'!$A$46),"")</f>
        <v/>
      </c>
      <c r="W42" s="582"/>
      <c r="X42" s="582" t="str">
        <f>IF(AND('Mapa final'!$H$52="Muy Baja",'Mapa final'!$L$52="Moderado"),CONCATENATE("R",'Mapa final'!$A$52),"")</f>
        <v/>
      </c>
      <c r="Y42" s="582"/>
      <c r="Z42" s="582" t="str">
        <f>IF(AND('Mapa final'!$H$58="Muy Baja",'Mapa final'!$L$58="Moderado"),CONCATENATE("R",'Mapa final'!$A$58),"")</f>
        <v/>
      </c>
      <c r="AA42" s="587"/>
      <c r="AB42" s="569" t="str">
        <f>IF(AND('Mapa final'!$H$46="Muy Baja",'Mapa final'!$L$46="Mayor"),CONCATENATE("R",'Mapa final'!$A$46),"")</f>
        <v/>
      </c>
      <c r="AC42" s="570"/>
      <c r="AD42" s="570" t="str">
        <f>IF(AND('Mapa final'!$H$52="Muy Baja",'Mapa final'!$L$52="Mayor"),CONCATENATE("R",'Mapa final'!$A$52),"")</f>
        <v/>
      </c>
      <c r="AE42" s="570"/>
      <c r="AF42" s="570" t="str">
        <f>IF(AND('Mapa final'!$H$58="Muy Baja",'Mapa final'!$L$58="Mayor"),CONCATENATE("R",'Mapa final'!$A$58),"")</f>
        <v/>
      </c>
      <c r="AG42" s="573"/>
      <c r="AH42" s="575" t="str">
        <f>IF(AND('Mapa final'!$H$46="Muy Baja",'Mapa final'!$L$46="Catastrófico"),CONCATENATE("R",'Mapa final'!$A$46),"")</f>
        <v/>
      </c>
      <c r="AI42" s="576"/>
      <c r="AJ42" s="576" t="str">
        <f>IF(AND('Mapa final'!$H$52="Muy Baja",'Mapa final'!$L$52="Catastrófico"),CONCATENATE("R",'Mapa final'!$A$52),"")</f>
        <v/>
      </c>
      <c r="AK42" s="576"/>
      <c r="AL42" s="576" t="str">
        <f>IF(AND('Mapa final'!$H$58="Muy Baja",'Mapa final'!$L$58="Catastrófico"),CONCATENATE("R",'Mapa final'!$A$58),"")</f>
        <v/>
      </c>
      <c r="AM42" s="579"/>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44"/>
      <c r="C43" s="644"/>
      <c r="D43" s="645"/>
      <c r="E43" s="563"/>
      <c r="F43" s="564"/>
      <c r="G43" s="564"/>
      <c r="H43" s="564"/>
      <c r="I43" s="565"/>
      <c r="J43" s="584"/>
      <c r="K43" s="585"/>
      <c r="L43" s="585"/>
      <c r="M43" s="585"/>
      <c r="N43" s="585"/>
      <c r="O43" s="586"/>
      <c r="P43" s="584"/>
      <c r="Q43" s="585"/>
      <c r="R43" s="585"/>
      <c r="S43" s="585"/>
      <c r="T43" s="585"/>
      <c r="U43" s="586"/>
      <c r="V43" s="581"/>
      <c r="W43" s="582"/>
      <c r="X43" s="582"/>
      <c r="Y43" s="582"/>
      <c r="Z43" s="582"/>
      <c r="AA43" s="587"/>
      <c r="AB43" s="569"/>
      <c r="AC43" s="570"/>
      <c r="AD43" s="570"/>
      <c r="AE43" s="570"/>
      <c r="AF43" s="570"/>
      <c r="AG43" s="573"/>
      <c r="AH43" s="575"/>
      <c r="AI43" s="576"/>
      <c r="AJ43" s="576"/>
      <c r="AK43" s="576"/>
      <c r="AL43" s="576"/>
      <c r="AM43" s="579"/>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44"/>
      <c r="C44" s="644"/>
      <c r="D44" s="645"/>
      <c r="E44" s="563"/>
      <c r="F44" s="564"/>
      <c r="G44" s="564"/>
      <c r="H44" s="564"/>
      <c r="I44" s="565"/>
      <c r="J44" s="584" t="str">
        <f>IF(AND('Mapa final'!$H$64="Muy Baja",'Mapa final'!$L$64="Leve"),CONCATENATE("R",'Mapa final'!$A$64),"")</f>
        <v/>
      </c>
      <c r="K44" s="585"/>
      <c r="L44" s="585" t="str">
        <f>IF(AND('Mapa final'!$H$70="Muy Baja",'Mapa final'!$L$70="Leve"),CONCATENATE("R",'Mapa final'!$A$70),"")</f>
        <v/>
      </c>
      <c r="M44" s="585"/>
      <c r="N44" s="585" t="str">
        <f>IF(AND('Mapa final'!$H$76="Muy Baja",'Mapa final'!$L$76="Leve"),CONCATENATE("R",'Mapa final'!$A$76),"")</f>
        <v/>
      </c>
      <c r="O44" s="586"/>
      <c r="P44" s="584" t="str">
        <f>IF(AND('Mapa final'!$H$64="Muy Baja",'Mapa final'!$L$64="Menor"),CONCATENATE("R",'Mapa final'!$A$64),"")</f>
        <v/>
      </c>
      <c r="Q44" s="585"/>
      <c r="R44" s="585" t="str">
        <f>IF(AND('Mapa final'!$H$70="Muy Baja",'Mapa final'!$L$70="Menor"),CONCATENATE("R",'Mapa final'!$A$70),"")</f>
        <v/>
      </c>
      <c r="S44" s="585"/>
      <c r="T44" s="585" t="str">
        <f>IF(AND('Mapa final'!$H$76="Muy Baja",'Mapa final'!$L$76="Menor"),CONCATENATE("R",'Mapa final'!$A$76),"")</f>
        <v/>
      </c>
      <c r="U44" s="586"/>
      <c r="V44" s="581" t="str">
        <f>IF(AND('Mapa final'!$H$64="Muy Baja",'Mapa final'!$L$64="Moderado"),CONCATENATE("R",'Mapa final'!$A$64),"")</f>
        <v/>
      </c>
      <c r="W44" s="582"/>
      <c r="X44" s="582" t="str">
        <f>IF(AND('Mapa final'!$H$70="Muy Baja",'Mapa final'!$L$70="Moderado"),CONCATENATE("R",'Mapa final'!$A$70),"")</f>
        <v/>
      </c>
      <c r="Y44" s="582"/>
      <c r="Z44" s="582" t="str">
        <f>IF(AND('Mapa final'!$H$76="Muy Baja",'Mapa final'!$L$76="Moderado"),CONCATENATE("R",'Mapa final'!$A$76),"")</f>
        <v/>
      </c>
      <c r="AA44" s="587"/>
      <c r="AB44" s="569" t="str">
        <f>IF(AND('Mapa final'!$H$64="Muy Baja",'Mapa final'!$L$64="Mayor"),CONCATENATE("R",'Mapa final'!$A$64),"")</f>
        <v/>
      </c>
      <c r="AC44" s="570"/>
      <c r="AD44" s="570" t="str">
        <f>IF(AND('Mapa final'!$H$70="Muy Baja",'Mapa final'!$L$70="Mayor"),CONCATENATE("R",'Mapa final'!$A$70),"")</f>
        <v/>
      </c>
      <c r="AE44" s="570"/>
      <c r="AF44" s="570" t="str">
        <f>IF(AND('Mapa final'!$H$76="Muy Baja",'Mapa final'!$L$76="Mayor"),CONCATENATE("R",'Mapa final'!$A$76),"")</f>
        <v/>
      </c>
      <c r="AG44" s="573"/>
      <c r="AH44" s="575" t="str">
        <f>IF(AND('Mapa final'!$H$64="Muy Baja",'Mapa final'!$L$64="Catastrófico"),CONCATENATE("R",'Mapa final'!$A$64),"")</f>
        <v/>
      </c>
      <c r="AI44" s="576"/>
      <c r="AJ44" s="576" t="str">
        <f>IF(AND('Mapa final'!$H$70="Muy Baja",'Mapa final'!$L$70="Catastrófico"),CONCATENATE("R",'Mapa final'!$A$70),"")</f>
        <v/>
      </c>
      <c r="AK44" s="576"/>
      <c r="AL44" s="576" t="str">
        <f>IF(AND('Mapa final'!$H$76="Muy Baja",'Mapa final'!$L$76="Catastrófico"),CONCATENATE("R",'Mapa final'!$A$76),"")</f>
        <v/>
      </c>
      <c r="AM44" s="579"/>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44"/>
      <c r="C45" s="644"/>
      <c r="D45" s="645"/>
      <c r="E45" s="566"/>
      <c r="F45" s="567"/>
      <c r="G45" s="567"/>
      <c r="H45" s="567"/>
      <c r="I45" s="568"/>
      <c r="J45" s="588"/>
      <c r="K45" s="589"/>
      <c r="L45" s="589"/>
      <c r="M45" s="589"/>
      <c r="N45" s="589"/>
      <c r="O45" s="590"/>
      <c r="P45" s="588"/>
      <c r="Q45" s="589"/>
      <c r="R45" s="589"/>
      <c r="S45" s="589"/>
      <c r="T45" s="589"/>
      <c r="U45" s="590"/>
      <c r="V45" s="591"/>
      <c r="W45" s="592"/>
      <c r="X45" s="592"/>
      <c r="Y45" s="592"/>
      <c r="Z45" s="592"/>
      <c r="AA45" s="593"/>
      <c r="AB45" s="571"/>
      <c r="AC45" s="572"/>
      <c r="AD45" s="572"/>
      <c r="AE45" s="572"/>
      <c r="AF45" s="572"/>
      <c r="AG45" s="574"/>
      <c r="AH45" s="577"/>
      <c r="AI45" s="578"/>
      <c r="AJ45" s="578"/>
      <c r="AK45" s="578"/>
      <c r="AL45" s="578"/>
      <c r="AM45" s="580"/>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60" t="s">
        <v>592</v>
      </c>
      <c r="K46" s="561"/>
      <c r="L46" s="561"/>
      <c r="M46" s="561"/>
      <c r="N46" s="561"/>
      <c r="O46" s="562"/>
      <c r="P46" s="560" t="s">
        <v>593</v>
      </c>
      <c r="Q46" s="561"/>
      <c r="R46" s="561"/>
      <c r="S46" s="561"/>
      <c r="T46" s="561"/>
      <c r="U46" s="562"/>
      <c r="V46" s="560" t="s">
        <v>594</v>
      </c>
      <c r="W46" s="561"/>
      <c r="X46" s="561"/>
      <c r="Y46" s="561"/>
      <c r="Z46" s="561"/>
      <c r="AA46" s="562"/>
      <c r="AB46" s="560" t="s">
        <v>595</v>
      </c>
      <c r="AC46" s="583"/>
      <c r="AD46" s="561"/>
      <c r="AE46" s="561"/>
      <c r="AF46" s="561"/>
      <c r="AG46" s="562"/>
      <c r="AH46" s="560" t="s">
        <v>596</v>
      </c>
      <c r="AI46" s="561"/>
      <c r="AJ46" s="561"/>
      <c r="AK46" s="561"/>
      <c r="AL46" s="561"/>
      <c r="AM46" s="56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63"/>
      <c r="K47" s="564"/>
      <c r="L47" s="564"/>
      <c r="M47" s="564"/>
      <c r="N47" s="564"/>
      <c r="O47" s="565"/>
      <c r="P47" s="563"/>
      <c r="Q47" s="564"/>
      <c r="R47" s="564"/>
      <c r="S47" s="564"/>
      <c r="T47" s="564"/>
      <c r="U47" s="565"/>
      <c r="V47" s="563"/>
      <c r="W47" s="564"/>
      <c r="X47" s="564"/>
      <c r="Y47" s="564"/>
      <c r="Z47" s="564"/>
      <c r="AA47" s="565"/>
      <c r="AB47" s="563"/>
      <c r="AC47" s="564"/>
      <c r="AD47" s="564"/>
      <c r="AE47" s="564"/>
      <c r="AF47" s="564"/>
      <c r="AG47" s="565"/>
      <c r="AH47" s="563"/>
      <c r="AI47" s="564"/>
      <c r="AJ47" s="564"/>
      <c r="AK47" s="564"/>
      <c r="AL47" s="564"/>
      <c r="AM47" s="56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63"/>
      <c r="K48" s="564"/>
      <c r="L48" s="564"/>
      <c r="M48" s="564"/>
      <c r="N48" s="564"/>
      <c r="O48" s="565"/>
      <c r="P48" s="563"/>
      <c r="Q48" s="564"/>
      <c r="R48" s="564"/>
      <c r="S48" s="564"/>
      <c r="T48" s="564"/>
      <c r="U48" s="565"/>
      <c r="V48" s="563"/>
      <c r="W48" s="564"/>
      <c r="X48" s="564"/>
      <c r="Y48" s="564"/>
      <c r="Z48" s="564"/>
      <c r="AA48" s="565"/>
      <c r="AB48" s="563"/>
      <c r="AC48" s="564"/>
      <c r="AD48" s="564"/>
      <c r="AE48" s="564"/>
      <c r="AF48" s="564"/>
      <c r="AG48" s="565"/>
      <c r="AH48" s="563"/>
      <c r="AI48" s="564"/>
      <c r="AJ48" s="564"/>
      <c r="AK48" s="564"/>
      <c r="AL48" s="564"/>
      <c r="AM48" s="56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63"/>
      <c r="K49" s="564"/>
      <c r="L49" s="564"/>
      <c r="M49" s="564"/>
      <c r="N49" s="564"/>
      <c r="O49" s="565"/>
      <c r="P49" s="563"/>
      <c r="Q49" s="564"/>
      <c r="R49" s="564"/>
      <c r="S49" s="564"/>
      <c r="T49" s="564"/>
      <c r="U49" s="565"/>
      <c r="V49" s="563"/>
      <c r="W49" s="564"/>
      <c r="X49" s="564"/>
      <c r="Y49" s="564"/>
      <c r="Z49" s="564"/>
      <c r="AA49" s="565"/>
      <c r="AB49" s="563"/>
      <c r="AC49" s="564"/>
      <c r="AD49" s="564"/>
      <c r="AE49" s="564"/>
      <c r="AF49" s="564"/>
      <c r="AG49" s="565"/>
      <c r="AH49" s="563"/>
      <c r="AI49" s="564"/>
      <c r="AJ49" s="564"/>
      <c r="AK49" s="564"/>
      <c r="AL49" s="564"/>
      <c r="AM49" s="56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63"/>
      <c r="K50" s="564"/>
      <c r="L50" s="564"/>
      <c r="M50" s="564"/>
      <c r="N50" s="564"/>
      <c r="O50" s="565"/>
      <c r="P50" s="563"/>
      <c r="Q50" s="564"/>
      <c r="R50" s="564"/>
      <c r="S50" s="564"/>
      <c r="T50" s="564"/>
      <c r="U50" s="565"/>
      <c r="V50" s="563"/>
      <c r="W50" s="564"/>
      <c r="X50" s="564"/>
      <c r="Y50" s="564"/>
      <c r="Z50" s="564"/>
      <c r="AA50" s="565"/>
      <c r="AB50" s="563"/>
      <c r="AC50" s="564"/>
      <c r="AD50" s="564"/>
      <c r="AE50" s="564"/>
      <c r="AF50" s="564"/>
      <c r="AG50" s="565"/>
      <c r="AH50" s="563"/>
      <c r="AI50" s="564"/>
      <c r="AJ50" s="564"/>
      <c r="AK50" s="564"/>
      <c r="AL50" s="564"/>
      <c r="AM50" s="56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66"/>
      <c r="K51" s="567"/>
      <c r="L51" s="567"/>
      <c r="M51" s="567"/>
      <c r="N51" s="567"/>
      <c r="O51" s="568"/>
      <c r="P51" s="566"/>
      <c r="Q51" s="567"/>
      <c r="R51" s="567"/>
      <c r="S51" s="567"/>
      <c r="T51" s="567"/>
      <c r="U51" s="568"/>
      <c r="V51" s="566"/>
      <c r="W51" s="567"/>
      <c r="X51" s="567"/>
      <c r="Y51" s="567"/>
      <c r="Z51" s="567"/>
      <c r="AA51" s="568"/>
      <c r="AB51" s="566"/>
      <c r="AC51" s="567"/>
      <c r="AD51" s="567"/>
      <c r="AE51" s="567"/>
      <c r="AF51" s="567"/>
      <c r="AG51" s="568"/>
      <c r="AH51" s="566"/>
      <c r="AI51" s="567"/>
      <c r="AJ51" s="567"/>
      <c r="AK51" s="567"/>
      <c r="AL51" s="567"/>
      <c r="AM51" s="56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5"/>
      <c r="C53" s="255"/>
      <c r="D53" s="255"/>
      <c r="E53" s="255"/>
      <c r="F53" s="255"/>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5"/>
      <c r="C54" s="255"/>
      <c r="D54" s="255"/>
      <c r="E54" s="255"/>
      <c r="F54" s="255"/>
      <c r="G54" s="25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c r="AH54" s="255"/>
      <c r="AI54" s="255"/>
      <c r="AJ54" s="255"/>
      <c r="AK54" s="255"/>
      <c r="AL54" s="255"/>
      <c r="AM54" s="255"/>
      <c r="AN54" s="255"/>
      <c r="AO54" s="255"/>
      <c r="AP54" s="255"/>
      <c r="AQ54" s="255"/>
      <c r="AR54" s="255"/>
      <c r="AS54" s="255"/>
      <c r="AT54" s="25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AL6:AM7"/>
    <mergeCell ref="X8:Y9"/>
    <mergeCell ref="Z8:AA9"/>
    <mergeCell ref="AB8:AC9"/>
    <mergeCell ref="AD8:AE9"/>
    <mergeCell ref="AF8:AG9"/>
    <mergeCell ref="AB6:AC7"/>
    <mergeCell ref="AD6:AE7"/>
    <mergeCell ref="B2:I4"/>
    <mergeCell ref="J2:AM4"/>
    <mergeCell ref="B6:D45"/>
    <mergeCell ref="E6:I13"/>
    <mergeCell ref="J6:K7"/>
    <mergeCell ref="L6:M7"/>
    <mergeCell ref="N6:O7"/>
    <mergeCell ref="P6:Q7"/>
    <mergeCell ref="R6:S7"/>
    <mergeCell ref="T6:U7"/>
    <mergeCell ref="AL8:AM9"/>
    <mergeCell ref="J10:K11"/>
    <mergeCell ref="L10:M11"/>
    <mergeCell ref="N10:O11"/>
    <mergeCell ref="P10:Q11"/>
    <mergeCell ref="R10:S11"/>
    <mergeCell ref="T10:U11"/>
    <mergeCell ref="AO6:AT13"/>
    <mergeCell ref="J8:K9"/>
    <mergeCell ref="L8:M9"/>
    <mergeCell ref="N8:O9"/>
    <mergeCell ref="P8:Q9"/>
    <mergeCell ref="R8:S9"/>
    <mergeCell ref="T8:U9"/>
    <mergeCell ref="V6:W7"/>
    <mergeCell ref="X6:Y7"/>
    <mergeCell ref="Z6:AA7"/>
    <mergeCell ref="AJ10:AK11"/>
    <mergeCell ref="AL10:AM11"/>
    <mergeCell ref="J12:K13"/>
    <mergeCell ref="L12:M13"/>
    <mergeCell ref="N12:O13"/>
    <mergeCell ref="P12:Q13"/>
    <mergeCell ref="V10:W11"/>
    <mergeCell ref="V8:W9"/>
    <mergeCell ref="R12:S13"/>
    <mergeCell ref="T12:U13"/>
    <mergeCell ref="V12:W13"/>
    <mergeCell ref="X12:Y13"/>
    <mergeCell ref="X10:Y11"/>
    <mergeCell ref="AF6:AG7"/>
    <mergeCell ref="AH8:AI9"/>
    <mergeCell ref="AJ8:AK9"/>
    <mergeCell ref="Z10:AA11"/>
    <mergeCell ref="AB10:AC11"/>
    <mergeCell ref="AD10:AE11"/>
    <mergeCell ref="AH6:AI7"/>
    <mergeCell ref="AJ6:AK7"/>
    <mergeCell ref="AF10:AG11"/>
    <mergeCell ref="AH10:AI11"/>
    <mergeCell ref="AL12:AM13"/>
    <mergeCell ref="E14:I21"/>
    <mergeCell ref="J14:K15"/>
    <mergeCell ref="L14:M15"/>
    <mergeCell ref="N14:O15"/>
    <mergeCell ref="P14:Q15"/>
    <mergeCell ref="R14:S15"/>
    <mergeCell ref="T14:U15"/>
    <mergeCell ref="Z14:AA15"/>
    <mergeCell ref="AH12:AI13"/>
    <mergeCell ref="AJ12:AK13"/>
    <mergeCell ref="AL14:AM15"/>
    <mergeCell ref="N18:O19"/>
    <mergeCell ref="P18:Q19"/>
    <mergeCell ref="R18:S19"/>
    <mergeCell ref="T18:U19"/>
    <mergeCell ref="V18:W19"/>
    <mergeCell ref="X18:Y19"/>
    <mergeCell ref="AB14:AC15"/>
    <mergeCell ref="V14:W15"/>
    <mergeCell ref="X14:Y15"/>
    <mergeCell ref="Z12:AA13"/>
    <mergeCell ref="AB12:AC13"/>
    <mergeCell ref="AD12:AE13"/>
    <mergeCell ref="AF12:AG13"/>
    <mergeCell ref="AD14:AE15"/>
    <mergeCell ref="AF14:AG15"/>
    <mergeCell ref="AH14:AI15"/>
    <mergeCell ref="AJ14:AK15"/>
    <mergeCell ref="AB18:AC19"/>
    <mergeCell ref="AD18:AE19"/>
    <mergeCell ref="AF18:AG19"/>
    <mergeCell ref="AH18:AI19"/>
    <mergeCell ref="AJ18:AK19"/>
    <mergeCell ref="AJ16:AK17"/>
    <mergeCell ref="AO14:AT21"/>
    <mergeCell ref="AL18:AM19"/>
    <mergeCell ref="AL16:AM17"/>
    <mergeCell ref="J18:K19"/>
    <mergeCell ref="L18:M19"/>
    <mergeCell ref="Z18:AA19"/>
    <mergeCell ref="Z16:AA17"/>
    <mergeCell ref="AB16:AC17"/>
    <mergeCell ref="AD16:AE17"/>
    <mergeCell ref="AF16:AG17"/>
    <mergeCell ref="AH16:AI17"/>
    <mergeCell ref="J16:K17"/>
    <mergeCell ref="L16:M17"/>
    <mergeCell ref="N16:O17"/>
    <mergeCell ref="P16:Q17"/>
    <mergeCell ref="R16:S17"/>
    <mergeCell ref="T16:U17"/>
    <mergeCell ref="V16:W17"/>
    <mergeCell ref="X16:Y17"/>
    <mergeCell ref="AO22:AT29"/>
    <mergeCell ref="J24:K25"/>
    <mergeCell ref="L24:M25"/>
    <mergeCell ref="N24:O25"/>
    <mergeCell ref="P24:Q25"/>
    <mergeCell ref="R24:S25"/>
    <mergeCell ref="J20:K21"/>
    <mergeCell ref="L20:M21"/>
    <mergeCell ref="N20:O21"/>
    <mergeCell ref="P20:Q21"/>
    <mergeCell ref="R20:S21"/>
    <mergeCell ref="T20:U21"/>
    <mergeCell ref="V20:W21"/>
    <mergeCell ref="X20:Y21"/>
    <mergeCell ref="Z20:AA21"/>
    <mergeCell ref="AB20:AC21"/>
    <mergeCell ref="AD20:AE21"/>
    <mergeCell ref="AF20:AG21"/>
    <mergeCell ref="AH20:AI21"/>
    <mergeCell ref="AJ20:AK21"/>
    <mergeCell ref="AL20:AM21"/>
    <mergeCell ref="J22:K23"/>
    <mergeCell ref="L22:M23"/>
    <mergeCell ref="N22:O23"/>
    <mergeCell ref="AF22:AG23"/>
    <mergeCell ref="AH24:AI25"/>
    <mergeCell ref="AJ24:AK25"/>
    <mergeCell ref="AL24:AM25"/>
    <mergeCell ref="J26:K27"/>
    <mergeCell ref="L26:M27"/>
    <mergeCell ref="N26:O27"/>
    <mergeCell ref="P26:Q27"/>
    <mergeCell ref="R26:S27"/>
    <mergeCell ref="T26:U27"/>
    <mergeCell ref="T24:U25"/>
    <mergeCell ref="V22:W23"/>
    <mergeCell ref="X22:Y23"/>
    <mergeCell ref="Z22:AA23"/>
    <mergeCell ref="AB22:AC23"/>
    <mergeCell ref="AD22:AE23"/>
    <mergeCell ref="AH22:AI23"/>
    <mergeCell ref="AJ22:AK23"/>
    <mergeCell ref="AL22:AM23"/>
    <mergeCell ref="X24:Y25"/>
    <mergeCell ref="P22:Q23"/>
    <mergeCell ref="R22:S23"/>
    <mergeCell ref="T22:U23"/>
    <mergeCell ref="V24:W25"/>
    <mergeCell ref="Z24:AA25"/>
    <mergeCell ref="AB24:AC25"/>
    <mergeCell ref="AD24:AE25"/>
    <mergeCell ref="AF24:AG25"/>
    <mergeCell ref="X26:Y27"/>
    <mergeCell ref="Z26:AA27"/>
    <mergeCell ref="AB26:AC27"/>
    <mergeCell ref="AD26:AE27"/>
    <mergeCell ref="AF26:AG27"/>
    <mergeCell ref="AH26:AI27"/>
    <mergeCell ref="AL28:AM29"/>
    <mergeCell ref="Z28:AA29"/>
    <mergeCell ref="AB28:AC29"/>
    <mergeCell ref="AD28:AE29"/>
    <mergeCell ref="AJ26:AK27"/>
    <mergeCell ref="AL26:AM27"/>
    <mergeCell ref="J28:K29"/>
    <mergeCell ref="L28:M29"/>
    <mergeCell ref="N28:O29"/>
    <mergeCell ref="P28:Q29"/>
    <mergeCell ref="R28:S29"/>
    <mergeCell ref="T28:U29"/>
    <mergeCell ref="V28:W29"/>
    <mergeCell ref="X28:Y29"/>
    <mergeCell ref="V26:W27"/>
    <mergeCell ref="AF28:AG29"/>
    <mergeCell ref="AH28:AI29"/>
    <mergeCell ref="AJ28:AK29"/>
    <mergeCell ref="Z30:AA31"/>
    <mergeCell ref="AB30:AC31"/>
    <mergeCell ref="AD30:AE31"/>
    <mergeCell ref="AF30:AG31"/>
    <mergeCell ref="E30:I37"/>
    <mergeCell ref="J30:K31"/>
    <mergeCell ref="L30:M31"/>
    <mergeCell ref="N30:O31"/>
    <mergeCell ref="P30:Q31"/>
    <mergeCell ref="R30:S31"/>
    <mergeCell ref="J36:K37"/>
    <mergeCell ref="L36:M37"/>
    <mergeCell ref="N36:O37"/>
    <mergeCell ref="P36:Q37"/>
    <mergeCell ref="AB32:AC33"/>
    <mergeCell ref="AD32:AE33"/>
    <mergeCell ref="AF32:AG33"/>
    <mergeCell ref="X36:Y37"/>
    <mergeCell ref="Z36:AA37"/>
    <mergeCell ref="AB36:AC37"/>
    <mergeCell ref="AD36:AE37"/>
    <mergeCell ref="AF36:AG37"/>
    <mergeCell ref="E22:I29"/>
    <mergeCell ref="AO30:AT37"/>
    <mergeCell ref="J32:K33"/>
    <mergeCell ref="L32:M33"/>
    <mergeCell ref="N32:O33"/>
    <mergeCell ref="P32:Q33"/>
    <mergeCell ref="R32:S33"/>
    <mergeCell ref="T32:U33"/>
    <mergeCell ref="V32:W33"/>
    <mergeCell ref="X32:Y33"/>
    <mergeCell ref="T30:U31"/>
    <mergeCell ref="V30:W31"/>
    <mergeCell ref="X30:Y31"/>
    <mergeCell ref="AH30:AI31"/>
    <mergeCell ref="AJ30:AK31"/>
    <mergeCell ref="AB34:AC35"/>
    <mergeCell ref="AD34:AE35"/>
    <mergeCell ref="AF34:AG35"/>
    <mergeCell ref="AH34:AI35"/>
    <mergeCell ref="AJ34:AK35"/>
    <mergeCell ref="AJ32:AK33"/>
    <mergeCell ref="AL30:AM31"/>
    <mergeCell ref="Z34:AA35"/>
    <mergeCell ref="Z32:AA33"/>
    <mergeCell ref="AH32:AI33"/>
    <mergeCell ref="AL34:AM35"/>
    <mergeCell ref="AL32:AM33"/>
    <mergeCell ref="J34:K35"/>
    <mergeCell ref="L34:M35"/>
    <mergeCell ref="N34:O35"/>
    <mergeCell ref="P34:Q35"/>
    <mergeCell ref="R34:S35"/>
    <mergeCell ref="T34:U35"/>
    <mergeCell ref="V34:W35"/>
    <mergeCell ref="X34:Y35"/>
    <mergeCell ref="R36:S37"/>
    <mergeCell ref="T36:U37"/>
    <mergeCell ref="AH38:AI39"/>
    <mergeCell ref="X40:Y41"/>
    <mergeCell ref="V40:W41"/>
    <mergeCell ref="V38:W39"/>
    <mergeCell ref="X38:Y39"/>
    <mergeCell ref="Z38:AA39"/>
    <mergeCell ref="V36:W37"/>
    <mergeCell ref="E38:I45"/>
    <mergeCell ref="J38:K39"/>
    <mergeCell ref="L38:M39"/>
    <mergeCell ref="N38:O39"/>
    <mergeCell ref="P38:Q39"/>
    <mergeCell ref="R38:S39"/>
    <mergeCell ref="T38:U39"/>
    <mergeCell ref="J40:K41"/>
    <mergeCell ref="L40:M41"/>
    <mergeCell ref="N40:O41"/>
    <mergeCell ref="P40:Q41"/>
    <mergeCell ref="R40:S41"/>
    <mergeCell ref="T40:U41"/>
    <mergeCell ref="AH36:AI37"/>
    <mergeCell ref="AB38:AC39"/>
    <mergeCell ref="AD38:AE39"/>
    <mergeCell ref="AF38:AG39"/>
    <mergeCell ref="AJ40:AK41"/>
    <mergeCell ref="AL40:AM41"/>
    <mergeCell ref="Z40:AA41"/>
    <mergeCell ref="AB40:AC41"/>
    <mergeCell ref="AD40:AE41"/>
    <mergeCell ref="AF40:AG41"/>
    <mergeCell ref="AH40:AI41"/>
    <mergeCell ref="AJ38:AK39"/>
    <mergeCell ref="AL38:AM39"/>
    <mergeCell ref="AJ36:AK37"/>
    <mergeCell ref="AL36:AM37"/>
    <mergeCell ref="J46:O51"/>
    <mergeCell ref="P46:U51"/>
    <mergeCell ref="V46:AA51"/>
    <mergeCell ref="AB46:AG51"/>
    <mergeCell ref="J42:K43"/>
    <mergeCell ref="L42:M43"/>
    <mergeCell ref="N42:O43"/>
    <mergeCell ref="P42:Q43"/>
    <mergeCell ref="R42:S43"/>
    <mergeCell ref="T42:U43"/>
    <mergeCell ref="Z42:AA43"/>
    <mergeCell ref="AB42:AC43"/>
    <mergeCell ref="AD42:AE43"/>
    <mergeCell ref="AF42:AG43"/>
    <mergeCell ref="J44:K45"/>
    <mergeCell ref="L44:M45"/>
    <mergeCell ref="N44:O45"/>
    <mergeCell ref="P44:Q45"/>
    <mergeCell ref="R44:S45"/>
    <mergeCell ref="T44:U45"/>
    <mergeCell ref="V44:W45"/>
    <mergeCell ref="X44:Y45"/>
    <mergeCell ref="Z44:AA45"/>
    <mergeCell ref="AH46:AM51"/>
    <mergeCell ref="AB44:AC45"/>
    <mergeCell ref="AD44:AE45"/>
    <mergeCell ref="AF44:AG45"/>
    <mergeCell ref="AH44:AI45"/>
    <mergeCell ref="AJ44:AK45"/>
    <mergeCell ref="AL44:AM45"/>
    <mergeCell ref="V42:W43"/>
    <mergeCell ref="X42:Y43"/>
    <mergeCell ref="AH42:AI43"/>
    <mergeCell ref="AJ42:AK43"/>
    <mergeCell ref="AL42:AM4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BC17" sqref="BC17"/>
    </sheetView>
  </sheetViews>
  <sheetFormatPr baseColWidth="10" defaultColWidth="11.42578125" defaultRowHeight="15" x14ac:dyDescent="0.25"/>
  <cols>
    <col min="2" max="18" width="5.7109375" customWidth="1"/>
    <col min="19" max="19" width="8.42578125" customWidth="1"/>
    <col min="20" max="21" width="5.7109375" customWidth="1"/>
    <col min="22" max="22" width="8.85546875" customWidth="1"/>
    <col min="23"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56" t="s">
        <v>597</v>
      </c>
      <c r="C2" s="657"/>
      <c r="D2" s="657"/>
      <c r="E2" s="657"/>
      <c r="F2" s="657"/>
      <c r="G2" s="657"/>
      <c r="H2" s="657"/>
      <c r="I2" s="657"/>
      <c r="J2" s="643" t="s">
        <v>463</v>
      </c>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643"/>
      <c r="AL2" s="643"/>
      <c r="AM2" s="64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57"/>
      <c r="C3" s="657"/>
      <c r="D3" s="657"/>
      <c r="E3" s="657"/>
      <c r="F3" s="657"/>
      <c r="G3" s="657"/>
      <c r="H3" s="657"/>
      <c r="I3" s="657"/>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57"/>
      <c r="C4" s="657"/>
      <c r="D4" s="657"/>
      <c r="E4" s="657"/>
      <c r="F4" s="657"/>
      <c r="G4" s="657"/>
      <c r="H4" s="657"/>
      <c r="I4" s="657"/>
      <c r="J4" s="643"/>
      <c r="K4" s="643"/>
      <c r="L4" s="643"/>
      <c r="M4" s="643"/>
      <c r="N4" s="643"/>
      <c r="O4" s="643"/>
      <c r="P4" s="643"/>
      <c r="Q4" s="643"/>
      <c r="R4" s="643"/>
      <c r="S4" s="643"/>
      <c r="T4" s="643"/>
      <c r="U4" s="643"/>
      <c r="V4" s="643"/>
      <c r="W4" s="643"/>
      <c r="X4" s="643"/>
      <c r="Y4" s="643"/>
      <c r="Z4" s="643"/>
      <c r="AA4" s="643"/>
      <c r="AB4" s="643"/>
      <c r="AC4" s="643"/>
      <c r="AD4" s="643"/>
      <c r="AE4" s="643"/>
      <c r="AF4" s="643"/>
      <c r="AG4" s="643"/>
      <c r="AH4" s="643"/>
      <c r="AI4" s="643"/>
      <c r="AJ4" s="643"/>
      <c r="AK4" s="643"/>
      <c r="AL4" s="643"/>
      <c r="AM4" s="64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44" t="s">
        <v>583</v>
      </c>
      <c r="C6" s="644"/>
      <c r="D6" s="645"/>
      <c r="E6" s="646" t="s">
        <v>584</v>
      </c>
      <c r="F6" s="647"/>
      <c r="G6" s="647"/>
      <c r="H6" s="647"/>
      <c r="I6" s="648"/>
      <c r="J6" s="256" t="str">
        <f>IF(AND('Mapa final'!$Y$10="Muy Alta",'Mapa final'!$AA$10="Leve"),CONCATENATE("R1C",'Mapa final'!$O$10),"")</f>
        <v/>
      </c>
      <c r="K6" s="257" t="str">
        <f>IF(AND('Mapa final'!$Y$11="Muy Alta",'Mapa final'!$AA$11="Leve"),CONCATENATE("R1C",'Mapa final'!$O$11),"")</f>
        <v/>
      </c>
      <c r="L6" s="257" t="str">
        <f>IF(AND('Mapa final'!$Y$12="Muy Alta",'Mapa final'!$AA$12="Leve"),CONCATENATE("R1C",'Mapa final'!$O$12),"")</f>
        <v/>
      </c>
      <c r="M6" s="257" t="str">
        <f>IF(AND('Mapa final'!$Y$13="Muy Alta",'Mapa final'!$AA$13="Leve"),CONCATENATE("R1C",'Mapa final'!$O$13),"")</f>
        <v/>
      </c>
      <c r="N6" s="257" t="str">
        <f>IF(AND('Mapa final'!$Y$14="Muy Alta",'Mapa final'!$AA$14="Leve"),CONCATENATE("R1C",'Mapa final'!$O$14),"")</f>
        <v/>
      </c>
      <c r="O6" s="258" t="str">
        <f>IF(AND('Mapa final'!$Y$15="Muy Alta",'Mapa final'!$AA$15="Leve"),CONCATENATE("R1C",'Mapa final'!$O$15),"")</f>
        <v/>
      </c>
      <c r="P6" s="256" t="str">
        <f>IF(AND('Mapa final'!$Y$10="Muy Alta",'Mapa final'!$AA$10="Menor"),CONCATENATE("R1C",'Mapa final'!$O$10),"")</f>
        <v/>
      </c>
      <c r="Q6" s="257" t="str">
        <f>IF(AND('Mapa final'!$Y$11="Muy Alta",'Mapa final'!$AA$11="Menor"),CONCATENATE("R1C",'Mapa final'!$O$11),"")</f>
        <v/>
      </c>
      <c r="R6" s="257" t="str">
        <f>IF(AND('Mapa final'!$Y$12="Muy Alta",'Mapa final'!$AA$12="Menor"),CONCATENATE("R1C",'Mapa final'!$O$12),"")</f>
        <v/>
      </c>
      <c r="S6" s="257" t="str">
        <f>IF(AND('Mapa final'!$Y$13="Muy Alta",'Mapa final'!$AA$13="Menor"),CONCATENATE("R1C",'Mapa final'!$O$13),"")</f>
        <v/>
      </c>
      <c r="T6" s="257" t="str">
        <f>IF(AND('Mapa final'!$Y$14="Muy Alta",'Mapa final'!$AA$14="Menor"),CONCATENATE("R1C",'Mapa final'!$O$14),"")</f>
        <v/>
      </c>
      <c r="U6" s="258" t="str">
        <f>IF(AND('Mapa final'!$Y$15="Muy Alta",'Mapa final'!$AA$15="Menor"),CONCATENATE("R1C",'Mapa final'!$O$15),"")</f>
        <v/>
      </c>
      <c r="V6" s="256" t="str">
        <f>IF(AND('Mapa final'!$Y$10="Muy Alta",'Mapa final'!$AA$10="Moderado"),CONCATENATE("R1C",'Mapa final'!$O$10),"")</f>
        <v/>
      </c>
      <c r="W6" s="257" t="str">
        <f>IF(AND('Mapa final'!$Y$11="Muy Alta",'Mapa final'!$AA$11="Moderado"),CONCATENATE("R1C",'Mapa final'!$O$11),"")</f>
        <v/>
      </c>
      <c r="X6" s="257" t="str">
        <f>IF(AND('Mapa final'!$Y$12="Muy Alta",'Mapa final'!$AA$12="Moderado"),CONCATENATE("R1C",'Mapa final'!$O$12),"")</f>
        <v/>
      </c>
      <c r="Y6" s="257" t="str">
        <f>IF(AND('Mapa final'!$Y$13="Muy Alta",'Mapa final'!$AA$13="Moderado"),CONCATENATE("R1C",'Mapa final'!$O$13),"")</f>
        <v/>
      </c>
      <c r="Z6" s="257" t="str">
        <f>IF(AND('Mapa final'!$Y$14="Muy Alta",'Mapa final'!$AA$14="Moderado"),CONCATENATE("R1C",'Mapa final'!$O$14),"")</f>
        <v/>
      </c>
      <c r="AA6" s="258" t="str">
        <f>IF(AND('Mapa final'!$Y$15="Muy Alta",'Mapa final'!$AA$15="Moderado"),CONCATENATE("R1C",'Mapa final'!$O$15),"")</f>
        <v/>
      </c>
      <c r="AB6" s="256" t="str">
        <f>IF(AND('Mapa final'!$Y$10="Muy Alta",'Mapa final'!$AA$10="Mayor"),CONCATENATE("R1C",'Mapa final'!$O$10),"")</f>
        <v/>
      </c>
      <c r="AC6" s="257" t="str">
        <f>IF(AND('Mapa final'!$Y$11="Muy Alta",'Mapa final'!$AA$11="Mayor"),CONCATENATE("R1C",'Mapa final'!$O$11),"")</f>
        <v/>
      </c>
      <c r="AD6" s="257" t="str">
        <f>IF(AND('Mapa final'!$Y$12="Muy Alta",'Mapa final'!$AA$12="Mayor"),CONCATENATE("R1C",'Mapa final'!$O$12),"")</f>
        <v/>
      </c>
      <c r="AE6" s="257" t="str">
        <f>IF(AND('Mapa final'!$Y$13="Muy Alta",'Mapa final'!$AA$13="Mayor"),CONCATENATE("R1C",'Mapa final'!$O$13),"")</f>
        <v/>
      </c>
      <c r="AF6" s="257" t="str">
        <f>IF(AND('Mapa final'!$Y$14="Muy Alta",'Mapa final'!$AA$14="Mayor"),CONCATENATE("R1C",'Mapa final'!$O$14),"")</f>
        <v/>
      </c>
      <c r="AG6" s="258" t="str">
        <f>IF(AND('Mapa final'!$Y$15="Muy Alta",'Mapa final'!$AA$15="Mayor"),CONCATENATE("R1C",'Mapa final'!$O$15),"")</f>
        <v/>
      </c>
      <c r="AH6" s="259" t="str">
        <f>IF(AND('Mapa final'!$Y$10="Muy Alta",'Mapa final'!$AA$10="Catastrófico"),CONCATENATE("R1C",'Mapa final'!$O$10),"")</f>
        <v/>
      </c>
      <c r="AI6" s="260" t="str">
        <f>IF(AND('Mapa final'!$Y$11="Muy Alta",'Mapa final'!$AA$11="Catastrófico"),CONCATENATE("R1C",'Mapa final'!$O$11),"")</f>
        <v/>
      </c>
      <c r="AJ6" s="260" t="str">
        <f>IF(AND('Mapa final'!$Y$12="Muy Alta",'Mapa final'!$AA$12="Catastrófico"),CONCATENATE("R1C",'Mapa final'!$O$12),"")</f>
        <v/>
      </c>
      <c r="AK6" s="260" t="str">
        <f>IF(AND('Mapa final'!$Y$13="Muy Alta",'Mapa final'!$AA$13="Catastrófico"),CONCATENATE("R1C",'Mapa final'!$O$13),"")</f>
        <v/>
      </c>
      <c r="AL6" s="260" t="str">
        <f>IF(AND('Mapa final'!$Y$14="Muy Alta",'Mapa final'!$AA$14="Catastrófico"),CONCATENATE("R1C",'Mapa final'!$O$14),"")</f>
        <v/>
      </c>
      <c r="AM6" s="261" t="str">
        <f>IF(AND('Mapa final'!$Y$15="Muy Alta",'Mapa final'!$AA$15="Catastrófico"),CONCATENATE("R1C",'Mapa final'!$O$15),"")</f>
        <v/>
      </c>
      <c r="AN6" s="15"/>
      <c r="AO6" s="658" t="s">
        <v>585</v>
      </c>
      <c r="AP6" s="659"/>
      <c r="AQ6" s="659"/>
      <c r="AR6" s="659"/>
      <c r="AS6" s="659"/>
      <c r="AT6" s="66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44"/>
      <c r="C7" s="644"/>
      <c r="D7" s="645"/>
      <c r="E7" s="649"/>
      <c r="F7" s="650"/>
      <c r="G7" s="650"/>
      <c r="H7" s="650"/>
      <c r="I7" s="651"/>
      <c r="J7" s="262" t="str">
        <f>IF(AND('Mapa final'!$Y$16="Muy Alta",'Mapa final'!$AA$16="Leve"),CONCATENATE("R2C",'Mapa final'!$O$16),"")</f>
        <v/>
      </c>
      <c r="K7" s="263" t="str">
        <f>IF(AND('Mapa final'!$Y$17="Muy Alta",'Mapa final'!$AA$17="Leve"),CONCATENATE("R2C",'Mapa final'!$O$17),"")</f>
        <v/>
      </c>
      <c r="L7" s="263" t="str">
        <f>IF(AND('Mapa final'!$Y$18="Muy Alta",'Mapa final'!$AA$18="Leve"),CONCATENATE("R2C",'Mapa final'!$O$18),"")</f>
        <v/>
      </c>
      <c r="M7" s="263" t="str">
        <f>IF(AND('Mapa final'!$Y$19="Muy Alta",'Mapa final'!$AA$19="Leve"),CONCATENATE("R2C",'Mapa final'!$O$19),"")</f>
        <v/>
      </c>
      <c r="N7" s="263" t="str">
        <f>IF(AND('Mapa final'!$Y$20="Muy Alta",'Mapa final'!$AA$20="Leve"),CONCATENATE("R2C",'Mapa final'!$O$20),"")</f>
        <v/>
      </c>
      <c r="O7" s="264" t="str">
        <f>IF(AND('Mapa final'!$Y$21="Muy Alta",'Mapa final'!$AA$21="Leve"),CONCATENATE("R2C",'Mapa final'!$O$21),"")</f>
        <v/>
      </c>
      <c r="P7" s="262" t="str">
        <f>IF(AND('Mapa final'!$Y$16="Muy Alta",'Mapa final'!$AA$16="Menor"),CONCATENATE("R2C",'Mapa final'!$O$16),"")</f>
        <v/>
      </c>
      <c r="Q7" s="263" t="str">
        <f>IF(AND('Mapa final'!$Y$17="Muy Alta",'Mapa final'!$AA$17="Menor"),CONCATENATE("R2C",'Mapa final'!$O$17),"")</f>
        <v/>
      </c>
      <c r="R7" s="263" t="str">
        <f>IF(AND('Mapa final'!$Y$18="Muy Alta",'Mapa final'!$AA$18="Menor"),CONCATENATE("R2C",'Mapa final'!$O$18),"")</f>
        <v/>
      </c>
      <c r="S7" s="263" t="str">
        <f>IF(AND('Mapa final'!$Y$19="Muy Alta",'Mapa final'!$AA$19="Menor"),CONCATENATE("R2C",'Mapa final'!$O$19),"")</f>
        <v/>
      </c>
      <c r="T7" s="263" t="str">
        <f>IF(AND('Mapa final'!$Y$20="Muy Alta",'Mapa final'!$AA$20="Menor"),CONCATENATE("R2C",'Mapa final'!$O$20),"")</f>
        <v/>
      </c>
      <c r="U7" s="264" t="str">
        <f>IF(AND('Mapa final'!$Y$21="Muy Alta",'Mapa final'!$AA$21="Menor"),CONCATENATE("R2C",'Mapa final'!$O$21),"")</f>
        <v/>
      </c>
      <c r="V7" s="262" t="str">
        <f>IF(AND('Mapa final'!$Y$16="Muy Alta",'Mapa final'!$AA$16="Moderado"),CONCATENATE("R2C",'Mapa final'!$O$16),"")</f>
        <v/>
      </c>
      <c r="W7" s="263" t="str">
        <f>IF(AND('Mapa final'!$Y$17="Muy Alta",'Mapa final'!$AA$17="Moderado"),CONCATENATE("R2C",'Mapa final'!$O$17),"")</f>
        <v/>
      </c>
      <c r="X7" s="263" t="str">
        <f>IF(AND('Mapa final'!$Y$18="Muy Alta",'Mapa final'!$AA$18="Moderado"),CONCATENATE("R2C",'Mapa final'!$O$18),"")</f>
        <v/>
      </c>
      <c r="Y7" s="263" t="str">
        <f>IF(AND('Mapa final'!$Y$19="Muy Alta",'Mapa final'!$AA$19="Moderado"),CONCATENATE("R2C",'Mapa final'!$O$19),"")</f>
        <v/>
      </c>
      <c r="Z7" s="263" t="str">
        <f>IF(AND('Mapa final'!$Y$20="Muy Alta",'Mapa final'!$AA$20="Moderado"),CONCATENATE("R2C",'Mapa final'!$O$20),"")</f>
        <v/>
      </c>
      <c r="AA7" s="264" t="str">
        <f>IF(AND('Mapa final'!$Y$21="Muy Alta",'Mapa final'!$AA$21="Moderado"),CONCATENATE("R2C",'Mapa final'!$O$21),"")</f>
        <v/>
      </c>
      <c r="AB7" s="262" t="str">
        <f>IF(AND('Mapa final'!$Y$16="Muy Alta",'Mapa final'!$AA$16="Mayor"),CONCATENATE("R2C",'Mapa final'!$O$16),"")</f>
        <v/>
      </c>
      <c r="AC7" s="263" t="str">
        <f>IF(AND('Mapa final'!$Y$17="Muy Alta",'Mapa final'!$AA$17="Mayor"),CONCATENATE("R2C",'Mapa final'!$O$17),"")</f>
        <v/>
      </c>
      <c r="AD7" s="263" t="str">
        <f>IF(AND('Mapa final'!$Y$18="Muy Alta",'Mapa final'!$AA$18="Mayor"),CONCATENATE("R2C",'Mapa final'!$O$18),"")</f>
        <v/>
      </c>
      <c r="AE7" s="263" t="str">
        <f>IF(AND('Mapa final'!$Y$19="Muy Alta",'Mapa final'!$AA$19="Mayor"),CONCATENATE("R2C",'Mapa final'!$O$19),"")</f>
        <v/>
      </c>
      <c r="AF7" s="263" t="str">
        <f>IF(AND('Mapa final'!$Y$20="Muy Alta",'Mapa final'!$AA$20="Mayor"),CONCATENATE("R2C",'Mapa final'!$O$20),"")</f>
        <v/>
      </c>
      <c r="AG7" s="264" t="str">
        <f>IF(AND('Mapa final'!$Y$21="Muy Alta",'Mapa final'!$AA$21="Mayor"),CONCATENATE("R2C",'Mapa final'!$O$21),"")</f>
        <v/>
      </c>
      <c r="AH7" s="265" t="str">
        <f>IF(AND('Mapa final'!$Y$16="Muy Alta",'Mapa final'!$AA$16="Catastrófico"),CONCATENATE("R2C",'Mapa final'!$O$16),"")</f>
        <v/>
      </c>
      <c r="AI7" s="266" t="str">
        <f>IF(AND('Mapa final'!$Y$17="Muy Alta",'Mapa final'!$AA$17="Catastrófico"),CONCATENATE("R2C",'Mapa final'!$O$17),"")</f>
        <v/>
      </c>
      <c r="AJ7" s="266" t="str">
        <f>IF(AND('Mapa final'!$Y$18="Muy Alta",'Mapa final'!$AA$18="Catastrófico"),CONCATENATE("R2C",'Mapa final'!$O$18),"")</f>
        <v/>
      </c>
      <c r="AK7" s="266" t="str">
        <f>IF(AND('Mapa final'!$Y$19="Muy Alta",'Mapa final'!$AA$19="Catastrófico"),CONCATENATE("R2C",'Mapa final'!$O$19),"")</f>
        <v/>
      </c>
      <c r="AL7" s="266" t="str">
        <f>IF(AND('Mapa final'!$Y$20="Muy Alta",'Mapa final'!$AA$20="Catastrófico"),CONCATENATE("R2C",'Mapa final'!$O$20),"")</f>
        <v/>
      </c>
      <c r="AM7" s="267" t="str">
        <f>IF(AND('Mapa final'!$Y$21="Muy Alta",'Mapa final'!$AA$21="Catastrófico"),CONCATENATE("R2C",'Mapa final'!$O$21),"")</f>
        <v/>
      </c>
      <c r="AN7" s="15"/>
      <c r="AO7" s="661"/>
      <c r="AP7" s="662"/>
      <c r="AQ7" s="662"/>
      <c r="AR7" s="662"/>
      <c r="AS7" s="662"/>
      <c r="AT7" s="66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44"/>
      <c r="C8" s="644"/>
      <c r="D8" s="645"/>
      <c r="E8" s="649"/>
      <c r="F8" s="650"/>
      <c r="G8" s="650"/>
      <c r="H8" s="650"/>
      <c r="I8" s="651"/>
      <c r="J8" s="262" t="str">
        <f>IF(AND('Mapa final'!$Y$22="Muy Alta",'Mapa final'!$AA$22="Leve"),CONCATENATE("R3C",'Mapa final'!$O$22),"")</f>
        <v/>
      </c>
      <c r="K8" s="263" t="str">
        <f>IF(AND('Mapa final'!$Y$23="Muy Alta",'Mapa final'!$AA$23="Leve"),CONCATENATE("R3C",'Mapa final'!$O$23),"")</f>
        <v/>
      </c>
      <c r="L8" s="263" t="str">
        <f>IF(AND('Mapa final'!$Y$24="Muy Alta",'Mapa final'!$AA$24="Leve"),CONCATENATE("R3C",'Mapa final'!$O$24),"")</f>
        <v/>
      </c>
      <c r="M8" s="263" t="str">
        <f>IF(AND('Mapa final'!$Y$25="Muy Alta",'Mapa final'!$AA$25="Leve"),CONCATENATE("R3C",'Mapa final'!$O$25),"")</f>
        <v/>
      </c>
      <c r="N8" s="263" t="str">
        <f>IF(AND('Mapa final'!$Y$26="Muy Alta",'Mapa final'!$AA$26="Leve"),CONCATENATE("R3C",'Mapa final'!$O$26),"")</f>
        <v/>
      </c>
      <c r="O8" s="264" t="str">
        <f>IF(AND('Mapa final'!$Y$27="Muy Alta",'Mapa final'!$AA$27="Leve"),CONCATENATE("R3C",'Mapa final'!$O$27),"")</f>
        <v/>
      </c>
      <c r="P8" s="262" t="str">
        <f>IF(AND('Mapa final'!$Y$22="Muy Alta",'Mapa final'!$AA$22="Menor"),CONCATENATE("R3C",'Mapa final'!$O$22),"")</f>
        <v/>
      </c>
      <c r="Q8" s="263" t="str">
        <f>IF(AND('Mapa final'!$Y$23="Muy Alta",'Mapa final'!$AA$23="Menor"),CONCATENATE("R3C",'Mapa final'!$O$23),"")</f>
        <v/>
      </c>
      <c r="R8" s="263" t="str">
        <f>IF(AND('Mapa final'!$Y$24="Muy Alta",'Mapa final'!$AA$24="Menor"),CONCATENATE("R3C",'Mapa final'!$O$24),"")</f>
        <v/>
      </c>
      <c r="S8" s="263" t="str">
        <f>IF(AND('Mapa final'!$Y$25="Muy Alta",'Mapa final'!$AA$25="Menor"),CONCATENATE("R3C",'Mapa final'!$O$25),"")</f>
        <v/>
      </c>
      <c r="T8" s="263" t="str">
        <f>IF(AND('Mapa final'!$Y$26="Muy Alta",'Mapa final'!$AA$26="Menor"),CONCATENATE("R3C",'Mapa final'!$O$26),"")</f>
        <v/>
      </c>
      <c r="U8" s="264" t="str">
        <f>IF(AND('Mapa final'!$Y$27="Muy Alta",'Mapa final'!$AA$27="Menor"),CONCATENATE("R3C",'Mapa final'!$O$27),"")</f>
        <v/>
      </c>
      <c r="V8" s="262" t="str">
        <f>IF(AND('Mapa final'!$Y$22="Muy Alta",'Mapa final'!$AA$22="Moderado"),CONCATENATE("R3C",'Mapa final'!$O$22),"")</f>
        <v/>
      </c>
      <c r="W8" s="263" t="str">
        <f>IF(AND('Mapa final'!$Y$23="Muy Alta",'Mapa final'!$AA$23="Moderado"),CONCATENATE("R3C",'Mapa final'!$O$23),"")</f>
        <v/>
      </c>
      <c r="X8" s="263" t="str">
        <f>IF(AND('Mapa final'!$Y$24="Muy Alta",'Mapa final'!$AA$24="Moderado"),CONCATENATE("R3C",'Mapa final'!$O$24),"")</f>
        <v/>
      </c>
      <c r="Y8" s="263" t="str">
        <f>IF(AND('Mapa final'!$Y$25="Muy Alta",'Mapa final'!$AA$25="Moderado"),CONCATENATE("R3C",'Mapa final'!$O$25),"")</f>
        <v/>
      </c>
      <c r="Z8" s="263" t="str">
        <f>IF(AND('Mapa final'!$Y$26="Muy Alta",'Mapa final'!$AA$26="Moderado"),CONCATENATE("R3C",'Mapa final'!$O$26),"")</f>
        <v/>
      </c>
      <c r="AA8" s="264" t="str">
        <f>IF(AND('Mapa final'!$Y$27="Muy Alta",'Mapa final'!$AA$27="Moderado"),CONCATENATE("R3C",'Mapa final'!$O$27),"")</f>
        <v/>
      </c>
      <c r="AB8" s="262" t="str">
        <f>IF(AND('Mapa final'!$Y$22="Muy Alta",'Mapa final'!$AA$22="Mayor"),CONCATENATE("R3C",'Mapa final'!$O$22),"")</f>
        <v/>
      </c>
      <c r="AC8" s="263" t="str">
        <f>IF(AND('Mapa final'!$Y$23="Muy Alta",'Mapa final'!$AA$23="Mayor"),CONCATENATE("R3C",'Mapa final'!$O$23),"")</f>
        <v/>
      </c>
      <c r="AD8" s="263" t="str">
        <f>IF(AND('Mapa final'!$Y$24="Muy Alta",'Mapa final'!$AA$24="Mayor"),CONCATENATE("R3C",'Mapa final'!$O$24),"")</f>
        <v/>
      </c>
      <c r="AE8" s="263" t="str">
        <f>IF(AND('Mapa final'!$Y$25="Muy Alta",'Mapa final'!$AA$25="Mayor"),CONCATENATE("R3C",'Mapa final'!$O$25),"")</f>
        <v/>
      </c>
      <c r="AF8" s="263" t="str">
        <f>IF(AND('Mapa final'!$Y$26="Muy Alta",'Mapa final'!$AA$26="Mayor"),CONCATENATE("R3C",'Mapa final'!$O$26),"")</f>
        <v/>
      </c>
      <c r="AG8" s="264" t="str">
        <f>IF(AND('Mapa final'!$Y$27="Muy Alta",'Mapa final'!$AA$27="Mayor"),CONCATENATE("R3C",'Mapa final'!$O$27),"")</f>
        <v/>
      </c>
      <c r="AH8" s="265" t="str">
        <f>IF(AND('Mapa final'!$Y$22="Muy Alta",'Mapa final'!$AA$22="Catastrófico"),CONCATENATE("R3C",'Mapa final'!$O$22),"")</f>
        <v/>
      </c>
      <c r="AI8" s="266" t="str">
        <f>IF(AND('Mapa final'!$Y$23="Muy Alta",'Mapa final'!$AA$23="Catastrófico"),CONCATENATE("R3C",'Mapa final'!$O$23),"")</f>
        <v/>
      </c>
      <c r="AJ8" s="266" t="str">
        <f>IF(AND('Mapa final'!$Y$24="Muy Alta",'Mapa final'!$AA$24="Catastrófico"),CONCATENATE("R3C",'Mapa final'!$O$24),"")</f>
        <v/>
      </c>
      <c r="AK8" s="266" t="str">
        <f>IF(AND('Mapa final'!$Y$25="Muy Alta",'Mapa final'!$AA$25="Catastrófico"),CONCATENATE("R3C",'Mapa final'!$O$25),"")</f>
        <v/>
      </c>
      <c r="AL8" s="266" t="str">
        <f>IF(AND('Mapa final'!$Y$26="Muy Alta",'Mapa final'!$AA$26="Catastrófico"),CONCATENATE("R3C",'Mapa final'!$O$26),"")</f>
        <v/>
      </c>
      <c r="AM8" s="267" t="str">
        <f>IF(AND('Mapa final'!$Y$27="Muy Alta",'Mapa final'!$AA$27="Catastrófico"),CONCATENATE("R3C",'Mapa final'!$O$27),"")</f>
        <v/>
      </c>
      <c r="AN8" s="15"/>
      <c r="AO8" s="661"/>
      <c r="AP8" s="662"/>
      <c r="AQ8" s="662"/>
      <c r="AR8" s="662"/>
      <c r="AS8" s="662"/>
      <c r="AT8" s="66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44"/>
      <c r="C9" s="644"/>
      <c r="D9" s="645"/>
      <c r="E9" s="649"/>
      <c r="F9" s="650"/>
      <c r="G9" s="650"/>
      <c r="H9" s="650"/>
      <c r="I9" s="651"/>
      <c r="J9" s="262" t="str">
        <f>IF(AND('Mapa final'!$Y$28="Muy Alta",'Mapa final'!$AA$28="Leve"),CONCATENATE("R4C",'Mapa final'!$O$28),"")</f>
        <v/>
      </c>
      <c r="K9" s="263" t="str">
        <f>IF(AND('Mapa final'!$Y$29="Muy Alta",'Mapa final'!$AA$29="Leve"),CONCATENATE("R4C",'Mapa final'!$O$29),"")</f>
        <v/>
      </c>
      <c r="L9" s="263" t="str">
        <f>IF(AND('Mapa final'!$Y$30="Muy Alta",'Mapa final'!$AA$30="Leve"),CONCATENATE("R4C",'Mapa final'!$O$30),"")</f>
        <v/>
      </c>
      <c r="M9" s="263" t="str">
        <f>IF(AND('Mapa final'!$Y$31="Muy Alta",'Mapa final'!$AA$31="Leve"),CONCATENATE("R4C",'Mapa final'!$O$31),"")</f>
        <v/>
      </c>
      <c r="N9" s="263" t="str">
        <f>IF(AND('Mapa final'!$Y$32="Muy Alta",'Mapa final'!$AA$32="Leve"),CONCATENATE("R4C",'Mapa final'!$O$32),"")</f>
        <v/>
      </c>
      <c r="O9" s="264" t="str">
        <f>IF(AND('Mapa final'!$Y$33="Muy Alta",'Mapa final'!$AA$33="Leve"),CONCATENATE("R4C",'Mapa final'!$O$33),"")</f>
        <v/>
      </c>
      <c r="P9" s="262" t="str">
        <f>IF(AND('Mapa final'!$Y$28="Muy Alta",'Mapa final'!$AA$28="Menor"),CONCATENATE("R4C",'Mapa final'!$O$28),"")</f>
        <v/>
      </c>
      <c r="Q9" s="263" t="str">
        <f>IF(AND('Mapa final'!$Y$29="Muy Alta",'Mapa final'!$AA$29="Menor"),CONCATENATE("R4C",'Mapa final'!$O$29),"")</f>
        <v/>
      </c>
      <c r="R9" s="263" t="str">
        <f>IF(AND('Mapa final'!$Y$30="Muy Alta",'Mapa final'!$AA$30="Menor"),CONCATENATE("R4C",'Mapa final'!$O$30),"")</f>
        <v/>
      </c>
      <c r="S9" s="263" t="str">
        <f>IF(AND('Mapa final'!$Y$31="Muy Alta",'Mapa final'!$AA$31="Menor"),CONCATENATE("R4C",'Mapa final'!$O$31),"")</f>
        <v/>
      </c>
      <c r="T9" s="263" t="str">
        <f>IF(AND('Mapa final'!$Y$32="Muy Alta",'Mapa final'!$AA$32="Menor"),CONCATENATE("R4C",'Mapa final'!$O$32),"")</f>
        <v/>
      </c>
      <c r="U9" s="264" t="str">
        <f>IF(AND('Mapa final'!$Y$33="Muy Alta",'Mapa final'!$AA$33="Menor"),CONCATENATE("R4C",'Mapa final'!$O$33),"")</f>
        <v/>
      </c>
      <c r="V9" s="262" t="str">
        <f>IF(AND('Mapa final'!$Y$28="Muy Alta",'Mapa final'!$AA$28="Moderado"),CONCATENATE("R4C",'Mapa final'!$O$28),"")</f>
        <v/>
      </c>
      <c r="W9" s="263" t="str">
        <f>IF(AND('Mapa final'!$Y$29="Muy Alta",'Mapa final'!$AA$29="Moderado"),CONCATENATE("R4C",'Mapa final'!$O$29),"")</f>
        <v/>
      </c>
      <c r="X9" s="263" t="str">
        <f>IF(AND('Mapa final'!$Y$30="Muy Alta",'Mapa final'!$AA$30="Moderado"),CONCATENATE("R4C",'Mapa final'!$O$30),"")</f>
        <v/>
      </c>
      <c r="Y9" s="263" t="str">
        <f>IF(AND('Mapa final'!$Y$31="Muy Alta",'Mapa final'!$AA$31="Moderado"),CONCATENATE("R4C",'Mapa final'!$O$31),"")</f>
        <v/>
      </c>
      <c r="Z9" s="263" t="str">
        <f>IF(AND('Mapa final'!$Y$32="Muy Alta",'Mapa final'!$AA$32="Moderado"),CONCATENATE("R4C",'Mapa final'!$O$32),"")</f>
        <v/>
      </c>
      <c r="AA9" s="264" t="str">
        <f>IF(AND('Mapa final'!$Y$33="Muy Alta",'Mapa final'!$AA$33="Moderado"),CONCATENATE("R4C",'Mapa final'!$O$33),"")</f>
        <v/>
      </c>
      <c r="AB9" s="262" t="str">
        <f>IF(AND('Mapa final'!$Y$28="Muy Alta",'Mapa final'!$AA$28="Mayor"),CONCATENATE("R4C",'Mapa final'!$O$28),"")</f>
        <v/>
      </c>
      <c r="AC9" s="263" t="str">
        <f>IF(AND('Mapa final'!$Y$29="Muy Alta",'Mapa final'!$AA$29="Mayor"),CONCATENATE("R4C",'Mapa final'!$O$29),"")</f>
        <v/>
      </c>
      <c r="AD9" s="263" t="str">
        <f>IF(AND('Mapa final'!$Y$30="Muy Alta",'Mapa final'!$AA$30="Mayor"),CONCATENATE("R4C",'Mapa final'!$O$30),"")</f>
        <v/>
      </c>
      <c r="AE9" s="263" t="str">
        <f>IF(AND('Mapa final'!$Y$31="Muy Alta",'Mapa final'!$AA$31="Mayor"),CONCATENATE("R4C",'Mapa final'!$O$31),"")</f>
        <v/>
      </c>
      <c r="AF9" s="263" t="str">
        <f>IF(AND('Mapa final'!$Y$32="Muy Alta",'Mapa final'!$AA$32="Mayor"),CONCATENATE("R4C",'Mapa final'!$O$32),"")</f>
        <v/>
      </c>
      <c r="AG9" s="264" t="str">
        <f>IF(AND('Mapa final'!$Y$33="Muy Alta",'Mapa final'!$AA$33="Mayor"),CONCATENATE("R4C",'Mapa final'!$O$33),"")</f>
        <v/>
      </c>
      <c r="AH9" s="265" t="str">
        <f>IF(AND('Mapa final'!$Y$28="Muy Alta",'Mapa final'!$AA$28="Catastrófico"),CONCATENATE("R4C",'Mapa final'!$O$28),"")</f>
        <v/>
      </c>
      <c r="AI9" s="266" t="str">
        <f>IF(AND('Mapa final'!$Y$29="Muy Alta",'Mapa final'!$AA$29="Catastrófico"),CONCATENATE("R4C",'Mapa final'!$O$29),"")</f>
        <v/>
      </c>
      <c r="AJ9" s="266" t="str">
        <f>IF(AND('Mapa final'!$Y$30="Muy Alta",'Mapa final'!$AA$30="Catastrófico"),CONCATENATE("R4C",'Mapa final'!$O$30),"")</f>
        <v/>
      </c>
      <c r="AK9" s="266" t="str">
        <f>IF(AND('Mapa final'!$Y$31="Muy Alta",'Mapa final'!$AA$31="Catastrófico"),CONCATENATE("R4C",'Mapa final'!$O$31),"")</f>
        <v/>
      </c>
      <c r="AL9" s="266" t="str">
        <f>IF(AND('Mapa final'!$Y$32="Muy Alta",'Mapa final'!$AA$32="Catastrófico"),CONCATENATE("R4C",'Mapa final'!$O$32),"")</f>
        <v/>
      </c>
      <c r="AM9" s="267" t="str">
        <f>IF(AND('Mapa final'!$Y$33="Muy Alta",'Mapa final'!$AA$33="Catastrófico"),CONCATENATE("R4C",'Mapa final'!$O$33),"")</f>
        <v/>
      </c>
      <c r="AN9" s="15"/>
      <c r="AO9" s="661"/>
      <c r="AP9" s="662"/>
      <c r="AQ9" s="662"/>
      <c r="AR9" s="662"/>
      <c r="AS9" s="662"/>
      <c r="AT9" s="66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44"/>
      <c r="C10" s="644"/>
      <c r="D10" s="645"/>
      <c r="E10" s="649"/>
      <c r="F10" s="650"/>
      <c r="G10" s="650"/>
      <c r="H10" s="650"/>
      <c r="I10" s="651"/>
      <c r="J10" s="262" t="str">
        <f>IF(AND('Mapa final'!$Y$34="Muy Alta",'Mapa final'!$AA$34="Leve"),CONCATENATE("R5C",'Mapa final'!$O$34),"")</f>
        <v/>
      </c>
      <c r="K10" s="263" t="str">
        <f>IF(AND('Mapa final'!$Y$35="Muy Alta",'Mapa final'!$AA$35="Leve"),CONCATENATE("R5C",'Mapa final'!$O$35),"")</f>
        <v/>
      </c>
      <c r="L10" s="263" t="str">
        <f>IF(AND('Mapa final'!$Y$36="Muy Alta",'Mapa final'!$AA$36="Leve"),CONCATENATE("R5C",'Mapa final'!$O$36),"")</f>
        <v/>
      </c>
      <c r="M10" s="263" t="str">
        <f>IF(AND('Mapa final'!$Y$37="Muy Alta",'Mapa final'!$AA$37="Leve"),CONCATENATE("R5C",'Mapa final'!$O$37),"")</f>
        <v/>
      </c>
      <c r="N10" s="263" t="str">
        <f>IF(AND('Mapa final'!$Y$38="Muy Alta",'Mapa final'!$AA$38="Leve"),CONCATENATE("R5C",'Mapa final'!$O$38),"")</f>
        <v/>
      </c>
      <c r="O10" s="264" t="str">
        <f>IF(AND('Mapa final'!$Y$39="Muy Alta",'Mapa final'!$AA$39="Leve"),CONCATENATE("R5C",'Mapa final'!$O$39),"")</f>
        <v/>
      </c>
      <c r="P10" s="262" t="str">
        <f>IF(AND('Mapa final'!$Y$34="Muy Alta",'Mapa final'!$AA$34="Menor"),CONCATENATE("R5C",'Mapa final'!$O$34),"")</f>
        <v/>
      </c>
      <c r="Q10" s="263" t="str">
        <f>IF(AND('Mapa final'!$Y$35="Muy Alta",'Mapa final'!$AA$35="Menor"),CONCATENATE("R5C",'Mapa final'!$O$35),"")</f>
        <v/>
      </c>
      <c r="R10" s="263" t="str">
        <f>IF(AND('Mapa final'!$Y$36="Muy Alta",'Mapa final'!$AA$36="Menor"),CONCATENATE("R5C",'Mapa final'!$O$36),"")</f>
        <v/>
      </c>
      <c r="S10" s="263" t="str">
        <f>IF(AND('Mapa final'!$Y$37="Muy Alta",'Mapa final'!$AA$37="Menor"),CONCATENATE("R5C",'Mapa final'!$O$37),"")</f>
        <v/>
      </c>
      <c r="T10" s="263" t="str">
        <f>IF(AND('Mapa final'!$Y$38="Muy Alta",'Mapa final'!$AA$38="Menor"),CONCATENATE("R5C",'Mapa final'!$O$38),"")</f>
        <v/>
      </c>
      <c r="U10" s="264" t="str">
        <f>IF(AND('Mapa final'!$Y$39="Muy Alta",'Mapa final'!$AA$39="Menor"),CONCATENATE("R5C",'Mapa final'!$O$39),"")</f>
        <v/>
      </c>
      <c r="V10" s="262" t="str">
        <f>IF(AND('Mapa final'!$Y$34="Muy Alta",'Mapa final'!$AA$34="Moderado"),CONCATENATE("R5C",'Mapa final'!$O$34),"")</f>
        <v/>
      </c>
      <c r="W10" s="263" t="str">
        <f>IF(AND('Mapa final'!$Y$35="Muy Alta",'Mapa final'!$AA$35="Moderado"),CONCATENATE("R5C",'Mapa final'!$O$35),"")</f>
        <v/>
      </c>
      <c r="X10" s="263" t="str">
        <f>IF(AND('Mapa final'!$Y$36="Muy Alta",'Mapa final'!$AA$36="Moderado"),CONCATENATE("R5C",'Mapa final'!$O$36),"")</f>
        <v/>
      </c>
      <c r="Y10" s="263" t="str">
        <f>IF(AND('Mapa final'!$Y$37="Muy Alta",'Mapa final'!$AA$37="Moderado"),CONCATENATE("R5C",'Mapa final'!$O$37),"")</f>
        <v/>
      </c>
      <c r="Z10" s="263" t="str">
        <f>IF(AND('Mapa final'!$Y$38="Muy Alta",'Mapa final'!$AA$38="Moderado"),CONCATENATE("R5C",'Mapa final'!$O$38),"")</f>
        <v/>
      </c>
      <c r="AA10" s="264" t="str">
        <f>IF(AND('Mapa final'!$Y$39="Muy Alta",'Mapa final'!$AA$39="Moderado"),CONCATENATE("R5C",'Mapa final'!$O$39),"")</f>
        <v/>
      </c>
      <c r="AB10" s="262" t="str">
        <f>IF(AND('Mapa final'!$Y$34="Muy Alta",'Mapa final'!$AA$34="Mayor"),CONCATENATE("R5C",'Mapa final'!$O$34),"")</f>
        <v/>
      </c>
      <c r="AC10" s="263" t="str">
        <f>IF(AND('Mapa final'!$Y$35="Muy Alta",'Mapa final'!$AA$35="Mayor"),CONCATENATE("R5C",'Mapa final'!$O$35),"")</f>
        <v/>
      </c>
      <c r="AD10" s="263" t="str">
        <f>IF(AND('Mapa final'!$Y$36="Muy Alta",'Mapa final'!$AA$36="Mayor"),CONCATENATE("R5C",'Mapa final'!$O$36),"")</f>
        <v/>
      </c>
      <c r="AE10" s="263" t="str">
        <f>IF(AND('Mapa final'!$Y$37="Muy Alta",'Mapa final'!$AA$37="Mayor"),CONCATENATE("R5C",'Mapa final'!$O$37),"")</f>
        <v/>
      </c>
      <c r="AF10" s="263" t="str">
        <f>IF(AND('Mapa final'!$Y$38="Muy Alta",'Mapa final'!$AA$38="Mayor"),CONCATENATE("R5C",'Mapa final'!$O$38),"")</f>
        <v/>
      </c>
      <c r="AG10" s="264" t="str">
        <f>IF(AND('Mapa final'!$Y$39="Muy Alta",'Mapa final'!$AA$39="Mayor"),CONCATENATE("R5C",'Mapa final'!$O$39),"")</f>
        <v/>
      </c>
      <c r="AH10" s="265" t="str">
        <f>IF(AND('Mapa final'!$Y$34="Muy Alta",'Mapa final'!$AA$34="Catastrófico"),CONCATENATE("R5C",'Mapa final'!$O$34),"")</f>
        <v/>
      </c>
      <c r="AI10" s="266" t="str">
        <f>IF(AND('Mapa final'!$Y$35="Muy Alta",'Mapa final'!$AA$35="Catastrófico"),CONCATENATE("R5C",'Mapa final'!$O$35),"")</f>
        <v/>
      </c>
      <c r="AJ10" s="266" t="str">
        <f>IF(AND('Mapa final'!$Y$36="Muy Alta",'Mapa final'!$AA$36="Catastrófico"),CONCATENATE("R5C",'Mapa final'!$O$36),"")</f>
        <v/>
      </c>
      <c r="AK10" s="266" t="str">
        <f>IF(AND('Mapa final'!$Y$37="Muy Alta",'Mapa final'!$AA$37="Catastrófico"),CONCATENATE("R5C",'Mapa final'!$O$37),"")</f>
        <v/>
      </c>
      <c r="AL10" s="266" t="str">
        <f>IF(AND('Mapa final'!$Y$38="Muy Alta",'Mapa final'!$AA$38="Catastrófico"),CONCATENATE("R5C",'Mapa final'!$O$38),"")</f>
        <v/>
      </c>
      <c r="AM10" s="267" t="str">
        <f>IF(AND('Mapa final'!$Y$39="Muy Alta",'Mapa final'!$AA$39="Catastrófico"),CONCATENATE("R5C",'Mapa final'!$O$39),"")</f>
        <v/>
      </c>
      <c r="AN10" s="15"/>
      <c r="AO10" s="661"/>
      <c r="AP10" s="662"/>
      <c r="AQ10" s="662"/>
      <c r="AR10" s="662"/>
      <c r="AS10" s="662"/>
      <c r="AT10" s="66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44"/>
      <c r="C11" s="644"/>
      <c r="D11" s="645"/>
      <c r="E11" s="649"/>
      <c r="F11" s="650"/>
      <c r="G11" s="650"/>
      <c r="H11" s="650"/>
      <c r="I11" s="651"/>
      <c r="J11" s="262" t="str">
        <f>IF(AND('Mapa final'!$Y$40="Muy Alta",'Mapa final'!$AA$40="Leve"),CONCATENATE("R6C",'Mapa final'!$O$40),"")</f>
        <v/>
      </c>
      <c r="K11" s="263" t="str">
        <f>IF(AND('Mapa final'!$Y$41="Muy Alta",'Mapa final'!$AA$41="Leve"),CONCATENATE("R6C",'Mapa final'!$O$41),"")</f>
        <v/>
      </c>
      <c r="L11" s="263" t="str">
        <f>IF(AND('Mapa final'!$Y$42="Muy Alta",'Mapa final'!$AA$42="Leve"),CONCATENATE("R6C",'Mapa final'!$O$42),"")</f>
        <v/>
      </c>
      <c r="M11" s="263" t="str">
        <f>IF(AND('Mapa final'!$Y$43="Muy Alta",'Mapa final'!$AA$43="Leve"),CONCATENATE("R6C",'Mapa final'!$O$43),"")</f>
        <v/>
      </c>
      <c r="N11" s="263" t="str">
        <f>IF(AND('Mapa final'!$Y$44="Muy Alta",'Mapa final'!$AA$44="Leve"),CONCATENATE("R6C",'Mapa final'!$O$44),"")</f>
        <v/>
      </c>
      <c r="O11" s="264" t="str">
        <f>IF(AND('Mapa final'!$Y$45="Muy Alta",'Mapa final'!$AA$45="Leve"),CONCATENATE("R6C",'Mapa final'!$O$45),"")</f>
        <v/>
      </c>
      <c r="P11" s="262" t="str">
        <f>IF(AND('Mapa final'!$Y$40="Muy Alta",'Mapa final'!$AA$40="Menor"),CONCATENATE("R6C",'Mapa final'!$O$40),"")</f>
        <v/>
      </c>
      <c r="Q11" s="263" t="str">
        <f>IF(AND('Mapa final'!$Y$41="Muy Alta",'Mapa final'!$AA$41="Menor"),CONCATENATE("R6C",'Mapa final'!$O$41),"")</f>
        <v/>
      </c>
      <c r="R11" s="263" t="str">
        <f>IF(AND('Mapa final'!$Y$42="Muy Alta",'Mapa final'!$AA$42="Menor"),CONCATENATE("R6C",'Mapa final'!$O$42),"")</f>
        <v/>
      </c>
      <c r="S11" s="263" t="str">
        <f>IF(AND('Mapa final'!$Y$43="Muy Alta",'Mapa final'!$AA$43="Menor"),CONCATENATE("R6C",'Mapa final'!$O$43),"")</f>
        <v/>
      </c>
      <c r="T11" s="263" t="str">
        <f>IF(AND('Mapa final'!$Y$44="Muy Alta",'Mapa final'!$AA$44="Menor"),CONCATENATE("R6C",'Mapa final'!$O$44),"")</f>
        <v/>
      </c>
      <c r="U11" s="264" t="str">
        <f>IF(AND('Mapa final'!$Y$45="Muy Alta",'Mapa final'!$AA$45="Menor"),CONCATENATE("R6C",'Mapa final'!$O$45),"")</f>
        <v/>
      </c>
      <c r="V11" s="262" t="str">
        <f>IF(AND('Mapa final'!$Y$40="Muy Alta",'Mapa final'!$AA$40="Moderado"),CONCATENATE("R6C",'Mapa final'!$O$40),"")</f>
        <v/>
      </c>
      <c r="W11" s="263" t="str">
        <f>IF(AND('Mapa final'!$Y$41="Muy Alta",'Mapa final'!$AA$41="Moderado"),CONCATENATE("R6C",'Mapa final'!$O$41),"")</f>
        <v/>
      </c>
      <c r="X11" s="263" t="str">
        <f>IF(AND('Mapa final'!$Y$42="Muy Alta",'Mapa final'!$AA$42="Moderado"),CONCATENATE("R6C",'Mapa final'!$O$42),"")</f>
        <v/>
      </c>
      <c r="Y11" s="263" t="str">
        <f>IF(AND('Mapa final'!$Y$43="Muy Alta",'Mapa final'!$AA$43="Moderado"),CONCATENATE("R6C",'Mapa final'!$O$43),"")</f>
        <v/>
      </c>
      <c r="Z11" s="263" t="str">
        <f>IF(AND('Mapa final'!$Y$44="Muy Alta",'Mapa final'!$AA$44="Moderado"),CONCATENATE("R6C",'Mapa final'!$O$44),"")</f>
        <v/>
      </c>
      <c r="AA11" s="264" t="str">
        <f>IF(AND('Mapa final'!$Y$45="Muy Alta",'Mapa final'!$AA$45="Moderado"),CONCATENATE("R6C",'Mapa final'!$O$45),"")</f>
        <v/>
      </c>
      <c r="AB11" s="262" t="str">
        <f>IF(AND('Mapa final'!$Y$40="Muy Alta",'Mapa final'!$AA$40="Mayor"),CONCATENATE("R6C",'Mapa final'!$O$40),"")</f>
        <v/>
      </c>
      <c r="AC11" s="263" t="str">
        <f>IF(AND('Mapa final'!$Y$41="Muy Alta",'Mapa final'!$AA$41="Mayor"),CONCATENATE("R6C",'Mapa final'!$O$41),"")</f>
        <v/>
      </c>
      <c r="AD11" s="263" t="str">
        <f>IF(AND('Mapa final'!$Y$42="Muy Alta",'Mapa final'!$AA$42="Mayor"),CONCATENATE("R6C",'Mapa final'!$O$42),"")</f>
        <v/>
      </c>
      <c r="AE11" s="263" t="str">
        <f>IF(AND('Mapa final'!$Y$43="Muy Alta",'Mapa final'!$AA$43="Mayor"),CONCATENATE("R6C",'Mapa final'!$O$43),"")</f>
        <v/>
      </c>
      <c r="AF11" s="263" t="str">
        <f>IF(AND('Mapa final'!$Y$44="Muy Alta",'Mapa final'!$AA$44="Mayor"),CONCATENATE("R6C",'Mapa final'!$O$44),"")</f>
        <v/>
      </c>
      <c r="AG11" s="264" t="str">
        <f>IF(AND('Mapa final'!$Y$45="Muy Alta",'Mapa final'!$AA$45="Mayor"),CONCATENATE("R6C",'Mapa final'!$O$45),"")</f>
        <v/>
      </c>
      <c r="AH11" s="265" t="str">
        <f>IF(AND('Mapa final'!$Y$40="Muy Alta",'Mapa final'!$AA$40="Catastrófico"),CONCATENATE("R6C",'Mapa final'!$O$40),"")</f>
        <v/>
      </c>
      <c r="AI11" s="266" t="str">
        <f>IF(AND('Mapa final'!$Y$41="Muy Alta",'Mapa final'!$AA$41="Catastrófico"),CONCATENATE("R6C",'Mapa final'!$O$41),"")</f>
        <v/>
      </c>
      <c r="AJ11" s="266" t="str">
        <f>IF(AND('Mapa final'!$Y$42="Muy Alta",'Mapa final'!$AA$42="Catastrófico"),CONCATENATE("R6C",'Mapa final'!$O$42),"")</f>
        <v/>
      </c>
      <c r="AK11" s="266" t="str">
        <f>IF(AND('Mapa final'!$Y$43="Muy Alta",'Mapa final'!$AA$43="Catastrófico"),CONCATENATE("R6C",'Mapa final'!$O$43),"")</f>
        <v/>
      </c>
      <c r="AL11" s="266" t="str">
        <f>IF(AND('Mapa final'!$Y$44="Muy Alta",'Mapa final'!$AA$44="Catastrófico"),CONCATENATE("R6C",'Mapa final'!$O$44),"")</f>
        <v/>
      </c>
      <c r="AM11" s="267" t="str">
        <f>IF(AND('Mapa final'!$Y$45="Muy Alta",'Mapa final'!$AA$45="Catastrófico"),CONCATENATE("R6C",'Mapa final'!$O$45),"")</f>
        <v/>
      </c>
      <c r="AN11" s="15"/>
      <c r="AO11" s="661"/>
      <c r="AP11" s="662"/>
      <c r="AQ11" s="662"/>
      <c r="AR11" s="662"/>
      <c r="AS11" s="662"/>
      <c r="AT11" s="66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44"/>
      <c r="C12" s="644"/>
      <c r="D12" s="645"/>
      <c r="E12" s="649"/>
      <c r="F12" s="650"/>
      <c r="G12" s="650"/>
      <c r="H12" s="650"/>
      <c r="I12" s="651"/>
      <c r="J12" s="262" t="str">
        <f>IF(AND('Mapa final'!$Y$46="Muy Alta",'Mapa final'!$AA$46="Leve"),CONCATENATE("R7C",'Mapa final'!$O$46),"")</f>
        <v/>
      </c>
      <c r="K12" s="263" t="str">
        <f>IF(AND('Mapa final'!$Y$47="Muy Alta",'Mapa final'!$AA$47="Leve"),CONCATENATE("R7C",'Mapa final'!$O$47),"")</f>
        <v/>
      </c>
      <c r="L12" s="263" t="str">
        <f>IF(AND('Mapa final'!$Y$48="Muy Alta",'Mapa final'!$AA$48="Leve"),CONCATENATE("R7C",'Mapa final'!$O$48),"")</f>
        <v/>
      </c>
      <c r="M12" s="263" t="str">
        <f>IF(AND('Mapa final'!$Y$49="Muy Alta",'Mapa final'!$AA$49="Leve"),CONCATENATE("R7C",'Mapa final'!$O$49),"")</f>
        <v/>
      </c>
      <c r="N12" s="263" t="str">
        <f>IF(AND('Mapa final'!$Y$50="Muy Alta",'Mapa final'!$AA$50="Leve"),CONCATENATE("R7C",'Mapa final'!$O$50),"")</f>
        <v/>
      </c>
      <c r="O12" s="264" t="str">
        <f>IF(AND('Mapa final'!$Y$51="Muy Alta",'Mapa final'!$AA$51="Leve"),CONCATENATE("R7C",'Mapa final'!$O$51),"")</f>
        <v/>
      </c>
      <c r="P12" s="262" t="str">
        <f>IF(AND('Mapa final'!$Y$46="Muy Alta",'Mapa final'!$AA$46="Menor"),CONCATENATE("R7C",'Mapa final'!$O$46),"")</f>
        <v/>
      </c>
      <c r="Q12" s="263" t="str">
        <f>IF(AND('Mapa final'!$Y$47="Muy Alta",'Mapa final'!$AA$47="Menor"),CONCATENATE("R7C",'Mapa final'!$O$47),"")</f>
        <v/>
      </c>
      <c r="R12" s="263" t="str">
        <f>IF(AND('Mapa final'!$Y$48="Muy Alta",'Mapa final'!$AA$48="Menor"),CONCATENATE("R7C",'Mapa final'!$O$48),"")</f>
        <v/>
      </c>
      <c r="S12" s="263" t="str">
        <f>IF(AND('Mapa final'!$Y$49="Muy Alta",'Mapa final'!$AA$49="Menor"),CONCATENATE("R7C",'Mapa final'!$O$49),"")</f>
        <v/>
      </c>
      <c r="T12" s="263" t="str">
        <f>IF(AND('Mapa final'!$Y$50="Muy Alta",'Mapa final'!$AA$50="Menor"),CONCATENATE("R7C",'Mapa final'!$O$50),"")</f>
        <v/>
      </c>
      <c r="U12" s="264" t="str">
        <f>IF(AND('Mapa final'!$Y$51="Muy Alta",'Mapa final'!$AA$51="Menor"),CONCATENATE("R7C",'Mapa final'!$O$51),"")</f>
        <v/>
      </c>
      <c r="V12" s="262" t="str">
        <f>IF(AND('Mapa final'!$Y$46="Muy Alta",'Mapa final'!$AA$46="Moderado"),CONCATENATE("R7C",'Mapa final'!$O$46),"")</f>
        <v/>
      </c>
      <c r="W12" s="263" t="str">
        <f>IF(AND('Mapa final'!$Y$47="Muy Alta",'Mapa final'!$AA$47="Moderado"),CONCATENATE("R7C",'Mapa final'!$O$47),"")</f>
        <v/>
      </c>
      <c r="X12" s="263" t="str">
        <f>IF(AND('Mapa final'!$Y$48="Muy Alta",'Mapa final'!$AA$48="Moderado"),CONCATENATE("R7C",'Mapa final'!$O$48),"")</f>
        <v/>
      </c>
      <c r="Y12" s="263" t="str">
        <f>IF(AND('Mapa final'!$Y$49="Muy Alta",'Mapa final'!$AA$49="Moderado"),CONCATENATE("R7C",'Mapa final'!$O$49),"")</f>
        <v/>
      </c>
      <c r="Z12" s="263" t="str">
        <f>IF(AND('Mapa final'!$Y$50="Muy Alta",'Mapa final'!$AA$50="Moderado"),CONCATENATE("R7C",'Mapa final'!$O$50),"")</f>
        <v/>
      </c>
      <c r="AA12" s="264" t="str">
        <f>IF(AND('Mapa final'!$Y$51="Muy Alta",'Mapa final'!$AA$51="Moderado"),CONCATENATE("R7C",'Mapa final'!$O$51),"")</f>
        <v/>
      </c>
      <c r="AB12" s="262" t="str">
        <f>IF(AND('Mapa final'!$Y$46="Muy Alta",'Mapa final'!$AA$46="Mayor"),CONCATENATE("R7C",'Mapa final'!$O$46),"")</f>
        <v/>
      </c>
      <c r="AC12" s="263" t="str">
        <f>IF(AND('Mapa final'!$Y$47="Muy Alta",'Mapa final'!$AA$47="Mayor"),CONCATENATE("R7C",'Mapa final'!$O$47),"")</f>
        <v/>
      </c>
      <c r="AD12" s="263" t="str">
        <f>IF(AND('Mapa final'!$Y$48="Muy Alta",'Mapa final'!$AA$48="Mayor"),CONCATENATE("R7C",'Mapa final'!$O$48),"")</f>
        <v/>
      </c>
      <c r="AE12" s="263" t="str">
        <f>IF(AND('Mapa final'!$Y$49="Muy Alta",'Mapa final'!$AA$49="Mayor"),CONCATENATE("R7C",'Mapa final'!$O$49),"")</f>
        <v/>
      </c>
      <c r="AF12" s="263" t="str">
        <f>IF(AND('Mapa final'!$Y$50="Muy Alta",'Mapa final'!$AA$50="Mayor"),CONCATENATE("R7C",'Mapa final'!$O$50),"")</f>
        <v/>
      </c>
      <c r="AG12" s="264" t="str">
        <f>IF(AND('Mapa final'!$Y$51="Muy Alta",'Mapa final'!$AA$51="Mayor"),CONCATENATE("R7C",'Mapa final'!$O$51),"")</f>
        <v/>
      </c>
      <c r="AH12" s="265" t="str">
        <f>IF(AND('Mapa final'!$Y$46="Muy Alta",'Mapa final'!$AA$46="Catastrófico"),CONCATENATE("R7C",'Mapa final'!$O$46),"")</f>
        <v/>
      </c>
      <c r="AI12" s="266" t="str">
        <f>IF(AND('Mapa final'!$Y$47="Muy Alta",'Mapa final'!$AA$47="Catastrófico"),CONCATENATE("R7C",'Mapa final'!$O$47),"")</f>
        <v/>
      </c>
      <c r="AJ12" s="266" t="str">
        <f>IF(AND('Mapa final'!$Y$48="Muy Alta",'Mapa final'!$AA$48="Catastrófico"),CONCATENATE("R7C",'Mapa final'!$O$48),"")</f>
        <v/>
      </c>
      <c r="AK12" s="266" t="str">
        <f>IF(AND('Mapa final'!$Y$49="Muy Alta",'Mapa final'!$AA$49="Catastrófico"),CONCATENATE("R7C",'Mapa final'!$O$49),"")</f>
        <v/>
      </c>
      <c r="AL12" s="266" t="str">
        <f>IF(AND('Mapa final'!$Y$50="Muy Alta",'Mapa final'!$AA$50="Catastrófico"),CONCATENATE("R7C",'Mapa final'!$O$50),"")</f>
        <v/>
      </c>
      <c r="AM12" s="267" t="str">
        <f>IF(AND('Mapa final'!$Y$51="Muy Alta",'Mapa final'!$AA$51="Catastrófico"),CONCATENATE("R7C",'Mapa final'!$O$51),"")</f>
        <v/>
      </c>
      <c r="AN12" s="15"/>
      <c r="AO12" s="661"/>
      <c r="AP12" s="662"/>
      <c r="AQ12" s="662"/>
      <c r="AR12" s="662"/>
      <c r="AS12" s="662"/>
      <c r="AT12" s="66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44"/>
      <c r="C13" s="644"/>
      <c r="D13" s="645"/>
      <c r="E13" s="649"/>
      <c r="F13" s="650"/>
      <c r="G13" s="650"/>
      <c r="H13" s="650"/>
      <c r="I13" s="651"/>
      <c r="J13" s="262" t="str">
        <f>IF(AND('Mapa final'!$Y$52="Muy Alta",'Mapa final'!$AA$52="Leve"),CONCATENATE("R8C",'Mapa final'!$O$52),"")</f>
        <v/>
      </c>
      <c r="K13" s="263" t="str">
        <f>IF(AND('Mapa final'!$Y$53="Muy Alta",'Mapa final'!$AA$53="Leve"),CONCATENATE("R8C",'Mapa final'!$O$53),"")</f>
        <v/>
      </c>
      <c r="L13" s="263" t="str">
        <f>IF(AND('Mapa final'!$Y$54="Muy Alta",'Mapa final'!$AA$54="Leve"),CONCATENATE("R8C",'Mapa final'!$O$54),"")</f>
        <v/>
      </c>
      <c r="M13" s="263" t="str">
        <f>IF(AND('Mapa final'!$Y$55="Muy Alta",'Mapa final'!$AA$55="Leve"),CONCATENATE("R8C",'Mapa final'!$O$55),"")</f>
        <v/>
      </c>
      <c r="N13" s="263" t="str">
        <f>IF(AND('Mapa final'!$Y$56="Muy Alta",'Mapa final'!$AA$56="Leve"),CONCATENATE("R8C",'Mapa final'!$O$56),"")</f>
        <v/>
      </c>
      <c r="O13" s="264" t="str">
        <f>IF(AND('Mapa final'!$Y$57="Muy Alta",'Mapa final'!$AA$57="Leve"),CONCATENATE("R8C",'Mapa final'!$O$57),"")</f>
        <v/>
      </c>
      <c r="P13" s="262" t="str">
        <f>IF(AND('Mapa final'!$Y$52="Muy Alta",'Mapa final'!$AA$52="Menor"),CONCATENATE("R8C",'Mapa final'!$O$52),"")</f>
        <v/>
      </c>
      <c r="Q13" s="263" t="str">
        <f>IF(AND('Mapa final'!$Y$53="Muy Alta",'Mapa final'!$AA$53="Menor"),CONCATENATE("R8C",'Mapa final'!$O$53),"")</f>
        <v/>
      </c>
      <c r="R13" s="263" t="str">
        <f>IF(AND('Mapa final'!$Y$54="Muy Alta",'Mapa final'!$AA$54="Menor"),CONCATENATE("R8C",'Mapa final'!$O$54),"")</f>
        <v/>
      </c>
      <c r="S13" s="263" t="str">
        <f>IF(AND('Mapa final'!$Y$55="Muy Alta",'Mapa final'!$AA$55="Menor"),CONCATENATE("R8C",'Mapa final'!$O$55),"")</f>
        <v/>
      </c>
      <c r="T13" s="263" t="str">
        <f>IF(AND('Mapa final'!$Y$56="Muy Alta",'Mapa final'!$AA$56="Menor"),CONCATENATE("R8C",'Mapa final'!$O$56),"")</f>
        <v/>
      </c>
      <c r="U13" s="264" t="str">
        <f>IF(AND('Mapa final'!$Y$57="Muy Alta",'Mapa final'!$AA$57="Menor"),CONCATENATE("R8C",'Mapa final'!$O$57),"")</f>
        <v/>
      </c>
      <c r="V13" s="262" t="str">
        <f>IF(AND('Mapa final'!$Y$52="Muy Alta",'Mapa final'!$AA$52="Moderado"),CONCATENATE("R8C",'Mapa final'!$O$52),"")</f>
        <v/>
      </c>
      <c r="W13" s="263" t="str">
        <f>IF(AND('Mapa final'!$Y$53="Muy Alta",'Mapa final'!$AA$53="Moderado"),CONCATENATE("R8C",'Mapa final'!$O$53),"")</f>
        <v/>
      </c>
      <c r="X13" s="263" t="str">
        <f>IF(AND('Mapa final'!$Y$54="Muy Alta",'Mapa final'!$AA$54="Moderado"),CONCATENATE("R8C",'Mapa final'!$O$54),"")</f>
        <v/>
      </c>
      <c r="Y13" s="263" t="str">
        <f>IF(AND('Mapa final'!$Y$55="Muy Alta",'Mapa final'!$AA$55="Moderado"),CONCATENATE("R8C",'Mapa final'!$O$55),"")</f>
        <v/>
      </c>
      <c r="Z13" s="263" t="str">
        <f>IF(AND('Mapa final'!$Y$56="Muy Alta",'Mapa final'!$AA$56="Moderado"),CONCATENATE("R8C",'Mapa final'!$O$56),"")</f>
        <v/>
      </c>
      <c r="AA13" s="264" t="str">
        <f>IF(AND('Mapa final'!$Y$57="Muy Alta",'Mapa final'!$AA$57="Moderado"),CONCATENATE("R8C",'Mapa final'!$O$57),"")</f>
        <v/>
      </c>
      <c r="AB13" s="262" t="str">
        <f>IF(AND('Mapa final'!$Y$52="Muy Alta",'Mapa final'!$AA$52="Mayor"),CONCATENATE("R8C",'Mapa final'!$O$52),"")</f>
        <v/>
      </c>
      <c r="AC13" s="263" t="str">
        <f>IF(AND('Mapa final'!$Y$53="Muy Alta",'Mapa final'!$AA$53="Mayor"),CONCATENATE("R8C",'Mapa final'!$O$53),"")</f>
        <v/>
      </c>
      <c r="AD13" s="263" t="str">
        <f>IF(AND('Mapa final'!$Y$54="Muy Alta",'Mapa final'!$AA$54="Mayor"),CONCATENATE("R8C",'Mapa final'!$O$54),"")</f>
        <v/>
      </c>
      <c r="AE13" s="263" t="str">
        <f>IF(AND('Mapa final'!$Y$55="Muy Alta",'Mapa final'!$AA$55="Mayor"),CONCATENATE("R8C",'Mapa final'!$O$55),"")</f>
        <v/>
      </c>
      <c r="AF13" s="263" t="str">
        <f>IF(AND('Mapa final'!$Y$56="Muy Alta",'Mapa final'!$AA$56="Mayor"),CONCATENATE("R8C",'Mapa final'!$O$56),"")</f>
        <v/>
      </c>
      <c r="AG13" s="264" t="str">
        <f>IF(AND('Mapa final'!$Y$57="Muy Alta",'Mapa final'!$AA$57="Mayor"),CONCATENATE("R8C",'Mapa final'!$O$57),"")</f>
        <v/>
      </c>
      <c r="AH13" s="265" t="str">
        <f>IF(AND('Mapa final'!$Y$52="Muy Alta",'Mapa final'!$AA$52="Catastrófico"),CONCATENATE("R8C",'Mapa final'!$O$52),"")</f>
        <v/>
      </c>
      <c r="AI13" s="266" t="str">
        <f>IF(AND('Mapa final'!$Y$53="Muy Alta",'Mapa final'!$AA$53="Catastrófico"),CONCATENATE("R8C",'Mapa final'!$O$53),"")</f>
        <v/>
      </c>
      <c r="AJ13" s="266" t="str">
        <f>IF(AND('Mapa final'!$Y$54="Muy Alta",'Mapa final'!$AA$54="Catastrófico"),CONCATENATE("R8C",'Mapa final'!$O$54),"")</f>
        <v/>
      </c>
      <c r="AK13" s="266" t="str">
        <f>IF(AND('Mapa final'!$Y$55="Muy Alta",'Mapa final'!$AA$55="Catastrófico"),CONCATENATE("R8C",'Mapa final'!$O$55),"")</f>
        <v/>
      </c>
      <c r="AL13" s="266" t="str">
        <f>IF(AND('Mapa final'!$Y$56="Muy Alta",'Mapa final'!$AA$56="Catastrófico"),CONCATENATE("R8C",'Mapa final'!$O$56),"")</f>
        <v/>
      </c>
      <c r="AM13" s="267" t="str">
        <f>IF(AND('Mapa final'!$Y$57="Muy Alta",'Mapa final'!$AA$57="Catastrófico"),CONCATENATE("R8C",'Mapa final'!$O$57),"")</f>
        <v/>
      </c>
      <c r="AN13" s="15"/>
      <c r="AO13" s="661"/>
      <c r="AP13" s="662"/>
      <c r="AQ13" s="662"/>
      <c r="AR13" s="662"/>
      <c r="AS13" s="662"/>
      <c r="AT13" s="66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44"/>
      <c r="C14" s="644"/>
      <c r="D14" s="645"/>
      <c r="E14" s="649"/>
      <c r="F14" s="650"/>
      <c r="G14" s="650"/>
      <c r="H14" s="650"/>
      <c r="I14" s="651"/>
      <c r="J14" s="262" t="str">
        <f>IF(AND('Mapa final'!$Y$58="Muy Alta",'Mapa final'!$AA$58="Leve"),CONCATENATE("R9C",'Mapa final'!$O$58),"")</f>
        <v/>
      </c>
      <c r="K14" s="263" t="str">
        <f>IF(AND('Mapa final'!$Y$59="Muy Alta",'Mapa final'!$AA$59="Leve"),CONCATENATE("R9C",'Mapa final'!$O$59),"")</f>
        <v/>
      </c>
      <c r="L14" s="263" t="str">
        <f>IF(AND('Mapa final'!$Y$60="Muy Alta",'Mapa final'!$AA$60="Leve"),CONCATENATE("R9C",'Mapa final'!$O$60),"")</f>
        <v/>
      </c>
      <c r="M14" s="263" t="str">
        <f>IF(AND('Mapa final'!$Y$61="Muy Alta",'Mapa final'!$AA$61="Leve"),CONCATENATE("R9C",'Mapa final'!$O$61),"")</f>
        <v/>
      </c>
      <c r="N14" s="263" t="str">
        <f>IF(AND('Mapa final'!$Y$62="Muy Alta",'Mapa final'!$AA$62="Leve"),CONCATENATE("R9C",'Mapa final'!$O$62),"")</f>
        <v/>
      </c>
      <c r="O14" s="264" t="str">
        <f>IF(AND('Mapa final'!$Y$63="Muy Alta",'Mapa final'!$AA$63="Leve"),CONCATENATE("R9C",'Mapa final'!$O$63),"")</f>
        <v/>
      </c>
      <c r="P14" s="262" t="str">
        <f>IF(AND('Mapa final'!$Y$58="Muy Alta",'Mapa final'!$AA$58="Menor"),CONCATENATE("R9C",'Mapa final'!$O$58),"")</f>
        <v/>
      </c>
      <c r="Q14" s="263" t="str">
        <f>IF(AND('Mapa final'!$Y$59="Muy Alta",'Mapa final'!$AA$59="Menor"),CONCATENATE("R9C",'Mapa final'!$O$59),"")</f>
        <v/>
      </c>
      <c r="R14" s="263" t="str">
        <f>IF(AND('Mapa final'!$Y$60="Muy Alta",'Mapa final'!$AA$60="Menor"),CONCATENATE("R9C",'Mapa final'!$O$60),"")</f>
        <v/>
      </c>
      <c r="S14" s="263" t="str">
        <f>IF(AND('Mapa final'!$Y$61="Muy Alta",'Mapa final'!$AA$61="Menor"),CONCATENATE("R9C",'Mapa final'!$O$61),"")</f>
        <v/>
      </c>
      <c r="T14" s="263" t="str">
        <f>IF(AND('Mapa final'!$Y$62="Muy Alta",'Mapa final'!$AA$62="Menor"),CONCATENATE("R9C",'Mapa final'!$O$62),"")</f>
        <v/>
      </c>
      <c r="U14" s="264" t="str">
        <f>IF(AND('Mapa final'!$Y$63="Muy Alta",'Mapa final'!$AA$63="Menor"),CONCATENATE("R9C",'Mapa final'!$O$63),"")</f>
        <v/>
      </c>
      <c r="V14" s="262" t="str">
        <f>IF(AND('Mapa final'!$Y$58="Muy Alta",'Mapa final'!$AA$58="Moderado"),CONCATENATE("R9C",'Mapa final'!$O$58),"")</f>
        <v/>
      </c>
      <c r="W14" s="263" t="str">
        <f>IF(AND('Mapa final'!$Y$59="Muy Alta",'Mapa final'!$AA$59="Moderado"),CONCATENATE("R9C",'Mapa final'!$O$59),"")</f>
        <v/>
      </c>
      <c r="X14" s="263" t="str">
        <f>IF(AND('Mapa final'!$Y$60="Muy Alta",'Mapa final'!$AA$60="Moderado"),CONCATENATE("R9C",'Mapa final'!$O$60),"")</f>
        <v/>
      </c>
      <c r="Y14" s="263" t="str">
        <f>IF(AND('Mapa final'!$Y$61="Muy Alta",'Mapa final'!$AA$61="Moderado"),CONCATENATE("R9C",'Mapa final'!$O$61),"")</f>
        <v/>
      </c>
      <c r="Z14" s="263" t="str">
        <f>IF(AND('Mapa final'!$Y$62="Muy Alta",'Mapa final'!$AA$62="Moderado"),CONCATENATE("R9C",'Mapa final'!$O$62),"")</f>
        <v/>
      </c>
      <c r="AA14" s="264" t="str">
        <f>IF(AND('Mapa final'!$Y$63="Muy Alta",'Mapa final'!$AA$63="Moderado"),CONCATENATE("R9C",'Mapa final'!$O$63),"")</f>
        <v/>
      </c>
      <c r="AB14" s="262" t="str">
        <f>IF(AND('Mapa final'!$Y$58="Muy Alta",'Mapa final'!$AA$58="Mayor"),CONCATENATE("R9C",'Mapa final'!$O$58),"")</f>
        <v/>
      </c>
      <c r="AC14" s="263" t="str">
        <f>IF(AND('Mapa final'!$Y$59="Muy Alta",'Mapa final'!$AA$59="Mayor"),CONCATENATE("R9C",'Mapa final'!$O$59),"")</f>
        <v/>
      </c>
      <c r="AD14" s="263" t="str">
        <f>IF(AND('Mapa final'!$Y$60="Muy Alta",'Mapa final'!$AA$60="Mayor"),CONCATENATE("R9C",'Mapa final'!$O$60),"")</f>
        <v/>
      </c>
      <c r="AE14" s="263" t="str">
        <f>IF(AND('Mapa final'!$Y$61="Muy Alta",'Mapa final'!$AA$61="Mayor"),CONCATENATE("R9C",'Mapa final'!$O$61),"")</f>
        <v/>
      </c>
      <c r="AF14" s="263" t="str">
        <f>IF(AND('Mapa final'!$Y$62="Muy Alta",'Mapa final'!$AA$62="Mayor"),CONCATENATE("R9C",'Mapa final'!$O$62),"")</f>
        <v/>
      </c>
      <c r="AG14" s="264" t="str">
        <f>IF(AND('Mapa final'!$Y$63="Muy Alta",'Mapa final'!$AA$63="Mayor"),CONCATENATE("R9C",'Mapa final'!$O$63),"")</f>
        <v/>
      </c>
      <c r="AH14" s="265" t="str">
        <f>IF(AND('Mapa final'!$Y$58="Muy Alta",'Mapa final'!$AA$58="Catastrófico"),CONCATENATE("R9C",'Mapa final'!$O$58),"")</f>
        <v/>
      </c>
      <c r="AI14" s="266" t="str">
        <f>IF(AND('Mapa final'!$Y$59="Muy Alta",'Mapa final'!$AA$59="Catastrófico"),CONCATENATE("R9C",'Mapa final'!$O$59),"")</f>
        <v/>
      </c>
      <c r="AJ14" s="266" t="str">
        <f>IF(AND('Mapa final'!$Y$60="Muy Alta",'Mapa final'!$AA$60="Catastrófico"),CONCATENATE("R9C",'Mapa final'!$O$60),"")</f>
        <v/>
      </c>
      <c r="AK14" s="266" t="str">
        <f>IF(AND('Mapa final'!$Y$61="Muy Alta",'Mapa final'!$AA$61="Catastrófico"),CONCATENATE("R9C",'Mapa final'!$O$61),"")</f>
        <v/>
      </c>
      <c r="AL14" s="266" t="str">
        <f>IF(AND('Mapa final'!$Y$62="Muy Alta",'Mapa final'!$AA$62="Catastrófico"),CONCATENATE("R9C",'Mapa final'!$O$62),"")</f>
        <v/>
      </c>
      <c r="AM14" s="267" t="str">
        <f>IF(AND('Mapa final'!$Y$63="Muy Alta",'Mapa final'!$AA$63="Catastrófico"),CONCATENATE("R9C",'Mapa final'!$O$63),"")</f>
        <v/>
      </c>
      <c r="AN14" s="15"/>
      <c r="AO14" s="661"/>
      <c r="AP14" s="662"/>
      <c r="AQ14" s="662"/>
      <c r="AR14" s="662"/>
      <c r="AS14" s="662"/>
      <c r="AT14" s="66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44"/>
      <c r="C15" s="644"/>
      <c r="D15" s="645"/>
      <c r="E15" s="652"/>
      <c r="F15" s="653"/>
      <c r="G15" s="653"/>
      <c r="H15" s="653"/>
      <c r="I15" s="654"/>
      <c r="J15" s="268" t="str">
        <f>IF(AND('Mapa final'!$Y$64="Muy Alta",'Mapa final'!$AA$64="Leve"),CONCATENATE("R10C",'Mapa final'!$O$64),"")</f>
        <v/>
      </c>
      <c r="K15" s="269" t="str">
        <f>IF(AND('Mapa final'!$Y$65="Muy Alta",'Mapa final'!$AA$65="Leve"),CONCATENATE("R10C",'Mapa final'!$O$65),"")</f>
        <v/>
      </c>
      <c r="L15" s="269" t="str">
        <f>IF(AND('Mapa final'!$Y$66="Muy Alta",'Mapa final'!$AA$66="Leve"),CONCATENATE("R10C",'Mapa final'!$O$66),"")</f>
        <v/>
      </c>
      <c r="M15" s="269" t="str">
        <f>IF(AND('Mapa final'!$Y$67="Muy Alta",'Mapa final'!$AA$67="Leve"),CONCATENATE("R10C",'Mapa final'!$O$67),"")</f>
        <v/>
      </c>
      <c r="N15" s="269" t="str">
        <f>IF(AND('Mapa final'!$Y$68="Muy Alta",'Mapa final'!$AA$68="Leve"),CONCATENATE("R10C",'Mapa final'!$O$68),"")</f>
        <v/>
      </c>
      <c r="O15" s="270" t="str">
        <f>IF(AND('Mapa final'!$Y$69="Muy Alta",'Mapa final'!$AA$69="Leve"),CONCATENATE("R10C",'Mapa final'!$O$69),"")</f>
        <v/>
      </c>
      <c r="P15" s="262" t="str">
        <f>IF(AND('Mapa final'!$Y$64="Muy Alta",'Mapa final'!$AA$64="Menor"),CONCATENATE("R10C",'Mapa final'!$O$64),"")</f>
        <v/>
      </c>
      <c r="Q15" s="263" t="str">
        <f>IF(AND('Mapa final'!$Y$65="Muy Alta",'Mapa final'!$AA$65="Menor"),CONCATENATE("R10C",'Mapa final'!$O$65),"")</f>
        <v/>
      </c>
      <c r="R15" s="263" t="str">
        <f>IF(AND('Mapa final'!$Y$66="Muy Alta",'Mapa final'!$AA$66="Menor"),CONCATENATE("R10C",'Mapa final'!$O$66),"")</f>
        <v/>
      </c>
      <c r="S15" s="263" t="str">
        <f>IF(AND('Mapa final'!$Y$67="Muy Alta",'Mapa final'!$AA$67="Menor"),CONCATENATE("R10C",'Mapa final'!$O$67),"")</f>
        <v/>
      </c>
      <c r="T15" s="263" t="str">
        <f>IF(AND('Mapa final'!$Y$68="Muy Alta",'Mapa final'!$AA$68="Menor"),CONCATENATE("R10C",'Mapa final'!$O$68),"")</f>
        <v/>
      </c>
      <c r="U15" s="264" t="str">
        <f>IF(AND('Mapa final'!$Y$69="Muy Alta",'Mapa final'!$AA$69="Menor"),CONCATENATE("R10C",'Mapa final'!$O$69),"")</f>
        <v/>
      </c>
      <c r="V15" s="268" t="str">
        <f>IF(AND('Mapa final'!$Y$64="Muy Alta",'Mapa final'!$AA$64="Moderado"),CONCATENATE("R10C",'Mapa final'!$O$64),"")</f>
        <v/>
      </c>
      <c r="W15" s="269" t="str">
        <f>IF(AND('Mapa final'!$Y$65="Muy Alta",'Mapa final'!$AA$65="Moderado"),CONCATENATE("R10C",'Mapa final'!$O$65),"")</f>
        <v/>
      </c>
      <c r="X15" s="269" t="str">
        <f>IF(AND('Mapa final'!$Y$66="Muy Alta",'Mapa final'!$AA$66="Moderado"),CONCATENATE("R10C",'Mapa final'!$O$66),"")</f>
        <v/>
      </c>
      <c r="Y15" s="269" t="str">
        <f>IF(AND('Mapa final'!$Y$67="Muy Alta",'Mapa final'!$AA$67="Moderado"),CONCATENATE("R10C",'Mapa final'!$O$67),"")</f>
        <v/>
      </c>
      <c r="Z15" s="269" t="str">
        <f>IF(AND('Mapa final'!$Y$68="Muy Alta",'Mapa final'!$AA$68="Moderado"),CONCATENATE("R10C",'Mapa final'!$O$68),"")</f>
        <v/>
      </c>
      <c r="AA15" s="270" t="str">
        <f>IF(AND('Mapa final'!$Y$69="Muy Alta",'Mapa final'!$AA$69="Moderado"),CONCATENATE("R10C",'Mapa final'!$O$69),"")</f>
        <v/>
      </c>
      <c r="AB15" s="262" t="str">
        <f>IF(AND('Mapa final'!$Y$64="Muy Alta",'Mapa final'!$AA$64="Mayor"),CONCATENATE("R10C",'Mapa final'!$O$64),"")</f>
        <v/>
      </c>
      <c r="AC15" s="263" t="str">
        <f>IF(AND('Mapa final'!$Y$65="Muy Alta",'Mapa final'!$AA$65="Mayor"),CONCATENATE("R10C",'Mapa final'!$O$65),"")</f>
        <v/>
      </c>
      <c r="AD15" s="263" t="str">
        <f>IF(AND('Mapa final'!$Y$66="Muy Alta",'Mapa final'!$AA$66="Mayor"),CONCATENATE("R10C",'Mapa final'!$O$66),"")</f>
        <v/>
      </c>
      <c r="AE15" s="263" t="str">
        <f>IF(AND('Mapa final'!$Y$67="Muy Alta",'Mapa final'!$AA$67="Mayor"),CONCATENATE("R10C",'Mapa final'!$O$67),"")</f>
        <v/>
      </c>
      <c r="AF15" s="263" t="str">
        <f>IF(AND('Mapa final'!$Y$68="Muy Alta",'Mapa final'!$AA$68="Mayor"),CONCATENATE("R10C",'Mapa final'!$O$68),"")</f>
        <v/>
      </c>
      <c r="AG15" s="264" t="str">
        <f>IF(AND('Mapa final'!$Y$69="Muy Alta",'Mapa final'!$AA$69="Mayor"),CONCATENATE("R10C",'Mapa final'!$O$69),"")</f>
        <v/>
      </c>
      <c r="AH15" s="271" t="str">
        <f>IF(AND('Mapa final'!$Y$64="Muy Alta",'Mapa final'!$AA$64="Catastrófico"),CONCATENATE("R10C",'Mapa final'!$O$64),"")</f>
        <v/>
      </c>
      <c r="AI15" s="272" t="str">
        <f>IF(AND('Mapa final'!$Y$65="Muy Alta",'Mapa final'!$AA$65="Catastrófico"),CONCATENATE("R10C",'Mapa final'!$O$65),"")</f>
        <v/>
      </c>
      <c r="AJ15" s="272" t="str">
        <f>IF(AND('Mapa final'!$Y$66="Muy Alta",'Mapa final'!$AA$66="Catastrófico"),CONCATENATE("R10C",'Mapa final'!$O$66),"")</f>
        <v/>
      </c>
      <c r="AK15" s="272" t="str">
        <f>IF(AND('Mapa final'!$Y$67="Muy Alta",'Mapa final'!$AA$67="Catastrófico"),CONCATENATE("R10C",'Mapa final'!$O$67),"")</f>
        <v/>
      </c>
      <c r="AL15" s="272" t="str">
        <f>IF(AND('Mapa final'!$Y$68="Muy Alta",'Mapa final'!$AA$68="Catastrófico"),CONCATENATE("R10C",'Mapa final'!$O$68),"")</f>
        <v/>
      </c>
      <c r="AM15" s="273" t="str">
        <f>IF(AND('Mapa final'!$Y$69="Muy Alta",'Mapa final'!$AA$69="Catastrófico"),CONCATENATE("R10C",'Mapa final'!$O$69),"")</f>
        <v/>
      </c>
      <c r="AN15" s="15"/>
      <c r="AO15" s="664"/>
      <c r="AP15" s="665"/>
      <c r="AQ15" s="665"/>
      <c r="AR15" s="665"/>
      <c r="AS15" s="665"/>
      <c r="AT15" s="66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44"/>
      <c r="C16" s="644"/>
      <c r="D16" s="645"/>
      <c r="E16" s="646" t="s">
        <v>586</v>
      </c>
      <c r="F16" s="647"/>
      <c r="G16" s="647"/>
      <c r="H16" s="647"/>
      <c r="I16" s="647"/>
      <c r="J16" s="274" t="str">
        <f>IF(AND('Mapa final'!$Y$10="Alta",'Mapa final'!$AA$10="Leve"),CONCATENATE("R1C",'Mapa final'!$O$10),"")</f>
        <v/>
      </c>
      <c r="K16" s="275" t="str">
        <f>IF(AND('Mapa final'!$Y$11="Alta",'Mapa final'!$AA$11="Leve"),CONCATENATE("R1C",'Mapa final'!$O$11),"")</f>
        <v/>
      </c>
      <c r="L16" s="275" t="str">
        <f>IF(AND('Mapa final'!$Y$12="Alta",'Mapa final'!$AA$12="Leve"),CONCATENATE("R1C",'Mapa final'!$O$12),"")</f>
        <v/>
      </c>
      <c r="M16" s="275" t="str">
        <f>IF(AND('Mapa final'!$Y$13="Alta",'Mapa final'!$AA$13="Leve"),CONCATENATE("R1C",'Mapa final'!$O$13),"")</f>
        <v/>
      </c>
      <c r="N16" s="275" t="str">
        <f>IF(AND('Mapa final'!$Y$14="Alta",'Mapa final'!$AA$14="Leve"),CONCATENATE("R1C",'Mapa final'!$O$14),"")</f>
        <v/>
      </c>
      <c r="O16" s="276" t="str">
        <f>IF(AND('Mapa final'!$Y$15="Alta",'Mapa final'!$AA$15="Leve"),CONCATENATE("R1C",'Mapa final'!$O$15),"")</f>
        <v/>
      </c>
      <c r="P16" s="274" t="str">
        <f>IF(AND('Mapa final'!$Y$10="Alta",'Mapa final'!$AA$10="Menor"),CONCATENATE("R1C",'Mapa final'!$O$10),"")</f>
        <v/>
      </c>
      <c r="Q16" s="275" t="str">
        <f>IF(AND('Mapa final'!$Y$11="Alta",'Mapa final'!$AA$11="Menor"),CONCATENATE("R1C",'Mapa final'!$O$11),"")</f>
        <v/>
      </c>
      <c r="R16" s="275" t="str">
        <f>IF(AND('Mapa final'!$Y$12="Alta",'Mapa final'!$AA$12="Menor"),CONCATENATE("R1C",'Mapa final'!$O$12),"")</f>
        <v/>
      </c>
      <c r="S16" s="275" t="str">
        <f>IF(AND('Mapa final'!$Y$13="Alta",'Mapa final'!$AA$13="Menor"),CONCATENATE("R1C",'Mapa final'!$O$13),"")</f>
        <v/>
      </c>
      <c r="T16" s="275" t="str">
        <f>IF(AND('Mapa final'!$Y$14="Alta",'Mapa final'!$AA$14="Menor"),CONCATENATE("R1C",'Mapa final'!$O$14),"")</f>
        <v/>
      </c>
      <c r="U16" s="276" t="str">
        <f>IF(AND('Mapa final'!$Y$15="Alta",'Mapa final'!$AA$15="Menor"),CONCATENATE("R1C",'Mapa final'!$O$15),"")</f>
        <v/>
      </c>
      <c r="V16" s="256" t="str">
        <f>IF(AND('Mapa final'!$Y$10="Alta",'Mapa final'!$AA$10="Moderado"),CONCATENATE("R1C",'Mapa final'!$O$10),"")</f>
        <v/>
      </c>
      <c r="W16" s="257" t="str">
        <f>IF(AND('Mapa final'!$Y$11="Alta",'Mapa final'!$AA$11="Moderado"),CONCATENATE("R1C",'Mapa final'!$O$11),"")</f>
        <v/>
      </c>
      <c r="X16" s="257" t="str">
        <f>IF(AND('Mapa final'!$Y$12="Alta",'Mapa final'!$AA$12="Moderado"),CONCATENATE("R1C",'Mapa final'!$O$12),"")</f>
        <v/>
      </c>
      <c r="Y16" s="257" t="str">
        <f>IF(AND('Mapa final'!$Y$13="Alta",'Mapa final'!$AA$13="Moderado"),CONCATENATE("R1C",'Mapa final'!$O$13),"")</f>
        <v/>
      </c>
      <c r="Z16" s="257" t="str">
        <f>IF(AND('Mapa final'!$Y$14="Alta",'Mapa final'!$AA$14="Moderado"),CONCATENATE("R1C",'Mapa final'!$O$14),"")</f>
        <v/>
      </c>
      <c r="AA16" s="258" t="str">
        <f>IF(AND('Mapa final'!$Y$15="Alta",'Mapa final'!$AA$15="Moderado"),CONCATENATE("R1C",'Mapa final'!$O$15),"")</f>
        <v/>
      </c>
      <c r="AB16" s="256" t="str">
        <f>IF(AND('Mapa final'!$Y$10="Alta",'Mapa final'!$AA$10="Mayor"),CONCATENATE("R1C",'Mapa final'!$O$10),"")</f>
        <v/>
      </c>
      <c r="AC16" s="257" t="str">
        <f>IF(AND('Mapa final'!$Y$11="Alta",'Mapa final'!$AA$11="Mayor"),CONCATENATE("R1C",'Mapa final'!$O$11),"")</f>
        <v/>
      </c>
      <c r="AD16" s="257" t="str">
        <f>IF(AND('Mapa final'!$Y$12="Alta",'Mapa final'!$AA$12="Mayor"),CONCATENATE("R1C",'Mapa final'!$O$12),"")</f>
        <v/>
      </c>
      <c r="AE16" s="257" t="str">
        <f>IF(AND('Mapa final'!$Y$13="Alta",'Mapa final'!$AA$13="Mayor"),CONCATENATE("R1C",'Mapa final'!$O$13),"")</f>
        <v/>
      </c>
      <c r="AF16" s="257" t="str">
        <f>IF(AND('Mapa final'!$Y$14="Alta",'Mapa final'!$AA$14="Mayor"),CONCATENATE("R1C",'Mapa final'!$O$14),"")</f>
        <v/>
      </c>
      <c r="AG16" s="258" t="str">
        <f>IF(AND('Mapa final'!$Y$15="Alta",'Mapa final'!$AA$15="Mayor"),CONCATENATE("R1C",'Mapa final'!$O$15),"")</f>
        <v/>
      </c>
      <c r="AH16" s="259" t="str">
        <f>IF(AND('Mapa final'!$Y$10="Alta",'Mapa final'!$AA$10="Catastrófico"),CONCATENATE("R1C",'Mapa final'!$O$10),"")</f>
        <v/>
      </c>
      <c r="AI16" s="260" t="str">
        <f>IF(AND('Mapa final'!$Y$11="Alta",'Mapa final'!$AA$11="Catastrófico"),CONCATENATE("R1C",'Mapa final'!$O$11),"")</f>
        <v/>
      </c>
      <c r="AJ16" s="260" t="str">
        <f>IF(AND('Mapa final'!$Y$12="Alta",'Mapa final'!$AA$12="Catastrófico"),CONCATENATE("R1C",'Mapa final'!$O$12),"")</f>
        <v/>
      </c>
      <c r="AK16" s="260" t="str">
        <f>IF(AND('Mapa final'!$Y$13="Alta",'Mapa final'!$AA$13="Catastrófico"),CONCATENATE("R1C",'Mapa final'!$O$13),"")</f>
        <v/>
      </c>
      <c r="AL16" s="260" t="str">
        <f>IF(AND('Mapa final'!$Y$14="Alta",'Mapa final'!$AA$14="Catastrófico"),CONCATENATE("R1C",'Mapa final'!$O$14),"")</f>
        <v/>
      </c>
      <c r="AM16" s="261" t="str">
        <f>IF(AND('Mapa final'!$Y$15="Alta",'Mapa final'!$AA$15="Catastrófico"),CONCATENATE("R1C",'Mapa final'!$O$15),"")</f>
        <v/>
      </c>
      <c r="AN16" s="15"/>
      <c r="AO16" s="668" t="s">
        <v>587</v>
      </c>
      <c r="AP16" s="669"/>
      <c r="AQ16" s="669"/>
      <c r="AR16" s="669"/>
      <c r="AS16" s="669"/>
      <c r="AT16" s="67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44"/>
      <c r="C17" s="644"/>
      <c r="D17" s="645"/>
      <c r="E17" s="667"/>
      <c r="F17" s="650"/>
      <c r="G17" s="650"/>
      <c r="H17" s="650"/>
      <c r="I17" s="650"/>
      <c r="J17" s="277" t="str">
        <f>IF(AND('Mapa final'!$Y$16="Alta",'Mapa final'!$AA$16="Leve"),CONCATENATE("R2C",'Mapa final'!$O$16),"")</f>
        <v/>
      </c>
      <c r="K17" s="278" t="str">
        <f>IF(AND('Mapa final'!$Y$17="Alta",'Mapa final'!$AA$17="Leve"),CONCATENATE("R2C",'Mapa final'!$O$17),"")</f>
        <v/>
      </c>
      <c r="L17" s="278" t="str">
        <f>IF(AND('Mapa final'!$Y$18="Alta",'Mapa final'!$AA$18="Leve"),CONCATENATE("R2C",'Mapa final'!$O$18),"")</f>
        <v/>
      </c>
      <c r="M17" s="278" t="str">
        <f>IF(AND('Mapa final'!$Y$19="Alta",'Mapa final'!$AA$19="Leve"),CONCATENATE("R2C",'Mapa final'!$O$19),"")</f>
        <v/>
      </c>
      <c r="N17" s="278" t="str">
        <f>IF(AND('Mapa final'!$Y$20="Alta",'Mapa final'!$AA$20="Leve"),CONCATENATE("R2C",'Mapa final'!$O$20),"")</f>
        <v/>
      </c>
      <c r="O17" s="279" t="str">
        <f>IF(AND('Mapa final'!$Y$21="Alta",'Mapa final'!$AA$21="Leve"),CONCATENATE("R2C",'Mapa final'!$O$21),"")</f>
        <v/>
      </c>
      <c r="P17" s="277" t="str">
        <f>IF(AND('Mapa final'!$Y$16="Alta",'Mapa final'!$AA$16="Menor"),CONCATENATE("R2C",'Mapa final'!$O$16),"")</f>
        <v/>
      </c>
      <c r="Q17" s="278" t="str">
        <f>IF(AND('Mapa final'!$Y$17="Alta",'Mapa final'!$AA$17="Menor"),CONCATENATE("R2C",'Mapa final'!$O$17),"")</f>
        <v/>
      </c>
      <c r="R17" s="278" t="str">
        <f>IF(AND('Mapa final'!$Y$18="Alta",'Mapa final'!$AA$18="Menor"),CONCATENATE("R2C",'Mapa final'!$O$18),"")</f>
        <v/>
      </c>
      <c r="S17" s="278" t="str">
        <f>IF(AND('Mapa final'!$Y$19="Alta",'Mapa final'!$AA$19="Menor"),CONCATENATE("R2C",'Mapa final'!$O$19),"")</f>
        <v/>
      </c>
      <c r="T17" s="278" t="str">
        <f>IF(AND('Mapa final'!$Y$20="Alta",'Mapa final'!$AA$20="Menor"),CONCATENATE("R2C",'Mapa final'!$O$20),"")</f>
        <v/>
      </c>
      <c r="U17" s="279" t="str">
        <f>IF(AND('Mapa final'!$Y$21="Alta",'Mapa final'!$AA$21="Menor"),CONCATENATE("R2C",'Mapa final'!$O$21),"")</f>
        <v/>
      </c>
      <c r="V17" s="262" t="str">
        <f>IF(AND('Mapa final'!$Y$16="Alta",'Mapa final'!$AA$16="Moderado"),CONCATENATE("R2C",'Mapa final'!$O$16),"")</f>
        <v/>
      </c>
      <c r="W17" s="263" t="str">
        <f>IF(AND('Mapa final'!$Y$17="Alta",'Mapa final'!$AA$17="Moderado"),CONCATENATE("R2C",'Mapa final'!$O$17),"")</f>
        <v/>
      </c>
      <c r="X17" s="263" t="str">
        <f>IF(AND('Mapa final'!$Y$18="Alta",'Mapa final'!$AA$18="Moderado"),CONCATENATE("R2C",'Mapa final'!$O$18),"")</f>
        <v/>
      </c>
      <c r="Y17" s="263" t="str">
        <f>IF(AND('Mapa final'!$Y$19="Alta",'Mapa final'!$AA$19="Moderado"),CONCATENATE("R2C",'Mapa final'!$O$19),"")</f>
        <v/>
      </c>
      <c r="Z17" s="263" t="str">
        <f>IF(AND('Mapa final'!$Y$20="Alta",'Mapa final'!$AA$20="Moderado"),CONCATENATE("R2C",'Mapa final'!$O$20),"")</f>
        <v/>
      </c>
      <c r="AA17" s="264" t="str">
        <f>IF(AND('Mapa final'!$Y$21="Alta",'Mapa final'!$AA$21="Moderado"),CONCATENATE("R2C",'Mapa final'!$O$21),"")</f>
        <v/>
      </c>
      <c r="AB17" s="262" t="str">
        <f>IF(AND('Mapa final'!$Y$16="Alta",'Mapa final'!$AA$16="Mayor"),CONCATENATE("R2C",'Mapa final'!$O$16),"")</f>
        <v/>
      </c>
      <c r="AC17" s="263" t="str">
        <f>IF(AND('Mapa final'!$Y$17="Alta",'Mapa final'!$AA$17="Mayor"),CONCATENATE("R2C",'Mapa final'!$O$17),"")</f>
        <v/>
      </c>
      <c r="AD17" s="263" t="str">
        <f>IF(AND('Mapa final'!$Y$18="Alta",'Mapa final'!$AA$18="Mayor"),CONCATENATE("R2C",'Mapa final'!$O$18),"")</f>
        <v/>
      </c>
      <c r="AE17" s="263" t="str">
        <f>IF(AND('Mapa final'!$Y$19="Alta",'Mapa final'!$AA$19="Mayor"),CONCATENATE("R2C",'Mapa final'!$O$19),"")</f>
        <v/>
      </c>
      <c r="AF17" s="263" t="str">
        <f>IF(AND('Mapa final'!$Y$20="Alta",'Mapa final'!$AA$20="Mayor"),CONCATENATE("R2C",'Mapa final'!$O$20),"")</f>
        <v/>
      </c>
      <c r="AG17" s="264" t="str">
        <f>IF(AND('Mapa final'!$Y$21="Alta",'Mapa final'!$AA$21="Mayor"),CONCATENATE("R2C",'Mapa final'!$O$21),"")</f>
        <v/>
      </c>
      <c r="AH17" s="265" t="str">
        <f>IF(AND('Mapa final'!$Y$16="Alta",'Mapa final'!$AA$16="Catastrófico"),CONCATENATE("R2C",'Mapa final'!$O$16),"")</f>
        <v/>
      </c>
      <c r="AI17" s="266" t="str">
        <f>IF(AND('Mapa final'!$Y$17="Alta",'Mapa final'!$AA$17="Catastrófico"),CONCATENATE("R2C",'Mapa final'!$O$17),"")</f>
        <v/>
      </c>
      <c r="AJ17" s="266" t="str">
        <f>IF(AND('Mapa final'!$Y$18="Alta",'Mapa final'!$AA$18="Catastrófico"),CONCATENATE("R2C",'Mapa final'!$O$18),"")</f>
        <v/>
      </c>
      <c r="AK17" s="266" t="str">
        <f>IF(AND('Mapa final'!$Y$19="Alta",'Mapa final'!$AA$19="Catastrófico"),CONCATENATE("R2C",'Mapa final'!$O$19),"")</f>
        <v/>
      </c>
      <c r="AL17" s="266" t="str">
        <f>IF(AND('Mapa final'!$Y$20="Alta",'Mapa final'!$AA$20="Catastrófico"),CONCATENATE("R2C",'Mapa final'!$O$20),"")</f>
        <v/>
      </c>
      <c r="AM17" s="267" t="str">
        <f>IF(AND('Mapa final'!$Y$21="Alta",'Mapa final'!$AA$21="Catastrófico"),CONCATENATE("R2C",'Mapa final'!$O$21),"")</f>
        <v/>
      </c>
      <c r="AN17" s="15"/>
      <c r="AO17" s="671"/>
      <c r="AP17" s="672"/>
      <c r="AQ17" s="672"/>
      <c r="AR17" s="672"/>
      <c r="AS17" s="672"/>
      <c r="AT17" s="67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44"/>
      <c r="C18" s="644"/>
      <c r="D18" s="645"/>
      <c r="E18" s="649"/>
      <c r="F18" s="650"/>
      <c r="G18" s="650"/>
      <c r="H18" s="650"/>
      <c r="I18" s="650"/>
      <c r="J18" s="277" t="str">
        <f>IF(AND('Mapa final'!$Y$22="Alta",'Mapa final'!$AA$22="Leve"),CONCATENATE("R3C",'Mapa final'!$O$22),"")</f>
        <v/>
      </c>
      <c r="K18" s="278" t="str">
        <f>IF(AND('Mapa final'!$Y$23="Alta",'Mapa final'!$AA$23="Leve"),CONCATENATE("R3C",'Mapa final'!$O$23),"")</f>
        <v/>
      </c>
      <c r="L18" s="278" t="str">
        <f>IF(AND('Mapa final'!$Y$24="Alta",'Mapa final'!$AA$24="Leve"),CONCATENATE("R3C",'Mapa final'!$O$24),"")</f>
        <v/>
      </c>
      <c r="M18" s="278" t="str">
        <f>IF(AND('Mapa final'!$Y$25="Alta",'Mapa final'!$AA$25="Leve"),CONCATENATE("R3C",'Mapa final'!$O$25),"")</f>
        <v/>
      </c>
      <c r="N18" s="278" t="str">
        <f>IF(AND('Mapa final'!$Y$26="Alta",'Mapa final'!$AA$26="Leve"),CONCATENATE("R3C",'Mapa final'!$O$26),"")</f>
        <v/>
      </c>
      <c r="O18" s="279" t="str">
        <f>IF(AND('Mapa final'!$Y$27="Alta",'Mapa final'!$AA$27="Leve"),CONCATENATE("R3C",'Mapa final'!$O$27),"")</f>
        <v/>
      </c>
      <c r="P18" s="277" t="str">
        <f>IF(AND('Mapa final'!$Y$22="Alta",'Mapa final'!$AA$22="Menor"),CONCATENATE("R3C",'Mapa final'!$O$22),"")</f>
        <v/>
      </c>
      <c r="Q18" s="278" t="str">
        <f>IF(AND('Mapa final'!$Y$23="Alta",'Mapa final'!$AA$23="Menor"),CONCATENATE("R3C",'Mapa final'!$O$23),"")</f>
        <v/>
      </c>
      <c r="R18" s="278" t="str">
        <f>IF(AND('Mapa final'!$Y$24="Alta",'Mapa final'!$AA$24="Menor"),CONCATENATE("R3C",'Mapa final'!$O$24),"")</f>
        <v/>
      </c>
      <c r="S18" s="278" t="str">
        <f>IF(AND('Mapa final'!$Y$25="Alta",'Mapa final'!$AA$25="Menor"),CONCATENATE("R3C",'Mapa final'!$O$25),"")</f>
        <v/>
      </c>
      <c r="T18" s="278" t="str">
        <f>IF(AND('Mapa final'!$Y$26="Alta",'Mapa final'!$AA$26="Menor"),CONCATENATE("R3C",'Mapa final'!$O$26),"")</f>
        <v/>
      </c>
      <c r="U18" s="279" t="str">
        <f>IF(AND('Mapa final'!$Y$27="Alta",'Mapa final'!$AA$27="Menor"),CONCATENATE("R3C",'Mapa final'!$O$27),"")</f>
        <v/>
      </c>
      <c r="V18" s="262" t="str">
        <f>IF(AND('Mapa final'!$Y$22="Alta",'Mapa final'!$AA$22="Moderado"),CONCATENATE("R3C",'Mapa final'!$O$22),"")</f>
        <v/>
      </c>
      <c r="W18" s="263" t="str">
        <f>IF(AND('Mapa final'!$Y$23="Alta",'Mapa final'!$AA$23="Moderado"),CONCATENATE("R3C",'Mapa final'!$O$23),"")</f>
        <v/>
      </c>
      <c r="X18" s="263" t="str">
        <f>IF(AND('Mapa final'!$Y$24="Alta",'Mapa final'!$AA$24="Moderado"),CONCATENATE("R3C",'Mapa final'!$O$24),"")</f>
        <v/>
      </c>
      <c r="Y18" s="263" t="str">
        <f>IF(AND('Mapa final'!$Y$25="Alta",'Mapa final'!$AA$25="Moderado"),CONCATENATE("R3C",'Mapa final'!$O$25),"")</f>
        <v/>
      </c>
      <c r="Z18" s="263" t="str">
        <f>IF(AND('Mapa final'!$Y$26="Alta",'Mapa final'!$AA$26="Moderado"),CONCATENATE("R3C",'Mapa final'!$O$26),"")</f>
        <v/>
      </c>
      <c r="AA18" s="264" t="str">
        <f>IF(AND('Mapa final'!$Y$27="Alta",'Mapa final'!$AA$27="Moderado"),CONCATENATE("R3C",'Mapa final'!$O$27),"")</f>
        <v/>
      </c>
      <c r="AB18" s="262" t="str">
        <f>IF(AND('Mapa final'!$Y$22="Alta",'Mapa final'!$AA$22="Mayor"),CONCATENATE("R3C",'Mapa final'!$O$22),"")</f>
        <v/>
      </c>
      <c r="AC18" s="263" t="str">
        <f>IF(AND('Mapa final'!$Y$23="Alta",'Mapa final'!$AA$23="Mayor"),CONCATENATE("R3C",'Mapa final'!$O$23),"")</f>
        <v/>
      </c>
      <c r="AD18" s="263" t="str">
        <f>IF(AND('Mapa final'!$Y$24="Alta",'Mapa final'!$AA$24="Mayor"),CONCATENATE("R3C",'Mapa final'!$O$24),"")</f>
        <v/>
      </c>
      <c r="AE18" s="263" t="str">
        <f>IF(AND('Mapa final'!$Y$25="Alta",'Mapa final'!$AA$25="Mayor"),CONCATENATE("R3C",'Mapa final'!$O$25),"")</f>
        <v/>
      </c>
      <c r="AF18" s="263" t="str">
        <f>IF(AND('Mapa final'!$Y$26="Alta",'Mapa final'!$AA$26="Mayor"),CONCATENATE("R3C",'Mapa final'!$O$26),"")</f>
        <v/>
      </c>
      <c r="AG18" s="264" t="str">
        <f>IF(AND('Mapa final'!$Y$27="Alta",'Mapa final'!$AA$27="Mayor"),CONCATENATE("R3C",'Mapa final'!$O$27),"")</f>
        <v/>
      </c>
      <c r="AH18" s="265" t="str">
        <f>IF(AND('Mapa final'!$Y$22="Alta",'Mapa final'!$AA$22="Catastrófico"),CONCATENATE("R3C",'Mapa final'!$O$22),"")</f>
        <v/>
      </c>
      <c r="AI18" s="266" t="str">
        <f>IF(AND('Mapa final'!$Y$23="Alta",'Mapa final'!$AA$23="Catastrófico"),CONCATENATE("R3C",'Mapa final'!$O$23),"")</f>
        <v/>
      </c>
      <c r="AJ18" s="266" t="str">
        <f>IF(AND('Mapa final'!$Y$24="Alta",'Mapa final'!$AA$24="Catastrófico"),CONCATENATE("R3C",'Mapa final'!$O$24),"")</f>
        <v/>
      </c>
      <c r="AK18" s="266" t="str">
        <f>IF(AND('Mapa final'!$Y$25="Alta",'Mapa final'!$AA$25="Catastrófico"),CONCATENATE("R3C",'Mapa final'!$O$25),"")</f>
        <v/>
      </c>
      <c r="AL18" s="266" t="str">
        <f>IF(AND('Mapa final'!$Y$26="Alta",'Mapa final'!$AA$26="Catastrófico"),CONCATENATE("R3C",'Mapa final'!$O$26),"")</f>
        <v/>
      </c>
      <c r="AM18" s="267" t="str">
        <f>IF(AND('Mapa final'!$Y$27="Alta",'Mapa final'!$AA$27="Catastrófico"),CONCATENATE("R3C",'Mapa final'!$O$27),"")</f>
        <v/>
      </c>
      <c r="AN18" s="15"/>
      <c r="AO18" s="671"/>
      <c r="AP18" s="672"/>
      <c r="AQ18" s="672"/>
      <c r="AR18" s="672"/>
      <c r="AS18" s="672"/>
      <c r="AT18" s="67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44"/>
      <c r="C19" s="644"/>
      <c r="D19" s="645"/>
      <c r="E19" s="649"/>
      <c r="F19" s="650"/>
      <c r="G19" s="650"/>
      <c r="H19" s="650"/>
      <c r="I19" s="650"/>
      <c r="J19" s="277" t="str">
        <f>IF(AND('Mapa final'!$Y$28="Alta",'Mapa final'!$AA$28="Leve"),CONCATENATE("R4C",'Mapa final'!$O$28),"")</f>
        <v/>
      </c>
      <c r="K19" s="278" t="str">
        <f>IF(AND('Mapa final'!$Y$29="Alta",'Mapa final'!$AA$29="Leve"),CONCATENATE("R4C",'Mapa final'!$O$29),"")</f>
        <v/>
      </c>
      <c r="L19" s="278" t="str">
        <f>IF(AND('Mapa final'!$Y$30="Alta",'Mapa final'!$AA$30="Leve"),CONCATENATE("R4C",'Mapa final'!$O$30),"")</f>
        <v/>
      </c>
      <c r="M19" s="278" t="str">
        <f>IF(AND('Mapa final'!$Y$31="Alta",'Mapa final'!$AA$31="Leve"),CONCATENATE("R4C",'Mapa final'!$O$31),"")</f>
        <v/>
      </c>
      <c r="N19" s="278" t="str">
        <f>IF(AND('Mapa final'!$Y$32="Alta",'Mapa final'!$AA$32="Leve"),CONCATENATE("R4C",'Mapa final'!$O$32),"")</f>
        <v/>
      </c>
      <c r="O19" s="279" t="str">
        <f>IF(AND('Mapa final'!$Y$33="Alta",'Mapa final'!$AA$33="Leve"),CONCATENATE("R4C",'Mapa final'!$O$33),"")</f>
        <v/>
      </c>
      <c r="P19" s="277" t="str">
        <f>IF(AND('Mapa final'!$Y$28="Alta",'Mapa final'!$AA$28="Menor"),CONCATENATE("R4C",'Mapa final'!$O$28),"")</f>
        <v/>
      </c>
      <c r="Q19" s="278" t="str">
        <f>IF(AND('Mapa final'!$Y$29="Alta",'Mapa final'!$AA$29="Menor"),CONCATENATE("R4C",'Mapa final'!$O$29),"")</f>
        <v/>
      </c>
      <c r="R19" s="278" t="str">
        <f>IF(AND('Mapa final'!$Y$30="Alta",'Mapa final'!$AA$30="Menor"),CONCATENATE("R4C",'Mapa final'!$O$30),"")</f>
        <v/>
      </c>
      <c r="S19" s="278" t="str">
        <f>IF(AND('Mapa final'!$Y$31="Alta",'Mapa final'!$AA$31="Menor"),CONCATENATE("R4C",'Mapa final'!$O$31),"")</f>
        <v/>
      </c>
      <c r="T19" s="278" t="str">
        <f>IF(AND('Mapa final'!$Y$32="Alta",'Mapa final'!$AA$32="Menor"),CONCATENATE("R4C",'Mapa final'!$O$32),"")</f>
        <v/>
      </c>
      <c r="U19" s="279" t="str">
        <f>IF(AND('Mapa final'!$Y$33="Alta",'Mapa final'!$AA$33="Menor"),CONCATENATE("R4C",'Mapa final'!$O$33),"")</f>
        <v/>
      </c>
      <c r="V19" s="262" t="str">
        <f>IF(AND('Mapa final'!$Y$28="Alta",'Mapa final'!$AA$28="Moderado"),CONCATENATE("R4C",'Mapa final'!$O$28),"")</f>
        <v/>
      </c>
      <c r="W19" s="263" t="str">
        <f>IF(AND('Mapa final'!$Y$29="Alta",'Mapa final'!$AA$29="Moderado"),CONCATENATE("R4C",'Mapa final'!$O$29),"")</f>
        <v/>
      </c>
      <c r="X19" s="263" t="str">
        <f>IF(AND('Mapa final'!$Y$30="Alta",'Mapa final'!$AA$30="Moderado"),CONCATENATE("R4C",'Mapa final'!$O$30),"")</f>
        <v/>
      </c>
      <c r="Y19" s="263" t="str">
        <f>IF(AND('Mapa final'!$Y$31="Alta",'Mapa final'!$AA$31="Moderado"),CONCATENATE("R4C",'Mapa final'!$O$31),"")</f>
        <v/>
      </c>
      <c r="Z19" s="263" t="str">
        <f>IF(AND('Mapa final'!$Y$32="Alta",'Mapa final'!$AA$32="Moderado"),CONCATENATE("R4C",'Mapa final'!$O$32),"")</f>
        <v/>
      </c>
      <c r="AA19" s="264" t="str">
        <f>IF(AND('Mapa final'!$Y$33="Alta",'Mapa final'!$AA$33="Moderado"),CONCATENATE("R4C",'Mapa final'!$O$33),"")</f>
        <v/>
      </c>
      <c r="AB19" s="262" t="str">
        <f>IF(AND('Mapa final'!$Y$28="Alta",'Mapa final'!$AA$28="Mayor"),CONCATENATE("R4C",'Mapa final'!$O$28),"")</f>
        <v/>
      </c>
      <c r="AC19" s="263" t="str">
        <f>IF(AND('Mapa final'!$Y$29="Alta",'Mapa final'!$AA$29="Mayor"),CONCATENATE("R4C",'Mapa final'!$O$29),"")</f>
        <v/>
      </c>
      <c r="AD19" s="263" t="str">
        <f>IF(AND('Mapa final'!$Y$30="Alta",'Mapa final'!$AA$30="Mayor"),CONCATENATE("R4C",'Mapa final'!$O$30),"")</f>
        <v/>
      </c>
      <c r="AE19" s="263" t="str">
        <f>IF(AND('Mapa final'!$Y$31="Alta",'Mapa final'!$AA$31="Mayor"),CONCATENATE("R4C",'Mapa final'!$O$31),"")</f>
        <v/>
      </c>
      <c r="AF19" s="263" t="str">
        <f>IF(AND('Mapa final'!$Y$32="Alta",'Mapa final'!$AA$32="Mayor"),CONCATENATE("R4C",'Mapa final'!$O$32),"")</f>
        <v/>
      </c>
      <c r="AG19" s="264" t="str">
        <f>IF(AND('Mapa final'!$Y$33="Alta",'Mapa final'!$AA$33="Mayor"),CONCATENATE("R4C",'Mapa final'!$O$33),"")</f>
        <v/>
      </c>
      <c r="AH19" s="265" t="str">
        <f>IF(AND('Mapa final'!$Y$28="Alta",'Mapa final'!$AA$28="Catastrófico"),CONCATENATE("R4C",'Mapa final'!$O$28),"")</f>
        <v/>
      </c>
      <c r="AI19" s="266" t="str">
        <f>IF(AND('Mapa final'!$Y$29="Alta",'Mapa final'!$AA$29="Catastrófico"),CONCATENATE("R4C",'Mapa final'!$O$29),"")</f>
        <v/>
      </c>
      <c r="AJ19" s="266" t="str">
        <f>IF(AND('Mapa final'!$Y$30="Alta",'Mapa final'!$AA$30="Catastrófico"),CONCATENATE("R4C",'Mapa final'!$O$30),"")</f>
        <v/>
      </c>
      <c r="AK19" s="266" t="str">
        <f>IF(AND('Mapa final'!$Y$31="Alta",'Mapa final'!$AA$31="Catastrófico"),CONCATENATE("R4C",'Mapa final'!$O$31),"")</f>
        <v/>
      </c>
      <c r="AL19" s="266" t="str">
        <f>IF(AND('Mapa final'!$Y$32="Alta",'Mapa final'!$AA$32="Catastrófico"),CONCATENATE("R4C",'Mapa final'!$O$32),"")</f>
        <v/>
      </c>
      <c r="AM19" s="267" t="str">
        <f>IF(AND('Mapa final'!$Y$33="Alta",'Mapa final'!$AA$33="Catastrófico"),CONCATENATE("R4C",'Mapa final'!$O$33),"")</f>
        <v/>
      </c>
      <c r="AN19" s="15"/>
      <c r="AO19" s="671"/>
      <c r="AP19" s="672"/>
      <c r="AQ19" s="672"/>
      <c r="AR19" s="672"/>
      <c r="AS19" s="672"/>
      <c r="AT19" s="67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44"/>
      <c r="C20" s="644"/>
      <c r="D20" s="645"/>
      <c r="E20" s="649"/>
      <c r="F20" s="650"/>
      <c r="G20" s="650"/>
      <c r="H20" s="650"/>
      <c r="I20" s="650"/>
      <c r="J20" s="277" t="str">
        <f>IF(AND('Mapa final'!$Y$34="Alta",'Mapa final'!$AA$34="Leve"),CONCATENATE("R5C",'Mapa final'!$O$34),"")</f>
        <v/>
      </c>
      <c r="K20" s="278" t="str">
        <f>IF(AND('Mapa final'!$Y$35="Alta",'Mapa final'!$AA$35="Leve"),CONCATENATE("R5C",'Mapa final'!$O$35),"")</f>
        <v/>
      </c>
      <c r="L20" s="278" t="str">
        <f>IF(AND('Mapa final'!$Y$36="Alta",'Mapa final'!$AA$36="Leve"),CONCATENATE("R5C",'Mapa final'!$O$36),"")</f>
        <v/>
      </c>
      <c r="M20" s="278" t="str">
        <f>IF(AND('Mapa final'!$Y$37="Alta",'Mapa final'!$AA$37="Leve"),CONCATENATE("R5C",'Mapa final'!$O$37),"")</f>
        <v/>
      </c>
      <c r="N20" s="278" t="str">
        <f>IF(AND('Mapa final'!$Y$38="Alta",'Mapa final'!$AA$38="Leve"),CONCATENATE("R5C",'Mapa final'!$O$38),"")</f>
        <v/>
      </c>
      <c r="O20" s="279" t="str">
        <f>IF(AND('Mapa final'!$Y$39="Alta",'Mapa final'!$AA$39="Leve"),CONCATENATE("R5C",'Mapa final'!$O$39),"")</f>
        <v/>
      </c>
      <c r="P20" s="277" t="str">
        <f>IF(AND('Mapa final'!$Y$34="Alta",'Mapa final'!$AA$34="Menor"),CONCATENATE("R5C",'Mapa final'!$O$34),"")</f>
        <v/>
      </c>
      <c r="Q20" s="278" t="str">
        <f>IF(AND('Mapa final'!$Y$35="Alta",'Mapa final'!$AA$35="Menor"),CONCATENATE("R5C",'Mapa final'!$O$35),"")</f>
        <v/>
      </c>
      <c r="R20" s="278" t="str">
        <f>IF(AND('Mapa final'!$Y$36="Alta",'Mapa final'!$AA$36="Menor"),CONCATENATE("R5C",'Mapa final'!$O$36),"")</f>
        <v/>
      </c>
      <c r="S20" s="278" t="str">
        <f>IF(AND('Mapa final'!$Y$37="Alta",'Mapa final'!$AA$37="Menor"),CONCATENATE("R5C",'Mapa final'!$O$37),"")</f>
        <v/>
      </c>
      <c r="T20" s="278" t="str">
        <f>IF(AND('Mapa final'!$Y$38="Alta",'Mapa final'!$AA$38="Menor"),CONCATENATE("R5C",'Mapa final'!$O$38),"")</f>
        <v/>
      </c>
      <c r="U20" s="279" t="str">
        <f>IF(AND('Mapa final'!$Y$39="Alta",'Mapa final'!$AA$39="Menor"),CONCATENATE("R5C",'Mapa final'!$O$39),"")</f>
        <v/>
      </c>
      <c r="V20" s="262" t="str">
        <f>IF(AND('Mapa final'!$Y$34="Alta",'Mapa final'!$AA$34="Moderado"),CONCATENATE("R5C",'Mapa final'!$O$34),"")</f>
        <v/>
      </c>
      <c r="W20" s="263" t="str">
        <f>IF(AND('Mapa final'!$Y$35="Alta",'Mapa final'!$AA$35="Moderado"),CONCATENATE("R5C",'Mapa final'!$O$35),"")</f>
        <v/>
      </c>
      <c r="X20" s="263" t="str">
        <f>IF(AND('Mapa final'!$Y$36="Alta",'Mapa final'!$AA$36="Moderado"),CONCATENATE("R5C",'Mapa final'!$O$36),"")</f>
        <v/>
      </c>
      <c r="Y20" s="263" t="str">
        <f>IF(AND('Mapa final'!$Y$37="Alta",'Mapa final'!$AA$37="Moderado"),CONCATENATE("R5C",'Mapa final'!$O$37),"")</f>
        <v/>
      </c>
      <c r="Z20" s="263" t="str">
        <f>IF(AND('Mapa final'!$Y$38="Alta",'Mapa final'!$AA$38="Moderado"),CONCATENATE("R5C",'Mapa final'!$O$38),"")</f>
        <v/>
      </c>
      <c r="AA20" s="264" t="str">
        <f>IF(AND('Mapa final'!$Y$39="Alta",'Mapa final'!$AA$39="Moderado"),CONCATENATE("R5C",'Mapa final'!$O$39),"")</f>
        <v/>
      </c>
      <c r="AB20" s="262" t="str">
        <f>IF(AND('Mapa final'!$Y$34="Alta",'Mapa final'!$AA$34="Mayor"),CONCATENATE("R5C",'Mapa final'!$O$34),"")</f>
        <v/>
      </c>
      <c r="AC20" s="263" t="str">
        <f>IF(AND('Mapa final'!$Y$35="Alta",'Mapa final'!$AA$35="Mayor"),CONCATENATE("R5C",'Mapa final'!$O$35),"")</f>
        <v/>
      </c>
      <c r="AD20" s="263" t="str">
        <f>IF(AND('Mapa final'!$Y$36="Alta",'Mapa final'!$AA$36="Mayor"),CONCATENATE("R5C",'Mapa final'!$O$36),"")</f>
        <v/>
      </c>
      <c r="AE20" s="263" t="str">
        <f>IF(AND('Mapa final'!$Y$37="Alta",'Mapa final'!$AA$37="Mayor"),CONCATENATE("R5C",'Mapa final'!$O$37),"")</f>
        <v/>
      </c>
      <c r="AF20" s="263" t="str">
        <f>IF(AND('Mapa final'!$Y$38="Alta",'Mapa final'!$AA$38="Mayor"),CONCATENATE("R5C",'Mapa final'!$O$38),"")</f>
        <v/>
      </c>
      <c r="AG20" s="264" t="str">
        <f>IF(AND('Mapa final'!$Y$39="Alta",'Mapa final'!$AA$39="Mayor"),CONCATENATE("R5C",'Mapa final'!$O$39),"")</f>
        <v/>
      </c>
      <c r="AH20" s="265" t="str">
        <f>IF(AND('Mapa final'!$Y$34="Alta",'Mapa final'!$AA$34="Catastrófico"),CONCATENATE("R5C",'Mapa final'!$O$34),"")</f>
        <v/>
      </c>
      <c r="AI20" s="266" t="str">
        <f>IF(AND('Mapa final'!$Y$35="Alta",'Mapa final'!$AA$35="Catastrófico"),CONCATENATE("R5C",'Mapa final'!$O$35),"")</f>
        <v/>
      </c>
      <c r="AJ20" s="266" t="str">
        <f>IF(AND('Mapa final'!$Y$36="Alta",'Mapa final'!$AA$36="Catastrófico"),CONCATENATE("R5C",'Mapa final'!$O$36),"")</f>
        <v/>
      </c>
      <c r="AK20" s="266" t="str">
        <f>IF(AND('Mapa final'!$Y$37="Alta",'Mapa final'!$AA$37="Catastrófico"),CONCATENATE("R5C",'Mapa final'!$O$37),"")</f>
        <v/>
      </c>
      <c r="AL20" s="266" t="str">
        <f>IF(AND('Mapa final'!$Y$38="Alta",'Mapa final'!$AA$38="Catastrófico"),CONCATENATE("R5C",'Mapa final'!$O$38),"")</f>
        <v/>
      </c>
      <c r="AM20" s="267" t="str">
        <f>IF(AND('Mapa final'!$Y$39="Alta",'Mapa final'!$AA$39="Catastrófico"),CONCATENATE("R5C",'Mapa final'!$O$39),"")</f>
        <v/>
      </c>
      <c r="AN20" s="15"/>
      <c r="AO20" s="671"/>
      <c r="AP20" s="672"/>
      <c r="AQ20" s="672"/>
      <c r="AR20" s="672"/>
      <c r="AS20" s="672"/>
      <c r="AT20" s="67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44"/>
      <c r="C21" s="644"/>
      <c r="D21" s="645"/>
      <c r="E21" s="649"/>
      <c r="F21" s="650"/>
      <c r="G21" s="650"/>
      <c r="H21" s="650"/>
      <c r="I21" s="650"/>
      <c r="J21" s="277" t="str">
        <f>IF(AND('Mapa final'!$Y$40="Alta",'Mapa final'!$AA$40="Leve"),CONCATENATE("R6C",'Mapa final'!$O$40),"")</f>
        <v/>
      </c>
      <c r="K21" s="278" t="str">
        <f>IF(AND('Mapa final'!$Y$41="Alta",'Mapa final'!$AA$41="Leve"),CONCATENATE("R6C",'Mapa final'!$O$41),"")</f>
        <v/>
      </c>
      <c r="L21" s="278" t="str">
        <f>IF(AND('Mapa final'!$Y$42="Alta",'Mapa final'!$AA$42="Leve"),CONCATENATE("R6C",'Mapa final'!$O$42),"")</f>
        <v/>
      </c>
      <c r="M21" s="278" t="str">
        <f>IF(AND('Mapa final'!$Y$43="Alta",'Mapa final'!$AA$43="Leve"),CONCATENATE("R6C",'Mapa final'!$O$43),"")</f>
        <v/>
      </c>
      <c r="N21" s="278" t="str">
        <f>IF(AND('Mapa final'!$Y$44="Alta",'Mapa final'!$AA$44="Leve"),CONCATENATE("R6C",'Mapa final'!$O$44),"")</f>
        <v/>
      </c>
      <c r="O21" s="279" t="str">
        <f>IF(AND('Mapa final'!$Y$45="Alta",'Mapa final'!$AA$45="Leve"),CONCATENATE("R6C",'Mapa final'!$O$45),"")</f>
        <v/>
      </c>
      <c r="P21" s="277" t="str">
        <f>IF(AND('Mapa final'!$Y$40="Alta",'Mapa final'!$AA$40="Menor"),CONCATENATE("R6C",'Mapa final'!$O$40),"")</f>
        <v/>
      </c>
      <c r="Q21" s="278" t="str">
        <f>IF(AND('Mapa final'!$Y$41="Alta",'Mapa final'!$AA$41="Menor"),CONCATENATE("R6C",'Mapa final'!$O$41),"")</f>
        <v/>
      </c>
      <c r="R21" s="278" t="str">
        <f>IF(AND('Mapa final'!$Y$42="Alta",'Mapa final'!$AA$42="Menor"),CONCATENATE("R6C",'Mapa final'!$O$42),"")</f>
        <v/>
      </c>
      <c r="S21" s="278" t="str">
        <f>IF(AND('Mapa final'!$Y$43="Alta",'Mapa final'!$AA$43="Menor"),CONCATENATE("R6C",'Mapa final'!$O$43),"")</f>
        <v/>
      </c>
      <c r="T21" s="278" t="str">
        <f>IF(AND('Mapa final'!$Y$44="Alta",'Mapa final'!$AA$44="Menor"),CONCATENATE("R6C",'Mapa final'!$O$44),"")</f>
        <v/>
      </c>
      <c r="U21" s="279" t="str">
        <f>IF(AND('Mapa final'!$Y$45="Alta",'Mapa final'!$AA$45="Menor"),CONCATENATE("R6C",'Mapa final'!$O$45),"")</f>
        <v/>
      </c>
      <c r="V21" s="262" t="str">
        <f>IF(AND('Mapa final'!$Y$40="Alta",'Mapa final'!$AA$40="Moderado"),CONCATENATE("R6C",'Mapa final'!$O$40),"")</f>
        <v/>
      </c>
      <c r="W21" s="263" t="str">
        <f>IF(AND('Mapa final'!$Y$41="Alta",'Mapa final'!$AA$41="Moderado"),CONCATENATE("R6C",'Mapa final'!$O$41),"")</f>
        <v/>
      </c>
      <c r="X21" s="263" t="str">
        <f>IF(AND('Mapa final'!$Y$42="Alta",'Mapa final'!$AA$42="Moderado"),CONCATENATE("R6C",'Mapa final'!$O$42),"")</f>
        <v/>
      </c>
      <c r="Y21" s="263" t="str">
        <f>IF(AND('Mapa final'!$Y$43="Alta",'Mapa final'!$AA$43="Moderado"),CONCATENATE("R6C",'Mapa final'!$O$43),"")</f>
        <v/>
      </c>
      <c r="Z21" s="263" t="str">
        <f>IF(AND('Mapa final'!$Y$44="Alta",'Mapa final'!$AA$44="Moderado"),CONCATENATE("R6C",'Mapa final'!$O$44),"")</f>
        <v/>
      </c>
      <c r="AA21" s="264" t="str">
        <f>IF(AND('Mapa final'!$Y$45="Alta",'Mapa final'!$AA$45="Moderado"),CONCATENATE("R6C",'Mapa final'!$O$45),"")</f>
        <v/>
      </c>
      <c r="AB21" s="262" t="str">
        <f>IF(AND('Mapa final'!$Y$40="Alta",'Mapa final'!$AA$40="Mayor"),CONCATENATE("R6C",'Mapa final'!$O$40),"")</f>
        <v/>
      </c>
      <c r="AC21" s="263" t="str">
        <f>IF(AND('Mapa final'!$Y$41="Alta",'Mapa final'!$AA$41="Mayor"),CONCATENATE("R6C",'Mapa final'!$O$41),"")</f>
        <v/>
      </c>
      <c r="AD21" s="263" t="str">
        <f>IF(AND('Mapa final'!$Y$42="Alta",'Mapa final'!$AA$42="Mayor"),CONCATENATE("R6C",'Mapa final'!$O$42),"")</f>
        <v/>
      </c>
      <c r="AE21" s="263" t="str">
        <f>IF(AND('Mapa final'!$Y$43="Alta",'Mapa final'!$AA$43="Mayor"),CONCATENATE("R6C",'Mapa final'!$O$43),"")</f>
        <v/>
      </c>
      <c r="AF21" s="263" t="str">
        <f>IF(AND('Mapa final'!$Y$44="Alta",'Mapa final'!$AA$44="Mayor"),CONCATENATE("R6C",'Mapa final'!$O$44),"")</f>
        <v/>
      </c>
      <c r="AG21" s="264" t="str">
        <f>IF(AND('Mapa final'!$Y$45="Alta",'Mapa final'!$AA$45="Mayor"),CONCATENATE("R6C",'Mapa final'!$O$45),"")</f>
        <v/>
      </c>
      <c r="AH21" s="265" t="str">
        <f>IF(AND('Mapa final'!$Y$40="Alta",'Mapa final'!$AA$40="Catastrófico"),CONCATENATE("R6C",'Mapa final'!$O$40),"")</f>
        <v/>
      </c>
      <c r="AI21" s="266" t="str">
        <f>IF(AND('Mapa final'!$Y$41="Alta",'Mapa final'!$AA$41="Catastrófico"),CONCATENATE("R6C",'Mapa final'!$O$41),"")</f>
        <v/>
      </c>
      <c r="AJ21" s="266" t="str">
        <f>IF(AND('Mapa final'!$Y$42="Alta",'Mapa final'!$AA$42="Catastrófico"),CONCATENATE("R6C",'Mapa final'!$O$42),"")</f>
        <v/>
      </c>
      <c r="AK21" s="266" t="str">
        <f>IF(AND('Mapa final'!$Y$43="Alta",'Mapa final'!$AA$43="Catastrófico"),CONCATENATE("R6C",'Mapa final'!$O$43),"")</f>
        <v/>
      </c>
      <c r="AL21" s="266" t="str">
        <f>IF(AND('Mapa final'!$Y$44="Alta",'Mapa final'!$AA$44="Catastrófico"),CONCATENATE("R6C",'Mapa final'!$O$44),"")</f>
        <v/>
      </c>
      <c r="AM21" s="267" t="str">
        <f>IF(AND('Mapa final'!$Y$45="Alta",'Mapa final'!$AA$45="Catastrófico"),CONCATENATE("R6C",'Mapa final'!$O$45),"")</f>
        <v/>
      </c>
      <c r="AN21" s="15"/>
      <c r="AO21" s="671"/>
      <c r="AP21" s="672"/>
      <c r="AQ21" s="672"/>
      <c r="AR21" s="672"/>
      <c r="AS21" s="672"/>
      <c r="AT21" s="67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44"/>
      <c r="C22" s="644"/>
      <c r="D22" s="645"/>
      <c r="E22" s="649"/>
      <c r="F22" s="650"/>
      <c r="G22" s="650"/>
      <c r="H22" s="650"/>
      <c r="I22" s="650"/>
      <c r="J22" s="277" t="str">
        <f>IF(AND('Mapa final'!$Y$46="Alta",'Mapa final'!$AA$46="Leve"),CONCATENATE("R7C",'Mapa final'!$O$46),"")</f>
        <v/>
      </c>
      <c r="K22" s="278" t="str">
        <f>IF(AND('Mapa final'!$Y$47="Alta",'Mapa final'!$AA$47="Leve"),CONCATENATE("R7C",'Mapa final'!$O$47),"")</f>
        <v/>
      </c>
      <c r="L22" s="278" t="str">
        <f>IF(AND('Mapa final'!$Y$48="Alta",'Mapa final'!$AA$48="Leve"),CONCATENATE("R7C",'Mapa final'!$O$48),"")</f>
        <v/>
      </c>
      <c r="M22" s="278" t="str">
        <f>IF(AND('Mapa final'!$Y$49="Alta",'Mapa final'!$AA$49="Leve"),CONCATENATE("R7C",'Mapa final'!$O$49),"")</f>
        <v/>
      </c>
      <c r="N22" s="278" t="str">
        <f>IF(AND('Mapa final'!$Y$50="Alta",'Mapa final'!$AA$50="Leve"),CONCATENATE("R7C",'Mapa final'!$O$50),"")</f>
        <v/>
      </c>
      <c r="O22" s="279" t="str">
        <f>IF(AND('Mapa final'!$Y$51="Alta",'Mapa final'!$AA$51="Leve"),CONCATENATE("R7C",'Mapa final'!$O$51),"")</f>
        <v/>
      </c>
      <c r="P22" s="277" t="str">
        <f>IF(AND('Mapa final'!$Y$46="Alta",'Mapa final'!$AA$46="Menor"),CONCATENATE("R7C",'Mapa final'!$O$46),"")</f>
        <v/>
      </c>
      <c r="Q22" s="278" t="str">
        <f>IF(AND('Mapa final'!$Y$47="Alta",'Mapa final'!$AA$47="Menor"),CONCATENATE("R7C",'Mapa final'!$O$47),"")</f>
        <v/>
      </c>
      <c r="R22" s="278" t="str">
        <f>IF(AND('Mapa final'!$Y$48="Alta",'Mapa final'!$AA$48="Menor"),CONCATENATE("R7C",'Mapa final'!$O$48),"")</f>
        <v/>
      </c>
      <c r="S22" s="278" t="str">
        <f>IF(AND('Mapa final'!$Y$49="Alta",'Mapa final'!$AA$49="Menor"),CONCATENATE("R7C",'Mapa final'!$O$49),"")</f>
        <v/>
      </c>
      <c r="T22" s="278" t="str">
        <f>IF(AND('Mapa final'!$Y$50="Alta",'Mapa final'!$AA$50="Menor"),CONCATENATE("R7C",'Mapa final'!$O$50),"")</f>
        <v/>
      </c>
      <c r="U22" s="279" t="str">
        <f>IF(AND('Mapa final'!$Y$51="Alta",'Mapa final'!$AA$51="Menor"),CONCATENATE("R7C",'Mapa final'!$O$51),"")</f>
        <v/>
      </c>
      <c r="V22" s="262" t="str">
        <f>IF(AND('Mapa final'!$Y$46="Alta",'Mapa final'!$AA$46="Moderado"),CONCATENATE("R7C",'Mapa final'!$O$46),"")</f>
        <v/>
      </c>
      <c r="W22" s="263" t="str">
        <f>IF(AND('Mapa final'!$Y$47="Alta",'Mapa final'!$AA$47="Moderado"),CONCATENATE("R7C",'Mapa final'!$O$47),"")</f>
        <v/>
      </c>
      <c r="X22" s="263" t="str">
        <f>IF(AND('Mapa final'!$Y$48="Alta",'Mapa final'!$AA$48="Moderado"),CONCATENATE("R7C",'Mapa final'!$O$48),"")</f>
        <v/>
      </c>
      <c r="Y22" s="263" t="str">
        <f>IF(AND('Mapa final'!$Y$49="Alta",'Mapa final'!$AA$49="Moderado"),CONCATENATE("R7C",'Mapa final'!$O$49),"")</f>
        <v/>
      </c>
      <c r="Z22" s="263" t="str">
        <f>IF(AND('Mapa final'!$Y$50="Alta",'Mapa final'!$AA$50="Moderado"),CONCATENATE("R7C",'Mapa final'!$O$50),"")</f>
        <v/>
      </c>
      <c r="AA22" s="264" t="str">
        <f>IF(AND('Mapa final'!$Y$51="Alta",'Mapa final'!$AA$51="Moderado"),CONCATENATE("R7C",'Mapa final'!$O$51),"")</f>
        <v/>
      </c>
      <c r="AB22" s="262" t="str">
        <f>IF(AND('Mapa final'!$Y$46="Alta",'Mapa final'!$AA$46="Mayor"),CONCATENATE("R7C",'Mapa final'!$O$46),"")</f>
        <v/>
      </c>
      <c r="AC22" s="263" t="str">
        <f>IF(AND('Mapa final'!$Y$47="Alta",'Mapa final'!$AA$47="Mayor"),CONCATENATE("R7C",'Mapa final'!$O$47),"")</f>
        <v/>
      </c>
      <c r="AD22" s="263" t="str">
        <f>IF(AND('Mapa final'!$Y$48="Alta",'Mapa final'!$AA$48="Mayor"),CONCATENATE("R7C",'Mapa final'!$O$48),"")</f>
        <v/>
      </c>
      <c r="AE22" s="263" t="str">
        <f>IF(AND('Mapa final'!$Y$49="Alta",'Mapa final'!$AA$49="Mayor"),CONCATENATE("R7C",'Mapa final'!$O$49),"")</f>
        <v/>
      </c>
      <c r="AF22" s="263" t="str">
        <f>IF(AND('Mapa final'!$Y$50="Alta",'Mapa final'!$AA$50="Mayor"),CONCATENATE("R7C",'Mapa final'!$O$50),"")</f>
        <v/>
      </c>
      <c r="AG22" s="264" t="str">
        <f>IF(AND('Mapa final'!$Y$51="Alta",'Mapa final'!$AA$51="Mayor"),CONCATENATE("R7C",'Mapa final'!$O$51),"")</f>
        <v/>
      </c>
      <c r="AH22" s="265" t="str">
        <f>IF(AND('Mapa final'!$Y$46="Alta",'Mapa final'!$AA$46="Catastrófico"),CONCATENATE("R7C",'Mapa final'!$O$46),"")</f>
        <v/>
      </c>
      <c r="AI22" s="266" t="str">
        <f>IF(AND('Mapa final'!$Y$47="Alta",'Mapa final'!$AA$47="Catastrófico"),CONCATENATE("R7C",'Mapa final'!$O$47),"")</f>
        <v/>
      </c>
      <c r="AJ22" s="266" t="str">
        <f>IF(AND('Mapa final'!$Y$48="Alta",'Mapa final'!$AA$48="Catastrófico"),CONCATENATE("R7C",'Mapa final'!$O$48),"")</f>
        <v/>
      </c>
      <c r="AK22" s="266" t="str">
        <f>IF(AND('Mapa final'!$Y$49="Alta",'Mapa final'!$AA$49="Catastrófico"),CONCATENATE("R7C",'Mapa final'!$O$49),"")</f>
        <v/>
      </c>
      <c r="AL22" s="266" t="str">
        <f>IF(AND('Mapa final'!$Y$50="Alta",'Mapa final'!$AA$50="Catastrófico"),CONCATENATE("R7C",'Mapa final'!$O$50),"")</f>
        <v/>
      </c>
      <c r="AM22" s="267" t="str">
        <f>IF(AND('Mapa final'!$Y$51="Alta",'Mapa final'!$AA$51="Catastrófico"),CONCATENATE("R7C",'Mapa final'!$O$51),"")</f>
        <v/>
      </c>
      <c r="AN22" s="15"/>
      <c r="AO22" s="671"/>
      <c r="AP22" s="672"/>
      <c r="AQ22" s="672"/>
      <c r="AR22" s="672"/>
      <c r="AS22" s="672"/>
      <c r="AT22" s="67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44"/>
      <c r="C23" s="644"/>
      <c r="D23" s="645"/>
      <c r="E23" s="649"/>
      <c r="F23" s="650"/>
      <c r="G23" s="650"/>
      <c r="H23" s="650"/>
      <c r="I23" s="650"/>
      <c r="J23" s="277" t="str">
        <f>IF(AND('Mapa final'!$Y$52="Alta",'Mapa final'!$AA$52="Leve"),CONCATENATE("R8C",'Mapa final'!$O$52),"")</f>
        <v/>
      </c>
      <c r="K23" s="278" t="str">
        <f>IF(AND('Mapa final'!$Y$53="Alta",'Mapa final'!$AA$53="Leve"),CONCATENATE("R8C",'Mapa final'!$O$53),"")</f>
        <v/>
      </c>
      <c r="L23" s="278" t="str">
        <f>IF(AND('Mapa final'!$Y$54="Alta",'Mapa final'!$AA$54="Leve"),CONCATENATE("R8C",'Mapa final'!$O$54),"")</f>
        <v/>
      </c>
      <c r="M23" s="278" t="str">
        <f>IF(AND('Mapa final'!$Y$55="Alta",'Mapa final'!$AA$55="Leve"),CONCATENATE("R8C",'Mapa final'!$O$55),"")</f>
        <v/>
      </c>
      <c r="N23" s="278" t="str">
        <f>IF(AND('Mapa final'!$Y$56="Alta",'Mapa final'!$AA$56="Leve"),CONCATENATE("R8C",'Mapa final'!$O$56),"")</f>
        <v/>
      </c>
      <c r="O23" s="279" t="str">
        <f>IF(AND('Mapa final'!$Y$57="Alta",'Mapa final'!$AA$57="Leve"),CONCATENATE("R8C",'Mapa final'!$O$57),"")</f>
        <v/>
      </c>
      <c r="P23" s="277" t="str">
        <f>IF(AND('Mapa final'!$Y$52="Alta",'Mapa final'!$AA$52="Menor"),CONCATENATE("R8C",'Mapa final'!$O$52),"")</f>
        <v/>
      </c>
      <c r="Q23" s="278" t="str">
        <f>IF(AND('Mapa final'!$Y$53="Alta",'Mapa final'!$AA$53="Menor"),CONCATENATE("R8C",'Mapa final'!$O$53),"")</f>
        <v/>
      </c>
      <c r="R23" s="278" t="str">
        <f>IF(AND('Mapa final'!$Y$54="Alta",'Mapa final'!$AA$54="Menor"),CONCATENATE("R8C",'Mapa final'!$O$54),"")</f>
        <v/>
      </c>
      <c r="S23" s="278" t="str">
        <f>IF(AND('Mapa final'!$Y$55="Alta",'Mapa final'!$AA$55="Menor"),CONCATENATE("R8C",'Mapa final'!$O$55),"")</f>
        <v/>
      </c>
      <c r="T23" s="278" t="str">
        <f>IF(AND('Mapa final'!$Y$56="Alta",'Mapa final'!$AA$56="Menor"),CONCATENATE("R8C",'Mapa final'!$O$56),"")</f>
        <v/>
      </c>
      <c r="U23" s="279" t="str">
        <f>IF(AND('Mapa final'!$Y$57="Alta",'Mapa final'!$AA$57="Menor"),CONCATENATE("R8C",'Mapa final'!$O$57),"")</f>
        <v/>
      </c>
      <c r="V23" s="262" t="str">
        <f>IF(AND('Mapa final'!$Y$52="Alta",'Mapa final'!$AA$52="Moderado"),CONCATENATE("R8C",'Mapa final'!$O$52),"")</f>
        <v/>
      </c>
      <c r="W23" s="263" t="str">
        <f>IF(AND('Mapa final'!$Y$53="Alta",'Mapa final'!$AA$53="Moderado"),CONCATENATE("R8C",'Mapa final'!$O$53),"")</f>
        <v/>
      </c>
      <c r="X23" s="263" t="str">
        <f>IF(AND('Mapa final'!$Y$54="Alta",'Mapa final'!$AA$54="Moderado"),CONCATENATE("R8C",'Mapa final'!$O$54),"")</f>
        <v/>
      </c>
      <c r="Y23" s="263" t="str">
        <f>IF(AND('Mapa final'!$Y$55="Alta",'Mapa final'!$AA$55="Moderado"),CONCATENATE("R8C",'Mapa final'!$O$55),"")</f>
        <v/>
      </c>
      <c r="Z23" s="263" t="str">
        <f>IF(AND('Mapa final'!$Y$56="Alta",'Mapa final'!$AA$56="Moderado"),CONCATENATE("R8C",'Mapa final'!$O$56),"")</f>
        <v/>
      </c>
      <c r="AA23" s="264" t="str">
        <f>IF(AND('Mapa final'!$Y$57="Alta",'Mapa final'!$AA$57="Moderado"),CONCATENATE("R8C",'Mapa final'!$O$57),"")</f>
        <v/>
      </c>
      <c r="AB23" s="262" t="str">
        <f>IF(AND('Mapa final'!$Y$52="Alta",'Mapa final'!$AA$52="Mayor"),CONCATENATE("R8C",'Mapa final'!$O$52),"")</f>
        <v/>
      </c>
      <c r="AC23" s="263" t="str">
        <f>IF(AND('Mapa final'!$Y$53="Alta",'Mapa final'!$AA$53="Mayor"),CONCATENATE("R8C",'Mapa final'!$O$53),"")</f>
        <v/>
      </c>
      <c r="AD23" s="263" t="str">
        <f>IF(AND('Mapa final'!$Y$54="Alta",'Mapa final'!$AA$54="Mayor"),CONCATENATE("R8C",'Mapa final'!$O$54),"")</f>
        <v/>
      </c>
      <c r="AE23" s="263" t="str">
        <f>IF(AND('Mapa final'!$Y$55="Alta",'Mapa final'!$AA$55="Mayor"),CONCATENATE("R8C",'Mapa final'!$O$55),"")</f>
        <v/>
      </c>
      <c r="AF23" s="263" t="str">
        <f>IF(AND('Mapa final'!$Y$56="Alta",'Mapa final'!$AA$56="Mayor"),CONCATENATE("R8C",'Mapa final'!$O$56),"")</f>
        <v/>
      </c>
      <c r="AG23" s="264" t="str">
        <f>IF(AND('Mapa final'!$Y$57="Alta",'Mapa final'!$AA$57="Mayor"),CONCATENATE("R8C",'Mapa final'!$O$57),"")</f>
        <v/>
      </c>
      <c r="AH23" s="265" t="str">
        <f>IF(AND('Mapa final'!$Y$52="Alta",'Mapa final'!$AA$52="Catastrófico"),CONCATENATE("R8C",'Mapa final'!$O$52),"")</f>
        <v/>
      </c>
      <c r="AI23" s="266" t="str">
        <f>IF(AND('Mapa final'!$Y$53="Alta",'Mapa final'!$AA$53="Catastrófico"),CONCATENATE("R8C",'Mapa final'!$O$53),"")</f>
        <v/>
      </c>
      <c r="AJ23" s="266" t="str">
        <f>IF(AND('Mapa final'!$Y$54="Alta",'Mapa final'!$AA$54="Catastrófico"),CONCATENATE("R8C",'Mapa final'!$O$54),"")</f>
        <v/>
      </c>
      <c r="AK23" s="266" t="str">
        <f>IF(AND('Mapa final'!$Y$55="Alta",'Mapa final'!$AA$55="Catastrófico"),CONCATENATE("R8C",'Mapa final'!$O$55),"")</f>
        <v/>
      </c>
      <c r="AL23" s="266" t="str">
        <f>IF(AND('Mapa final'!$Y$56="Alta",'Mapa final'!$AA$56="Catastrófico"),CONCATENATE("R8C",'Mapa final'!$O$56),"")</f>
        <v/>
      </c>
      <c r="AM23" s="267" t="str">
        <f>IF(AND('Mapa final'!$Y$57="Alta",'Mapa final'!$AA$57="Catastrófico"),CONCATENATE("R8C",'Mapa final'!$O$57),"")</f>
        <v/>
      </c>
      <c r="AN23" s="15"/>
      <c r="AO23" s="671"/>
      <c r="AP23" s="672"/>
      <c r="AQ23" s="672"/>
      <c r="AR23" s="672"/>
      <c r="AS23" s="672"/>
      <c r="AT23" s="6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44"/>
      <c r="C24" s="644"/>
      <c r="D24" s="645"/>
      <c r="E24" s="649"/>
      <c r="F24" s="650"/>
      <c r="G24" s="650"/>
      <c r="H24" s="650"/>
      <c r="I24" s="650"/>
      <c r="J24" s="277" t="str">
        <f>IF(AND('Mapa final'!$Y$58="Alta",'Mapa final'!$AA$58="Leve"),CONCATENATE("R9C",'Mapa final'!$O$58),"")</f>
        <v/>
      </c>
      <c r="K24" s="278" t="str">
        <f>IF(AND('Mapa final'!$Y$59="Alta",'Mapa final'!$AA$59="Leve"),CONCATENATE("R9C",'Mapa final'!$O$59),"")</f>
        <v/>
      </c>
      <c r="L24" s="278" t="str">
        <f>IF(AND('Mapa final'!$Y$60="Alta",'Mapa final'!$AA$60="Leve"),CONCATENATE("R9C",'Mapa final'!$O$60),"")</f>
        <v/>
      </c>
      <c r="M24" s="278" t="str">
        <f>IF(AND('Mapa final'!$Y$61="Alta",'Mapa final'!$AA$61="Leve"),CONCATENATE("R9C",'Mapa final'!$O$61),"")</f>
        <v/>
      </c>
      <c r="N24" s="278" t="str">
        <f>IF(AND('Mapa final'!$Y$62="Alta",'Mapa final'!$AA$62="Leve"),CONCATENATE("R9C",'Mapa final'!$O$62),"")</f>
        <v/>
      </c>
      <c r="O24" s="279" t="str">
        <f>IF(AND('Mapa final'!$Y$63="Alta",'Mapa final'!$AA$63="Leve"),CONCATENATE("R9C",'Mapa final'!$O$63),"")</f>
        <v/>
      </c>
      <c r="P24" s="277" t="str">
        <f>IF(AND('Mapa final'!$Y$58="Alta",'Mapa final'!$AA$58="Menor"),CONCATENATE("R9C",'Mapa final'!$O$58),"")</f>
        <v/>
      </c>
      <c r="Q24" s="278" t="str">
        <f>IF(AND('Mapa final'!$Y$59="Alta",'Mapa final'!$AA$59="Menor"),CONCATENATE("R9C",'Mapa final'!$O$59),"")</f>
        <v/>
      </c>
      <c r="R24" s="278" t="str">
        <f>IF(AND('Mapa final'!$Y$60="Alta",'Mapa final'!$AA$60="Menor"),CONCATENATE("R9C",'Mapa final'!$O$60),"")</f>
        <v/>
      </c>
      <c r="S24" s="278" t="str">
        <f>IF(AND('Mapa final'!$Y$61="Alta",'Mapa final'!$AA$61="Menor"),CONCATENATE("R9C",'Mapa final'!$O$61),"")</f>
        <v/>
      </c>
      <c r="T24" s="278" t="str">
        <f>IF(AND('Mapa final'!$Y$62="Alta",'Mapa final'!$AA$62="Menor"),CONCATENATE("R9C",'Mapa final'!$O$62),"")</f>
        <v/>
      </c>
      <c r="U24" s="279" t="str">
        <f>IF(AND('Mapa final'!$Y$63="Alta",'Mapa final'!$AA$63="Menor"),CONCATENATE("R9C",'Mapa final'!$O$63),"")</f>
        <v/>
      </c>
      <c r="V24" s="262" t="str">
        <f>IF(AND('Mapa final'!$Y$58="Alta",'Mapa final'!$AA$58="Moderado"),CONCATENATE("R9C",'Mapa final'!$O$58),"")</f>
        <v/>
      </c>
      <c r="W24" s="263" t="str">
        <f>IF(AND('Mapa final'!$Y$59="Alta",'Mapa final'!$AA$59="Moderado"),CONCATENATE("R9C",'Mapa final'!$O$59),"")</f>
        <v/>
      </c>
      <c r="X24" s="263" t="str">
        <f>IF(AND('Mapa final'!$Y$60="Alta",'Mapa final'!$AA$60="Moderado"),CONCATENATE("R9C",'Mapa final'!$O$60),"")</f>
        <v/>
      </c>
      <c r="Y24" s="263" t="str">
        <f>IF(AND('Mapa final'!$Y$61="Alta",'Mapa final'!$AA$61="Moderado"),CONCATENATE("R9C",'Mapa final'!$O$61),"")</f>
        <v/>
      </c>
      <c r="Z24" s="263" t="str">
        <f>IF(AND('Mapa final'!$Y$62="Alta",'Mapa final'!$AA$62="Moderado"),CONCATENATE("R9C",'Mapa final'!$O$62),"")</f>
        <v/>
      </c>
      <c r="AA24" s="264" t="str">
        <f>IF(AND('Mapa final'!$Y$63="Alta",'Mapa final'!$AA$63="Moderado"),CONCATENATE("R9C",'Mapa final'!$O$63),"")</f>
        <v/>
      </c>
      <c r="AB24" s="262" t="str">
        <f>IF(AND('Mapa final'!$Y$58="Alta",'Mapa final'!$AA$58="Mayor"),CONCATENATE("R9C",'Mapa final'!$O$58),"")</f>
        <v/>
      </c>
      <c r="AC24" s="263" t="str">
        <f>IF(AND('Mapa final'!$Y$59="Alta",'Mapa final'!$AA$59="Mayor"),CONCATENATE("R9C",'Mapa final'!$O$59),"")</f>
        <v/>
      </c>
      <c r="AD24" s="263" t="str">
        <f>IF(AND('Mapa final'!$Y$60="Alta",'Mapa final'!$AA$60="Mayor"),CONCATENATE("R9C",'Mapa final'!$O$60),"")</f>
        <v/>
      </c>
      <c r="AE24" s="263" t="str">
        <f>IF(AND('Mapa final'!$Y$61="Alta",'Mapa final'!$AA$61="Mayor"),CONCATENATE("R9C",'Mapa final'!$O$61),"")</f>
        <v/>
      </c>
      <c r="AF24" s="263" t="str">
        <f>IF(AND('Mapa final'!$Y$62="Alta",'Mapa final'!$AA$62="Mayor"),CONCATENATE("R9C",'Mapa final'!$O$62),"")</f>
        <v/>
      </c>
      <c r="AG24" s="264" t="str">
        <f>IF(AND('Mapa final'!$Y$63="Alta",'Mapa final'!$AA$63="Mayor"),CONCATENATE("R9C",'Mapa final'!$O$63),"")</f>
        <v/>
      </c>
      <c r="AH24" s="265" t="str">
        <f>IF(AND('Mapa final'!$Y$58="Alta",'Mapa final'!$AA$58="Catastrófico"),CONCATENATE("R9C",'Mapa final'!$O$58),"")</f>
        <v/>
      </c>
      <c r="AI24" s="266" t="str">
        <f>IF(AND('Mapa final'!$Y$59="Alta",'Mapa final'!$AA$59="Catastrófico"),CONCATENATE("R9C",'Mapa final'!$O$59),"")</f>
        <v/>
      </c>
      <c r="AJ24" s="266" t="str">
        <f>IF(AND('Mapa final'!$Y$60="Alta",'Mapa final'!$AA$60="Catastrófico"),CONCATENATE("R9C",'Mapa final'!$O$60),"")</f>
        <v/>
      </c>
      <c r="AK24" s="266" t="str">
        <f>IF(AND('Mapa final'!$Y$61="Alta",'Mapa final'!$AA$61="Catastrófico"),CONCATENATE("R9C",'Mapa final'!$O$61),"")</f>
        <v/>
      </c>
      <c r="AL24" s="266" t="str">
        <f>IF(AND('Mapa final'!$Y$62="Alta",'Mapa final'!$AA$62="Catastrófico"),CONCATENATE("R9C",'Mapa final'!$O$62),"")</f>
        <v/>
      </c>
      <c r="AM24" s="267" t="str">
        <f>IF(AND('Mapa final'!$Y$63="Alta",'Mapa final'!$AA$63="Catastrófico"),CONCATENATE("R9C",'Mapa final'!$O$63),"")</f>
        <v/>
      </c>
      <c r="AN24" s="15"/>
      <c r="AO24" s="671"/>
      <c r="AP24" s="672"/>
      <c r="AQ24" s="672"/>
      <c r="AR24" s="672"/>
      <c r="AS24" s="672"/>
      <c r="AT24" s="6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44"/>
      <c r="C25" s="644"/>
      <c r="D25" s="645"/>
      <c r="E25" s="652"/>
      <c r="F25" s="653"/>
      <c r="G25" s="653"/>
      <c r="H25" s="653"/>
      <c r="I25" s="653"/>
      <c r="J25" s="280" t="str">
        <f>IF(AND('Mapa final'!$Y$64="Alta",'Mapa final'!$AA$64="Leve"),CONCATENATE("R10C",'Mapa final'!$O$64),"")</f>
        <v/>
      </c>
      <c r="K25" s="281" t="str">
        <f>IF(AND('Mapa final'!$Y$65="Alta",'Mapa final'!$AA$65="Leve"),CONCATENATE("R10C",'Mapa final'!$O$65),"")</f>
        <v/>
      </c>
      <c r="L25" s="281" t="str">
        <f>IF(AND('Mapa final'!$Y$66="Alta",'Mapa final'!$AA$66="Leve"),CONCATENATE("R10C",'Mapa final'!$O$66),"")</f>
        <v/>
      </c>
      <c r="M25" s="281" t="str">
        <f>IF(AND('Mapa final'!$Y$67="Alta",'Mapa final'!$AA$67="Leve"),CONCATENATE("R10C",'Mapa final'!$O$67),"")</f>
        <v/>
      </c>
      <c r="N25" s="281" t="str">
        <f>IF(AND('Mapa final'!$Y$68="Alta",'Mapa final'!$AA$68="Leve"),CONCATENATE("R10C",'Mapa final'!$O$68),"")</f>
        <v/>
      </c>
      <c r="O25" s="282" t="str">
        <f>IF(AND('Mapa final'!$Y$69="Alta",'Mapa final'!$AA$69="Leve"),CONCATENATE("R10C",'Mapa final'!$O$69),"")</f>
        <v/>
      </c>
      <c r="P25" s="280" t="str">
        <f>IF(AND('Mapa final'!$Y$64="Alta",'Mapa final'!$AA$64="Menor"),CONCATENATE("R10C",'Mapa final'!$O$64),"")</f>
        <v/>
      </c>
      <c r="Q25" s="281" t="str">
        <f>IF(AND('Mapa final'!$Y$65="Alta",'Mapa final'!$AA$65="Menor"),CONCATENATE("R10C",'Mapa final'!$O$65),"")</f>
        <v/>
      </c>
      <c r="R25" s="281" t="str">
        <f>IF(AND('Mapa final'!$Y$66="Alta",'Mapa final'!$AA$66="Menor"),CONCATENATE("R10C",'Mapa final'!$O$66),"")</f>
        <v/>
      </c>
      <c r="S25" s="281" t="str">
        <f>IF(AND('Mapa final'!$Y$67="Alta",'Mapa final'!$AA$67="Menor"),CONCATENATE("R10C",'Mapa final'!$O$67),"")</f>
        <v/>
      </c>
      <c r="T25" s="281" t="str">
        <f>IF(AND('Mapa final'!$Y$68="Alta",'Mapa final'!$AA$68="Menor"),CONCATENATE("R10C",'Mapa final'!$O$68),"")</f>
        <v/>
      </c>
      <c r="U25" s="282" t="str">
        <f>IF(AND('Mapa final'!$Y$69="Alta",'Mapa final'!$AA$69="Menor"),CONCATENATE("R10C",'Mapa final'!$O$69),"")</f>
        <v/>
      </c>
      <c r="V25" s="268" t="str">
        <f>IF(AND('Mapa final'!$Y$64="Alta",'Mapa final'!$AA$64="Moderado"),CONCATENATE("R10C",'Mapa final'!$O$64),"")</f>
        <v/>
      </c>
      <c r="W25" s="269" t="str">
        <f>IF(AND('Mapa final'!$Y$65="Alta",'Mapa final'!$AA$65="Moderado"),CONCATENATE("R10C",'Mapa final'!$O$65),"")</f>
        <v/>
      </c>
      <c r="X25" s="269" t="str">
        <f>IF(AND('Mapa final'!$Y$66="Alta",'Mapa final'!$AA$66="Moderado"),CONCATENATE("R10C",'Mapa final'!$O$66),"")</f>
        <v/>
      </c>
      <c r="Y25" s="269" t="str">
        <f>IF(AND('Mapa final'!$Y$67="Alta",'Mapa final'!$AA$67="Moderado"),CONCATENATE("R10C",'Mapa final'!$O$67),"")</f>
        <v/>
      </c>
      <c r="Z25" s="269" t="str">
        <f>IF(AND('Mapa final'!$Y$68="Alta",'Mapa final'!$AA$68="Moderado"),CONCATENATE("R10C",'Mapa final'!$O$68),"")</f>
        <v/>
      </c>
      <c r="AA25" s="270" t="str">
        <f>IF(AND('Mapa final'!$Y$69="Alta",'Mapa final'!$AA$69="Moderado"),CONCATENATE("R10C",'Mapa final'!$O$69),"")</f>
        <v/>
      </c>
      <c r="AB25" s="268" t="str">
        <f>IF(AND('Mapa final'!$Y$64="Alta",'Mapa final'!$AA$64="Mayor"),CONCATENATE("R10C",'Mapa final'!$O$64),"")</f>
        <v/>
      </c>
      <c r="AC25" s="269" t="str">
        <f>IF(AND('Mapa final'!$Y$65="Alta",'Mapa final'!$AA$65="Mayor"),CONCATENATE("R10C",'Mapa final'!$O$65),"")</f>
        <v/>
      </c>
      <c r="AD25" s="269" t="str">
        <f>IF(AND('Mapa final'!$Y$66="Alta",'Mapa final'!$AA$66="Mayor"),CONCATENATE("R10C",'Mapa final'!$O$66),"")</f>
        <v/>
      </c>
      <c r="AE25" s="269" t="str">
        <f>IF(AND('Mapa final'!$Y$67="Alta",'Mapa final'!$AA$67="Mayor"),CONCATENATE("R10C",'Mapa final'!$O$67),"")</f>
        <v/>
      </c>
      <c r="AF25" s="269" t="str">
        <f>IF(AND('Mapa final'!$Y$68="Alta",'Mapa final'!$AA$68="Mayor"),CONCATENATE("R10C",'Mapa final'!$O$68),"")</f>
        <v/>
      </c>
      <c r="AG25" s="270" t="str">
        <f>IF(AND('Mapa final'!$Y$69="Alta",'Mapa final'!$AA$69="Mayor"),CONCATENATE("R10C",'Mapa final'!$O$69),"")</f>
        <v/>
      </c>
      <c r="AH25" s="271" t="str">
        <f>IF(AND('Mapa final'!$Y$64="Alta",'Mapa final'!$AA$64="Catastrófico"),CONCATENATE("R10C",'Mapa final'!$O$64),"")</f>
        <v/>
      </c>
      <c r="AI25" s="272" t="str">
        <f>IF(AND('Mapa final'!$Y$65="Alta",'Mapa final'!$AA$65="Catastrófico"),CONCATENATE("R10C",'Mapa final'!$O$65),"")</f>
        <v/>
      </c>
      <c r="AJ25" s="272" t="str">
        <f>IF(AND('Mapa final'!$Y$66="Alta",'Mapa final'!$AA$66="Catastrófico"),CONCATENATE("R10C",'Mapa final'!$O$66),"")</f>
        <v/>
      </c>
      <c r="AK25" s="272" t="str">
        <f>IF(AND('Mapa final'!$Y$67="Alta",'Mapa final'!$AA$67="Catastrófico"),CONCATENATE("R10C",'Mapa final'!$O$67),"")</f>
        <v/>
      </c>
      <c r="AL25" s="272" t="str">
        <f>IF(AND('Mapa final'!$Y$68="Alta",'Mapa final'!$AA$68="Catastrófico"),CONCATENATE("R10C",'Mapa final'!$O$68),"")</f>
        <v/>
      </c>
      <c r="AM25" s="273" t="str">
        <f>IF(AND('Mapa final'!$Y$69="Alta",'Mapa final'!$AA$69="Catastrófico"),CONCATENATE("R10C",'Mapa final'!$O$69),"")</f>
        <v/>
      </c>
      <c r="AN25" s="15"/>
      <c r="AO25" s="674"/>
      <c r="AP25" s="675"/>
      <c r="AQ25" s="675"/>
      <c r="AR25" s="675"/>
      <c r="AS25" s="675"/>
      <c r="AT25" s="67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44"/>
      <c r="C26" s="644"/>
      <c r="D26" s="645"/>
      <c r="E26" s="646" t="s">
        <v>588</v>
      </c>
      <c r="F26" s="647"/>
      <c r="G26" s="647"/>
      <c r="H26" s="647"/>
      <c r="I26" s="648"/>
      <c r="J26" s="274" t="str">
        <f>IF(AND('Mapa final'!$Y$10="Media",'Mapa final'!$AA$10="Leve"),CONCATENATE("R1C",'Mapa final'!$O$10),"")</f>
        <v/>
      </c>
      <c r="K26" s="275" t="str">
        <f>IF(AND('Mapa final'!$Y$11="Media",'Mapa final'!$AA$11="Leve"),CONCATENATE("R1C",'Mapa final'!$O$11),"")</f>
        <v/>
      </c>
      <c r="L26" s="275" t="str">
        <f>IF(AND('Mapa final'!$Y$12="Media",'Mapa final'!$AA$12="Leve"),CONCATENATE("R1C",'Mapa final'!$O$12),"")</f>
        <v/>
      </c>
      <c r="M26" s="275" t="str">
        <f>IF(AND('Mapa final'!$Y$13="Media",'Mapa final'!$AA$13="Leve"),CONCATENATE("R1C",'Mapa final'!$O$13),"")</f>
        <v/>
      </c>
      <c r="N26" s="275" t="str">
        <f>IF(AND('Mapa final'!$Y$14="Media",'Mapa final'!$AA$14="Leve"),CONCATENATE("R1C",'Mapa final'!$O$14),"")</f>
        <v/>
      </c>
      <c r="O26" s="276" t="str">
        <f>IF(AND('Mapa final'!$Y$15="Media",'Mapa final'!$AA$15="Leve"),CONCATENATE("R1C",'Mapa final'!$O$15),"")</f>
        <v/>
      </c>
      <c r="P26" s="274" t="str">
        <f>IF(AND('Mapa final'!$Y$10="Media",'Mapa final'!$AA$10="Menor"),CONCATENATE("R1C",'Mapa final'!$O$10),"")</f>
        <v/>
      </c>
      <c r="Q26" s="275" t="str">
        <f>IF(AND('Mapa final'!$Y$11="Media",'Mapa final'!$AA$11="Menor"),CONCATENATE("R1C",'Mapa final'!$O$11),"")</f>
        <v/>
      </c>
      <c r="R26" s="275" t="str">
        <f>IF(AND('Mapa final'!$Y$12="Media",'Mapa final'!$AA$12="Menor"),CONCATENATE("R1C",'Mapa final'!$O$12),"")</f>
        <v/>
      </c>
      <c r="S26" s="275" t="str">
        <f>IF(AND('Mapa final'!$Y$13="Media",'Mapa final'!$AA$13="Menor"),CONCATENATE("R1C",'Mapa final'!$O$13),"")</f>
        <v/>
      </c>
      <c r="T26" s="275" t="str">
        <f>IF(AND('Mapa final'!$Y$14="Media",'Mapa final'!$AA$14="Menor"),CONCATENATE("R1C",'Mapa final'!$O$14),"")</f>
        <v/>
      </c>
      <c r="U26" s="276" t="str">
        <f>IF(AND('Mapa final'!$Y$15="Media",'Mapa final'!$AA$15="Menor"),CONCATENATE("R1C",'Mapa final'!$O$15),"")</f>
        <v/>
      </c>
      <c r="V26" s="274" t="str">
        <f>IF(AND('Mapa final'!$Y$10="Media",'Mapa final'!$AA$10="Moderado"),CONCATENATE("R1C",'Mapa final'!$O$10),"")</f>
        <v/>
      </c>
      <c r="W26" s="275" t="str">
        <f>IF(AND('Mapa final'!$Y$11="Media",'Mapa final'!$AA$11="Moderado"),CONCATENATE("R1C",'Mapa final'!$O$11),"")</f>
        <v/>
      </c>
      <c r="X26" s="275" t="str">
        <f>IF(AND('Mapa final'!$Y$12="Media",'Mapa final'!$AA$12="Moderado"),CONCATENATE("R1C",'Mapa final'!$O$12),"")</f>
        <v/>
      </c>
      <c r="Y26" s="275" t="str">
        <f>IF(AND('Mapa final'!$Y$13="Media",'Mapa final'!$AA$13="Moderado"),CONCATENATE("R1C",'Mapa final'!$O$13),"")</f>
        <v/>
      </c>
      <c r="Z26" s="275" t="str">
        <f>IF(AND('Mapa final'!$Y$14="Media",'Mapa final'!$AA$14="Moderado"),CONCATENATE("R1C",'Mapa final'!$O$14),"")</f>
        <v/>
      </c>
      <c r="AA26" s="276" t="str">
        <f>IF(AND('Mapa final'!$Y$15="Media",'Mapa final'!$AA$15="Moderado"),CONCATENATE("R1C",'Mapa final'!$O$15),"")</f>
        <v/>
      </c>
      <c r="AB26" s="256" t="str">
        <f>IF(AND('Mapa final'!$Y$10="Media",'Mapa final'!$AA$10="Mayor"),CONCATENATE("R1C",'Mapa final'!$O$10),"")</f>
        <v/>
      </c>
      <c r="AC26" s="257" t="str">
        <f>IF(AND('Mapa final'!$Y$11="Media",'Mapa final'!$AA$11="Mayor"),CONCATENATE("R1C",'Mapa final'!$O$11),"")</f>
        <v/>
      </c>
      <c r="AD26" s="257" t="str">
        <f>IF(AND('Mapa final'!$Y$12="Media",'Mapa final'!$AA$12="Mayor"),CONCATENATE("R1C",'Mapa final'!$O$12),"")</f>
        <v/>
      </c>
      <c r="AE26" s="257" t="str">
        <f>IF(AND('Mapa final'!$Y$13="Media",'Mapa final'!$AA$13="Mayor"),CONCATENATE("R1C",'Mapa final'!$O$13),"")</f>
        <v/>
      </c>
      <c r="AF26" s="257" t="str">
        <f>IF(AND('Mapa final'!$Y$14="Media",'Mapa final'!$AA$14="Mayor"),CONCATENATE("R1C",'Mapa final'!$O$14),"")</f>
        <v/>
      </c>
      <c r="AG26" s="258" t="str">
        <f>IF(AND('Mapa final'!$Y$15="Media",'Mapa final'!$AA$15="Mayor"),CONCATENATE("R1C",'Mapa final'!$O$15),"")</f>
        <v/>
      </c>
      <c r="AH26" s="259" t="str">
        <f>IF(AND('Mapa final'!$Y$10="Media",'Mapa final'!$AA$10="Catastrófico"),CONCATENATE("R1C",'Mapa final'!$O$10),"")</f>
        <v/>
      </c>
      <c r="AI26" s="260" t="str">
        <f>IF(AND('Mapa final'!$Y$11="Media",'Mapa final'!$AA$11="Catastrófico"),CONCATENATE("R1C",'Mapa final'!$O$11),"")</f>
        <v/>
      </c>
      <c r="AJ26" s="260" t="str">
        <f>IF(AND('Mapa final'!$Y$12="Media",'Mapa final'!$AA$12="Catastrófico"),CONCATENATE("R1C",'Mapa final'!$O$12),"")</f>
        <v/>
      </c>
      <c r="AK26" s="260" t="str">
        <f>IF(AND('Mapa final'!$Y$13="Media",'Mapa final'!$AA$13="Catastrófico"),CONCATENATE("R1C",'Mapa final'!$O$13),"")</f>
        <v/>
      </c>
      <c r="AL26" s="260" t="str">
        <f>IF(AND('Mapa final'!$Y$14="Media",'Mapa final'!$AA$14="Catastrófico"),CONCATENATE("R1C",'Mapa final'!$O$14),"")</f>
        <v/>
      </c>
      <c r="AM26" s="261" t="str">
        <f>IF(AND('Mapa final'!$Y$15="Media",'Mapa final'!$AA$15="Catastrófico"),CONCATENATE("R1C",'Mapa final'!$O$15),"")</f>
        <v/>
      </c>
      <c r="AN26" s="15"/>
      <c r="AO26" s="677" t="s">
        <v>90</v>
      </c>
      <c r="AP26" s="678"/>
      <c r="AQ26" s="678"/>
      <c r="AR26" s="678"/>
      <c r="AS26" s="678"/>
      <c r="AT26" s="67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44"/>
      <c r="C27" s="644"/>
      <c r="D27" s="645"/>
      <c r="E27" s="667"/>
      <c r="F27" s="650"/>
      <c r="G27" s="650"/>
      <c r="H27" s="650"/>
      <c r="I27" s="651"/>
      <c r="J27" s="277" t="str">
        <f>IF(AND('Mapa final'!$Y$16="Media",'Mapa final'!$AA$16="Leve"),CONCATENATE("R2C",'Mapa final'!$O$16),"")</f>
        <v/>
      </c>
      <c r="K27" s="278" t="str">
        <f>IF(AND('Mapa final'!$Y$17="Media",'Mapa final'!$AA$17="Leve"),CONCATENATE("R2C",'Mapa final'!$O$17),"")</f>
        <v/>
      </c>
      <c r="L27" s="278" t="str">
        <f>IF(AND('Mapa final'!$Y$18="Media",'Mapa final'!$AA$18="Leve"),CONCATENATE("R2C",'Mapa final'!$O$18),"")</f>
        <v/>
      </c>
      <c r="M27" s="278" t="str">
        <f>IF(AND('Mapa final'!$Y$19="Media",'Mapa final'!$AA$19="Leve"),CONCATENATE("R2C",'Mapa final'!$O$19),"")</f>
        <v/>
      </c>
      <c r="N27" s="278" t="str">
        <f>IF(AND('Mapa final'!$Y$20="Media",'Mapa final'!$AA$20="Leve"),CONCATENATE("R2C",'Mapa final'!$O$20),"")</f>
        <v/>
      </c>
      <c r="O27" s="279" t="str">
        <f>IF(AND('Mapa final'!$Y$21="Media",'Mapa final'!$AA$21="Leve"),CONCATENATE("R2C",'Mapa final'!$O$21),"")</f>
        <v/>
      </c>
      <c r="P27" s="277" t="str">
        <f>IF(AND('Mapa final'!$Y$16="Media",'Mapa final'!$AA$16="Menor"),CONCATENATE("R2C",'Mapa final'!$O$16),"")</f>
        <v/>
      </c>
      <c r="Q27" s="278" t="str">
        <f>IF(AND('Mapa final'!$Y$17="Media",'Mapa final'!$AA$17="Menor"),CONCATENATE("R2C",'Mapa final'!$O$17),"")</f>
        <v/>
      </c>
      <c r="R27" s="278" t="str">
        <f>IF(AND('Mapa final'!$Y$18="Media",'Mapa final'!$AA$18="Menor"),CONCATENATE("R2C",'Mapa final'!$O$18),"")</f>
        <v/>
      </c>
      <c r="S27" s="278" t="str">
        <f>IF(AND('Mapa final'!$Y$19="Media",'Mapa final'!$AA$19="Menor"),CONCATENATE("R2C",'Mapa final'!$O$19),"")</f>
        <v/>
      </c>
      <c r="T27" s="278" t="str">
        <f>IF(AND('Mapa final'!$Y$20="Media",'Mapa final'!$AA$20="Menor"),CONCATENATE("R2C",'Mapa final'!$O$20),"")</f>
        <v/>
      </c>
      <c r="U27" s="279" t="str">
        <f>IF(AND('Mapa final'!$Y$21="Media",'Mapa final'!$AA$21="Menor"),CONCATENATE("R2C",'Mapa final'!$O$21),"")</f>
        <v/>
      </c>
      <c r="V27" s="277" t="str">
        <f>IF(AND('Mapa final'!$Y$16="Media",'Mapa final'!$AA$16="Moderado"),CONCATENATE("R2C",'Mapa final'!$O$16),"")</f>
        <v/>
      </c>
      <c r="W27" s="278" t="str">
        <f>IF(AND('Mapa final'!$Y$17="Media",'Mapa final'!$AA$17="Moderado"),CONCATENATE("R2C",'Mapa final'!$O$17),"")</f>
        <v/>
      </c>
      <c r="X27" s="278" t="str">
        <f>IF(AND('Mapa final'!$Y$18="Media",'Mapa final'!$AA$18="Moderado"),CONCATENATE("R2C",'Mapa final'!$O$18),"")</f>
        <v/>
      </c>
      <c r="Y27" s="278" t="str">
        <f>IF(AND('Mapa final'!$Y$19="Media",'Mapa final'!$AA$19="Moderado"),CONCATENATE("R2C",'Mapa final'!$O$19),"")</f>
        <v/>
      </c>
      <c r="Z27" s="278" t="str">
        <f>IF(AND('Mapa final'!$Y$20="Media",'Mapa final'!$AA$20="Moderado"),CONCATENATE("R2C",'Mapa final'!$O$20),"")</f>
        <v/>
      </c>
      <c r="AA27" s="279" t="str">
        <f>IF(AND('Mapa final'!$Y$21="Media",'Mapa final'!$AA$21="Moderado"),CONCATENATE("R2C",'Mapa final'!$O$21),"")</f>
        <v/>
      </c>
      <c r="AB27" s="262" t="str">
        <f>IF(AND('Mapa final'!$Y$16="Media",'Mapa final'!$AA$16="Mayor"),CONCATENATE("R2C",'Mapa final'!$O$16),"")</f>
        <v/>
      </c>
      <c r="AC27" s="263" t="str">
        <f>IF(AND('Mapa final'!$Y$17="Media",'Mapa final'!$AA$17="Mayor"),CONCATENATE("R2C",'Mapa final'!$O$17),"")</f>
        <v/>
      </c>
      <c r="AD27" s="263" t="str">
        <f>IF(AND('Mapa final'!$Y$18="Media",'Mapa final'!$AA$18="Mayor"),CONCATENATE("R2C",'Mapa final'!$O$18),"")</f>
        <v/>
      </c>
      <c r="AE27" s="263" t="str">
        <f>IF(AND('Mapa final'!$Y$19="Media",'Mapa final'!$AA$19="Mayor"),CONCATENATE("R2C",'Mapa final'!$O$19),"")</f>
        <v/>
      </c>
      <c r="AF27" s="263" t="str">
        <f>IF(AND('Mapa final'!$Y$20="Media",'Mapa final'!$AA$20="Mayor"),CONCATENATE("R2C",'Mapa final'!$O$20),"")</f>
        <v/>
      </c>
      <c r="AG27" s="264" t="str">
        <f>IF(AND('Mapa final'!$Y$21="Media",'Mapa final'!$AA$21="Mayor"),CONCATENATE("R2C",'Mapa final'!$O$21),"")</f>
        <v/>
      </c>
      <c r="AH27" s="265" t="str">
        <f>IF(AND('Mapa final'!$Y$16="Media",'Mapa final'!$AA$16="Catastrófico"),CONCATENATE("R2C",'Mapa final'!$O$16),"")</f>
        <v/>
      </c>
      <c r="AI27" s="266" t="str">
        <f>IF(AND('Mapa final'!$Y$17="Media",'Mapa final'!$AA$17="Catastrófico"),CONCATENATE("R2C",'Mapa final'!$O$17),"")</f>
        <v/>
      </c>
      <c r="AJ27" s="266" t="str">
        <f>IF(AND('Mapa final'!$Y$18="Media",'Mapa final'!$AA$18="Catastrófico"),CONCATENATE("R2C",'Mapa final'!$O$18),"")</f>
        <v/>
      </c>
      <c r="AK27" s="266" t="str">
        <f>IF(AND('Mapa final'!$Y$19="Media",'Mapa final'!$AA$19="Catastrófico"),CONCATENATE("R2C",'Mapa final'!$O$19),"")</f>
        <v/>
      </c>
      <c r="AL27" s="266" t="str">
        <f>IF(AND('Mapa final'!$Y$20="Media",'Mapa final'!$AA$20="Catastrófico"),CONCATENATE("R2C",'Mapa final'!$O$20),"")</f>
        <v/>
      </c>
      <c r="AM27" s="267" t="str">
        <f>IF(AND('Mapa final'!$Y$21="Media",'Mapa final'!$AA$21="Catastrófico"),CONCATENATE("R2C",'Mapa final'!$O$21),"")</f>
        <v/>
      </c>
      <c r="AN27" s="15"/>
      <c r="AO27" s="680"/>
      <c r="AP27" s="681"/>
      <c r="AQ27" s="681"/>
      <c r="AR27" s="681"/>
      <c r="AS27" s="681"/>
      <c r="AT27" s="68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44"/>
      <c r="C28" s="644"/>
      <c r="D28" s="645"/>
      <c r="E28" s="649"/>
      <c r="F28" s="650"/>
      <c r="G28" s="650"/>
      <c r="H28" s="650"/>
      <c r="I28" s="651"/>
      <c r="J28" s="277" t="str">
        <f>IF(AND('Mapa final'!$Y$22="Media",'Mapa final'!$AA$22="Leve"),CONCATENATE("R3C",'Mapa final'!$O$22),"")</f>
        <v/>
      </c>
      <c r="K28" s="278" t="str">
        <f>IF(AND('Mapa final'!$Y$23="Media",'Mapa final'!$AA$23="Leve"),CONCATENATE("R3C",'Mapa final'!$O$23),"")</f>
        <v/>
      </c>
      <c r="L28" s="278" t="str">
        <f>IF(AND('Mapa final'!$Y$24="Media",'Mapa final'!$AA$24="Leve"),CONCATENATE("R3C",'Mapa final'!$O$24),"")</f>
        <v/>
      </c>
      <c r="M28" s="278" t="str">
        <f>IF(AND('Mapa final'!$Y$25="Media",'Mapa final'!$AA$25="Leve"),CONCATENATE("R3C",'Mapa final'!$O$25),"")</f>
        <v/>
      </c>
      <c r="N28" s="278" t="str">
        <f>IF(AND('Mapa final'!$Y$26="Media",'Mapa final'!$AA$26="Leve"),CONCATENATE("R3C",'Mapa final'!$O$26),"")</f>
        <v/>
      </c>
      <c r="O28" s="279" t="str">
        <f>IF(AND('Mapa final'!$Y$27="Media",'Mapa final'!$AA$27="Leve"),CONCATENATE("R3C",'Mapa final'!$O$27),"")</f>
        <v/>
      </c>
      <c r="P28" s="277" t="str">
        <f>IF(AND('Mapa final'!$Y$22="Media",'Mapa final'!$AA$22="Menor"),CONCATENATE("R3C",'Mapa final'!$O$22),"")</f>
        <v/>
      </c>
      <c r="Q28" s="278" t="str">
        <f>IF(AND('Mapa final'!$Y$23="Media",'Mapa final'!$AA$23="Menor"),CONCATENATE("R3C",'Mapa final'!$O$23),"")</f>
        <v/>
      </c>
      <c r="R28" s="278" t="str">
        <f>IF(AND('Mapa final'!$Y$24="Media",'Mapa final'!$AA$24="Menor"),CONCATENATE("R3C",'Mapa final'!$O$24),"")</f>
        <v/>
      </c>
      <c r="S28" s="278" t="str">
        <f>IF(AND('Mapa final'!$Y$25="Media",'Mapa final'!$AA$25="Menor"),CONCATENATE("R3C",'Mapa final'!$O$25),"")</f>
        <v/>
      </c>
      <c r="T28" s="278" t="str">
        <f>IF(AND('Mapa final'!$Y$26="Media",'Mapa final'!$AA$26="Menor"),CONCATENATE("R3C",'Mapa final'!$O$26),"")</f>
        <v/>
      </c>
      <c r="U28" s="279" t="str">
        <f>IF(AND('Mapa final'!$Y$27="Media",'Mapa final'!$AA$27="Menor"),CONCATENATE("R3C",'Mapa final'!$O$27),"")</f>
        <v/>
      </c>
      <c r="V28" s="277" t="str">
        <f>IF(AND('Mapa final'!$Y$22="Media",'Mapa final'!$AA$22="Moderado"),CONCATENATE("R3C",'Mapa final'!$O$22),"")</f>
        <v/>
      </c>
      <c r="W28" s="278" t="str">
        <f>IF(AND('Mapa final'!$Y$23="Media",'Mapa final'!$AA$23="Moderado"),CONCATENATE("R3C",'Mapa final'!$O$23),"")</f>
        <v/>
      </c>
      <c r="X28" s="278" t="str">
        <f>IF(AND('Mapa final'!$Y$24="Media",'Mapa final'!$AA$24="Moderado"),CONCATENATE("R3C",'Mapa final'!$O$24),"")</f>
        <v/>
      </c>
      <c r="Y28" s="278" t="str">
        <f>IF(AND('Mapa final'!$Y$25="Media",'Mapa final'!$AA$25="Moderado"),CONCATENATE("R3C",'Mapa final'!$O$25),"")</f>
        <v/>
      </c>
      <c r="Z28" s="278" t="str">
        <f>IF(AND('Mapa final'!$Y$26="Media",'Mapa final'!$AA$26="Moderado"),CONCATENATE("R3C",'Mapa final'!$O$26),"")</f>
        <v/>
      </c>
      <c r="AA28" s="279" t="str">
        <f>IF(AND('Mapa final'!$Y$27="Media",'Mapa final'!$AA$27="Moderado"),CONCATENATE("R3C",'Mapa final'!$O$27),"")</f>
        <v/>
      </c>
      <c r="AB28" s="262" t="str">
        <f>IF(AND('Mapa final'!$Y$22="Media",'Mapa final'!$AA$22="Mayor"),CONCATENATE("R3C",'Mapa final'!$O$22),"")</f>
        <v/>
      </c>
      <c r="AC28" s="263" t="str">
        <f>IF(AND('Mapa final'!$Y$23="Media",'Mapa final'!$AA$23="Mayor"),CONCATENATE("R3C",'Mapa final'!$O$23),"")</f>
        <v/>
      </c>
      <c r="AD28" s="263" t="str">
        <f>IF(AND('Mapa final'!$Y$24="Media",'Mapa final'!$AA$24="Mayor"),CONCATENATE("R3C",'Mapa final'!$O$24),"")</f>
        <v/>
      </c>
      <c r="AE28" s="263" t="str">
        <f>IF(AND('Mapa final'!$Y$25="Media",'Mapa final'!$AA$25="Mayor"),CONCATENATE("R3C",'Mapa final'!$O$25),"")</f>
        <v/>
      </c>
      <c r="AF28" s="263" t="str">
        <f>IF(AND('Mapa final'!$Y$26="Media",'Mapa final'!$AA$26="Mayor"),CONCATENATE("R3C",'Mapa final'!$O$26),"")</f>
        <v/>
      </c>
      <c r="AG28" s="264" t="str">
        <f>IF(AND('Mapa final'!$Y$27="Media",'Mapa final'!$AA$27="Mayor"),CONCATENATE("R3C",'Mapa final'!$O$27),"")</f>
        <v/>
      </c>
      <c r="AH28" s="265" t="str">
        <f>IF(AND('Mapa final'!$Y$22="Media",'Mapa final'!$AA$22="Catastrófico"),CONCATENATE("R3C",'Mapa final'!$O$22),"")</f>
        <v/>
      </c>
      <c r="AI28" s="266" t="str">
        <f>IF(AND('Mapa final'!$Y$23="Media",'Mapa final'!$AA$23="Catastrófico"),CONCATENATE("R3C",'Mapa final'!$O$23),"")</f>
        <v/>
      </c>
      <c r="AJ28" s="266" t="str">
        <f>IF(AND('Mapa final'!$Y$24="Media",'Mapa final'!$AA$24="Catastrófico"),CONCATENATE("R3C",'Mapa final'!$O$24),"")</f>
        <v/>
      </c>
      <c r="AK28" s="266" t="str">
        <f>IF(AND('Mapa final'!$Y$25="Media",'Mapa final'!$AA$25="Catastrófico"),CONCATENATE("R3C",'Mapa final'!$O$25),"")</f>
        <v/>
      </c>
      <c r="AL28" s="266" t="str">
        <f>IF(AND('Mapa final'!$Y$26="Media",'Mapa final'!$AA$26="Catastrófico"),CONCATENATE("R3C",'Mapa final'!$O$26),"")</f>
        <v/>
      </c>
      <c r="AM28" s="267" t="str">
        <f>IF(AND('Mapa final'!$Y$27="Media",'Mapa final'!$AA$27="Catastrófico"),CONCATENATE("R3C",'Mapa final'!$O$27),"")</f>
        <v/>
      </c>
      <c r="AN28" s="15"/>
      <c r="AO28" s="680"/>
      <c r="AP28" s="681"/>
      <c r="AQ28" s="681"/>
      <c r="AR28" s="681"/>
      <c r="AS28" s="681"/>
      <c r="AT28" s="68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44"/>
      <c r="C29" s="644"/>
      <c r="D29" s="645"/>
      <c r="E29" s="649"/>
      <c r="F29" s="650"/>
      <c r="G29" s="650"/>
      <c r="H29" s="650"/>
      <c r="I29" s="651"/>
      <c r="J29" s="277" t="str">
        <f>IF(AND('Mapa final'!$Y$28="Media",'Mapa final'!$AA$28="Leve"),CONCATENATE("R4C",'Mapa final'!$O$28),"")</f>
        <v/>
      </c>
      <c r="K29" s="278" t="str">
        <f>IF(AND('Mapa final'!$Y$29="Media",'Mapa final'!$AA$29="Leve"),CONCATENATE("R4C",'Mapa final'!$O$29),"")</f>
        <v/>
      </c>
      <c r="L29" s="278" t="str">
        <f>IF(AND('Mapa final'!$Y$30="Media",'Mapa final'!$AA$30="Leve"),CONCATENATE("R4C",'Mapa final'!$O$30),"")</f>
        <v/>
      </c>
      <c r="M29" s="278" t="str">
        <f>IF(AND('Mapa final'!$Y$31="Media",'Mapa final'!$AA$31="Leve"),CONCATENATE("R4C",'Mapa final'!$O$31),"")</f>
        <v/>
      </c>
      <c r="N29" s="278" t="str">
        <f>IF(AND('Mapa final'!$Y$32="Media",'Mapa final'!$AA$32="Leve"),CONCATENATE("R4C",'Mapa final'!$O$32),"")</f>
        <v/>
      </c>
      <c r="O29" s="279" t="str">
        <f>IF(AND('Mapa final'!$Y$33="Media",'Mapa final'!$AA$33="Leve"),CONCATENATE("R4C",'Mapa final'!$O$33),"")</f>
        <v/>
      </c>
      <c r="P29" s="277" t="str">
        <f>IF(AND('Mapa final'!$Y$28="Media",'Mapa final'!$AA$28="Menor"),CONCATENATE("R4C",'Mapa final'!$O$28),"")</f>
        <v/>
      </c>
      <c r="Q29" s="278" t="str">
        <f>IF(AND('Mapa final'!$Y$29="Media",'Mapa final'!$AA$29="Menor"),CONCATENATE("R4C",'Mapa final'!$O$29),"")</f>
        <v/>
      </c>
      <c r="R29" s="278" t="str">
        <f>IF(AND('Mapa final'!$Y$30="Media",'Mapa final'!$AA$30="Menor"),CONCATENATE("R4C",'Mapa final'!$O$30),"")</f>
        <v/>
      </c>
      <c r="S29" s="278" t="str">
        <f>IF(AND('Mapa final'!$Y$31="Media",'Mapa final'!$AA$31="Menor"),CONCATENATE("R4C",'Mapa final'!$O$31),"")</f>
        <v/>
      </c>
      <c r="T29" s="278" t="str">
        <f>IF(AND('Mapa final'!$Y$32="Media",'Mapa final'!$AA$32="Menor"),CONCATENATE("R4C",'Mapa final'!$O$32),"")</f>
        <v/>
      </c>
      <c r="U29" s="279" t="str">
        <f>IF(AND('Mapa final'!$Y$33="Media",'Mapa final'!$AA$33="Menor"),CONCATENATE("R4C",'Mapa final'!$O$33),"")</f>
        <v/>
      </c>
      <c r="V29" s="277" t="str">
        <f>IF(AND('Mapa final'!$Y$28="Media",'Mapa final'!$AA$28="Moderado"),CONCATENATE("R4C",'Mapa final'!$O$28),"")</f>
        <v/>
      </c>
      <c r="W29" s="278" t="str">
        <f>IF(AND('Mapa final'!$Y$29="Media",'Mapa final'!$AA$29="Moderado"),CONCATENATE("R4C",'Mapa final'!$O$29),"")</f>
        <v/>
      </c>
      <c r="X29" s="278" t="str">
        <f>IF(AND('Mapa final'!$Y$30="Media",'Mapa final'!$AA$30="Moderado"),CONCATENATE("R4C",'Mapa final'!$O$30),"")</f>
        <v/>
      </c>
      <c r="Y29" s="278" t="str">
        <f>IF(AND('Mapa final'!$Y$31="Media",'Mapa final'!$AA$31="Moderado"),CONCATENATE("R4C",'Mapa final'!$O$31),"")</f>
        <v/>
      </c>
      <c r="Z29" s="278" t="str">
        <f>IF(AND('Mapa final'!$Y$32="Media",'Mapa final'!$AA$32="Moderado"),CONCATENATE("R4C",'Mapa final'!$O$32),"")</f>
        <v/>
      </c>
      <c r="AA29" s="279" t="str">
        <f>IF(AND('Mapa final'!$Y$33="Media",'Mapa final'!$AA$33="Moderado"),CONCATENATE("R4C",'Mapa final'!$O$33),"")</f>
        <v/>
      </c>
      <c r="AB29" s="262" t="str">
        <f>IF(AND('Mapa final'!$Y$28="Media",'Mapa final'!$AA$28="Mayor"),CONCATENATE("R4C",'Mapa final'!$O$28),"")</f>
        <v/>
      </c>
      <c r="AC29" s="263" t="str">
        <f>IF(AND('Mapa final'!$Y$29="Media",'Mapa final'!$AA$29="Mayor"),CONCATENATE("R4C",'Mapa final'!$O$29),"")</f>
        <v/>
      </c>
      <c r="AD29" s="263" t="str">
        <f>IF(AND('Mapa final'!$Y$30="Media",'Mapa final'!$AA$30="Mayor"),CONCATENATE("R4C",'Mapa final'!$O$30),"")</f>
        <v/>
      </c>
      <c r="AE29" s="263" t="str">
        <f>IF(AND('Mapa final'!$Y$31="Media",'Mapa final'!$AA$31="Mayor"),CONCATENATE("R4C",'Mapa final'!$O$31),"")</f>
        <v/>
      </c>
      <c r="AF29" s="263" t="str">
        <f>IF(AND('Mapa final'!$Y$32="Media",'Mapa final'!$AA$32="Mayor"),CONCATENATE("R4C",'Mapa final'!$O$32),"")</f>
        <v/>
      </c>
      <c r="AG29" s="264" t="str">
        <f>IF(AND('Mapa final'!$Y$33="Media",'Mapa final'!$AA$33="Mayor"),CONCATENATE("R4C",'Mapa final'!$O$33),"")</f>
        <v/>
      </c>
      <c r="AH29" s="265" t="str">
        <f>IF(AND('Mapa final'!$Y$28="Media",'Mapa final'!$AA$28="Catastrófico"),CONCATENATE("R4C",'Mapa final'!$O$28),"")</f>
        <v/>
      </c>
      <c r="AI29" s="266" t="str">
        <f>IF(AND('Mapa final'!$Y$29="Media",'Mapa final'!$AA$29="Catastrófico"),CONCATENATE("R4C",'Mapa final'!$O$29),"")</f>
        <v/>
      </c>
      <c r="AJ29" s="266" t="str">
        <f>IF(AND('Mapa final'!$Y$30="Media",'Mapa final'!$AA$30="Catastrófico"),CONCATENATE("R4C",'Mapa final'!$O$30),"")</f>
        <v/>
      </c>
      <c r="AK29" s="266" t="str">
        <f>IF(AND('Mapa final'!$Y$31="Media",'Mapa final'!$AA$31="Catastrófico"),CONCATENATE("R4C",'Mapa final'!$O$31),"")</f>
        <v/>
      </c>
      <c r="AL29" s="266" t="str">
        <f>IF(AND('Mapa final'!$Y$32="Media",'Mapa final'!$AA$32="Catastrófico"),CONCATENATE("R4C",'Mapa final'!$O$32),"")</f>
        <v/>
      </c>
      <c r="AM29" s="267" t="str">
        <f>IF(AND('Mapa final'!$Y$33="Media",'Mapa final'!$AA$33="Catastrófico"),CONCATENATE("R4C",'Mapa final'!$O$33),"")</f>
        <v/>
      </c>
      <c r="AN29" s="15"/>
      <c r="AO29" s="680"/>
      <c r="AP29" s="681"/>
      <c r="AQ29" s="681"/>
      <c r="AR29" s="681"/>
      <c r="AS29" s="681"/>
      <c r="AT29" s="68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44"/>
      <c r="C30" s="644"/>
      <c r="D30" s="645"/>
      <c r="E30" s="649"/>
      <c r="F30" s="650"/>
      <c r="G30" s="650"/>
      <c r="H30" s="650"/>
      <c r="I30" s="651"/>
      <c r="J30" s="277" t="str">
        <f>IF(AND('Mapa final'!$Y$34="Media",'Mapa final'!$AA$34="Leve"),CONCATENATE("R5C",'Mapa final'!$O$34),"")</f>
        <v/>
      </c>
      <c r="K30" s="278" t="str">
        <f>IF(AND('Mapa final'!$Y$35="Media",'Mapa final'!$AA$35="Leve"),CONCATENATE("R5C",'Mapa final'!$O$35),"")</f>
        <v/>
      </c>
      <c r="L30" s="278" t="str">
        <f>IF(AND('Mapa final'!$Y$36="Media",'Mapa final'!$AA$36="Leve"),CONCATENATE("R5C",'Mapa final'!$O$36),"")</f>
        <v/>
      </c>
      <c r="M30" s="278" t="str">
        <f>IF(AND('Mapa final'!$Y$37="Media",'Mapa final'!$AA$37="Leve"),CONCATENATE("R5C",'Mapa final'!$O$37),"")</f>
        <v/>
      </c>
      <c r="N30" s="278" t="str">
        <f>IF(AND('Mapa final'!$Y$38="Media",'Mapa final'!$AA$38="Leve"),CONCATENATE("R5C",'Mapa final'!$O$38),"")</f>
        <v/>
      </c>
      <c r="O30" s="279" t="str">
        <f>IF(AND('Mapa final'!$Y$39="Media",'Mapa final'!$AA$39="Leve"),CONCATENATE("R5C",'Mapa final'!$O$39),"")</f>
        <v/>
      </c>
      <c r="P30" s="277" t="str">
        <f>IF(AND('Mapa final'!$Y$34="Media",'Mapa final'!$AA$34="Menor"),CONCATENATE("R5C",'Mapa final'!$O$34),"")</f>
        <v/>
      </c>
      <c r="Q30" s="278" t="str">
        <f>IF(AND('Mapa final'!$Y$35="Media",'Mapa final'!$AA$35="Menor"),CONCATENATE("R5C",'Mapa final'!$O$35),"")</f>
        <v/>
      </c>
      <c r="R30" s="278" t="str">
        <f>IF(AND('Mapa final'!$Y$36="Media",'Mapa final'!$AA$36="Menor"),CONCATENATE("R5C",'Mapa final'!$O$36),"")</f>
        <v/>
      </c>
      <c r="S30" s="278" t="str">
        <f>IF(AND('Mapa final'!$Y$37="Media",'Mapa final'!$AA$37="Menor"),CONCATENATE("R5C",'Mapa final'!$O$37),"")</f>
        <v/>
      </c>
      <c r="T30" s="278" t="str">
        <f>IF(AND('Mapa final'!$Y$38="Media",'Mapa final'!$AA$38="Menor"),CONCATENATE("R5C",'Mapa final'!$O$38),"")</f>
        <v/>
      </c>
      <c r="U30" s="279" t="str">
        <f>IF(AND('Mapa final'!$Y$39="Media",'Mapa final'!$AA$39="Menor"),CONCATENATE("R5C",'Mapa final'!$O$39),"")</f>
        <v/>
      </c>
      <c r="V30" s="277" t="str">
        <f>IF(AND('Mapa final'!$Y$34="Media",'Mapa final'!$AA$34="Moderado"),CONCATENATE("R5C",'Mapa final'!$O$34),"")</f>
        <v/>
      </c>
      <c r="W30" s="278" t="str">
        <f>IF(AND('Mapa final'!$Y$35="Media",'Mapa final'!$AA$35="Moderado"),CONCATENATE("R5C",'Mapa final'!$O$35),"")</f>
        <v/>
      </c>
      <c r="X30" s="278" t="str">
        <f>IF(AND('Mapa final'!$Y$36="Media",'Mapa final'!$AA$36="Moderado"),CONCATENATE("R5C",'Mapa final'!$O$36),"")</f>
        <v/>
      </c>
      <c r="Y30" s="278" t="str">
        <f>IF(AND('Mapa final'!$Y$37="Media",'Mapa final'!$AA$37="Moderado"),CONCATENATE("R5C",'Mapa final'!$O$37),"")</f>
        <v/>
      </c>
      <c r="Z30" s="278" t="str">
        <f>IF(AND('Mapa final'!$Y$38="Media",'Mapa final'!$AA$38="Moderado"),CONCATENATE("R5C",'Mapa final'!$O$38),"")</f>
        <v/>
      </c>
      <c r="AA30" s="279" t="str">
        <f>IF(AND('Mapa final'!$Y$39="Media",'Mapa final'!$AA$39="Moderado"),CONCATENATE("R5C",'Mapa final'!$O$39),"")</f>
        <v/>
      </c>
      <c r="AB30" s="262" t="str">
        <f>IF(AND('Mapa final'!$Y$34="Media",'Mapa final'!$AA$34="Mayor"),CONCATENATE("R5C",'Mapa final'!$O$34),"")</f>
        <v/>
      </c>
      <c r="AC30" s="263" t="str">
        <f>IF(AND('Mapa final'!$Y$35="Media",'Mapa final'!$AA$35="Mayor"),CONCATENATE("R5C",'Mapa final'!$O$35),"")</f>
        <v/>
      </c>
      <c r="AD30" s="263" t="str">
        <f>IF(AND('Mapa final'!$Y$36="Media",'Mapa final'!$AA$36="Mayor"),CONCATENATE("R5C",'Mapa final'!$O$36),"")</f>
        <v/>
      </c>
      <c r="AE30" s="263" t="str">
        <f>IF(AND('Mapa final'!$Y$37="Media",'Mapa final'!$AA$37="Mayor"),CONCATENATE("R5C",'Mapa final'!$O$37),"")</f>
        <v/>
      </c>
      <c r="AF30" s="263" t="str">
        <f>IF(AND('Mapa final'!$Y$38="Media",'Mapa final'!$AA$38="Mayor"),CONCATENATE("R5C",'Mapa final'!$O$38),"")</f>
        <v/>
      </c>
      <c r="AG30" s="264" t="str">
        <f>IF(AND('Mapa final'!$Y$39="Media",'Mapa final'!$AA$39="Mayor"),CONCATENATE("R5C",'Mapa final'!$O$39),"")</f>
        <v/>
      </c>
      <c r="AH30" s="265" t="str">
        <f>IF(AND('Mapa final'!$Y$34="Media",'Mapa final'!$AA$34="Catastrófico"),CONCATENATE("R5C",'Mapa final'!$O$34),"")</f>
        <v/>
      </c>
      <c r="AI30" s="266" t="str">
        <f>IF(AND('Mapa final'!$Y$35="Media",'Mapa final'!$AA$35="Catastrófico"),CONCATENATE("R5C",'Mapa final'!$O$35),"")</f>
        <v/>
      </c>
      <c r="AJ30" s="266" t="str">
        <f>IF(AND('Mapa final'!$Y$36="Media",'Mapa final'!$AA$36="Catastrófico"),CONCATENATE("R5C",'Mapa final'!$O$36),"")</f>
        <v/>
      </c>
      <c r="AK30" s="266" t="str">
        <f>IF(AND('Mapa final'!$Y$37="Media",'Mapa final'!$AA$37="Catastrófico"),CONCATENATE("R5C",'Mapa final'!$O$37),"")</f>
        <v/>
      </c>
      <c r="AL30" s="266" t="str">
        <f>IF(AND('Mapa final'!$Y$38="Media",'Mapa final'!$AA$38="Catastrófico"),CONCATENATE("R5C",'Mapa final'!$O$38),"")</f>
        <v/>
      </c>
      <c r="AM30" s="267" t="str">
        <f>IF(AND('Mapa final'!$Y$39="Media",'Mapa final'!$AA$39="Catastrófico"),CONCATENATE("R5C",'Mapa final'!$O$39),"")</f>
        <v/>
      </c>
      <c r="AN30" s="15"/>
      <c r="AO30" s="680"/>
      <c r="AP30" s="681"/>
      <c r="AQ30" s="681"/>
      <c r="AR30" s="681"/>
      <c r="AS30" s="681"/>
      <c r="AT30" s="68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44"/>
      <c r="C31" s="644"/>
      <c r="D31" s="645"/>
      <c r="E31" s="649"/>
      <c r="F31" s="650"/>
      <c r="G31" s="650"/>
      <c r="H31" s="650"/>
      <c r="I31" s="651"/>
      <c r="J31" s="277" t="str">
        <f>IF(AND('Mapa final'!$Y$40="Media",'Mapa final'!$AA$40="Leve"),CONCATENATE("R6C",'Mapa final'!$O$40),"")</f>
        <v/>
      </c>
      <c r="K31" s="278" t="str">
        <f>IF(AND('Mapa final'!$Y$41="Media",'Mapa final'!$AA$41="Leve"),CONCATENATE("R6C",'Mapa final'!$O$41),"")</f>
        <v/>
      </c>
      <c r="L31" s="278" t="str">
        <f>IF(AND('Mapa final'!$Y$42="Media",'Mapa final'!$AA$42="Leve"),CONCATENATE("R6C",'Mapa final'!$O$42),"")</f>
        <v/>
      </c>
      <c r="M31" s="278" t="str">
        <f>IF(AND('Mapa final'!$Y$43="Media",'Mapa final'!$AA$43="Leve"),CONCATENATE("R6C",'Mapa final'!$O$43),"")</f>
        <v/>
      </c>
      <c r="N31" s="278" t="str">
        <f>IF(AND('Mapa final'!$Y$44="Media",'Mapa final'!$AA$44="Leve"),CONCATENATE("R6C",'Mapa final'!$O$44),"")</f>
        <v/>
      </c>
      <c r="O31" s="279" t="str">
        <f>IF(AND('Mapa final'!$Y$45="Media",'Mapa final'!$AA$45="Leve"),CONCATENATE("R6C",'Mapa final'!$O$45),"")</f>
        <v/>
      </c>
      <c r="P31" s="277" t="str">
        <f>IF(AND('Mapa final'!$Y$40="Media",'Mapa final'!$AA$40="Menor"),CONCATENATE("R6C",'Mapa final'!$O$40),"")</f>
        <v/>
      </c>
      <c r="Q31" s="278" t="str">
        <f>IF(AND('Mapa final'!$Y$41="Media",'Mapa final'!$AA$41="Menor"),CONCATENATE("R6C",'Mapa final'!$O$41),"")</f>
        <v/>
      </c>
      <c r="R31" s="278" t="str">
        <f>IF(AND('Mapa final'!$Y$42="Media",'Mapa final'!$AA$42="Menor"),CONCATENATE("R6C",'Mapa final'!$O$42),"")</f>
        <v/>
      </c>
      <c r="S31" s="278" t="str">
        <f>IF(AND('Mapa final'!$Y$43="Media",'Mapa final'!$AA$43="Menor"),CONCATENATE("R6C",'Mapa final'!$O$43),"")</f>
        <v/>
      </c>
      <c r="T31" s="278" t="str">
        <f>IF(AND('Mapa final'!$Y$44="Media",'Mapa final'!$AA$44="Menor"),CONCATENATE("R6C",'Mapa final'!$O$44),"")</f>
        <v/>
      </c>
      <c r="U31" s="279" t="str">
        <f>IF(AND('Mapa final'!$Y$45="Media",'Mapa final'!$AA$45="Menor"),CONCATENATE("R6C",'Mapa final'!$O$45),"")</f>
        <v/>
      </c>
      <c r="V31" s="277" t="str">
        <f>IF(AND('Mapa final'!$Y$40="Media",'Mapa final'!$AA$40="Moderado"),CONCATENATE("R6C",'Mapa final'!$O$40),"")</f>
        <v/>
      </c>
      <c r="W31" s="278" t="str">
        <f>IF(AND('Mapa final'!$Y$41="Media",'Mapa final'!$AA$41="Moderado"),CONCATENATE("R6C",'Mapa final'!$O$41),"")</f>
        <v/>
      </c>
      <c r="X31" s="278" t="str">
        <f>IF(AND('Mapa final'!$Y$42="Media",'Mapa final'!$AA$42="Moderado"),CONCATENATE("R6C",'Mapa final'!$O$42),"")</f>
        <v/>
      </c>
      <c r="Y31" s="278" t="str">
        <f>IF(AND('Mapa final'!$Y$43="Media",'Mapa final'!$AA$43="Moderado"),CONCATENATE("R6C",'Mapa final'!$O$43),"")</f>
        <v/>
      </c>
      <c r="Z31" s="278" t="str">
        <f>IF(AND('Mapa final'!$Y$44="Media",'Mapa final'!$AA$44="Moderado"),CONCATENATE("R6C",'Mapa final'!$O$44),"")</f>
        <v/>
      </c>
      <c r="AA31" s="279" t="str">
        <f>IF(AND('Mapa final'!$Y$45="Media",'Mapa final'!$AA$45="Moderado"),CONCATENATE("R6C",'Mapa final'!$O$45),"")</f>
        <v/>
      </c>
      <c r="AB31" s="262" t="str">
        <f>IF(AND('Mapa final'!$Y$40="Media",'Mapa final'!$AA$40="Mayor"),CONCATENATE("R6C",'Mapa final'!$O$40),"")</f>
        <v/>
      </c>
      <c r="AC31" s="263" t="str">
        <f>IF(AND('Mapa final'!$Y$41="Media",'Mapa final'!$AA$41="Mayor"),CONCATENATE("R6C",'Mapa final'!$O$41),"")</f>
        <v/>
      </c>
      <c r="AD31" s="263" t="str">
        <f>IF(AND('Mapa final'!$Y$42="Media",'Mapa final'!$AA$42="Mayor"),CONCATENATE("R6C",'Mapa final'!$O$42),"")</f>
        <v/>
      </c>
      <c r="AE31" s="263" t="str">
        <f>IF(AND('Mapa final'!$Y$43="Media",'Mapa final'!$AA$43="Mayor"),CONCATENATE("R6C",'Mapa final'!$O$43),"")</f>
        <v/>
      </c>
      <c r="AF31" s="263" t="str">
        <f>IF(AND('Mapa final'!$Y$44="Media",'Mapa final'!$AA$44="Mayor"),CONCATENATE("R6C",'Mapa final'!$O$44),"")</f>
        <v/>
      </c>
      <c r="AG31" s="264" t="str">
        <f>IF(AND('Mapa final'!$Y$45="Media",'Mapa final'!$AA$45="Mayor"),CONCATENATE("R6C",'Mapa final'!$O$45),"")</f>
        <v/>
      </c>
      <c r="AH31" s="265" t="str">
        <f>IF(AND('Mapa final'!$Y$40="Media",'Mapa final'!$AA$40="Catastrófico"),CONCATENATE("R6C",'Mapa final'!$O$40),"")</f>
        <v/>
      </c>
      <c r="AI31" s="266" t="str">
        <f>IF(AND('Mapa final'!$Y$41="Media",'Mapa final'!$AA$41="Catastrófico"),CONCATENATE("R6C",'Mapa final'!$O$41),"")</f>
        <v/>
      </c>
      <c r="AJ31" s="266" t="str">
        <f>IF(AND('Mapa final'!$Y$42="Media",'Mapa final'!$AA$42="Catastrófico"),CONCATENATE("R6C",'Mapa final'!$O$42),"")</f>
        <v/>
      </c>
      <c r="AK31" s="266" t="str">
        <f>IF(AND('Mapa final'!$Y$43="Media",'Mapa final'!$AA$43="Catastrófico"),CONCATENATE("R6C",'Mapa final'!$O$43),"")</f>
        <v/>
      </c>
      <c r="AL31" s="266" t="str">
        <f>IF(AND('Mapa final'!$Y$44="Media",'Mapa final'!$AA$44="Catastrófico"),CONCATENATE("R6C",'Mapa final'!$O$44),"")</f>
        <v/>
      </c>
      <c r="AM31" s="267" t="str">
        <f>IF(AND('Mapa final'!$Y$45="Media",'Mapa final'!$AA$45="Catastrófico"),CONCATENATE("R6C",'Mapa final'!$O$45),"")</f>
        <v/>
      </c>
      <c r="AN31" s="15"/>
      <c r="AO31" s="680"/>
      <c r="AP31" s="681"/>
      <c r="AQ31" s="681"/>
      <c r="AR31" s="681"/>
      <c r="AS31" s="681"/>
      <c r="AT31" s="68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44"/>
      <c r="C32" s="644"/>
      <c r="D32" s="645"/>
      <c r="E32" s="649"/>
      <c r="F32" s="650"/>
      <c r="G32" s="650"/>
      <c r="H32" s="650"/>
      <c r="I32" s="651"/>
      <c r="J32" s="277" t="str">
        <f>IF(AND('Mapa final'!$Y$46="Media",'Mapa final'!$AA$46="Leve"),CONCATENATE("R7C",'Mapa final'!$O$46),"")</f>
        <v/>
      </c>
      <c r="K32" s="278" t="str">
        <f>IF(AND('Mapa final'!$Y$47="Media",'Mapa final'!$AA$47="Leve"),CONCATENATE("R7C",'Mapa final'!$O$47),"")</f>
        <v/>
      </c>
      <c r="L32" s="278" t="str">
        <f>IF(AND('Mapa final'!$Y$48="Media",'Mapa final'!$AA$48="Leve"),CONCATENATE("R7C",'Mapa final'!$O$48),"")</f>
        <v/>
      </c>
      <c r="M32" s="278" t="str">
        <f>IF(AND('Mapa final'!$Y$49="Media",'Mapa final'!$AA$49="Leve"),CONCATENATE("R7C",'Mapa final'!$O$49),"")</f>
        <v/>
      </c>
      <c r="N32" s="278" t="str">
        <f>IF(AND('Mapa final'!$Y$50="Media",'Mapa final'!$AA$50="Leve"),CONCATENATE("R7C",'Mapa final'!$O$50),"")</f>
        <v/>
      </c>
      <c r="O32" s="279" t="str">
        <f>IF(AND('Mapa final'!$Y$51="Media",'Mapa final'!$AA$51="Leve"),CONCATENATE("R7C",'Mapa final'!$O$51),"")</f>
        <v/>
      </c>
      <c r="P32" s="277" t="str">
        <f>IF(AND('Mapa final'!$Y$46="Media",'Mapa final'!$AA$46="Menor"),CONCATENATE("R7C",'Mapa final'!$O$46),"")</f>
        <v/>
      </c>
      <c r="Q32" s="278" t="str">
        <f>IF(AND('Mapa final'!$Y$47="Media",'Mapa final'!$AA$47="Menor"),CONCATENATE("R7C",'Mapa final'!$O$47),"")</f>
        <v/>
      </c>
      <c r="R32" s="278" t="str">
        <f>IF(AND('Mapa final'!$Y$48="Media",'Mapa final'!$AA$48="Menor"),CONCATENATE("R7C",'Mapa final'!$O$48),"")</f>
        <v/>
      </c>
      <c r="S32" s="278" t="str">
        <f>IF(AND('Mapa final'!$Y$49="Media",'Mapa final'!$AA$49="Menor"),CONCATENATE("R7C",'Mapa final'!$O$49),"")</f>
        <v/>
      </c>
      <c r="T32" s="278" t="str">
        <f>IF(AND('Mapa final'!$Y$50="Media",'Mapa final'!$AA$50="Menor"),CONCATENATE("R7C",'Mapa final'!$O$50),"")</f>
        <v/>
      </c>
      <c r="U32" s="279" t="str">
        <f>IF(AND('Mapa final'!$Y$51="Media",'Mapa final'!$AA$51="Menor"),CONCATENATE("R7C",'Mapa final'!$O$51),"")</f>
        <v/>
      </c>
      <c r="V32" s="277" t="str">
        <f>IF(AND('Mapa final'!$Y$46="Media",'Mapa final'!$AA$46="Moderado"),CONCATENATE("R7C",'Mapa final'!$O$46),"")</f>
        <v/>
      </c>
      <c r="W32" s="278" t="str">
        <f>IF(AND('Mapa final'!$Y$47="Media",'Mapa final'!$AA$47="Moderado"),CONCATENATE("R7C",'Mapa final'!$O$47),"")</f>
        <v/>
      </c>
      <c r="X32" s="278" t="str">
        <f>IF(AND('Mapa final'!$Y$48="Media",'Mapa final'!$AA$48="Moderado"),CONCATENATE("R7C",'Mapa final'!$O$48),"")</f>
        <v/>
      </c>
      <c r="Y32" s="278" t="str">
        <f>IF(AND('Mapa final'!$Y$49="Media",'Mapa final'!$AA$49="Moderado"),CONCATENATE("R7C",'Mapa final'!$O$49),"")</f>
        <v/>
      </c>
      <c r="Z32" s="278" t="str">
        <f>IF(AND('Mapa final'!$Y$50="Media",'Mapa final'!$AA$50="Moderado"),CONCATENATE("R7C",'Mapa final'!$O$50),"")</f>
        <v/>
      </c>
      <c r="AA32" s="279" t="str">
        <f>IF(AND('Mapa final'!$Y$51="Media",'Mapa final'!$AA$51="Moderado"),CONCATENATE("R7C",'Mapa final'!$O$51),"")</f>
        <v/>
      </c>
      <c r="AB32" s="262" t="str">
        <f>IF(AND('Mapa final'!$Y$46="Media",'Mapa final'!$AA$46="Mayor"),CONCATENATE("R7C",'Mapa final'!$O$46),"")</f>
        <v/>
      </c>
      <c r="AC32" s="263" t="str">
        <f>IF(AND('Mapa final'!$Y$47="Media",'Mapa final'!$AA$47="Mayor"),CONCATENATE("R7C",'Mapa final'!$O$47),"")</f>
        <v/>
      </c>
      <c r="AD32" s="263" t="str">
        <f>IF(AND('Mapa final'!$Y$48="Media",'Mapa final'!$AA$48="Mayor"),CONCATENATE("R7C",'Mapa final'!$O$48),"")</f>
        <v/>
      </c>
      <c r="AE32" s="263" t="str">
        <f>IF(AND('Mapa final'!$Y$49="Media",'Mapa final'!$AA$49="Mayor"),CONCATENATE("R7C",'Mapa final'!$O$49),"")</f>
        <v/>
      </c>
      <c r="AF32" s="263" t="str">
        <f>IF(AND('Mapa final'!$Y$50="Media",'Mapa final'!$AA$50="Mayor"),CONCATENATE("R7C",'Mapa final'!$O$50),"")</f>
        <v/>
      </c>
      <c r="AG32" s="264" t="str">
        <f>IF(AND('Mapa final'!$Y$51="Media",'Mapa final'!$AA$51="Mayor"),CONCATENATE("R7C",'Mapa final'!$O$51),"")</f>
        <v/>
      </c>
      <c r="AH32" s="265" t="str">
        <f>IF(AND('Mapa final'!$Y$46="Media",'Mapa final'!$AA$46="Catastrófico"),CONCATENATE("R7C",'Mapa final'!$O$46),"")</f>
        <v/>
      </c>
      <c r="AI32" s="266" t="str">
        <f>IF(AND('Mapa final'!$Y$47="Media",'Mapa final'!$AA$47="Catastrófico"),CONCATENATE("R7C",'Mapa final'!$O$47),"")</f>
        <v/>
      </c>
      <c r="AJ32" s="266" t="str">
        <f>IF(AND('Mapa final'!$Y$48="Media",'Mapa final'!$AA$48="Catastrófico"),CONCATENATE("R7C",'Mapa final'!$O$48),"")</f>
        <v/>
      </c>
      <c r="AK32" s="266" t="str">
        <f>IF(AND('Mapa final'!$Y$49="Media",'Mapa final'!$AA$49="Catastrófico"),CONCATENATE("R7C",'Mapa final'!$O$49),"")</f>
        <v/>
      </c>
      <c r="AL32" s="266" t="str">
        <f>IF(AND('Mapa final'!$Y$50="Media",'Mapa final'!$AA$50="Catastrófico"),CONCATENATE("R7C",'Mapa final'!$O$50),"")</f>
        <v/>
      </c>
      <c r="AM32" s="267" t="str">
        <f>IF(AND('Mapa final'!$Y$51="Media",'Mapa final'!$AA$51="Catastrófico"),CONCATENATE("R7C",'Mapa final'!$O$51),"")</f>
        <v/>
      </c>
      <c r="AN32" s="15"/>
      <c r="AO32" s="680"/>
      <c r="AP32" s="681"/>
      <c r="AQ32" s="681"/>
      <c r="AR32" s="681"/>
      <c r="AS32" s="681"/>
      <c r="AT32" s="68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44"/>
      <c r="C33" s="644"/>
      <c r="D33" s="645"/>
      <c r="E33" s="649"/>
      <c r="F33" s="650"/>
      <c r="G33" s="650"/>
      <c r="H33" s="650"/>
      <c r="I33" s="651"/>
      <c r="J33" s="277" t="str">
        <f>IF(AND('Mapa final'!$Y$52="Media",'Mapa final'!$AA$52="Leve"),CONCATENATE("R8C",'Mapa final'!$O$52),"")</f>
        <v/>
      </c>
      <c r="K33" s="278" t="str">
        <f>IF(AND('Mapa final'!$Y$53="Media",'Mapa final'!$AA$53="Leve"),CONCATENATE("R8C",'Mapa final'!$O$53),"")</f>
        <v/>
      </c>
      <c r="L33" s="278" t="str">
        <f>IF(AND('Mapa final'!$Y$54="Media",'Mapa final'!$AA$54="Leve"),CONCATENATE("R8C",'Mapa final'!$O$54),"")</f>
        <v/>
      </c>
      <c r="M33" s="278" t="str">
        <f>IF(AND('Mapa final'!$Y$55="Media",'Mapa final'!$AA$55="Leve"),CONCATENATE("R8C",'Mapa final'!$O$55),"")</f>
        <v/>
      </c>
      <c r="N33" s="278" t="str">
        <f>IF(AND('Mapa final'!$Y$56="Media",'Mapa final'!$AA$56="Leve"),CONCATENATE("R8C",'Mapa final'!$O$56),"")</f>
        <v/>
      </c>
      <c r="O33" s="279" t="str">
        <f>IF(AND('Mapa final'!$Y$57="Media",'Mapa final'!$AA$57="Leve"),CONCATENATE("R8C",'Mapa final'!$O$57),"")</f>
        <v/>
      </c>
      <c r="P33" s="277" t="str">
        <f>IF(AND('Mapa final'!$Y$52="Media",'Mapa final'!$AA$52="Menor"),CONCATENATE("R8C",'Mapa final'!$O$52),"")</f>
        <v/>
      </c>
      <c r="Q33" s="278" t="str">
        <f>IF(AND('Mapa final'!$Y$53="Media",'Mapa final'!$AA$53="Menor"),CONCATENATE("R8C",'Mapa final'!$O$53),"")</f>
        <v/>
      </c>
      <c r="R33" s="278" t="str">
        <f>IF(AND('Mapa final'!$Y$54="Media",'Mapa final'!$AA$54="Menor"),CONCATENATE("R8C",'Mapa final'!$O$54),"")</f>
        <v/>
      </c>
      <c r="S33" s="278" t="str">
        <f>IF(AND('Mapa final'!$Y$55="Media",'Mapa final'!$AA$55="Menor"),CONCATENATE("R8C",'Mapa final'!$O$55),"")</f>
        <v/>
      </c>
      <c r="T33" s="278" t="str">
        <f>IF(AND('Mapa final'!$Y$56="Media",'Mapa final'!$AA$56="Menor"),CONCATENATE("R8C",'Mapa final'!$O$56),"")</f>
        <v/>
      </c>
      <c r="U33" s="279" t="str">
        <f>IF(AND('Mapa final'!$Y$57="Media",'Mapa final'!$AA$57="Menor"),CONCATENATE("R8C",'Mapa final'!$O$57),"")</f>
        <v/>
      </c>
      <c r="V33" s="277" t="str">
        <f>IF(AND('Mapa final'!$Y$52="Media",'Mapa final'!$AA$52="Moderado"),CONCATENATE("R8C",'Mapa final'!$O$52),"")</f>
        <v/>
      </c>
      <c r="W33" s="278" t="str">
        <f>IF(AND('Mapa final'!$Y$53="Media",'Mapa final'!$AA$53="Moderado"),CONCATENATE("R8C",'Mapa final'!$O$53),"")</f>
        <v/>
      </c>
      <c r="X33" s="278" t="str">
        <f>IF(AND('Mapa final'!$Y$54="Media",'Mapa final'!$AA$54="Moderado"),CONCATENATE("R8C",'Mapa final'!$O$54),"")</f>
        <v/>
      </c>
      <c r="Y33" s="278" t="str">
        <f>IF(AND('Mapa final'!$Y$55="Media",'Mapa final'!$AA$55="Moderado"),CONCATENATE("R8C",'Mapa final'!$O$55),"")</f>
        <v/>
      </c>
      <c r="Z33" s="278" t="str">
        <f>IF(AND('Mapa final'!$Y$56="Media",'Mapa final'!$AA$56="Moderado"),CONCATENATE("R8C",'Mapa final'!$O$56),"")</f>
        <v/>
      </c>
      <c r="AA33" s="279" t="str">
        <f>IF(AND('Mapa final'!$Y$57="Media",'Mapa final'!$AA$57="Moderado"),CONCATENATE("R8C",'Mapa final'!$O$57),"")</f>
        <v/>
      </c>
      <c r="AB33" s="262" t="str">
        <f>IF(AND('Mapa final'!$Y$52="Media",'Mapa final'!$AA$52="Mayor"),CONCATENATE("R8C",'Mapa final'!$O$52),"")</f>
        <v/>
      </c>
      <c r="AC33" s="263" t="str">
        <f>IF(AND('Mapa final'!$Y$53="Media",'Mapa final'!$AA$53="Mayor"),CONCATENATE("R8C",'Mapa final'!$O$53),"")</f>
        <v/>
      </c>
      <c r="AD33" s="263" t="str">
        <f>IF(AND('Mapa final'!$Y$54="Media",'Mapa final'!$AA$54="Mayor"),CONCATENATE("R8C",'Mapa final'!$O$54),"")</f>
        <v/>
      </c>
      <c r="AE33" s="263" t="str">
        <f>IF(AND('Mapa final'!$Y$55="Media",'Mapa final'!$AA$55="Mayor"),CONCATENATE("R8C",'Mapa final'!$O$55),"")</f>
        <v/>
      </c>
      <c r="AF33" s="263" t="str">
        <f>IF(AND('Mapa final'!$Y$56="Media",'Mapa final'!$AA$56="Mayor"),CONCATENATE("R8C",'Mapa final'!$O$56),"")</f>
        <v/>
      </c>
      <c r="AG33" s="264" t="str">
        <f>IF(AND('Mapa final'!$Y$57="Media",'Mapa final'!$AA$57="Mayor"),CONCATENATE("R8C",'Mapa final'!$O$57),"")</f>
        <v/>
      </c>
      <c r="AH33" s="265" t="str">
        <f>IF(AND('Mapa final'!$Y$52="Media",'Mapa final'!$AA$52="Catastrófico"),CONCATENATE("R8C",'Mapa final'!$O$52),"")</f>
        <v/>
      </c>
      <c r="AI33" s="266" t="str">
        <f>IF(AND('Mapa final'!$Y$53="Media",'Mapa final'!$AA$53="Catastrófico"),CONCATENATE("R8C",'Mapa final'!$O$53),"")</f>
        <v/>
      </c>
      <c r="AJ33" s="266" t="str">
        <f>IF(AND('Mapa final'!$Y$54="Media",'Mapa final'!$AA$54="Catastrófico"),CONCATENATE("R8C",'Mapa final'!$O$54),"")</f>
        <v/>
      </c>
      <c r="AK33" s="266" t="str">
        <f>IF(AND('Mapa final'!$Y$55="Media",'Mapa final'!$AA$55="Catastrófico"),CONCATENATE("R8C",'Mapa final'!$O$55),"")</f>
        <v/>
      </c>
      <c r="AL33" s="266" t="str">
        <f>IF(AND('Mapa final'!$Y$56="Media",'Mapa final'!$AA$56="Catastrófico"),CONCATENATE("R8C",'Mapa final'!$O$56),"")</f>
        <v/>
      </c>
      <c r="AM33" s="267" t="str">
        <f>IF(AND('Mapa final'!$Y$57="Media",'Mapa final'!$AA$57="Catastrófico"),CONCATENATE("R8C",'Mapa final'!$O$57),"")</f>
        <v/>
      </c>
      <c r="AN33" s="15"/>
      <c r="AO33" s="680"/>
      <c r="AP33" s="681"/>
      <c r="AQ33" s="681"/>
      <c r="AR33" s="681"/>
      <c r="AS33" s="681"/>
      <c r="AT33" s="68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44"/>
      <c r="C34" s="644"/>
      <c r="D34" s="645"/>
      <c r="E34" s="649"/>
      <c r="F34" s="650"/>
      <c r="G34" s="650"/>
      <c r="H34" s="650"/>
      <c r="I34" s="651"/>
      <c r="J34" s="277" t="str">
        <f>IF(AND('Mapa final'!$Y$58="Media",'Mapa final'!$AA$58="Leve"),CONCATENATE("R9C",'Mapa final'!$O$58),"")</f>
        <v/>
      </c>
      <c r="K34" s="278" t="str">
        <f>IF(AND('Mapa final'!$Y$59="Media",'Mapa final'!$AA$59="Leve"),CONCATENATE("R9C",'Mapa final'!$O$59),"")</f>
        <v/>
      </c>
      <c r="L34" s="278" t="str">
        <f>IF(AND('Mapa final'!$Y$60="Media",'Mapa final'!$AA$60="Leve"),CONCATENATE("R9C",'Mapa final'!$O$60),"")</f>
        <v/>
      </c>
      <c r="M34" s="278" t="str">
        <f>IF(AND('Mapa final'!$Y$61="Media",'Mapa final'!$AA$61="Leve"),CONCATENATE("R9C",'Mapa final'!$O$61),"")</f>
        <v/>
      </c>
      <c r="N34" s="278" t="str">
        <f>IF(AND('Mapa final'!$Y$62="Media",'Mapa final'!$AA$62="Leve"),CONCATENATE("R9C",'Mapa final'!$O$62),"")</f>
        <v/>
      </c>
      <c r="O34" s="279" t="str">
        <f>IF(AND('Mapa final'!$Y$63="Media",'Mapa final'!$AA$63="Leve"),CONCATENATE("R9C",'Mapa final'!$O$63),"")</f>
        <v/>
      </c>
      <c r="P34" s="277" t="str">
        <f>IF(AND('Mapa final'!$Y$58="Media",'Mapa final'!$AA$58="Menor"),CONCATENATE("R9C",'Mapa final'!$O$58),"")</f>
        <v/>
      </c>
      <c r="Q34" s="278" t="str">
        <f>IF(AND('Mapa final'!$Y$59="Media",'Mapa final'!$AA$59="Menor"),CONCATENATE("R9C",'Mapa final'!$O$59),"")</f>
        <v/>
      </c>
      <c r="R34" s="278" t="str">
        <f>IF(AND('Mapa final'!$Y$60="Media",'Mapa final'!$AA$60="Menor"),CONCATENATE("R9C",'Mapa final'!$O$60),"")</f>
        <v/>
      </c>
      <c r="S34" s="278" t="str">
        <f>IF(AND('Mapa final'!$Y$61="Media",'Mapa final'!$AA$61="Menor"),CONCATENATE("R9C",'Mapa final'!$O$61),"")</f>
        <v/>
      </c>
      <c r="T34" s="278" t="str">
        <f>IF(AND('Mapa final'!$Y$62="Media",'Mapa final'!$AA$62="Menor"),CONCATENATE("R9C",'Mapa final'!$O$62),"")</f>
        <v/>
      </c>
      <c r="U34" s="279" t="str">
        <f>IF(AND('Mapa final'!$Y$63="Media",'Mapa final'!$AA$63="Menor"),CONCATENATE("R9C",'Mapa final'!$O$63),"")</f>
        <v/>
      </c>
      <c r="V34" s="277" t="str">
        <f>IF(AND('Mapa final'!$Y$58="Media",'Mapa final'!$AA$58="Moderado"),CONCATENATE("R9C",'Mapa final'!$O$58),"")</f>
        <v/>
      </c>
      <c r="W34" s="278" t="str">
        <f>IF(AND('Mapa final'!$Y$59="Media",'Mapa final'!$AA$59="Moderado"),CONCATENATE("R9C",'Mapa final'!$O$59),"")</f>
        <v/>
      </c>
      <c r="X34" s="278" t="str">
        <f>IF(AND('Mapa final'!$Y$60="Media",'Mapa final'!$AA$60="Moderado"),CONCATENATE("R9C",'Mapa final'!$O$60),"")</f>
        <v/>
      </c>
      <c r="Y34" s="278" t="str">
        <f>IF(AND('Mapa final'!$Y$61="Media",'Mapa final'!$AA$61="Moderado"),CONCATENATE("R9C",'Mapa final'!$O$61),"")</f>
        <v/>
      </c>
      <c r="Z34" s="278" t="str">
        <f>IF(AND('Mapa final'!$Y$62="Media",'Mapa final'!$AA$62="Moderado"),CONCATENATE("R9C",'Mapa final'!$O$62),"")</f>
        <v/>
      </c>
      <c r="AA34" s="279" t="str">
        <f>IF(AND('Mapa final'!$Y$63="Media",'Mapa final'!$AA$63="Moderado"),CONCATENATE("R9C",'Mapa final'!$O$63),"")</f>
        <v/>
      </c>
      <c r="AB34" s="262" t="str">
        <f>IF(AND('Mapa final'!$Y$58="Media",'Mapa final'!$AA$58="Mayor"),CONCATENATE("R9C",'Mapa final'!$O$58),"")</f>
        <v/>
      </c>
      <c r="AC34" s="263" t="str">
        <f>IF(AND('Mapa final'!$Y$59="Media",'Mapa final'!$AA$59="Mayor"),CONCATENATE("R9C",'Mapa final'!$O$59),"")</f>
        <v/>
      </c>
      <c r="AD34" s="263" t="str">
        <f>IF(AND('Mapa final'!$Y$60="Media",'Mapa final'!$AA$60="Mayor"),CONCATENATE("R9C",'Mapa final'!$O$60),"")</f>
        <v/>
      </c>
      <c r="AE34" s="263" t="str">
        <f>IF(AND('Mapa final'!$Y$61="Media",'Mapa final'!$AA$61="Mayor"),CONCATENATE("R9C",'Mapa final'!$O$61),"")</f>
        <v/>
      </c>
      <c r="AF34" s="263" t="str">
        <f>IF(AND('Mapa final'!$Y$62="Media",'Mapa final'!$AA$62="Mayor"),CONCATENATE("R9C",'Mapa final'!$O$62),"")</f>
        <v/>
      </c>
      <c r="AG34" s="264" t="str">
        <f>IF(AND('Mapa final'!$Y$63="Media",'Mapa final'!$AA$63="Mayor"),CONCATENATE("R9C",'Mapa final'!$O$63),"")</f>
        <v/>
      </c>
      <c r="AH34" s="265" t="str">
        <f>IF(AND('Mapa final'!$Y$58="Media",'Mapa final'!$AA$58="Catastrófico"),CONCATENATE("R9C",'Mapa final'!$O$58),"")</f>
        <v/>
      </c>
      <c r="AI34" s="266" t="str">
        <f>IF(AND('Mapa final'!$Y$59="Media",'Mapa final'!$AA$59="Catastrófico"),CONCATENATE("R9C",'Mapa final'!$O$59),"")</f>
        <v/>
      </c>
      <c r="AJ34" s="266" t="str">
        <f>IF(AND('Mapa final'!$Y$60="Media",'Mapa final'!$AA$60="Catastrófico"),CONCATENATE("R9C",'Mapa final'!$O$60),"")</f>
        <v/>
      </c>
      <c r="AK34" s="266" t="str">
        <f>IF(AND('Mapa final'!$Y$61="Media",'Mapa final'!$AA$61="Catastrófico"),CONCATENATE("R9C",'Mapa final'!$O$61),"")</f>
        <v/>
      </c>
      <c r="AL34" s="266" t="str">
        <f>IF(AND('Mapa final'!$Y$62="Media",'Mapa final'!$AA$62="Catastrófico"),CONCATENATE("R9C",'Mapa final'!$O$62),"")</f>
        <v/>
      </c>
      <c r="AM34" s="267" t="str">
        <f>IF(AND('Mapa final'!$Y$63="Media",'Mapa final'!$AA$63="Catastrófico"),CONCATENATE("R9C",'Mapa final'!$O$63),"")</f>
        <v/>
      </c>
      <c r="AN34" s="15"/>
      <c r="AO34" s="680"/>
      <c r="AP34" s="681"/>
      <c r="AQ34" s="681"/>
      <c r="AR34" s="681"/>
      <c r="AS34" s="681"/>
      <c r="AT34" s="68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44"/>
      <c r="C35" s="644"/>
      <c r="D35" s="645"/>
      <c r="E35" s="652"/>
      <c r="F35" s="653"/>
      <c r="G35" s="653"/>
      <c r="H35" s="653"/>
      <c r="I35" s="654"/>
      <c r="J35" s="277" t="str">
        <f>IF(AND('Mapa final'!$Y$64="Media",'Mapa final'!$AA$64="Leve"),CONCATENATE("R10C",'Mapa final'!$O$64),"")</f>
        <v/>
      </c>
      <c r="K35" s="278" t="str">
        <f>IF(AND('Mapa final'!$Y$65="Media",'Mapa final'!$AA$65="Leve"),CONCATENATE("R10C",'Mapa final'!$O$65),"")</f>
        <v/>
      </c>
      <c r="L35" s="278" t="str">
        <f>IF(AND('Mapa final'!$Y$66="Media",'Mapa final'!$AA$66="Leve"),CONCATENATE("R10C",'Mapa final'!$O$66),"")</f>
        <v/>
      </c>
      <c r="M35" s="278" t="str">
        <f>IF(AND('Mapa final'!$Y$67="Media",'Mapa final'!$AA$67="Leve"),CONCATENATE("R10C",'Mapa final'!$O$67),"")</f>
        <v/>
      </c>
      <c r="N35" s="278" t="str">
        <f>IF(AND('Mapa final'!$Y$68="Media",'Mapa final'!$AA$68="Leve"),CONCATENATE("R10C",'Mapa final'!$O$68),"")</f>
        <v/>
      </c>
      <c r="O35" s="279" t="str">
        <f>IF(AND('Mapa final'!$Y$69="Media",'Mapa final'!$AA$69="Leve"),CONCATENATE("R10C",'Mapa final'!$O$69),"")</f>
        <v/>
      </c>
      <c r="P35" s="277" t="str">
        <f>IF(AND('Mapa final'!$Y$64="Media",'Mapa final'!$AA$64="Menor"),CONCATENATE("R10C",'Mapa final'!$O$64),"")</f>
        <v/>
      </c>
      <c r="Q35" s="278" t="str">
        <f>IF(AND('Mapa final'!$Y$65="Media",'Mapa final'!$AA$65="Menor"),CONCATENATE("R10C",'Mapa final'!$O$65),"")</f>
        <v/>
      </c>
      <c r="R35" s="278" t="str">
        <f>IF(AND('Mapa final'!$Y$66="Media",'Mapa final'!$AA$66="Menor"),CONCATENATE("R10C",'Mapa final'!$O$66),"")</f>
        <v/>
      </c>
      <c r="S35" s="278" t="str">
        <f>IF(AND('Mapa final'!$Y$67="Media",'Mapa final'!$AA$67="Menor"),CONCATENATE("R10C",'Mapa final'!$O$67),"")</f>
        <v/>
      </c>
      <c r="T35" s="278" t="str">
        <f>IF(AND('Mapa final'!$Y$68="Media",'Mapa final'!$AA$68="Menor"),CONCATENATE("R10C",'Mapa final'!$O$68),"")</f>
        <v/>
      </c>
      <c r="U35" s="279" t="str">
        <f>IF(AND('Mapa final'!$Y$69="Media",'Mapa final'!$AA$69="Menor"),CONCATENATE("R10C",'Mapa final'!$O$69),"")</f>
        <v/>
      </c>
      <c r="V35" s="277" t="str">
        <f>IF(AND('Mapa final'!$Y$64="Media",'Mapa final'!$AA$64="Moderado"),CONCATENATE("R10C",'Mapa final'!$O$64),"")</f>
        <v/>
      </c>
      <c r="W35" s="278" t="str">
        <f>IF(AND('Mapa final'!$Y$65="Media",'Mapa final'!$AA$65="Moderado"),CONCATENATE("R10C",'Mapa final'!$O$65),"")</f>
        <v/>
      </c>
      <c r="X35" s="278" t="str">
        <f>IF(AND('Mapa final'!$Y$66="Media",'Mapa final'!$AA$66="Moderado"),CONCATENATE("R10C",'Mapa final'!$O$66),"")</f>
        <v/>
      </c>
      <c r="Y35" s="278" t="str">
        <f>IF(AND('Mapa final'!$Y$67="Media",'Mapa final'!$AA$67="Moderado"),CONCATENATE("R10C",'Mapa final'!$O$67),"")</f>
        <v/>
      </c>
      <c r="Z35" s="278" t="str">
        <f>IF(AND('Mapa final'!$Y$68="Media",'Mapa final'!$AA$68="Moderado"),CONCATENATE("R10C",'Mapa final'!$O$68),"")</f>
        <v/>
      </c>
      <c r="AA35" s="279" t="str">
        <f>IF(AND('Mapa final'!$Y$69="Media",'Mapa final'!$AA$69="Moderado"),CONCATENATE("R10C",'Mapa final'!$O$69),"")</f>
        <v/>
      </c>
      <c r="AB35" s="268" t="str">
        <f>IF(AND('Mapa final'!$Y$64="Media",'Mapa final'!$AA$64="Mayor"),CONCATENATE("R10C",'Mapa final'!$O$64),"")</f>
        <v/>
      </c>
      <c r="AC35" s="269" t="str">
        <f>IF(AND('Mapa final'!$Y$65="Media",'Mapa final'!$AA$65="Mayor"),CONCATENATE("R10C",'Mapa final'!$O$65),"")</f>
        <v/>
      </c>
      <c r="AD35" s="269" t="str">
        <f>IF(AND('Mapa final'!$Y$66="Media",'Mapa final'!$AA$66="Mayor"),CONCATENATE("R10C",'Mapa final'!$O$66),"")</f>
        <v/>
      </c>
      <c r="AE35" s="269" t="str">
        <f>IF(AND('Mapa final'!$Y$67="Media",'Mapa final'!$AA$67="Mayor"),CONCATENATE("R10C",'Mapa final'!$O$67),"")</f>
        <v/>
      </c>
      <c r="AF35" s="269" t="str">
        <f>IF(AND('Mapa final'!$Y$68="Media",'Mapa final'!$AA$68="Mayor"),CONCATENATE("R10C",'Mapa final'!$O$68),"")</f>
        <v/>
      </c>
      <c r="AG35" s="270" t="str">
        <f>IF(AND('Mapa final'!$Y$69="Media",'Mapa final'!$AA$69="Mayor"),CONCATENATE("R10C",'Mapa final'!$O$69),"")</f>
        <v/>
      </c>
      <c r="AH35" s="271" t="str">
        <f>IF(AND('Mapa final'!$Y$64="Media",'Mapa final'!$AA$64="Catastrófico"),CONCATENATE("R10C",'Mapa final'!$O$64),"")</f>
        <v/>
      </c>
      <c r="AI35" s="272" t="str">
        <f>IF(AND('Mapa final'!$Y$65="Media",'Mapa final'!$AA$65="Catastrófico"),CONCATENATE("R10C",'Mapa final'!$O$65),"")</f>
        <v/>
      </c>
      <c r="AJ35" s="272" t="str">
        <f>IF(AND('Mapa final'!$Y$66="Media",'Mapa final'!$AA$66="Catastrófico"),CONCATENATE("R10C",'Mapa final'!$O$66),"")</f>
        <v/>
      </c>
      <c r="AK35" s="272" t="str">
        <f>IF(AND('Mapa final'!$Y$67="Media",'Mapa final'!$AA$67="Catastrófico"),CONCATENATE("R10C",'Mapa final'!$O$67),"")</f>
        <v/>
      </c>
      <c r="AL35" s="272" t="str">
        <f>IF(AND('Mapa final'!$Y$68="Media",'Mapa final'!$AA$68="Catastrófico"),CONCATENATE("R10C",'Mapa final'!$O$68),"")</f>
        <v/>
      </c>
      <c r="AM35" s="273" t="str">
        <f>IF(AND('Mapa final'!$Y$69="Media",'Mapa final'!$AA$69="Catastrófico"),CONCATENATE("R10C",'Mapa final'!$O$69),"")</f>
        <v/>
      </c>
      <c r="AN35" s="15"/>
      <c r="AO35" s="683"/>
      <c r="AP35" s="684"/>
      <c r="AQ35" s="684"/>
      <c r="AR35" s="684"/>
      <c r="AS35" s="684"/>
      <c r="AT35" s="68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44"/>
      <c r="C36" s="644"/>
      <c r="D36" s="645"/>
      <c r="E36" s="646" t="s">
        <v>589</v>
      </c>
      <c r="F36" s="647"/>
      <c r="G36" s="647"/>
      <c r="H36" s="647"/>
      <c r="I36" s="647"/>
      <c r="J36" s="283" t="str">
        <f>IF(AND('Mapa final'!$Y$10="Baja",'Mapa final'!$AA$10="Leve"),CONCATENATE("R1C",'Mapa final'!$O$10),"")</f>
        <v/>
      </c>
      <c r="K36" s="284" t="str">
        <f>IF(AND('Mapa final'!$Y$11="Baja",'Mapa final'!$AA$11="Leve"),CONCATENATE("R1C",'Mapa final'!$O$11),"")</f>
        <v/>
      </c>
      <c r="L36" s="284" t="str">
        <f>IF(AND('Mapa final'!$Y$12="Baja",'Mapa final'!$AA$12="Leve"),CONCATENATE("R1C",'Mapa final'!$O$12),"")</f>
        <v/>
      </c>
      <c r="M36" s="284" t="str">
        <f>IF(AND('Mapa final'!$Y$13="Baja",'Mapa final'!$AA$13="Leve"),CONCATENATE("R1C",'Mapa final'!$O$13),"")</f>
        <v/>
      </c>
      <c r="N36" s="284" t="str">
        <f>IF(AND('Mapa final'!$Y$14="Baja",'Mapa final'!$AA$14="Leve"),CONCATENATE("R1C",'Mapa final'!$O$14),"")</f>
        <v/>
      </c>
      <c r="O36" s="285" t="str">
        <f>IF(AND('Mapa final'!$Y$15="Baja",'Mapa final'!$AA$15="Leve"),CONCATENATE("R1C",'Mapa final'!$O$15),"")</f>
        <v/>
      </c>
      <c r="P36" s="274" t="str">
        <f>IF(AND('Mapa final'!$Y$10="Baja",'Mapa final'!$AA$10="Menor"),CONCATENATE("R1C",'Mapa final'!$O$10),"")</f>
        <v>R1C1</v>
      </c>
      <c r="Q36" s="275" t="str">
        <f>IF(AND('Mapa final'!$Y$11="Baja",'Mapa final'!$AA$11="Menor"),CONCATENATE("R1C",'Mapa final'!$O$11),"")</f>
        <v/>
      </c>
      <c r="R36" s="275" t="str">
        <f>IF(AND('Mapa final'!$Y$12="Baja",'Mapa final'!$AA$12="Menor"),CONCATENATE("R1C",'Mapa final'!$O$12),"")</f>
        <v/>
      </c>
      <c r="S36" s="275" t="str">
        <f>IF(AND('Mapa final'!$Y$13="Baja",'Mapa final'!$AA$13="Menor"),CONCATENATE("R1C",'Mapa final'!$O$13),"")</f>
        <v/>
      </c>
      <c r="T36" s="275" t="str">
        <f>IF(AND('Mapa final'!$Y$14="Baja",'Mapa final'!$AA$14="Menor"),CONCATENATE("R1C",'Mapa final'!$O$14),"")</f>
        <v/>
      </c>
      <c r="U36" s="276" t="str">
        <f>IF(AND('Mapa final'!$Y$15="Baja",'Mapa final'!$AA$15="Menor"),CONCATENATE("R1C",'Mapa final'!$O$15),"")</f>
        <v/>
      </c>
      <c r="V36" s="274" t="str">
        <f>IF(AND('Mapa final'!$Y$10="Baja",'Mapa final'!$AA$10="Moderado"),CONCATENATE("R1C",'Mapa final'!$O$10),"")</f>
        <v/>
      </c>
      <c r="W36" s="275" t="str">
        <f>IF(AND('Mapa final'!$Y$11="Baja",'Mapa final'!$AA$11="Moderado"),CONCATENATE("R1C",'Mapa final'!$O$11),"")</f>
        <v/>
      </c>
      <c r="X36" s="275" t="str">
        <f>IF(AND('Mapa final'!$Y$12="Baja",'Mapa final'!$AA$12="Moderado"),CONCATENATE("R1C",'Mapa final'!$O$12),"")</f>
        <v/>
      </c>
      <c r="Y36" s="275" t="str">
        <f>IF(AND('Mapa final'!$Y$13="Baja",'Mapa final'!$AA$13="Moderado"),CONCATENATE("R1C",'Mapa final'!$O$13),"")</f>
        <v/>
      </c>
      <c r="Z36" s="275" t="str">
        <f>IF(AND('Mapa final'!$Y$14="Baja",'Mapa final'!$AA$14="Moderado"),CONCATENATE("R1C",'Mapa final'!$O$14),"")</f>
        <v/>
      </c>
      <c r="AA36" s="276" t="str">
        <f>IF(AND('Mapa final'!$Y$15="Baja",'Mapa final'!$AA$15="Moderado"),CONCATENATE("R1C",'Mapa final'!$O$15),"")</f>
        <v/>
      </c>
      <c r="AB36" s="256" t="str">
        <f>IF(AND('Mapa final'!$Y$10="Baja",'Mapa final'!$AA$10="Mayor"),CONCATENATE("R1C",'Mapa final'!$O$10),"")</f>
        <v/>
      </c>
      <c r="AC36" s="257" t="str">
        <f>IF(AND('Mapa final'!$Y$11="Baja",'Mapa final'!$AA$11="Mayor"),CONCATENATE("R1C",'Mapa final'!$O$11),"")</f>
        <v/>
      </c>
      <c r="AD36" s="257" t="str">
        <f>IF(AND('Mapa final'!$Y$12="Baja",'Mapa final'!$AA$12="Mayor"),CONCATENATE("R1C",'Mapa final'!$O$12),"")</f>
        <v/>
      </c>
      <c r="AE36" s="257" t="str">
        <f>IF(AND('Mapa final'!$Y$13="Baja",'Mapa final'!$AA$13="Mayor"),CONCATENATE("R1C",'Mapa final'!$O$13),"")</f>
        <v/>
      </c>
      <c r="AF36" s="257" t="str">
        <f>IF(AND('Mapa final'!$Y$14="Baja",'Mapa final'!$AA$14="Mayor"),CONCATENATE("R1C",'Mapa final'!$O$14),"")</f>
        <v/>
      </c>
      <c r="AG36" s="258" t="str">
        <f>IF(AND('Mapa final'!$Y$15="Baja",'Mapa final'!$AA$15="Mayor"),CONCATENATE("R1C",'Mapa final'!$O$15),"")</f>
        <v/>
      </c>
      <c r="AH36" s="259" t="str">
        <f>IF(AND('Mapa final'!$Y$10="Baja",'Mapa final'!$AA$10="Catastrófico"),CONCATENATE("R1C",'Mapa final'!$O$10),"")</f>
        <v/>
      </c>
      <c r="AI36" s="260" t="str">
        <f>IF(AND('Mapa final'!$Y$11="Baja",'Mapa final'!$AA$11="Catastrófico"),CONCATENATE("R1C",'Mapa final'!$O$11),"")</f>
        <v/>
      </c>
      <c r="AJ36" s="260" t="str">
        <f>IF(AND('Mapa final'!$Y$12="Baja",'Mapa final'!$AA$12="Catastrófico"),CONCATENATE("R1C",'Mapa final'!$O$12),"")</f>
        <v/>
      </c>
      <c r="AK36" s="260" t="str">
        <f>IF(AND('Mapa final'!$Y$13="Baja",'Mapa final'!$AA$13="Catastrófico"),CONCATENATE("R1C",'Mapa final'!$O$13),"")</f>
        <v/>
      </c>
      <c r="AL36" s="260" t="str">
        <f>IF(AND('Mapa final'!$Y$14="Baja",'Mapa final'!$AA$14="Catastrófico"),CONCATENATE("R1C",'Mapa final'!$O$14),"")</f>
        <v/>
      </c>
      <c r="AM36" s="261" t="str">
        <f>IF(AND('Mapa final'!$Y$15="Baja",'Mapa final'!$AA$15="Catastrófico"),CONCATENATE("R1C",'Mapa final'!$O$15),"")</f>
        <v/>
      </c>
      <c r="AN36" s="15"/>
      <c r="AO36" s="686" t="s">
        <v>590</v>
      </c>
      <c r="AP36" s="687"/>
      <c r="AQ36" s="687"/>
      <c r="AR36" s="687"/>
      <c r="AS36" s="687"/>
      <c r="AT36" s="6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44"/>
      <c r="C37" s="644"/>
      <c r="D37" s="645"/>
      <c r="E37" s="667"/>
      <c r="F37" s="650"/>
      <c r="G37" s="650"/>
      <c r="H37" s="650"/>
      <c r="I37" s="650"/>
      <c r="J37" s="286" t="str">
        <f>IF(AND('Mapa final'!$Y$16="Baja",'Mapa final'!$AA$16="Leve"),CONCATENATE("R2C",'Mapa final'!$O$16),"")</f>
        <v/>
      </c>
      <c r="K37" s="287" t="str">
        <f>IF(AND('Mapa final'!$Y$17="Baja",'Mapa final'!$AA$17="Leve"),CONCATENATE("R2C",'Mapa final'!$O$17),"")</f>
        <v/>
      </c>
      <c r="L37" s="287" t="str">
        <f>IF(AND('Mapa final'!$Y$18="Baja",'Mapa final'!$AA$18="Leve"),CONCATENATE("R2C",'Mapa final'!$O$18),"")</f>
        <v/>
      </c>
      <c r="M37" s="287" t="str">
        <f>IF(AND('Mapa final'!$Y$19="Baja",'Mapa final'!$AA$19="Leve"),CONCATENATE("R2C",'Mapa final'!$O$19),"")</f>
        <v/>
      </c>
      <c r="N37" s="287" t="str">
        <f>IF(AND('Mapa final'!$Y$20="Baja",'Mapa final'!$AA$20="Leve"),CONCATENATE("R2C",'Mapa final'!$O$20),"")</f>
        <v/>
      </c>
      <c r="O37" s="288" t="str">
        <f>IF(AND('Mapa final'!$Y$21="Baja",'Mapa final'!$AA$21="Leve"),CONCATENATE("R2C",'Mapa final'!$O$21),"")</f>
        <v/>
      </c>
      <c r="P37" s="277" t="str">
        <f>IF(AND('Mapa final'!$Y$16="Baja",'Mapa final'!$AA$16="Menor"),CONCATENATE("R2C",'Mapa final'!$O$16),"")</f>
        <v/>
      </c>
      <c r="Q37" s="278" t="str">
        <f>IF(AND('Mapa final'!$Y$17="Baja",'Mapa final'!$AA$17="Menor"),CONCATENATE("R2C",'Mapa final'!$O$17),"")</f>
        <v/>
      </c>
      <c r="R37" s="278" t="str">
        <f>IF(AND('Mapa final'!$Y$18="Baja",'Mapa final'!$AA$18="Menor"),CONCATENATE("R2C",'Mapa final'!$O$18),"")</f>
        <v/>
      </c>
      <c r="S37" s="278" t="str">
        <f>IF(AND('Mapa final'!$Y$19="Baja",'Mapa final'!$AA$19="Menor"),CONCATENATE("R2C",'Mapa final'!$O$19),"")</f>
        <v/>
      </c>
      <c r="T37" s="278" t="str">
        <f>IF(AND('Mapa final'!$Y$20="Baja",'Mapa final'!$AA$20="Menor"),CONCATENATE("R2C",'Mapa final'!$O$20),"")</f>
        <v/>
      </c>
      <c r="U37" s="279" t="str">
        <f>IF(AND('Mapa final'!$Y$21="Baja",'Mapa final'!$AA$21="Menor"),CONCATENATE("R2C",'Mapa final'!$O$21),"")</f>
        <v/>
      </c>
      <c r="V37" s="277" t="str">
        <f>IF(AND('Mapa final'!$Y$16="Baja",'Mapa final'!$AA$16="Moderado"),CONCATENATE("R2C",'Mapa final'!$O$16),"")</f>
        <v/>
      </c>
      <c r="W37" s="278" t="str">
        <f>IF(AND('Mapa final'!$Y$17="Baja",'Mapa final'!$AA$17="Moderado"),CONCATENATE("R2C",'Mapa final'!$O$17),"")</f>
        <v/>
      </c>
      <c r="X37" s="278" t="str">
        <f>IF(AND('Mapa final'!$Y$18="Baja",'Mapa final'!$AA$18="Moderado"),CONCATENATE("R2C",'Mapa final'!$O$18),"")</f>
        <v/>
      </c>
      <c r="Y37" s="278" t="str">
        <f>IF(AND('Mapa final'!$Y$19="Baja",'Mapa final'!$AA$19="Moderado"),CONCATENATE("R2C",'Mapa final'!$O$19),"")</f>
        <v/>
      </c>
      <c r="Z37" s="278" t="str">
        <f>IF(AND('Mapa final'!$Y$20="Baja",'Mapa final'!$AA$20="Moderado"),CONCATENATE("R2C",'Mapa final'!$O$20),"")</f>
        <v/>
      </c>
      <c r="AA37" s="279" t="str">
        <f>IF(AND('Mapa final'!$Y$21="Baja",'Mapa final'!$AA$21="Moderado"),CONCATENATE("R2C",'Mapa final'!$O$21),"")</f>
        <v/>
      </c>
      <c r="AB37" s="262" t="str">
        <f>IF(AND('Mapa final'!$Y$16="Baja",'Mapa final'!$AA$16="Mayor"),CONCATENATE("R2C",'Mapa final'!$O$16),"")</f>
        <v/>
      </c>
      <c r="AC37" s="263" t="str">
        <f>IF(AND('Mapa final'!$Y$17="Baja",'Mapa final'!$AA$17="Mayor"),CONCATENATE("R2C",'Mapa final'!$O$17),"")</f>
        <v/>
      </c>
      <c r="AD37" s="263" t="str">
        <f>IF(AND('Mapa final'!$Y$18="Baja",'Mapa final'!$AA$18="Mayor"),CONCATENATE("R2C",'Mapa final'!$O$18),"")</f>
        <v/>
      </c>
      <c r="AE37" s="263" t="str">
        <f>IF(AND('Mapa final'!$Y$19="Baja",'Mapa final'!$AA$19="Mayor"),CONCATENATE("R2C",'Mapa final'!$O$19),"")</f>
        <v/>
      </c>
      <c r="AF37" s="263" t="str">
        <f>IF(AND('Mapa final'!$Y$20="Baja",'Mapa final'!$AA$20="Mayor"),CONCATENATE("R2C",'Mapa final'!$O$20),"")</f>
        <v/>
      </c>
      <c r="AG37" s="264" t="str">
        <f>IF(AND('Mapa final'!$Y$21="Baja",'Mapa final'!$AA$21="Mayor"),CONCATENATE("R2C",'Mapa final'!$O$21),"")</f>
        <v/>
      </c>
      <c r="AH37" s="265" t="str">
        <f>IF(AND('Mapa final'!$Y$16="Baja",'Mapa final'!$AA$16="Catastrófico"),CONCATENATE("R2C",'Mapa final'!$O$16),"")</f>
        <v/>
      </c>
      <c r="AI37" s="266" t="str">
        <f>IF(AND('Mapa final'!$Y$17="Baja",'Mapa final'!$AA$17="Catastrófico"),CONCATENATE("R2C",'Mapa final'!$O$17),"")</f>
        <v/>
      </c>
      <c r="AJ37" s="266" t="str">
        <f>IF(AND('Mapa final'!$Y$18="Baja",'Mapa final'!$AA$18="Catastrófico"),CONCATENATE("R2C",'Mapa final'!$O$18),"")</f>
        <v/>
      </c>
      <c r="AK37" s="266" t="str">
        <f>IF(AND('Mapa final'!$Y$19="Baja",'Mapa final'!$AA$19="Catastrófico"),CONCATENATE("R2C",'Mapa final'!$O$19),"")</f>
        <v/>
      </c>
      <c r="AL37" s="266" t="str">
        <f>IF(AND('Mapa final'!$Y$20="Baja",'Mapa final'!$AA$20="Catastrófico"),CONCATENATE("R2C",'Mapa final'!$O$20),"")</f>
        <v/>
      </c>
      <c r="AM37" s="267" t="str">
        <f>IF(AND('Mapa final'!$Y$21="Baja",'Mapa final'!$AA$21="Catastrófico"),CONCATENATE("R2C",'Mapa final'!$O$21),"")</f>
        <v/>
      </c>
      <c r="AN37" s="15"/>
      <c r="AO37" s="689"/>
      <c r="AP37" s="690"/>
      <c r="AQ37" s="690"/>
      <c r="AR37" s="690"/>
      <c r="AS37" s="690"/>
      <c r="AT37" s="6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44"/>
      <c r="C38" s="644"/>
      <c r="D38" s="645"/>
      <c r="E38" s="649"/>
      <c r="F38" s="650"/>
      <c r="G38" s="650"/>
      <c r="H38" s="650"/>
      <c r="I38" s="650"/>
      <c r="J38" s="286" t="str">
        <f>IF(AND('Mapa final'!$Y$22="Baja",'Mapa final'!$AA$22="Leve"),CONCATENATE("R3C",'Mapa final'!$O$22),"")</f>
        <v/>
      </c>
      <c r="K38" s="287" t="str">
        <f>IF(AND('Mapa final'!$Y$23="Baja",'Mapa final'!$AA$23="Leve"),CONCATENATE("R3C",'Mapa final'!$O$23),"")</f>
        <v/>
      </c>
      <c r="L38" s="287" t="str">
        <f>IF(AND('Mapa final'!$Y$24="Baja",'Mapa final'!$AA$24="Leve"),CONCATENATE("R3C",'Mapa final'!$O$24),"")</f>
        <v/>
      </c>
      <c r="M38" s="287" t="str">
        <f>IF(AND('Mapa final'!$Y$25="Baja",'Mapa final'!$AA$25="Leve"),CONCATENATE("R3C",'Mapa final'!$O$25),"")</f>
        <v/>
      </c>
      <c r="N38" s="287" t="str">
        <f>IF(AND('Mapa final'!$Y$26="Baja",'Mapa final'!$AA$26="Leve"),CONCATENATE("R3C",'Mapa final'!$O$26),"")</f>
        <v/>
      </c>
      <c r="O38" s="288" t="str">
        <f>IF(AND('Mapa final'!$Y$27="Baja",'Mapa final'!$AA$27="Leve"),CONCATENATE("R3C",'Mapa final'!$O$27),"")</f>
        <v/>
      </c>
      <c r="P38" s="277" t="str">
        <f>IF(AND('Mapa final'!$Y$22="Baja",'Mapa final'!$AA$22="Menor"),CONCATENATE("R3C",'Mapa final'!$O$22),"")</f>
        <v/>
      </c>
      <c r="Q38" s="278" t="str">
        <f>IF(AND('Mapa final'!$Y$23="Baja",'Mapa final'!$AA$23="Menor"),CONCATENATE("R3C",'Mapa final'!$O$23),"")</f>
        <v/>
      </c>
      <c r="R38" s="278" t="str">
        <f>IF(AND('Mapa final'!$Y$24="Baja",'Mapa final'!$AA$24="Menor"),CONCATENATE("R3C",'Mapa final'!$O$24),"")</f>
        <v/>
      </c>
      <c r="S38" s="278" t="str">
        <f>IF(AND('Mapa final'!$Y$25="Baja",'Mapa final'!$AA$25="Menor"),CONCATENATE("R3C",'Mapa final'!$O$25),"")</f>
        <v/>
      </c>
      <c r="T38" s="278" t="str">
        <f>IF(AND('Mapa final'!$Y$26="Baja",'Mapa final'!$AA$26="Menor"),CONCATENATE("R3C",'Mapa final'!$O$26),"")</f>
        <v/>
      </c>
      <c r="U38" s="279" t="str">
        <f>IF(AND('Mapa final'!$Y$27="Baja",'Mapa final'!$AA$27="Menor"),CONCATENATE("R3C",'Mapa final'!$O$27),"")</f>
        <v/>
      </c>
      <c r="V38" s="277" t="str">
        <f>IF(AND('Mapa final'!$Y$22="Baja",'Mapa final'!$AA$22="Moderado"),CONCATENATE("R3C",'Mapa final'!$O$22),"")</f>
        <v/>
      </c>
      <c r="W38" s="278" t="str">
        <f>IF(AND('Mapa final'!$Y$23="Baja",'Mapa final'!$AA$23="Moderado"),CONCATENATE("R3C",'Mapa final'!$O$23),"")</f>
        <v/>
      </c>
      <c r="X38" s="278" t="str">
        <f>IF(AND('Mapa final'!$Y$24="Baja",'Mapa final'!$AA$24="Moderado"),CONCATENATE("R3C",'Mapa final'!$O$24),"")</f>
        <v/>
      </c>
      <c r="Y38" s="278" t="str">
        <f>IF(AND('Mapa final'!$Y$25="Baja",'Mapa final'!$AA$25="Moderado"),CONCATENATE("R3C",'Mapa final'!$O$25),"")</f>
        <v/>
      </c>
      <c r="Z38" s="278" t="str">
        <f>IF(AND('Mapa final'!$Y$26="Baja",'Mapa final'!$AA$26="Moderado"),CONCATENATE("R3C",'Mapa final'!$O$26),"")</f>
        <v/>
      </c>
      <c r="AA38" s="279" t="str">
        <f>IF(AND('Mapa final'!$Y$27="Baja",'Mapa final'!$AA$27="Moderado"),CONCATENATE("R3C",'Mapa final'!$O$27),"")</f>
        <v/>
      </c>
      <c r="AB38" s="262" t="str">
        <f>IF(AND('Mapa final'!$Y$22="Baja",'Mapa final'!$AA$22="Mayor"),CONCATENATE("R3C",'Mapa final'!$O$22),"")</f>
        <v/>
      </c>
      <c r="AC38" s="263" t="str">
        <f>IF(AND('Mapa final'!$Y$23="Baja",'Mapa final'!$AA$23="Mayor"),CONCATENATE("R3C",'Mapa final'!$O$23),"")</f>
        <v/>
      </c>
      <c r="AD38" s="263" t="str">
        <f>IF(AND('Mapa final'!$Y$24="Baja",'Mapa final'!$AA$24="Mayor"),CONCATENATE("R3C",'Mapa final'!$O$24),"")</f>
        <v/>
      </c>
      <c r="AE38" s="263" t="str">
        <f>IF(AND('Mapa final'!$Y$25="Baja",'Mapa final'!$AA$25="Mayor"),CONCATENATE("R3C",'Mapa final'!$O$25),"")</f>
        <v/>
      </c>
      <c r="AF38" s="263" t="str">
        <f>IF(AND('Mapa final'!$Y$26="Baja",'Mapa final'!$AA$26="Mayor"),CONCATENATE("R3C",'Mapa final'!$O$26),"")</f>
        <v/>
      </c>
      <c r="AG38" s="264" t="str">
        <f>IF(AND('Mapa final'!$Y$27="Baja",'Mapa final'!$AA$27="Mayor"),CONCATENATE("R3C",'Mapa final'!$O$27),"")</f>
        <v/>
      </c>
      <c r="AH38" s="265" t="str">
        <f>IF(AND('Mapa final'!$Y$22="Baja",'Mapa final'!$AA$22="Catastrófico"),CONCATENATE("R3C",'Mapa final'!$O$22),"")</f>
        <v/>
      </c>
      <c r="AI38" s="266" t="str">
        <f>IF(AND('Mapa final'!$Y$23="Baja",'Mapa final'!$AA$23="Catastrófico"),CONCATENATE("R3C",'Mapa final'!$O$23),"")</f>
        <v/>
      </c>
      <c r="AJ38" s="266" t="str">
        <f>IF(AND('Mapa final'!$Y$24="Baja",'Mapa final'!$AA$24="Catastrófico"),CONCATENATE("R3C",'Mapa final'!$O$24),"")</f>
        <v/>
      </c>
      <c r="AK38" s="266" t="str">
        <f>IF(AND('Mapa final'!$Y$25="Baja",'Mapa final'!$AA$25="Catastrófico"),CONCATENATE("R3C",'Mapa final'!$O$25),"")</f>
        <v/>
      </c>
      <c r="AL38" s="266" t="str">
        <f>IF(AND('Mapa final'!$Y$26="Baja",'Mapa final'!$AA$26="Catastrófico"),CONCATENATE("R3C",'Mapa final'!$O$26),"")</f>
        <v/>
      </c>
      <c r="AM38" s="267" t="str">
        <f>IF(AND('Mapa final'!$Y$27="Baja",'Mapa final'!$AA$27="Catastrófico"),CONCATENATE("R3C",'Mapa final'!$O$27),"")</f>
        <v/>
      </c>
      <c r="AN38" s="15"/>
      <c r="AO38" s="689"/>
      <c r="AP38" s="690"/>
      <c r="AQ38" s="690"/>
      <c r="AR38" s="690"/>
      <c r="AS38" s="690"/>
      <c r="AT38" s="69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44"/>
      <c r="C39" s="644"/>
      <c r="D39" s="645"/>
      <c r="E39" s="649"/>
      <c r="F39" s="650"/>
      <c r="G39" s="650"/>
      <c r="H39" s="650"/>
      <c r="I39" s="650"/>
      <c r="J39" s="286" t="str">
        <f>IF(AND('Mapa final'!$Y$28="Baja",'Mapa final'!$AA$28="Leve"),CONCATENATE("R4C",'Mapa final'!$O$28),"")</f>
        <v/>
      </c>
      <c r="K39" s="287" t="str">
        <f>IF(AND('Mapa final'!$Y$29="Baja",'Mapa final'!$AA$29="Leve"),CONCATENATE("R4C",'Mapa final'!$O$29),"")</f>
        <v/>
      </c>
      <c r="L39" s="287" t="str">
        <f>IF(AND('Mapa final'!$Y$30="Baja",'Mapa final'!$AA$30="Leve"),CONCATENATE("R4C",'Mapa final'!$O$30),"")</f>
        <v/>
      </c>
      <c r="M39" s="287" t="str">
        <f>IF(AND('Mapa final'!$Y$31="Baja",'Mapa final'!$AA$31="Leve"),CONCATENATE("R4C",'Mapa final'!$O$31),"")</f>
        <v/>
      </c>
      <c r="N39" s="287" t="str">
        <f>IF(AND('Mapa final'!$Y$32="Baja",'Mapa final'!$AA$32="Leve"),CONCATENATE("R4C",'Mapa final'!$O$32),"")</f>
        <v/>
      </c>
      <c r="O39" s="288" t="str">
        <f>IF(AND('Mapa final'!$Y$33="Baja",'Mapa final'!$AA$33="Leve"),CONCATENATE("R4C",'Mapa final'!$O$33),"")</f>
        <v/>
      </c>
      <c r="P39" s="277" t="str">
        <f>IF(AND('Mapa final'!$Y$28="Baja",'Mapa final'!$AA$28="Menor"),CONCATENATE("R4C",'Mapa final'!$O$28),"")</f>
        <v/>
      </c>
      <c r="Q39" s="278" t="str">
        <f>IF(AND('Mapa final'!$Y$29="Baja",'Mapa final'!$AA$29="Menor"),CONCATENATE("R4C",'Mapa final'!$O$29),"")</f>
        <v/>
      </c>
      <c r="R39" s="278" t="str">
        <f>IF(AND('Mapa final'!$Y$30="Baja",'Mapa final'!$AA$30="Menor"),CONCATENATE("R4C",'Mapa final'!$O$30),"")</f>
        <v/>
      </c>
      <c r="S39" s="278" t="str">
        <f>IF(AND('Mapa final'!$Y$31="Baja",'Mapa final'!$AA$31="Menor"),CONCATENATE("R4C",'Mapa final'!$O$31),"")</f>
        <v/>
      </c>
      <c r="T39" s="278" t="str">
        <f>IF(AND('Mapa final'!$Y$32="Baja",'Mapa final'!$AA$32="Menor"),CONCATENATE("R4C",'Mapa final'!$O$32),"")</f>
        <v/>
      </c>
      <c r="U39" s="279" t="str">
        <f>IF(AND('Mapa final'!$Y$33="Baja",'Mapa final'!$AA$33="Menor"),CONCATENATE("R4C",'Mapa final'!$O$33),"")</f>
        <v/>
      </c>
      <c r="V39" s="277" t="str">
        <f>IF(AND('Mapa final'!$Y$28="Baja",'Mapa final'!$AA$28="Moderado"),CONCATENATE("R4C",'Mapa final'!$O$28),"")</f>
        <v/>
      </c>
      <c r="W39" s="278" t="str">
        <f>IF(AND('Mapa final'!$Y$29="Baja",'Mapa final'!$AA$29="Moderado"),CONCATENATE("R4C",'Mapa final'!$O$29),"")</f>
        <v/>
      </c>
      <c r="X39" s="278" t="str">
        <f>IF(AND('Mapa final'!$Y$30="Baja",'Mapa final'!$AA$30="Moderado"),CONCATENATE("R4C",'Mapa final'!$O$30),"")</f>
        <v/>
      </c>
      <c r="Y39" s="278" t="str">
        <f>IF(AND('Mapa final'!$Y$31="Baja",'Mapa final'!$AA$31="Moderado"),CONCATENATE("R4C",'Mapa final'!$O$31),"")</f>
        <v/>
      </c>
      <c r="Z39" s="278" t="str">
        <f>IF(AND('Mapa final'!$Y$32="Baja",'Mapa final'!$AA$32="Moderado"),CONCATENATE("R4C",'Mapa final'!$O$32),"")</f>
        <v/>
      </c>
      <c r="AA39" s="279" t="str">
        <f>IF(AND('Mapa final'!$Y$33="Baja",'Mapa final'!$AA$33="Moderado"),CONCATENATE("R4C",'Mapa final'!$O$33),"")</f>
        <v/>
      </c>
      <c r="AB39" s="262" t="str">
        <f>IF(AND('Mapa final'!$Y$28="Baja",'Mapa final'!$AA$28="Mayor"),CONCATENATE("R4C",'Mapa final'!$O$28),"")</f>
        <v/>
      </c>
      <c r="AC39" s="263" t="str">
        <f>IF(AND('Mapa final'!$Y$29="Baja",'Mapa final'!$AA$29="Mayor"),CONCATENATE("R4C",'Mapa final'!$O$29),"")</f>
        <v/>
      </c>
      <c r="AD39" s="263" t="str">
        <f>IF(AND('Mapa final'!$Y$30="Baja",'Mapa final'!$AA$30="Mayor"),CONCATENATE("R4C",'Mapa final'!$O$30),"")</f>
        <v/>
      </c>
      <c r="AE39" s="263" t="str">
        <f>IF(AND('Mapa final'!$Y$31="Baja",'Mapa final'!$AA$31="Mayor"),CONCATENATE("R4C",'Mapa final'!$O$31),"")</f>
        <v/>
      </c>
      <c r="AF39" s="263" t="str">
        <f>IF(AND('Mapa final'!$Y$32="Baja",'Mapa final'!$AA$32="Mayor"),CONCATENATE("R4C",'Mapa final'!$O$32),"")</f>
        <v/>
      </c>
      <c r="AG39" s="264" t="str">
        <f>IF(AND('Mapa final'!$Y$33="Baja",'Mapa final'!$AA$33="Mayor"),CONCATENATE("R4C",'Mapa final'!$O$33),"")</f>
        <v/>
      </c>
      <c r="AH39" s="265" t="str">
        <f>IF(AND('Mapa final'!$Y$28="Baja",'Mapa final'!$AA$28="Catastrófico"),CONCATENATE("R4C",'Mapa final'!$O$28),"")</f>
        <v/>
      </c>
      <c r="AI39" s="266" t="str">
        <f>IF(AND('Mapa final'!$Y$29="Baja",'Mapa final'!$AA$29="Catastrófico"),CONCATENATE("R4C",'Mapa final'!$O$29),"")</f>
        <v/>
      </c>
      <c r="AJ39" s="266" t="str">
        <f>IF(AND('Mapa final'!$Y$30="Baja",'Mapa final'!$AA$30="Catastrófico"),CONCATENATE("R4C",'Mapa final'!$O$30),"")</f>
        <v/>
      </c>
      <c r="AK39" s="266" t="str">
        <f>IF(AND('Mapa final'!$Y$31="Baja",'Mapa final'!$AA$31="Catastrófico"),CONCATENATE("R4C",'Mapa final'!$O$31),"")</f>
        <v/>
      </c>
      <c r="AL39" s="266" t="str">
        <f>IF(AND('Mapa final'!$Y$32="Baja",'Mapa final'!$AA$32="Catastrófico"),CONCATENATE("R4C",'Mapa final'!$O$32),"")</f>
        <v/>
      </c>
      <c r="AM39" s="267" t="str">
        <f>IF(AND('Mapa final'!$Y$33="Baja",'Mapa final'!$AA$33="Catastrófico"),CONCATENATE("R4C",'Mapa final'!$O$33),"")</f>
        <v/>
      </c>
      <c r="AN39" s="15"/>
      <c r="AO39" s="689"/>
      <c r="AP39" s="690"/>
      <c r="AQ39" s="690"/>
      <c r="AR39" s="690"/>
      <c r="AS39" s="690"/>
      <c r="AT39" s="69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44"/>
      <c r="C40" s="644"/>
      <c r="D40" s="645"/>
      <c r="E40" s="649"/>
      <c r="F40" s="650"/>
      <c r="G40" s="650"/>
      <c r="H40" s="650"/>
      <c r="I40" s="650"/>
      <c r="J40" s="286" t="str">
        <f>IF(AND('Mapa final'!$Y$34="Baja",'Mapa final'!$AA$34="Leve"),CONCATENATE("R5C",'Mapa final'!$O$34),"")</f>
        <v/>
      </c>
      <c r="K40" s="287" t="str">
        <f>IF(AND('Mapa final'!$Y$35="Baja",'Mapa final'!$AA$35="Leve"),CONCATENATE("R5C",'Mapa final'!$O$35),"")</f>
        <v/>
      </c>
      <c r="L40" s="287" t="str">
        <f>IF(AND('Mapa final'!$Y$36="Baja",'Mapa final'!$AA$36="Leve"),CONCATENATE("R5C",'Mapa final'!$O$36),"")</f>
        <v/>
      </c>
      <c r="M40" s="287" t="str">
        <f>IF(AND('Mapa final'!$Y$37="Baja",'Mapa final'!$AA$37="Leve"),CONCATENATE("R5C",'Mapa final'!$O$37),"")</f>
        <v/>
      </c>
      <c r="N40" s="287" t="str">
        <f>IF(AND('Mapa final'!$Y$38="Baja",'Mapa final'!$AA$38="Leve"),CONCATENATE("R5C",'Mapa final'!$O$38),"")</f>
        <v/>
      </c>
      <c r="O40" s="288" t="str">
        <f>IF(AND('Mapa final'!$Y$39="Baja",'Mapa final'!$AA$39="Leve"),CONCATENATE("R5C",'Mapa final'!$O$39),"")</f>
        <v/>
      </c>
      <c r="P40" s="277" t="str">
        <f>IF(AND('Mapa final'!$Y$34="Baja",'Mapa final'!$AA$34="Menor"),CONCATENATE("R5C",'Mapa final'!$O$34),"")</f>
        <v/>
      </c>
      <c r="Q40" s="278" t="str">
        <f>IF(AND('Mapa final'!$Y$35="Baja",'Mapa final'!$AA$35="Menor"),CONCATENATE("R5C",'Mapa final'!$O$35),"")</f>
        <v/>
      </c>
      <c r="R40" s="278" t="str">
        <f>IF(AND('Mapa final'!$Y$36="Baja",'Mapa final'!$AA$36="Menor"),CONCATENATE("R5C",'Mapa final'!$O$36),"")</f>
        <v/>
      </c>
      <c r="S40" s="278" t="str">
        <f>IF(AND('Mapa final'!$Y$37="Baja",'Mapa final'!$AA$37="Menor"),CONCATENATE("R5C",'Mapa final'!$O$37),"")</f>
        <v/>
      </c>
      <c r="T40" s="278" t="str">
        <f>IF(AND('Mapa final'!$Y$38="Baja",'Mapa final'!$AA$38="Menor"),CONCATENATE("R5C",'Mapa final'!$O$38),"")</f>
        <v/>
      </c>
      <c r="U40" s="279" t="str">
        <f>IF(AND('Mapa final'!$Y$39="Baja",'Mapa final'!$AA$39="Menor"),CONCATENATE("R5C",'Mapa final'!$O$39),"")</f>
        <v/>
      </c>
      <c r="V40" s="277" t="str">
        <f>IF(AND('Mapa final'!$Y$34="Baja",'Mapa final'!$AA$34="Moderado"),CONCATENATE("R5C",'Mapa final'!$O$34),"")</f>
        <v/>
      </c>
      <c r="W40" s="278" t="str">
        <f>IF(AND('Mapa final'!$Y$35="Baja",'Mapa final'!$AA$35="Moderado"),CONCATENATE("R5C",'Mapa final'!$O$35),"")</f>
        <v/>
      </c>
      <c r="X40" s="278" t="str">
        <f>IF(AND('Mapa final'!$Y$36="Baja",'Mapa final'!$AA$36="Moderado"),CONCATENATE("R5C",'Mapa final'!$O$36),"")</f>
        <v/>
      </c>
      <c r="Y40" s="278" t="str">
        <f>IF(AND('Mapa final'!$Y$37="Baja",'Mapa final'!$AA$37="Moderado"),CONCATENATE("R5C",'Mapa final'!$O$37),"")</f>
        <v/>
      </c>
      <c r="Z40" s="278" t="str">
        <f>IF(AND('Mapa final'!$Y$38="Baja",'Mapa final'!$AA$38="Moderado"),CONCATENATE("R5C",'Mapa final'!$O$38),"")</f>
        <v/>
      </c>
      <c r="AA40" s="279" t="str">
        <f>IF(AND('Mapa final'!$Y$39="Baja",'Mapa final'!$AA$39="Moderado"),CONCATENATE("R5C",'Mapa final'!$O$39),"")</f>
        <v/>
      </c>
      <c r="AB40" s="262" t="str">
        <f>IF(AND('Mapa final'!$Y$34="Baja",'Mapa final'!$AA$34="Mayor"),CONCATENATE("R5C",'Mapa final'!$O$34),"")</f>
        <v/>
      </c>
      <c r="AC40" s="263" t="str">
        <f>IF(AND('Mapa final'!$Y$35="Baja",'Mapa final'!$AA$35="Mayor"),CONCATENATE("R5C",'Mapa final'!$O$35),"")</f>
        <v/>
      </c>
      <c r="AD40" s="263" t="str">
        <f>IF(AND('Mapa final'!$Y$36="Baja",'Mapa final'!$AA$36="Mayor"),CONCATENATE("R5C",'Mapa final'!$O$36),"")</f>
        <v/>
      </c>
      <c r="AE40" s="263" t="str">
        <f>IF(AND('Mapa final'!$Y$37="Baja",'Mapa final'!$AA$37="Mayor"),CONCATENATE("R5C",'Mapa final'!$O$37),"")</f>
        <v/>
      </c>
      <c r="AF40" s="263" t="str">
        <f>IF(AND('Mapa final'!$Y$38="Baja",'Mapa final'!$AA$38="Mayor"),CONCATENATE("R5C",'Mapa final'!$O$38),"")</f>
        <v/>
      </c>
      <c r="AG40" s="264" t="str">
        <f>IF(AND('Mapa final'!$Y$39="Baja",'Mapa final'!$AA$39="Mayor"),CONCATENATE("R5C",'Mapa final'!$O$39),"")</f>
        <v/>
      </c>
      <c r="AH40" s="265" t="str">
        <f>IF(AND('Mapa final'!$Y$34="Baja",'Mapa final'!$AA$34="Catastrófico"),CONCATENATE("R5C",'Mapa final'!$O$34),"")</f>
        <v/>
      </c>
      <c r="AI40" s="266" t="str">
        <f>IF(AND('Mapa final'!$Y$35="Baja",'Mapa final'!$AA$35="Catastrófico"),CONCATENATE("R5C",'Mapa final'!$O$35),"")</f>
        <v/>
      </c>
      <c r="AJ40" s="266" t="str">
        <f>IF(AND('Mapa final'!$Y$36="Baja",'Mapa final'!$AA$36="Catastrófico"),CONCATENATE("R5C",'Mapa final'!$O$36),"")</f>
        <v/>
      </c>
      <c r="AK40" s="266" t="str">
        <f>IF(AND('Mapa final'!$Y$37="Baja",'Mapa final'!$AA$37="Catastrófico"),CONCATENATE("R5C",'Mapa final'!$O$37),"")</f>
        <v/>
      </c>
      <c r="AL40" s="266" t="str">
        <f>IF(AND('Mapa final'!$Y$38="Baja",'Mapa final'!$AA$38="Catastrófico"),CONCATENATE("R5C",'Mapa final'!$O$38),"")</f>
        <v/>
      </c>
      <c r="AM40" s="267" t="str">
        <f>IF(AND('Mapa final'!$Y$39="Baja",'Mapa final'!$AA$39="Catastrófico"),CONCATENATE("R5C",'Mapa final'!$O$39),"")</f>
        <v/>
      </c>
      <c r="AN40" s="15"/>
      <c r="AO40" s="689"/>
      <c r="AP40" s="690"/>
      <c r="AQ40" s="690"/>
      <c r="AR40" s="690"/>
      <c r="AS40" s="690"/>
      <c r="AT40" s="69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44"/>
      <c r="C41" s="644"/>
      <c r="D41" s="645"/>
      <c r="E41" s="649"/>
      <c r="F41" s="650"/>
      <c r="G41" s="650"/>
      <c r="H41" s="650"/>
      <c r="I41" s="650"/>
      <c r="J41" s="286" t="str">
        <f>IF(AND('Mapa final'!$Y$40="Baja",'Mapa final'!$AA$40="Leve"),CONCATENATE("R6C",'Mapa final'!$O$40),"")</f>
        <v/>
      </c>
      <c r="K41" s="287" t="str">
        <f>IF(AND('Mapa final'!$Y$41="Baja",'Mapa final'!$AA$41="Leve"),CONCATENATE("R6C",'Mapa final'!$O$41),"")</f>
        <v/>
      </c>
      <c r="L41" s="287" t="str">
        <f>IF(AND('Mapa final'!$Y$42="Baja",'Mapa final'!$AA$42="Leve"),CONCATENATE("R6C",'Mapa final'!$O$42),"")</f>
        <v/>
      </c>
      <c r="M41" s="287" t="str">
        <f>IF(AND('Mapa final'!$Y$43="Baja",'Mapa final'!$AA$43="Leve"),CONCATENATE("R6C",'Mapa final'!$O$43),"")</f>
        <v/>
      </c>
      <c r="N41" s="287" t="str">
        <f>IF(AND('Mapa final'!$Y$44="Baja",'Mapa final'!$AA$44="Leve"),CONCATENATE("R6C",'Mapa final'!$O$44),"")</f>
        <v/>
      </c>
      <c r="O41" s="288" t="str">
        <f>IF(AND('Mapa final'!$Y$45="Baja",'Mapa final'!$AA$45="Leve"),CONCATENATE("R6C",'Mapa final'!$O$45),"")</f>
        <v/>
      </c>
      <c r="P41" s="277" t="str">
        <f>IF(AND('Mapa final'!$Y$40="Baja",'Mapa final'!$AA$40="Menor"),CONCATENATE("R6C",'Mapa final'!$O$40),"")</f>
        <v/>
      </c>
      <c r="Q41" s="278" t="str">
        <f>IF(AND('Mapa final'!$Y$41="Baja",'Mapa final'!$AA$41="Menor"),CONCATENATE("R6C",'Mapa final'!$O$41),"")</f>
        <v/>
      </c>
      <c r="R41" s="278" t="str">
        <f>IF(AND('Mapa final'!$Y$42="Baja",'Mapa final'!$AA$42="Menor"),CONCATENATE("R6C",'Mapa final'!$O$42),"")</f>
        <v/>
      </c>
      <c r="S41" s="278" t="str">
        <f>IF(AND('Mapa final'!$Y$43="Baja",'Mapa final'!$AA$43="Menor"),CONCATENATE("R6C",'Mapa final'!$O$43),"")</f>
        <v/>
      </c>
      <c r="T41" s="278" t="str">
        <f>IF(AND('Mapa final'!$Y$44="Baja",'Mapa final'!$AA$44="Menor"),CONCATENATE("R6C",'Mapa final'!$O$44),"")</f>
        <v/>
      </c>
      <c r="U41" s="279" t="str">
        <f>IF(AND('Mapa final'!$Y$45="Baja",'Mapa final'!$AA$45="Menor"),CONCATENATE("R6C",'Mapa final'!$O$45),"")</f>
        <v/>
      </c>
      <c r="V41" s="277" t="str">
        <f>IF(AND('Mapa final'!$Y$40="Baja",'Mapa final'!$AA$40="Moderado"),CONCATENATE("R6C",'Mapa final'!$O$40),"")</f>
        <v/>
      </c>
      <c r="W41" s="278" t="str">
        <f>IF(AND('Mapa final'!$Y$41="Baja",'Mapa final'!$AA$41="Moderado"),CONCATENATE("R6C",'Mapa final'!$O$41),"")</f>
        <v/>
      </c>
      <c r="X41" s="278" t="str">
        <f>IF(AND('Mapa final'!$Y$42="Baja",'Mapa final'!$AA$42="Moderado"),CONCATENATE("R6C",'Mapa final'!$O$42),"")</f>
        <v/>
      </c>
      <c r="Y41" s="278" t="str">
        <f>IF(AND('Mapa final'!$Y$43="Baja",'Mapa final'!$AA$43="Moderado"),CONCATENATE("R6C",'Mapa final'!$O$43),"")</f>
        <v/>
      </c>
      <c r="Z41" s="278" t="str">
        <f>IF(AND('Mapa final'!$Y$44="Baja",'Mapa final'!$AA$44="Moderado"),CONCATENATE("R6C",'Mapa final'!$O$44),"")</f>
        <v/>
      </c>
      <c r="AA41" s="279" t="str">
        <f>IF(AND('Mapa final'!$Y$45="Baja",'Mapa final'!$AA$45="Moderado"),CONCATENATE("R6C",'Mapa final'!$O$45),"")</f>
        <v/>
      </c>
      <c r="AB41" s="262" t="str">
        <f>IF(AND('Mapa final'!$Y$40="Baja",'Mapa final'!$AA$40="Mayor"),CONCATENATE("R6C",'Mapa final'!$O$40),"")</f>
        <v/>
      </c>
      <c r="AC41" s="263" t="str">
        <f>IF(AND('Mapa final'!$Y$41="Baja",'Mapa final'!$AA$41="Mayor"),CONCATENATE("R6C",'Mapa final'!$O$41),"")</f>
        <v/>
      </c>
      <c r="AD41" s="263" t="str">
        <f>IF(AND('Mapa final'!$Y$42="Baja",'Mapa final'!$AA$42="Mayor"),CONCATENATE("R6C",'Mapa final'!$O$42),"")</f>
        <v/>
      </c>
      <c r="AE41" s="263" t="str">
        <f>IF(AND('Mapa final'!$Y$43="Baja",'Mapa final'!$AA$43="Mayor"),CONCATENATE("R6C",'Mapa final'!$O$43),"")</f>
        <v/>
      </c>
      <c r="AF41" s="263" t="str">
        <f>IF(AND('Mapa final'!$Y$44="Baja",'Mapa final'!$AA$44="Mayor"),CONCATENATE("R6C",'Mapa final'!$O$44),"")</f>
        <v/>
      </c>
      <c r="AG41" s="264" t="str">
        <f>IF(AND('Mapa final'!$Y$45="Baja",'Mapa final'!$AA$45="Mayor"),CONCATENATE("R6C",'Mapa final'!$O$45),"")</f>
        <v/>
      </c>
      <c r="AH41" s="265" t="str">
        <f>IF(AND('Mapa final'!$Y$40="Baja",'Mapa final'!$AA$40="Catastrófico"),CONCATENATE("R6C",'Mapa final'!$O$40),"")</f>
        <v/>
      </c>
      <c r="AI41" s="266" t="str">
        <f>IF(AND('Mapa final'!$Y$41="Baja",'Mapa final'!$AA$41="Catastrófico"),CONCATENATE("R6C",'Mapa final'!$O$41),"")</f>
        <v/>
      </c>
      <c r="AJ41" s="266" t="str">
        <f>IF(AND('Mapa final'!$Y$42="Baja",'Mapa final'!$AA$42="Catastrófico"),CONCATENATE("R6C",'Mapa final'!$O$42),"")</f>
        <v/>
      </c>
      <c r="AK41" s="266" t="str">
        <f>IF(AND('Mapa final'!$Y$43="Baja",'Mapa final'!$AA$43="Catastrófico"),CONCATENATE("R6C",'Mapa final'!$O$43),"")</f>
        <v/>
      </c>
      <c r="AL41" s="266" t="str">
        <f>IF(AND('Mapa final'!$Y$44="Baja",'Mapa final'!$AA$44="Catastrófico"),CONCATENATE("R6C",'Mapa final'!$O$44),"")</f>
        <v/>
      </c>
      <c r="AM41" s="267" t="str">
        <f>IF(AND('Mapa final'!$Y$45="Baja",'Mapa final'!$AA$45="Catastrófico"),CONCATENATE("R6C",'Mapa final'!$O$45),"")</f>
        <v/>
      </c>
      <c r="AN41" s="15"/>
      <c r="AO41" s="689"/>
      <c r="AP41" s="690"/>
      <c r="AQ41" s="690"/>
      <c r="AR41" s="690"/>
      <c r="AS41" s="690"/>
      <c r="AT41" s="69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44"/>
      <c r="C42" s="644"/>
      <c r="D42" s="645"/>
      <c r="E42" s="649"/>
      <c r="F42" s="650"/>
      <c r="G42" s="650"/>
      <c r="H42" s="650"/>
      <c r="I42" s="650"/>
      <c r="J42" s="286" t="str">
        <f>IF(AND('Mapa final'!$Y$46="Baja",'Mapa final'!$AA$46="Leve"),CONCATENATE("R7C",'Mapa final'!$O$46),"")</f>
        <v/>
      </c>
      <c r="K42" s="287" t="str">
        <f>IF(AND('Mapa final'!$Y$47="Baja",'Mapa final'!$AA$47="Leve"),CONCATENATE("R7C",'Mapa final'!$O$47),"")</f>
        <v/>
      </c>
      <c r="L42" s="287" t="str">
        <f>IF(AND('Mapa final'!$Y$48="Baja",'Mapa final'!$AA$48="Leve"),CONCATENATE("R7C",'Mapa final'!$O$48),"")</f>
        <v/>
      </c>
      <c r="M42" s="287" t="str">
        <f>IF(AND('Mapa final'!$Y$49="Baja",'Mapa final'!$AA$49="Leve"),CONCATENATE("R7C",'Mapa final'!$O$49),"")</f>
        <v/>
      </c>
      <c r="N42" s="287" t="str">
        <f>IF(AND('Mapa final'!$Y$50="Baja",'Mapa final'!$AA$50="Leve"),CONCATENATE("R7C",'Mapa final'!$O$50),"")</f>
        <v/>
      </c>
      <c r="O42" s="288" t="str">
        <f>IF(AND('Mapa final'!$Y$51="Baja",'Mapa final'!$AA$51="Leve"),CONCATENATE("R7C",'Mapa final'!$O$51),"")</f>
        <v/>
      </c>
      <c r="P42" s="277" t="str">
        <f>IF(AND('Mapa final'!$Y$46="Baja",'Mapa final'!$AA$46="Menor"),CONCATENATE("R7C",'Mapa final'!$O$46),"")</f>
        <v/>
      </c>
      <c r="Q42" s="278" t="str">
        <f>IF(AND('Mapa final'!$Y$47="Baja",'Mapa final'!$AA$47="Menor"),CONCATENATE("R7C",'Mapa final'!$O$47),"")</f>
        <v/>
      </c>
      <c r="R42" s="278" t="str">
        <f>IF(AND('Mapa final'!$Y$48="Baja",'Mapa final'!$AA$48="Menor"),CONCATENATE("R7C",'Mapa final'!$O$48),"")</f>
        <v/>
      </c>
      <c r="S42" s="278" t="str">
        <f>IF(AND('Mapa final'!$Y$49="Baja",'Mapa final'!$AA$49="Menor"),CONCATENATE("R7C",'Mapa final'!$O$49),"")</f>
        <v/>
      </c>
      <c r="T42" s="278" t="str">
        <f>IF(AND('Mapa final'!$Y$50="Baja",'Mapa final'!$AA$50="Menor"),CONCATENATE("R7C",'Mapa final'!$O$50),"")</f>
        <v/>
      </c>
      <c r="U42" s="279" t="str">
        <f>IF(AND('Mapa final'!$Y$51="Baja",'Mapa final'!$AA$51="Menor"),CONCATENATE("R7C",'Mapa final'!$O$51),"")</f>
        <v/>
      </c>
      <c r="V42" s="277" t="str">
        <f>IF(AND('Mapa final'!$Y$46="Baja",'Mapa final'!$AA$46="Moderado"),CONCATENATE("R7C",'Mapa final'!$O$46),"")</f>
        <v/>
      </c>
      <c r="W42" s="278" t="str">
        <f>IF(AND('Mapa final'!$Y$47="Baja",'Mapa final'!$AA$47="Moderado"),CONCATENATE("R7C",'Mapa final'!$O$47),"")</f>
        <v/>
      </c>
      <c r="X42" s="278" t="str">
        <f>IF(AND('Mapa final'!$Y$48="Baja",'Mapa final'!$AA$48="Moderado"),CONCATENATE("R7C",'Mapa final'!$O$48),"")</f>
        <v/>
      </c>
      <c r="Y42" s="278" t="str">
        <f>IF(AND('Mapa final'!$Y$49="Baja",'Mapa final'!$AA$49="Moderado"),CONCATENATE("R7C",'Mapa final'!$O$49),"")</f>
        <v/>
      </c>
      <c r="Z42" s="278" t="str">
        <f>IF(AND('Mapa final'!$Y$50="Baja",'Mapa final'!$AA$50="Moderado"),CONCATENATE("R7C",'Mapa final'!$O$50),"")</f>
        <v/>
      </c>
      <c r="AA42" s="279" t="str">
        <f>IF(AND('Mapa final'!$Y$51="Baja",'Mapa final'!$AA$51="Moderado"),CONCATENATE("R7C",'Mapa final'!$O$51),"")</f>
        <v/>
      </c>
      <c r="AB42" s="262" t="str">
        <f>IF(AND('Mapa final'!$Y$46="Baja",'Mapa final'!$AA$46="Mayor"),CONCATENATE("R7C",'Mapa final'!$O$46),"")</f>
        <v/>
      </c>
      <c r="AC42" s="263" t="str">
        <f>IF(AND('Mapa final'!$Y$47="Baja",'Mapa final'!$AA$47="Mayor"),CONCATENATE("R7C",'Mapa final'!$O$47),"")</f>
        <v/>
      </c>
      <c r="AD42" s="263" t="str">
        <f>IF(AND('Mapa final'!$Y$48="Baja",'Mapa final'!$AA$48="Mayor"),CONCATENATE("R7C",'Mapa final'!$O$48),"")</f>
        <v/>
      </c>
      <c r="AE42" s="263" t="str">
        <f>IF(AND('Mapa final'!$Y$49="Baja",'Mapa final'!$AA$49="Mayor"),CONCATENATE("R7C",'Mapa final'!$O$49),"")</f>
        <v/>
      </c>
      <c r="AF42" s="263" t="str">
        <f>IF(AND('Mapa final'!$Y$50="Baja",'Mapa final'!$AA$50="Mayor"),CONCATENATE("R7C",'Mapa final'!$O$50),"")</f>
        <v/>
      </c>
      <c r="AG42" s="264" t="str">
        <f>IF(AND('Mapa final'!$Y$51="Baja",'Mapa final'!$AA$51="Mayor"),CONCATENATE("R7C",'Mapa final'!$O$51),"")</f>
        <v/>
      </c>
      <c r="AH42" s="265" t="str">
        <f>IF(AND('Mapa final'!$Y$46="Baja",'Mapa final'!$AA$46="Catastrófico"),CONCATENATE("R7C",'Mapa final'!$O$46),"")</f>
        <v/>
      </c>
      <c r="AI42" s="266" t="str">
        <f>IF(AND('Mapa final'!$Y$47="Baja",'Mapa final'!$AA$47="Catastrófico"),CONCATENATE("R7C",'Mapa final'!$O$47),"")</f>
        <v/>
      </c>
      <c r="AJ42" s="266" t="str">
        <f>IF(AND('Mapa final'!$Y$48="Baja",'Mapa final'!$AA$48="Catastrófico"),CONCATENATE("R7C",'Mapa final'!$O$48),"")</f>
        <v/>
      </c>
      <c r="AK42" s="266" t="str">
        <f>IF(AND('Mapa final'!$Y$49="Baja",'Mapa final'!$AA$49="Catastrófico"),CONCATENATE("R7C",'Mapa final'!$O$49),"")</f>
        <v/>
      </c>
      <c r="AL42" s="266" t="str">
        <f>IF(AND('Mapa final'!$Y$50="Baja",'Mapa final'!$AA$50="Catastrófico"),CONCATENATE("R7C",'Mapa final'!$O$50),"")</f>
        <v/>
      </c>
      <c r="AM42" s="267" t="str">
        <f>IF(AND('Mapa final'!$Y$51="Baja",'Mapa final'!$AA$51="Catastrófico"),CONCATENATE("R7C",'Mapa final'!$O$51),"")</f>
        <v/>
      </c>
      <c r="AN42" s="15"/>
      <c r="AO42" s="689"/>
      <c r="AP42" s="690"/>
      <c r="AQ42" s="690"/>
      <c r="AR42" s="690"/>
      <c r="AS42" s="690"/>
      <c r="AT42" s="69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44"/>
      <c r="C43" s="644"/>
      <c r="D43" s="645"/>
      <c r="E43" s="649"/>
      <c r="F43" s="650"/>
      <c r="G43" s="650"/>
      <c r="H43" s="650"/>
      <c r="I43" s="650"/>
      <c r="J43" s="286" t="str">
        <f>IF(AND('Mapa final'!$Y$52="Baja",'Mapa final'!$AA$52="Leve"),CONCATENATE("R8C",'Mapa final'!$O$52),"")</f>
        <v/>
      </c>
      <c r="K43" s="287" t="str">
        <f>IF(AND('Mapa final'!$Y$53="Baja",'Mapa final'!$AA$53="Leve"),CONCATENATE("R8C",'Mapa final'!$O$53),"")</f>
        <v/>
      </c>
      <c r="L43" s="287" t="str">
        <f>IF(AND('Mapa final'!$Y$54="Baja",'Mapa final'!$AA$54="Leve"),CONCATENATE("R8C",'Mapa final'!$O$54),"")</f>
        <v/>
      </c>
      <c r="M43" s="287" t="str">
        <f>IF(AND('Mapa final'!$Y$55="Baja",'Mapa final'!$AA$55="Leve"),CONCATENATE("R8C",'Mapa final'!$O$55),"")</f>
        <v/>
      </c>
      <c r="N43" s="287" t="str">
        <f>IF(AND('Mapa final'!$Y$56="Baja",'Mapa final'!$AA$56="Leve"),CONCATENATE("R8C",'Mapa final'!$O$56),"")</f>
        <v/>
      </c>
      <c r="O43" s="288" t="str">
        <f>IF(AND('Mapa final'!$Y$57="Baja",'Mapa final'!$AA$57="Leve"),CONCATENATE("R8C",'Mapa final'!$O$57),"")</f>
        <v/>
      </c>
      <c r="P43" s="277" t="str">
        <f>IF(AND('Mapa final'!$Y$52="Baja",'Mapa final'!$AA$52="Menor"),CONCATENATE("R8C",'Mapa final'!$O$52),"")</f>
        <v/>
      </c>
      <c r="Q43" s="278" t="str">
        <f>IF(AND('Mapa final'!$Y$53="Baja",'Mapa final'!$AA$53="Menor"),CONCATENATE("R8C",'Mapa final'!$O$53),"")</f>
        <v/>
      </c>
      <c r="R43" s="278" t="str">
        <f>IF(AND('Mapa final'!$Y$54="Baja",'Mapa final'!$AA$54="Menor"),CONCATENATE("R8C",'Mapa final'!$O$54),"")</f>
        <v/>
      </c>
      <c r="S43" s="278" t="str">
        <f>IF(AND('Mapa final'!$Y$55="Baja",'Mapa final'!$AA$55="Menor"),CONCATENATE("R8C",'Mapa final'!$O$55),"")</f>
        <v/>
      </c>
      <c r="T43" s="278" t="str">
        <f>IF(AND('Mapa final'!$Y$56="Baja",'Mapa final'!$AA$56="Menor"),CONCATENATE("R8C",'Mapa final'!$O$56),"")</f>
        <v/>
      </c>
      <c r="U43" s="279" t="str">
        <f>IF(AND('Mapa final'!$Y$57="Baja",'Mapa final'!$AA$57="Menor"),CONCATENATE("R8C",'Mapa final'!$O$57),"")</f>
        <v/>
      </c>
      <c r="V43" s="277" t="str">
        <f>IF(AND('Mapa final'!$Y$52="Baja",'Mapa final'!$AA$52="Moderado"),CONCATENATE("R8C",'Mapa final'!$O$52),"")</f>
        <v/>
      </c>
      <c r="W43" s="278" t="str">
        <f>IF(AND('Mapa final'!$Y$53="Baja",'Mapa final'!$AA$53="Moderado"),CONCATENATE("R8C",'Mapa final'!$O$53),"")</f>
        <v/>
      </c>
      <c r="X43" s="278" t="str">
        <f>IF(AND('Mapa final'!$Y$54="Baja",'Mapa final'!$AA$54="Moderado"),CONCATENATE("R8C",'Mapa final'!$O$54),"")</f>
        <v/>
      </c>
      <c r="Y43" s="278" t="str">
        <f>IF(AND('Mapa final'!$Y$55="Baja",'Mapa final'!$AA$55="Moderado"),CONCATENATE("R8C",'Mapa final'!$O$55),"")</f>
        <v/>
      </c>
      <c r="Z43" s="278" t="str">
        <f>IF(AND('Mapa final'!$Y$56="Baja",'Mapa final'!$AA$56="Moderado"),CONCATENATE("R8C",'Mapa final'!$O$56),"")</f>
        <v/>
      </c>
      <c r="AA43" s="279" t="str">
        <f>IF(AND('Mapa final'!$Y$57="Baja",'Mapa final'!$AA$57="Moderado"),CONCATENATE("R8C",'Mapa final'!$O$57),"")</f>
        <v/>
      </c>
      <c r="AB43" s="262" t="str">
        <f>IF(AND('Mapa final'!$Y$52="Baja",'Mapa final'!$AA$52="Mayor"),CONCATENATE("R8C",'Mapa final'!$O$52),"")</f>
        <v/>
      </c>
      <c r="AC43" s="263" t="str">
        <f>IF(AND('Mapa final'!$Y$53="Baja",'Mapa final'!$AA$53="Mayor"),CONCATENATE("R8C",'Mapa final'!$O$53),"")</f>
        <v/>
      </c>
      <c r="AD43" s="263" t="str">
        <f>IF(AND('Mapa final'!$Y$54="Baja",'Mapa final'!$AA$54="Mayor"),CONCATENATE("R8C",'Mapa final'!$O$54),"")</f>
        <v/>
      </c>
      <c r="AE43" s="263" t="str">
        <f>IF(AND('Mapa final'!$Y$55="Baja",'Mapa final'!$AA$55="Mayor"),CONCATENATE("R8C",'Mapa final'!$O$55),"")</f>
        <v/>
      </c>
      <c r="AF43" s="263" t="str">
        <f>IF(AND('Mapa final'!$Y$56="Baja",'Mapa final'!$AA$56="Mayor"),CONCATENATE("R8C",'Mapa final'!$O$56),"")</f>
        <v/>
      </c>
      <c r="AG43" s="264" t="str">
        <f>IF(AND('Mapa final'!$Y$57="Baja",'Mapa final'!$AA$57="Mayor"),CONCATENATE("R8C",'Mapa final'!$O$57),"")</f>
        <v/>
      </c>
      <c r="AH43" s="265" t="str">
        <f>IF(AND('Mapa final'!$Y$52="Baja",'Mapa final'!$AA$52="Catastrófico"),CONCATENATE("R8C",'Mapa final'!$O$52),"")</f>
        <v/>
      </c>
      <c r="AI43" s="266" t="str">
        <f>IF(AND('Mapa final'!$Y$53="Baja",'Mapa final'!$AA$53="Catastrófico"),CONCATENATE("R8C",'Mapa final'!$O$53),"")</f>
        <v/>
      </c>
      <c r="AJ43" s="266" t="str">
        <f>IF(AND('Mapa final'!$Y$54="Baja",'Mapa final'!$AA$54="Catastrófico"),CONCATENATE("R8C",'Mapa final'!$O$54),"")</f>
        <v/>
      </c>
      <c r="AK43" s="266" t="str">
        <f>IF(AND('Mapa final'!$Y$55="Baja",'Mapa final'!$AA$55="Catastrófico"),CONCATENATE("R8C",'Mapa final'!$O$55),"")</f>
        <v/>
      </c>
      <c r="AL43" s="266" t="str">
        <f>IF(AND('Mapa final'!$Y$56="Baja",'Mapa final'!$AA$56="Catastrófico"),CONCATENATE("R8C",'Mapa final'!$O$56),"")</f>
        <v/>
      </c>
      <c r="AM43" s="267" t="str">
        <f>IF(AND('Mapa final'!$Y$57="Baja",'Mapa final'!$AA$57="Catastrófico"),CONCATENATE("R8C",'Mapa final'!$O$57),"")</f>
        <v/>
      </c>
      <c r="AN43" s="15"/>
      <c r="AO43" s="689"/>
      <c r="AP43" s="690"/>
      <c r="AQ43" s="690"/>
      <c r="AR43" s="690"/>
      <c r="AS43" s="690"/>
      <c r="AT43" s="69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44"/>
      <c r="C44" s="644"/>
      <c r="D44" s="645"/>
      <c r="E44" s="649"/>
      <c r="F44" s="650"/>
      <c r="G44" s="650"/>
      <c r="H44" s="650"/>
      <c r="I44" s="650"/>
      <c r="J44" s="286" t="str">
        <f>IF(AND('Mapa final'!$Y$58="Baja",'Mapa final'!$AA$58="Leve"),CONCATENATE("R9C",'Mapa final'!$O$58),"")</f>
        <v/>
      </c>
      <c r="K44" s="287" t="str">
        <f>IF(AND('Mapa final'!$Y$59="Baja",'Mapa final'!$AA$59="Leve"),CONCATENATE("R9C",'Mapa final'!$O$59),"")</f>
        <v/>
      </c>
      <c r="L44" s="287" t="str">
        <f>IF(AND('Mapa final'!$Y$60="Baja",'Mapa final'!$AA$60="Leve"),CONCATENATE("R9C",'Mapa final'!$O$60),"")</f>
        <v/>
      </c>
      <c r="M44" s="287" t="str">
        <f>IF(AND('Mapa final'!$Y$61="Baja",'Mapa final'!$AA$61="Leve"),CONCATENATE("R9C",'Mapa final'!$O$61),"")</f>
        <v/>
      </c>
      <c r="N44" s="287" t="str">
        <f>IF(AND('Mapa final'!$Y$62="Baja",'Mapa final'!$AA$62="Leve"),CONCATENATE("R9C",'Mapa final'!$O$62),"")</f>
        <v/>
      </c>
      <c r="O44" s="288" t="str">
        <f>IF(AND('Mapa final'!$Y$63="Baja",'Mapa final'!$AA$63="Leve"),CONCATENATE("R9C",'Mapa final'!$O$63),"")</f>
        <v/>
      </c>
      <c r="P44" s="277" t="str">
        <f>IF(AND('Mapa final'!$Y$58="Baja",'Mapa final'!$AA$58="Menor"),CONCATENATE("R9C",'Mapa final'!$O$58),"")</f>
        <v/>
      </c>
      <c r="Q44" s="278" t="str">
        <f>IF(AND('Mapa final'!$Y$59="Baja",'Mapa final'!$AA$59="Menor"),CONCATENATE("R9C",'Mapa final'!$O$59),"")</f>
        <v/>
      </c>
      <c r="R44" s="278" t="str">
        <f>IF(AND('Mapa final'!$Y$60="Baja",'Mapa final'!$AA$60="Menor"),CONCATENATE("R9C",'Mapa final'!$O$60),"")</f>
        <v/>
      </c>
      <c r="S44" s="278" t="str">
        <f>IF(AND('Mapa final'!$Y$61="Baja",'Mapa final'!$AA$61="Menor"),CONCATENATE("R9C",'Mapa final'!$O$61),"")</f>
        <v/>
      </c>
      <c r="T44" s="278" t="str">
        <f>IF(AND('Mapa final'!$Y$62="Baja",'Mapa final'!$AA$62="Menor"),CONCATENATE("R9C",'Mapa final'!$O$62),"")</f>
        <v/>
      </c>
      <c r="U44" s="279" t="str">
        <f>IF(AND('Mapa final'!$Y$63="Baja",'Mapa final'!$AA$63="Menor"),CONCATENATE("R9C",'Mapa final'!$O$63),"")</f>
        <v/>
      </c>
      <c r="V44" s="277" t="str">
        <f>IF(AND('Mapa final'!$Y$58="Baja",'Mapa final'!$AA$58="Moderado"),CONCATENATE("R9C",'Mapa final'!$O$58),"")</f>
        <v/>
      </c>
      <c r="W44" s="278" t="str">
        <f>IF(AND('Mapa final'!$Y$59="Baja",'Mapa final'!$AA$59="Moderado"),CONCATENATE("R9C",'Mapa final'!$O$59),"")</f>
        <v/>
      </c>
      <c r="X44" s="278" t="str">
        <f>IF(AND('Mapa final'!$Y$60="Baja",'Mapa final'!$AA$60="Moderado"),CONCATENATE("R9C",'Mapa final'!$O$60),"")</f>
        <v/>
      </c>
      <c r="Y44" s="278" t="str">
        <f>IF(AND('Mapa final'!$Y$61="Baja",'Mapa final'!$AA$61="Moderado"),CONCATENATE("R9C",'Mapa final'!$O$61),"")</f>
        <v/>
      </c>
      <c r="Z44" s="278" t="str">
        <f>IF(AND('Mapa final'!$Y$62="Baja",'Mapa final'!$AA$62="Moderado"),CONCATENATE("R9C",'Mapa final'!$O$62),"")</f>
        <v/>
      </c>
      <c r="AA44" s="279" t="str">
        <f>IF(AND('Mapa final'!$Y$63="Baja",'Mapa final'!$AA$63="Moderado"),CONCATENATE("R9C",'Mapa final'!$O$63),"")</f>
        <v/>
      </c>
      <c r="AB44" s="262" t="str">
        <f>IF(AND('Mapa final'!$Y$58="Baja",'Mapa final'!$AA$58="Mayor"),CONCATENATE("R9C",'Mapa final'!$O$58),"")</f>
        <v/>
      </c>
      <c r="AC44" s="263" t="str">
        <f>IF(AND('Mapa final'!$Y$59="Baja",'Mapa final'!$AA$59="Mayor"),CONCATENATE("R9C",'Mapa final'!$O$59),"")</f>
        <v/>
      </c>
      <c r="AD44" s="263" t="str">
        <f>IF(AND('Mapa final'!$Y$60="Baja",'Mapa final'!$AA$60="Mayor"),CONCATENATE("R9C",'Mapa final'!$O$60),"")</f>
        <v/>
      </c>
      <c r="AE44" s="263" t="str">
        <f>IF(AND('Mapa final'!$Y$61="Baja",'Mapa final'!$AA$61="Mayor"),CONCATENATE("R9C",'Mapa final'!$O$61),"")</f>
        <v/>
      </c>
      <c r="AF44" s="263" t="str">
        <f>IF(AND('Mapa final'!$Y$62="Baja",'Mapa final'!$AA$62="Mayor"),CONCATENATE("R9C",'Mapa final'!$O$62),"")</f>
        <v/>
      </c>
      <c r="AG44" s="264" t="str">
        <f>IF(AND('Mapa final'!$Y$63="Baja",'Mapa final'!$AA$63="Mayor"),CONCATENATE("R9C",'Mapa final'!$O$63),"")</f>
        <v/>
      </c>
      <c r="AH44" s="265" t="str">
        <f>IF(AND('Mapa final'!$Y$58="Baja",'Mapa final'!$AA$58="Catastrófico"),CONCATENATE("R9C",'Mapa final'!$O$58),"")</f>
        <v/>
      </c>
      <c r="AI44" s="266" t="str">
        <f>IF(AND('Mapa final'!$Y$59="Baja",'Mapa final'!$AA$59="Catastrófico"),CONCATENATE("R9C",'Mapa final'!$O$59),"")</f>
        <v/>
      </c>
      <c r="AJ44" s="266" t="str">
        <f>IF(AND('Mapa final'!$Y$60="Baja",'Mapa final'!$AA$60="Catastrófico"),CONCATENATE("R9C",'Mapa final'!$O$60),"")</f>
        <v/>
      </c>
      <c r="AK44" s="266" t="str">
        <f>IF(AND('Mapa final'!$Y$61="Baja",'Mapa final'!$AA$61="Catastrófico"),CONCATENATE("R9C",'Mapa final'!$O$61),"")</f>
        <v/>
      </c>
      <c r="AL44" s="266" t="str">
        <f>IF(AND('Mapa final'!$Y$62="Baja",'Mapa final'!$AA$62="Catastrófico"),CONCATENATE("R9C",'Mapa final'!$O$62),"")</f>
        <v/>
      </c>
      <c r="AM44" s="267" t="str">
        <f>IF(AND('Mapa final'!$Y$63="Baja",'Mapa final'!$AA$63="Catastrófico"),CONCATENATE("R9C",'Mapa final'!$O$63),"")</f>
        <v/>
      </c>
      <c r="AN44" s="15"/>
      <c r="AO44" s="689"/>
      <c r="AP44" s="690"/>
      <c r="AQ44" s="690"/>
      <c r="AR44" s="690"/>
      <c r="AS44" s="690"/>
      <c r="AT44" s="69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44"/>
      <c r="C45" s="644"/>
      <c r="D45" s="645"/>
      <c r="E45" s="652"/>
      <c r="F45" s="653"/>
      <c r="G45" s="653"/>
      <c r="H45" s="653"/>
      <c r="I45" s="653"/>
      <c r="J45" s="289" t="str">
        <f>IF(AND('Mapa final'!$Y$64="Baja",'Mapa final'!$AA$64="Leve"),CONCATENATE("R10C",'Mapa final'!$O$64),"")</f>
        <v/>
      </c>
      <c r="K45" s="290" t="str">
        <f>IF(AND('Mapa final'!$Y$65="Baja",'Mapa final'!$AA$65="Leve"),CONCATENATE("R10C",'Mapa final'!$O$65),"")</f>
        <v/>
      </c>
      <c r="L45" s="290" t="str">
        <f>IF(AND('Mapa final'!$Y$66="Baja",'Mapa final'!$AA$66="Leve"),CONCATENATE("R10C",'Mapa final'!$O$66),"")</f>
        <v/>
      </c>
      <c r="M45" s="290" t="str">
        <f>IF(AND('Mapa final'!$Y$67="Baja",'Mapa final'!$AA$67="Leve"),CONCATENATE("R10C",'Mapa final'!$O$67),"")</f>
        <v/>
      </c>
      <c r="N45" s="290" t="str">
        <f>IF(AND('Mapa final'!$Y$68="Baja",'Mapa final'!$AA$68="Leve"),CONCATENATE("R10C",'Mapa final'!$O$68),"")</f>
        <v/>
      </c>
      <c r="O45" s="291" t="str">
        <f>IF(AND('Mapa final'!$Y$69="Baja",'Mapa final'!$AA$69="Leve"),CONCATENATE("R10C",'Mapa final'!$O$69),"")</f>
        <v/>
      </c>
      <c r="P45" s="277" t="str">
        <f>IF(AND('Mapa final'!$Y$64="Baja",'Mapa final'!$AA$64="Menor"),CONCATENATE("R10C",'Mapa final'!$O$64),"")</f>
        <v/>
      </c>
      <c r="Q45" s="278" t="str">
        <f>IF(AND('Mapa final'!$Y$65="Baja",'Mapa final'!$AA$65="Menor"),CONCATENATE("R10C",'Mapa final'!$O$65),"")</f>
        <v/>
      </c>
      <c r="R45" s="278" t="str">
        <f>IF(AND('Mapa final'!$Y$66="Baja",'Mapa final'!$AA$66="Menor"),CONCATENATE("R10C",'Mapa final'!$O$66),"")</f>
        <v/>
      </c>
      <c r="S45" s="278" t="str">
        <f>IF(AND('Mapa final'!$Y$67="Baja",'Mapa final'!$AA$67="Menor"),CONCATENATE("R10C",'Mapa final'!$O$67),"")</f>
        <v/>
      </c>
      <c r="T45" s="278" t="str">
        <f>IF(AND('Mapa final'!$Y$68="Baja",'Mapa final'!$AA$68="Menor"),CONCATENATE("R10C",'Mapa final'!$O$68),"")</f>
        <v/>
      </c>
      <c r="U45" s="279" t="str">
        <f>IF(AND('Mapa final'!$Y$69="Baja",'Mapa final'!$AA$69="Menor"),CONCATENATE("R10C",'Mapa final'!$O$69),"")</f>
        <v/>
      </c>
      <c r="V45" s="280" t="str">
        <f>IF(AND('Mapa final'!$Y$64="Baja",'Mapa final'!$AA$64="Moderado"),CONCATENATE("R10C",'Mapa final'!$O$64),"")</f>
        <v/>
      </c>
      <c r="W45" s="281" t="str">
        <f>IF(AND('Mapa final'!$Y$65="Baja",'Mapa final'!$AA$65="Moderado"),CONCATENATE("R10C",'Mapa final'!$O$65),"")</f>
        <v/>
      </c>
      <c r="X45" s="281" t="str">
        <f>IF(AND('Mapa final'!$Y$66="Baja",'Mapa final'!$AA$66="Moderado"),CONCATENATE("R10C",'Mapa final'!$O$66),"")</f>
        <v/>
      </c>
      <c r="Y45" s="281" t="str">
        <f>IF(AND('Mapa final'!$Y$67="Baja",'Mapa final'!$AA$67="Moderado"),CONCATENATE("R10C",'Mapa final'!$O$67),"")</f>
        <v/>
      </c>
      <c r="Z45" s="281" t="str">
        <f>IF(AND('Mapa final'!$Y$68="Baja",'Mapa final'!$AA$68="Moderado"),CONCATENATE("R10C",'Mapa final'!$O$68),"")</f>
        <v/>
      </c>
      <c r="AA45" s="282" t="str">
        <f>IF(AND('Mapa final'!$Y$69="Baja",'Mapa final'!$AA$69="Moderado"),CONCATENATE("R10C",'Mapa final'!$O$69),"")</f>
        <v/>
      </c>
      <c r="AB45" s="268" t="str">
        <f>IF(AND('Mapa final'!$Y$64="Baja",'Mapa final'!$AA$64="Mayor"),CONCATENATE("R10C",'Mapa final'!$O$64),"")</f>
        <v/>
      </c>
      <c r="AC45" s="269" t="str">
        <f>IF(AND('Mapa final'!$Y$65="Baja",'Mapa final'!$AA$65="Mayor"),CONCATENATE("R10C",'Mapa final'!$O$65),"")</f>
        <v/>
      </c>
      <c r="AD45" s="269" t="str">
        <f>IF(AND('Mapa final'!$Y$66="Baja",'Mapa final'!$AA$66="Mayor"),CONCATENATE("R10C",'Mapa final'!$O$66),"")</f>
        <v/>
      </c>
      <c r="AE45" s="269" t="str">
        <f>IF(AND('Mapa final'!$Y$67="Baja",'Mapa final'!$AA$67="Mayor"),CONCATENATE("R10C",'Mapa final'!$O$67),"")</f>
        <v/>
      </c>
      <c r="AF45" s="269" t="str">
        <f>IF(AND('Mapa final'!$Y$68="Baja",'Mapa final'!$AA$68="Mayor"),CONCATENATE("R10C",'Mapa final'!$O$68),"")</f>
        <v/>
      </c>
      <c r="AG45" s="270" t="str">
        <f>IF(AND('Mapa final'!$Y$69="Baja",'Mapa final'!$AA$69="Mayor"),CONCATENATE("R10C",'Mapa final'!$O$69),"")</f>
        <v/>
      </c>
      <c r="AH45" s="271" t="str">
        <f>IF(AND('Mapa final'!$Y$64="Baja",'Mapa final'!$AA$64="Catastrófico"),CONCATENATE("R10C",'Mapa final'!$O$64),"")</f>
        <v/>
      </c>
      <c r="AI45" s="272" t="str">
        <f>IF(AND('Mapa final'!$Y$65="Baja",'Mapa final'!$AA$65="Catastrófico"),CONCATENATE("R10C",'Mapa final'!$O$65),"")</f>
        <v/>
      </c>
      <c r="AJ45" s="272" t="str">
        <f>IF(AND('Mapa final'!$Y$66="Baja",'Mapa final'!$AA$66="Catastrófico"),CONCATENATE("R10C",'Mapa final'!$O$66),"")</f>
        <v/>
      </c>
      <c r="AK45" s="272" t="str">
        <f>IF(AND('Mapa final'!$Y$67="Baja",'Mapa final'!$AA$67="Catastrófico"),CONCATENATE("R10C",'Mapa final'!$O$67),"")</f>
        <v/>
      </c>
      <c r="AL45" s="272" t="str">
        <f>IF(AND('Mapa final'!$Y$68="Baja",'Mapa final'!$AA$68="Catastrófico"),CONCATENATE("R10C",'Mapa final'!$O$68),"")</f>
        <v/>
      </c>
      <c r="AM45" s="273" t="str">
        <f>IF(AND('Mapa final'!$Y$69="Baja",'Mapa final'!$AA$69="Catastrófico"),CONCATENATE("R10C",'Mapa final'!$O$69),"")</f>
        <v/>
      </c>
      <c r="AN45" s="15"/>
      <c r="AO45" s="692"/>
      <c r="AP45" s="693"/>
      <c r="AQ45" s="693"/>
      <c r="AR45" s="693"/>
      <c r="AS45" s="693"/>
      <c r="AT45" s="694"/>
    </row>
    <row r="46" spans="1:80" ht="46.5" customHeight="1" x14ac:dyDescent="0.35">
      <c r="A46" s="15"/>
      <c r="B46" s="644"/>
      <c r="C46" s="644"/>
      <c r="D46" s="645"/>
      <c r="E46" s="646" t="s">
        <v>591</v>
      </c>
      <c r="F46" s="647"/>
      <c r="G46" s="647"/>
      <c r="H46" s="647"/>
      <c r="I46" s="648"/>
      <c r="J46" s="283" t="str">
        <f>IF(AND('Mapa final'!$Y$10="Muy Baja",'Mapa final'!$AA$10="Leve"),CONCATENATE("R1C",'Mapa final'!$O$10),"")</f>
        <v/>
      </c>
      <c r="K46" s="284" t="str">
        <f>IF(AND('Mapa final'!$Y$11="Muy Baja",'Mapa final'!$AA$11="Leve"),CONCATENATE("R1C",'Mapa final'!$O$11),"")</f>
        <v/>
      </c>
      <c r="L46" s="284" t="str">
        <f>IF(AND('Mapa final'!$Y$12="Muy Baja",'Mapa final'!$AA$12="Leve"),CONCATENATE("R1C",'Mapa final'!$O$12),"")</f>
        <v/>
      </c>
      <c r="M46" s="284" t="str">
        <f>IF(AND('Mapa final'!$Y$13="Muy Baja",'Mapa final'!$AA$13="Leve"),CONCATENATE("R1C",'Mapa final'!$O$13),"")</f>
        <v/>
      </c>
      <c r="N46" s="284" t="str">
        <f>IF(AND('Mapa final'!$Y$14="Muy Baja",'Mapa final'!$AA$14="Leve"),CONCATENATE("R1C",'Mapa final'!$O$14),"")</f>
        <v/>
      </c>
      <c r="O46" s="285" t="str">
        <f>IF(AND('Mapa final'!$Y$15="Muy Baja",'Mapa final'!$AA$15="Leve"),CONCATENATE("R1C",'Mapa final'!$O$15),"")</f>
        <v/>
      </c>
      <c r="P46" s="283" t="str">
        <f>IF(AND('Mapa final'!$Y$10="Muy Baja",'Mapa final'!$AA$10="Menor"),CONCATENATE("R1C",'Mapa final'!$O$10),"")</f>
        <v/>
      </c>
      <c r="Q46" s="284" t="str">
        <f>IF(AND('Mapa final'!$Y$11="Muy Baja",'Mapa final'!$AA$11="Menor"),CONCATENATE("R1C",'Mapa final'!$O$11),"")</f>
        <v>R1C2</v>
      </c>
      <c r="R46" s="284" t="str">
        <f>IF(AND('Mapa final'!$Y$12="Muy Baja",'Mapa final'!$AA$12="Menor"),CONCATENATE("R1C",'Mapa final'!$O$12),"")</f>
        <v>R1C3</v>
      </c>
      <c r="S46" s="284" t="str">
        <f>IF(AND('Mapa final'!$Y$13="Muy Baja",'Mapa final'!$AA$13="Menor"),CONCATENATE("R1C",'Mapa final'!$O$13),"")</f>
        <v/>
      </c>
      <c r="T46" s="284" t="str">
        <f>IF(AND('Mapa final'!$Y$14="Muy Baja",'Mapa final'!$AA$14="Menor"),CONCATENATE("R1C",'Mapa final'!$O$14),"")</f>
        <v/>
      </c>
      <c r="U46" s="285" t="str">
        <f>IF(AND('Mapa final'!$Y$15="Muy Baja",'Mapa final'!$AA$15="Menor"),CONCATENATE("R1C",'Mapa final'!$O$15),"")</f>
        <v/>
      </c>
      <c r="V46" s="274" t="str">
        <f>IF(AND('Mapa final'!$Y$10="Muy Baja",'Mapa final'!$AA$10="Moderado"),CONCATENATE("R1C",'Mapa final'!$O$10),"")</f>
        <v/>
      </c>
      <c r="W46" s="292" t="str">
        <f>IF(AND('Mapa final'!$Y$11="Muy Baja",'Mapa final'!$AA$11="Moderado"),CONCATENATE("R1C",'Mapa final'!$O$11),"")</f>
        <v/>
      </c>
      <c r="X46" s="275" t="str">
        <f>IF(AND('Mapa final'!$Y$12="Muy Baja",'Mapa final'!$AA$12="Moderado"),CONCATENATE("R1C",'Mapa final'!$O$12),"")</f>
        <v/>
      </c>
      <c r="Y46" s="275" t="str">
        <f>IF(AND('Mapa final'!$Y$13="Muy Baja",'Mapa final'!$AA$13="Moderado"),CONCATENATE("R1C",'Mapa final'!$O$13),"")</f>
        <v/>
      </c>
      <c r="Z46" s="275" t="str">
        <f>IF(AND('Mapa final'!$Y$14="Muy Baja",'Mapa final'!$AA$14="Moderado"),CONCATENATE("R1C",'Mapa final'!$O$14),"")</f>
        <v/>
      </c>
      <c r="AA46" s="276" t="str">
        <f>IF(AND('Mapa final'!$Y$15="Muy Baja",'Mapa final'!$AA$15="Moderado"),CONCATENATE("R1C",'Mapa final'!$O$15),"")</f>
        <v/>
      </c>
      <c r="AB46" s="256" t="str">
        <f>IF(AND('Mapa final'!$Y$10="Muy Baja",'Mapa final'!$AA$10="Mayor"),CONCATENATE("R1C",'Mapa final'!$O$10),"")</f>
        <v/>
      </c>
      <c r="AC46" s="257" t="str">
        <f>IF(AND('Mapa final'!$Y$11="Muy Baja",'Mapa final'!$AA$11="Mayor"),CONCATENATE("R1C",'Mapa final'!$O$11),"")</f>
        <v/>
      </c>
      <c r="AD46" s="257" t="str">
        <f>IF(AND('Mapa final'!$Y$12="Muy Baja",'Mapa final'!$AA$12="Mayor"),CONCATENATE("R1C",'Mapa final'!$O$12),"")</f>
        <v/>
      </c>
      <c r="AE46" s="257" t="str">
        <f>IF(AND('Mapa final'!$Y$13="Muy Baja",'Mapa final'!$AA$13="Mayor"),CONCATENATE("R1C",'Mapa final'!$O$13),"")</f>
        <v/>
      </c>
      <c r="AF46" s="257" t="str">
        <f>IF(AND('Mapa final'!$Y$14="Muy Baja",'Mapa final'!$AA$14="Mayor"),CONCATENATE("R1C",'Mapa final'!$O$14),"")</f>
        <v/>
      </c>
      <c r="AG46" s="258" t="str">
        <f>IF(AND('Mapa final'!$Y$15="Muy Baja",'Mapa final'!$AA$15="Mayor"),CONCATENATE("R1C",'Mapa final'!$O$15),"")</f>
        <v/>
      </c>
      <c r="AH46" s="259" t="str">
        <f>IF(AND('Mapa final'!$Y$10="Muy Baja",'Mapa final'!$AA$10="Catastrófico"),CONCATENATE("R1C",'Mapa final'!$O$10),"")</f>
        <v/>
      </c>
      <c r="AI46" s="260" t="str">
        <f>IF(AND('Mapa final'!$Y$11="Muy Baja",'Mapa final'!$AA$11="Catastrófico"),CONCATENATE("R1C",'Mapa final'!$O$11),"")</f>
        <v/>
      </c>
      <c r="AJ46" s="260" t="str">
        <f>IF(AND('Mapa final'!$Y$12="Muy Baja",'Mapa final'!$AA$12="Catastrófico"),CONCATENATE("R1C",'Mapa final'!$O$12),"")</f>
        <v/>
      </c>
      <c r="AK46" s="260" t="str">
        <f>IF(AND('Mapa final'!$Y$13="Muy Baja",'Mapa final'!$AA$13="Catastrófico"),CONCATENATE("R1C",'Mapa final'!$O$13),"")</f>
        <v/>
      </c>
      <c r="AL46" s="260" t="str">
        <f>IF(AND('Mapa final'!$Y$14="Muy Baja",'Mapa final'!$AA$14="Catastrófico"),CONCATENATE("R1C",'Mapa final'!$O$14),"")</f>
        <v/>
      </c>
      <c r="AM46" s="261"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44"/>
      <c r="C47" s="644"/>
      <c r="D47" s="645"/>
      <c r="E47" s="667"/>
      <c r="F47" s="650"/>
      <c r="G47" s="650"/>
      <c r="H47" s="650"/>
      <c r="I47" s="651"/>
      <c r="J47" s="286" t="str">
        <f>IF(AND('Mapa final'!$Y$16="Muy Baja",'Mapa final'!$AA$16="Leve"),CONCATENATE("R2C",'Mapa final'!$O$16),"")</f>
        <v/>
      </c>
      <c r="K47" s="287" t="str">
        <f>IF(AND('Mapa final'!$Y$17="Muy Baja",'Mapa final'!$AA$17="Leve"),CONCATENATE("R2C",'Mapa final'!$O$17),"")</f>
        <v/>
      </c>
      <c r="L47" s="287" t="str">
        <f>IF(AND('Mapa final'!$Y$18="Muy Baja",'Mapa final'!$AA$18="Leve"),CONCATENATE("R2C",'Mapa final'!$O$18),"")</f>
        <v/>
      </c>
      <c r="M47" s="287" t="str">
        <f>IF(AND('Mapa final'!$Y$19="Muy Baja",'Mapa final'!$AA$19="Leve"),CONCATENATE("R2C",'Mapa final'!$O$19),"")</f>
        <v/>
      </c>
      <c r="N47" s="287" t="str">
        <f>IF(AND('Mapa final'!$Y$20="Muy Baja",'Mapa final'!$AA$20="Leve"),CONCATENATE("R2C",'Mapa final'!$O$20),"")</f>
        <v/>
      </c>
      <c r="O47" s="288" t="str">
        <f>IF(AND('Mapa final'!$Y$21="Muy Baja",'Mapa final'!$AA$21="Leve"),CONCATENATE("R2C",'Mapa final'!$O$21),"")</f>
        <v/>
      </c>
      <c r="P47" s="286" t="str">
        <f>IF(AND('Mapa final'!$Y$16="Muy Baja",'Mapa final'!$AA$16="Menor"),CONCATENATE("R2C",'Mapa final'!$O$16),"")</f>
        <v/>
      </c>
      <c r="Q47" s="287" t="str">
        <f>IF(AND('Mapa final'!$Y$17="Muy Baja",'Mapa final'!$AA$17="Menor"),CONCATENATE("R2C",'Mapa final'!$O$17),"")</f>
        <v/>
      </c>
      <c r="R47" s="287" t="str">
        <f>IF(AND('Mapa final'!$Y$18="Muy Baja",'Mapa final'!$AA$18="Menor"),CONCATENATE("R2C",'Mapa final'!$O$18),"")</f>
        <v/>
      </c>
      <c r="S47" s="287" t="str">
        <f>IF(AND('Mapa final'!$Y$19="Muy Baja",'Mapa final'!$AA$19="Menor"),CONCATENATE("R2C",'Mapa final'!$O$19),"")</f>
        <v/>
      </c>
      <c r="T47" s="287" t="str">
        <f>IF(AND('Mapa final'!$Y$20="Muy Baja",'Mapa final'!$AA$20="Menor"),CONCATENATE("R2C",'Mapa final'!$O$20),"")</f>
        <v/>
      </c>
      <c r="U47" s="288" t="str">
        <f>IF(AND('Mapa final'!$Y$21="Muy Baja",'Mapa final'!$AA$21="Menor"),CONCATENATE("R2C",'Mapa final'!$O$21),"")</f>
        <v/>
      </c>
      <c r="V47" s="277" t="str">
        <f>IF(AND('Mapa final'!$Y$16="Muy Baja",'Mapa final'!$AA$16="Moderado"),CONCATENATE("R2C",'Mapa final'!$O$16),"")</f>
        <v/>
      </c>
      <c r="W47" s="278" t="str">
        <f>IF(AND('Mapa final'!$Y$17="Muy Baja",'Mapa final'!$AA$17="Moderado"),CONCATENATE("R2C",'Mapa final'!$O$17),"")</f>
        <v/>
      </c>
      <c r="X47" s="278" t="str">
        <f>IF(AND('Mapa final'!$Y$18="Muy Baja",'Mapa final'!$AA$18="Moderado"),CONCATENATE("R2C",'Mapa final'!$O$18),"")</f>
        <v/>
      </c>
      <c r="Y47" s="278" t="str">
        <f>IF(AND('Mapa final'!$Y$19="Muy Baja",'Mapa final'!$AA$19="Moderado"),CONCATENATE("R2C",'Mapa final'!$O$19),"")</f>
        <v/>
      </c>
      <c r="Z47" s="278" t="str">
        <f>IF(AND('Mapa final'!$Y$20="Muy Baja",'Mapa final'!$AA$20="Moderado"),CONCATENATE("R2C",'Mapa final'!$O$20),"")</f>
        <v/>
      </c>
      <c r="AA47" s="279" t="str">
        <f>IF(AND('Mapa final'!$Y$21="Muy Baja",'Mapa final'!$AA$21="Moderado"),CONCATENATE("R2C",'Mapa final'!$O$21),"")</f>
        <v/>
      </c>
      <c r="AB47" s="262" t="str">
        <f>IF(AND('Mapa final'!$Y$16="Muy Baja",'Mapa final'!$AA$16="Mayor"),CONCATENATE("R2C",'Mapa final'!$O$16),"")</f>
        <v>R2C1</v>
      </c>
      <c r="AC47" s="263" t="str">
        <f>IF(AND('Mapa final'!$Y$17="Muy Baja",'Mapa final'!$AA$17="Mayor"),CONCATENATE("R2C",'Mapa final'!$O$17),"")</f>
        <v>R2C2</v>
      </c>
      <c r="AD47" s="263" t="str">
        <f>IF(AND('Mapa final'!$Y$18="Muy Baja",'Mapa final'!$AA$18="Mayor"),CONCATENATE("R2C",'Mapa final'!$O$18),"")</f>
        <v/>
      </c>
      <c r="AE47" s="263" t="str">
        <f>IF(AND('Mapa final'!$Y$19="Muy Baja",'Mapa final'!$AA$19="Mayor"),CONCATENATE("R2C",'Mapa final'!$O$19),"")</f>
        <v/>
      </c>
      <c r="AF47" s="263" t="str">
        <f>IF(AND('Mapa final'!$Y$20="Muy Baja",'Mapa final'!$AA$20="Mayor"),CONCATENATE("R2C",'Mapa final'!$O$20),"")</f>
        <v/>
      </c>
      <c r="AG47" s="264" t="str">
        <f>IF(AND('Mapa final'!$Y$21="Muy Baja",'Mapa final'!$AA$21="Mayor"),CONCATENATE("R2C",'Mapa final'!$O$21),"")</f>
        <v/>
      </c>
      <c r="AH47" s="265" t="str">
        <f>IF(AND('Mapa final'!$Y$16="Muy Baja",'Mapa final'!$AA$16="Catastrófico"),CONCATENATE("R2C",'Mapa final'!$O$16),"")</f>
        <v/>
      </c>
      <c r="AI47" s="266" t="str">
        <f>IF(AND('Mapa final'!$Y$17="Muy Baja",'Mapa final'!$AA$17="Catastrófico"),CONCATENATE("R2C",'Mapa final'!$O$17),"")</f>
        <v/>
      </c>
      <c r="AJ47" s="266" t="str">
        <f>IF(AND('Mapa final'!$Y$18="Muy Baja",'Mapa final'!$AA$18="Catastrófico"),CONCATENATE("R2C",'Mapa final'!$O$18),"")</f>
        <v/>
      </c>
      <c r="AK47" s="266" t="str">
        <f>IF(AND('Mapa final'!$Y$19="Muy Baja",'Mapa final'!$AA$19="Catastrófico"),CONCATENATE("R2C",'Mapa final'!$O$19),"")</f>
        <v/>
      </c>
      <c r="AL47" s="266" t="str">
        <f>IF(AND('Mapa final'!$Y$20="Muy Baja",'Mapa final'!$AA$20="Catastrófico"),CONCATENATE("R2C",'Mapa final'!$O$20),"")</f>
        <v/>
      </c>
      <c r="AM47" s="267"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44"/>
      <c r="C48" s="644"/>
      <c r="D48" s="645"/>
      <c r="E48" s="667"/>
      <c r="F48" s="650"/>
      <c r="G48" s="650"/>
      <c r="H48" s="650"/>
      <c r="I48" s="651"/>
      <c r="J48" s="286" t="str">
        <f>IF(AND('Mapa final'!$Y$22="Muy Baja",'Mapa final'!$AA$22="Leve"),CONCATENATE("R3C",'Mapa final'!$O$22),"")</f>
        <v/>
      </c>
      <c r="K48" s="287" t="str">
        <f>IF(AND('Mapa final'!$Y$23="Muy Baja",'Mapa final'!$AA$23="Leve"),CONCATENATE("R3C",'Mapa final'!$O$23),"")</f>
        <v/>
      </c>
      <c r="L48" s="287" t="str">
        <f>IF(AND('Mapa final'!$Y$24="Muy Baja",'Mapa final'!$AA$24="Leve"),CONCATENATE("R3C",'Mapa final'!$O$24),"")</f>
        <v/>
      </c>
      <c r="M48" s="287" t="str">
        <f>IF(AND('Mapa final'!$Y$25="Muy Baja",'Mapa final'!$AA$25="Leve"),CONCATENATE("R3C",'Mapa final'!$O$25),"")</f>
        <v/>
      </c>
      <c r="N48" s="287" t="str">
        <f>IF(AND('Mapa final'!$Y$26="Muy Baja",'Mapa final'!$AA$26="Leve"),CONCATENATE("R3C",'Mapa final'!$O$26),"")</f>
        <v/>
      </c>
      <c r="O48" s="288" t="str">
        <f>IF(AND('Mapa final'!$Y$27="Muy Baja",'Mapa final'!$AA$27="Leve"),CONCATENATE("R3C",'Mapa final'!$O$27),"")</f>
        <v/>
      </c>
      <c r="P48" s="286" t="str">
        <f>IF(AND('Mapa final'!$Y$22="Muy Baja",'Mapa final'!$AA$22="Menor"),CONCATENATE("R3C",'Mapa final'!$O$22),"")</f>
        <v>R3C1</v>
      </c>
      <c r="Q48" s="287" t="str">
        <f>IF(AND('Mapa final'!$Y$23="Muy Baja",'Mapa final'!$AA$23="Menor"),CONCATENATE("R3C",'Mapa final'!$O$23),"")</f>
        <v>R3C2</v>
      </c>
      <c r="R48" s="287" t="str">
        <f>IF(AND('Mapa final'!$Y$24="Muy Baja",'Mapa final'!$AA$24="Menor"),CONCATENATE("R3C",'Mapa final'!$O$24),"")</f>
        <v/>
      </c>
      <c r="S48" s="287" t="str">
        <f>IF(AND('Mapa final'!$Y$25="Muy Baja",'Mapa final'!$AA$25="Menor"),CONCATENATE("R3C",'Mapa final'!$O$25),"")</f>
        <v/>
      </c>
      <c r="T48" s="287" t="str">
        <f>IF(AND('Mapa final'!$Y$26="Muy Baja",'Mapa final'!$AA$26="Menor"),CONCATENATE("R3C",'Mapa final'!$O$26),"")</f>
        <v/>
      </c>
      <c r="U48" s="288" t="str">
        <f>IF(AND('Mapa final'!$Y$27="Muy Baja",'Mapa final'!$AA$27="Menor"),CONCATENATE("R3C",'Mapa final'!$O$27),"")</f>
        <v/>
      </c>
      <c r="V48" s="277" t="str">
        <f>IF(AND('Mapa final'!$Y$22="Muy Baja",'Mapa final'!$AA$22="Moderado"),CONCATENATE("R3C",'Mapa final'!$O$22),"")</f>
        <v/>
      </c>
      <c r="W48" s="278" t="str">
        <f>IF(AND('Mapa final'!$Y$23="Muy Baja",'Mapa final'!$AA$23="Moderado"),CONCATENATE("R3C",'Mapa final'!$O$23),"")</f>
        <v/>
      </c>
      <c r="X48" s="278" t="str">
        <f>IF(AND('Mapa final'!$Y$24="Muy Baja",'Mapa final'!$AA$24="Moderado"),CONCATENATE("R3C",'Mapa final'!$O$24),"")</f>
        <v/>
      </c>
      <c r="Y48" s="278" t="str">
        <f>IF(AND('Mapa final'!$Y$25="Muy Baja",'Mapa final'!$AA$25="Moderado"),CONCATENATE("R3C",'Mapa final'!$O$25),"")</f>
        <v/>
      </c>
      <c r="Z48" s="278" t="str">
        <f>IF(AND('Mapa final'!$Y$26="Muy Baja",'Mapa final'!$AA$26="Moderado"),CONCATENATE("R3C",'Mapa final'!$O$26),"")</f>
        <v/>
      </c>
      <c r="AA48" s="279" t="str">
        <f>IF(AND('Mapa final'!$Y$27="Muy Baja",'Mapa final'!$AA$27="Moderado"),CONCATENATE("R3C",'Mapa final'!$O$27),"")</f>
        <v/>
      </c>
      <c r="AB48" s="262" t="str">
        <f>IF(AND('Mapa final'!$Y$22="Muy Baja",'Mapa final'!$AA$22="Mayor"),CONCATENATE("R3C",'Mapa final'!$O$22),"")</f>
        <v/>
      </c>
      <c r="AC48" s="263" t="str">
        <f>IF(AND('Mapa final'!$Y$23="Muy Baja",'Mapa final'!$AA$23="Mayor"),CONCATENATE("R3C",'Mapa final'!$O$23),"")</f>
        <v/>
      </c>
      <c r="AD48" s="263" t="str">
        <f>IF(AND('Mapa final'!$Y$24="Muy Baja",'Mapa final'!$AA$24="Mayor"),CONCATENATE("R3C",'Mapa final'!$O$24),"")</f>
        <v/>
      </c>
      <c r="AE48" s="263" t="str">
        <f>IF(AND('Mapa final'!$Y$25="Muy Baja",'Mapa final'!$AA$25="Mayor"),CONCATENATE("R3C",'Mapa final'!$O$25),"")</f>
        <v/>
      </c>
      <c r="AF48" s="263" t="str">
        <f>IF(AND('Mapa final'!$Y$26="Muy Baja",'Mapa final'!$AA$26="Mayor"),CONCATENATE("R3C",'Mapa final'!$O$26),"")</f>
        <v/>
      </c>
      <c r="AG48" s="264" t="str">
        <f>IF(AND('Mapa final'!$Y$27="Muy Baja",'Mapa final'!$AA$27="Mayor"),CONCATENATE("R3C",'Mapa final'!$O$27),"")</f>
        <v/>
      </c>
      <c r="AH48" s="265" t="str">
        <f>IF(AND('Mapa final'!$Y$22="Muy Baja",'Mapa final'!$AA$22="Catastrófico"),CONCATENATE("R3C",'Mapa final'!$O$22),"")</f>
        <v/>
      </c>
      <c r="AI48" s="266" t="str">
        <f>IF(AND('Mapa final'!$Y$23="Muy Baja",'Mapa final'!$AA$23="Catastrófico"),CONCATENATE("R3C",'Mapa final'!$O$23),"")</f>
        <v/>
      </c>
      <c r="AJ48" s="266" t="str">
        <f>IF(AND('Mapa final'!$Y$24="Muy Baja",'Mapa final'!$AA$24="Catastrófico"),CONCATENATE("R3C",'Mapa final'!$O$24),"")</f>
        <v/>
      </c>
      <c r="AK48" s="266" t="str">
        <f>IF(AND('Mapa final'!$Y$25="Muy Baja",'Mapa final'!$AA$25="Catastrófico"),CONCATENATE("R3C",'Mapa final'!$O$25),"")</f>
        <v/>
      </c>
      <c r="AL48" s="266" t="str">
        <f>IF(AND('Mapa final'!$Y$26="Muy Baja",'Mapa final'!$AA$26="Catastrófico"),CONCATENATE("R3C",'Mapa final'!$O$26),"")</f>
        <v/>
      </c>
      <c r="AM48" s="267"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44"/>
      <c r="C49" s="644"/>
      <c r="D49" s="645"/>
      <c r="E49" s="649"/>
      <c r="F49" s="650"/>
      <c r="G49" s="650"/>
      <c r="H49" s="650"/>
      <c r="I49" s="651"/>
      <c r="J49" s="286" t="str">
        <f>IF(AND('Mapa final'!$Y$28="Muy Baja",'Mapa final'!$AA$28="Leve"),CONCATENATE("R4C",'Mapa final'!$O$28),"")</f>
        <v/>
      </c>
      <c r="K49" s="287" t="str">
        <f>IF(AND('Mapa final'!$Y$29="Muy Baja",'Mapa final'!$AA$29="Leve"),CONCATENATE("R4C",'Mapa final'!$O$29),"")</f>
        <v/>
      </c>
      <c r="L49" s="287" t="str">
        <f>IF(AND('Mapa final'!$Y$30="Muy Baja",'Mapa final'!$AA$30="Leve"),CONCATENATE("R4C",'Mapa final'!$O$30),"")</f>
        <v/>
      </c>
      <c r="M49" s="287" t="str">
        <f>IF(AND('Mapa final'!$Y$31="Muy Baja",'Mapa final'!$AA$31="Leve"),CONCATENATE("R4C",'Mapa final'!$O$31),"")</f>
        <v/>
      </c>
      <c r="N49" s="287" t="str">
        <f>IF(AND('Mapa final'!$Y$32="Muy Baja",'Mapa final'!$AA$32="Leve"),CONCATENATE("R4C",'Mapa final'!$O$32),"")</f>
        <v/>
      </c>
      <c r="O49" s="288" t="str">
        <f>IF(AND('Mapa final'!$Y$33="Muy Baja",'Mapa final'!$AA$33="Leve"),CONCATENATE("R4C",'Mapa final'!$O$33),"")</f>
        <v/>
      </c>
      <c r="P49" s="286" t="str">
        <f>IF(AND('Mapa final'!$Y$28="Muy Baja",'Mapa final'!$AA$28="Menor"),CONCATENATE("R4C",'Mapa final'!$O$28),"")</f>
        <v/>
      </c>
      <c r="Q49" s="287" t="str">
        <f>IF(AND('Mapa final'!$Y$29="Muy Baja",'Mapa final'!$AA$29="Menor"),CONCATENATE("R4C",'Mapa final'!$O$29),"")</f>
        <v/>
      </c>
      <c r="R49" s="287" t="str">
        <f>IF(AND('Mapa final'!$Y$30="Muy Baja",'Mapa final'!$AA$30="Menor"),CONCATENATE("R4C",'Mapa final'!$O$30),"")</f>
        <v/>
      </c>
      <c r="S49" s="287" t="str">
        <f>IF(AND('Mapa final'!$Y$31="Muy Baja",'Mapa final'!$AA$31="Menor"),CONCATENATE("R4C",'Mapa final'!$O$31),"")</f>
        <v/>
      </c>
      <c r="T49" s="287" t="str">
        <f>IF(AND('Mapa final'!$Y$32="Muy Baja",'Mapa final'!$AA$32="Menor"),CONCATENATE("R4C",'Mapa final'!$O$32),"")</f>
        <v/>
      </c>
      <c r="U49" s="288" t="str">
        <f>IF(AND('Mapa final'!$Y$33="Muy Baja",'Mapa final'!$AA$33="Menor"),CONCATENATE("R4C",'Mapa final'!$O$33),"")</f>
        <v/>
      </c>
      <c r="V49" s="277" t="str">
        <f>IF(AND('Mapa final'!$Y$28="Muy Baja",'Mapa final'!$AA$28="Moderado"),CONCATENATE("R4C",'Mapa final'!$O$28),"")</f>
        <v/>
      </c>
      <c r="W49" s="278" t="str">
        <f>IF(AND('Mapa final'!$Y$29="Muy Baja",'Mapa final'!$AA$29="Moderado"),CONCATENATE("R4C",'Mapa final'!$O$29),"")</f>
        <v/>
      </c>
      <c r="X49" s="278" t="str">
        <f>IF(AND('Mapa final'!$Y$30="Muy Baja",'Mapa final'!$AA$30="Moderado"),CONCATENATE("R4C",'Mapa final'!$O$30),"")</f>
        <v/>
      </c>
      <c r="Y49" s="278" t="str">
        <f>IF(AND('Mapa final'!$Y$31="Muy Baja",'Mapa final'!$AA$31="Moderado"),CONCATENATE("R4C",'Mapa final'!$O$31),"")</f>
        <v/>
      </c>
      <c r="Z49" s="278" t="str">
        <f>IF(AND('Mapa final'!$Y$32="Muy Baja",'Mapa final'!$AA$32="Moderado"),CONCATENATE("R4C",'Mapa final'!$O$32),"")</f>
        <v/>
      </c>
      <c r="AA49" s="279" t="str">
        <f>IF(AND('Mapa final'!$Y$33="Muy Baja",'Mapa final'!$AA$33="Moderado"),CONCATENATE("R4C",'Mapa final'!$O$33),"")</f>
        <v/>
      </c>
      <c r="AB49" s="262" t="str">
        <f>IF(AND('Mapa final'!$Y$28="Muy Baja",'Mapa final'!$AA$28="Mayor"),CONCATENATE("R4C",'Mapa final'!$O$28),"")</f>
        <v/>
      </c>
      <c r="AC49" s="263" t="str">
        <f>IF(AND('Mapa final'!$Y$29="Muy Baja",'Mapa final'!$AA$29="Mayor"),CONCATENATE("R4C",'Mapa final'!$O$29),"")</f>
        <v/>
      </c>
      <c r="AD49" s="263" t="str">
        <f>IF(AND('Mapa final'!$Y$30="Muy Baja",'Mapa final'!$AA$30="Mayor"),CONCATENATE("R4C",'Mapa final'!$O$30),"")</f>
        <v/>
      </c>
      <c r="AE49" s="263" t="str">
        <f>IF(AND('Mapa final'!$Y$31="Muy Baja",'Mapa final'!$AA$31="Mayor"),CONCATENATE("R4C",'Mapa final'!$O$31),"")</f>
        <v/>
      </c>
      <c r="AF49" s="263" t="str">
        <f>IF(AND('Mapa final'!$Y$32="Muy Baja",'Mapa final'!$AA$32="Mayor"),CONCATENATE("R4C",'Mapa final'!$O$32),"")</f>
        <v/>
      </c>
      <c r="AG49" s="264" t="str">
        <f>IF(AND('Mapa final'!$Y$33="Muy Baja",'Mapa final'!$AA$33="Mayor"),CONCATENATE("R4C",'Mapa final'!$O$33),"")</f>
        <v/>
      </c>
      <c r="AH49" s="265" t="str">
        <f>IF(AND('Mapa final'!$Y$28="Muy Baja",'Mapa final'!$AA$28="Catastrófico"),CONCATENATE("R4C",'Mapa final'!$O$28),"")</f>
        <v/>
      </c>
      <c r="AI49" s="266" t="str">
        <f>IF(AND('Mapa final'!$Y$29="Muy Baja",'Mapa final'!$AA$29="Catastrófico"),CONCATENATE("R4C",'Mapa final'!$O$29),"")</f>
        <v/>
      </c>
      <c r="AJ49" s="266" t="str">
        <f>IF(AND('Mapa final'!$Y$30="Muy Baja",'Mapa final'!$AA$30="Catastrófico"),CONCATENATE("R4C",'Mapa final'!$O$30),"")</f>
        <v/>
      </c>
      <c r="AK49" s="266" t="str">
        <f>IF(AND('Mapa final'!$Y$31="Muy Baja",'Mapa final'!$AA$31="Catastrófico"),CONCATENATE("R4C",'Mapa final'!$O$31),"")</f>
        <v/>
      </c>
      <c r="AL49" s="266" t="str">
        <f>IF(AND('Mapa final'!$Y$32="Muy Baja",'Mapa final'!$AA$32="Catastrófico"),CONCATENATE("R4C",'Mapa final'!$O$32),"")</f>
        <v/>
      </c>
      <c r="AM49" s="267"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44"/>
      <c r="C50" s="644"/>
      <c r="D50" s="645"/>
      <c r="E50" s="649"/>
      <c r="F50" s="650"/>
      <c r="G50" s="650"/>
      <c r="H50" s="650"/>
      <c r="I50" s="651"/>
      <c r="J50" s="286" t="str">
        <f>IF(AND('Mapa final'!$Y$34="Muy Baja",'Mapa final'!$AA$34="Leve"),CONCATENATE("R5C",'Mapa final'!$O$34),"")</f>
        <v/>
      </c>
      <c r="K50" s="287" t="str">
        <f>IF(AND('Mapa final'!$Y$35="Muy Baja",'Mapa final'!$AA$35="Leve"),CONCATENATE("R5C",'Mapa final'!$O$35),"")</f>
        <v/>
      </c>
      <c r="L50" s="287" t="str">
        <f>IF(AND('Mapa final'!$Y$36="Muy Baja",'Mapa final'!$AA$36="Leve"),CONCATENATE("R5C",'Mapa final'!$O$36),"")</f>
        <v/>
      </c>
      <c r="M50" s="287" t="str">
        <f>IF(AND('Mapa final'!$Y$37="Muy Baja",'Mapa final'!$AA$37="Leve"),CONCATENATE("R5C",'Mapa final'!$O$37),"")</f>
        <v/>
      </c>
      <c r="N50" s="287" t="str">
        <f>IF(AND('Mapa final'!$Y$38="Muy Baja",'Mapa final'!$AA$38="Leve"),CONCATENATE("R5C",'Mapa final'!$O$38),"")</f>
        <v/>
      </c>
      <c r="O50" s="288" t="str">
        <f>IF(AND('Mapa final'!$Y$39="Muy Baja",'Mapa final'!$AA$39="Leve"),CONCATENATE("R5C",'Mapa final'!$O$39),"")</f>
        <v/>
      </c>
      <c r="P50" s="286" t="str">
        <f>IF(AND('Mapa final'!$Y$34="Muy Baja",'Mapa final'!$AA$34="Menor"),CONCATENATE("R5C",'Mapa final'!$O$34),"")</f>
        <v/>
      </c>
      <c r="Q50" s="287" t="str">
        <f>IF(AND('Mapa final'!$Y$35="Muy Baja",'Mapa final'!$AA$35="Menor"),CONCATENATE("R5C",'Mapa final'!$O$35),"")</f>
        <v/>
      </c>
      <c r="R50" s="287" t="str">
        <f>IF(AND('Mapa final'!$Y$36="Muy Baja",'Mapa final'!$AA$36="Menor"),CONCATENATE("R5C",'Mapa final'!$O$36),"")</f>
        <v/>
      </c>
      <c r="S50" s="287" t="str">
        <f>IF(AND('Mapa final'!$Y$37="Muy Baja",'Mapa final'!$AA$37="Menor"),CONCATENATE("R5C",'Mapa final'!$O$37),"")</f>
        <v/>
      </c>
      <c r="T50" s="287" t="str">
        <f>IF(AND('Mapa final'!$Y$38="Muy Baja",'Mapa final'!$AA$38="Menor"),CONCATENATE("R5C",'Mapa final'!$O$38),"")</f>
        <v/>
      </c>
      <c r="U50" s="288" t="str">
        <f>IF(AND('Mapa final'!$Y$39="Muy Baja",'Mapa final'!$AA$39="Menor"),CONCATENATE("R5C",'Mapa final'!$O$39),"")</f>
        <v/>
      </c>
      <c r="V50" s="277" t="str">
        <f>IF(AND('Mapa final'!$Y$34="Muy Baja",'Mapa final'!$AA$34="Moderado"),CONCATENATE("R5C",'Mapa final'!$O$34),"")</f>
        <v/>
      </c>
      <c r="W50" s="278" t="str">
        <f>IF(AND('Mapa final'!$Y$35="Muy Baja",'Mapa final'!$AA$35="Moderado"),CONCATENATE("R5C",'Mapa final'!$O$35),"")</f>
        <v/>
      </c>
      <c r="X50" s="278" t="str">
        <f>IF(AND('Mapa final'!$Y$36="Muy Baja",'Mapa final'!$AA$36="Moderado"),CONCATENATE("R5C",'Mapa final'!$O$36),"")</f>
        <v/>
      </c>
      <c r="Y50" s="278" t="str">
        <f>IF(AND('Mapa final'!$Y$37="Muy Baja",'Mapa final'!$AA$37="Moderado"),CONCATENATE("R5C",'Mapa final'!$O$37),"")</f>
        <v/>
      </c>
      <c r="Z50" s="278" t="str">
        <f>IF(AND('Mapa final'!$Y$38="Muy Baja",'Mapa final'!$AA$38="Moderado"),CONCATENATE("R5C",'Mapa final'!$O$38),"")</f>
        <v/>
      </c>
      <c r="AA50" s="279" t="str">
        <f>IF(AND('Mapa final'!$Y$39="Muy Baja",'Mapa final'!$AA$39="Moderado"),CONCATENATE("R5C",'Mapa final'!$O$39),"")</f>
        <v/>
      </c>
      <c r="AB50" s="262" t="str">
        <f>IF(AND('Mapa final'!$Y$34="Muy Baja",'Mapa final'!$AA$34="Mayor"),CONCATENATE("R5C",'Mapa final'!$O$34),"")</f>
        <v/>
      </c>
      <c r="AC50" s="263" t="str">
        <f>IF(AND('Mapa final'!$Y$35="Muy Baja",'Mapa final'!$AA$35="Mayor"),CONCATENATE("R5C",'Mapa final'!$O$35),"")</f>
        <v/>
      </c>
      <c r="AD50" s="263" t="str">
        <f>IF(AND('Mapa final'!$Y$36="Muy Baja",'Mapa final'!$AA$36="Mayor"),CONCATENATE("R5C",'Mapa final'!$O$36),"")</f>
        <v/>
      </c>
      <c r="AE50" s="263" t="str">
        <f>IF(AND('Mapa final'!$Y$37="Muy Baja",'Mapa final'!$AA$37="Mayor"),CONCATENATE("R5C",'Mapa final'!$O$37),"")</f>
        <v/>
      </c>
      <c r="AF50" s="263" t="str">
        <f>IF(AND('Mapa final'!$Y$38="Muy Baja",'Mapa final'!$AA$38="Mayor"),CONCATENATE("R5C",'Mapa final'!$O$38),"")</f>
        <v/>
      </c>
      <c r="AG50" s="264" t="str">
        <f>IF(AND('Mapa final'!$Y$39="Muy Baja",'Mapa final'!$AA$39="Mayor"),CONCATENATE("R5C",'Mapa final'!$O$39),"")</f>
        <v/>
      </c>
      <c r="AH50" s="265" t="str">
        <f>IF(AND('Mapa final'!$Y$34="Muy Baja",'Mapa final'!$AA$34="Catastrófico"),CONCATENATE("R5C",'Mapa final'!$O$34),"")</f>
        <v/>
      </c>
      <c r="AI50" s="266" t="str">
        <f>IF(AND('Mapa final'!$Y$35="Muy Baja",'Mapa final'!$AA$35="Catastrófico"),CONCATENATE("R5C",'Mapa final'!$O$35),"")</f>
        <v/>
      </c>
      <c r="AJ50" s="266" t="str">
        <f>IF(AND('Mapa final'!$Y$36="Muy Baja",'Mapa final'!$AA$36="Catastrófico"),CONCATENATE("R5C",'Mapa final'!$O$36),"")</f>
        <v/>
      </c>
      <c r="AK50" s="266" t="str">
        <f>IF(AND('Mapa final'!$Y$37="Muy Baja",'Mapa final'!$AA$37="Catastrófico"),CONCATENATE("R5C",'Mapa final'!$O$37),"")</f>
        <v/>
      </c>
      <c r="AL50" s="266" t="str">
        <f>IF(AND('Mapa final'!$Y$38="Muy Baja",'Mapa final'!$AA$38="Catastrófico"),CONCATENATE("R5C",'Mapa final'!$O$38),"")</f>
        <v/>
      </c>
      <c r="AM50" s="267"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44"/>
      <c r="C51" s="644"/>
      <c r="D51" s="645"/>
      <c r="E51" s="649"/>
      <c r="F51" s="650"/>
      <c r="G51" s="650"/>
      <c r="H51" s="650"/>
      <c r="I51" s="651"/>
      <c r="J51" s="286" t="str">
        <f>IF(AND('Mapa final'!$Y$40="Muy Baja",'Mapa final'!$AA$40="Leve"),CONCATENATE("R6C",'Mapa final'!$O$40),"")</f>
        <v/>
      </c>
      <c r="K51" s="287" t="str">
        <f>IF(AND('Mapa final'!$Y$41="Muy Baja",'Mapa final'!$AA$41="Leve"),CONCATENATE("R6C",'Mapa final'!$O$41),"")</f>
        <v/>
      </c>
      <c r="L51" s="287" t="str">
        <f>IF(AND('Mapa final'!$Y$42="Muy Baja",'Mapa final'!$AA$42="Leve"),CONCATENATE("R6C",'Mapa final'!$O$42),"")</f>
        <v/>
      </c>
      <c r="M51" s="287" t="str">
        <f>IF(AND('Mapa final'!$Y$43="Muy Baja",'Mapa final'!$AA$43="Leve"),CONCATENATE("R6C",'Mapa final'!$O$43),"")</f>
        <v/>
      </c>
      <c r="N51" s="287" t="str">
        <f>IF(AND('Mapa final'!$Y$44="Muy Baja",'Mapa final'!$AA$44="Leve"),CONCATENATE("R6C",'Mapa final'!$O$44),"")</f>
        <v/>
      </c>
      <c r="O51" s="288" t="str">
        <f>IF(AND('Mapa final'!$Y$45="Muy Baja",'Mapa final'!$AA$45="Leve"),CONCATENATE("R6C",'Mapa final'!$O$45),"")</f>
        <v/>
      </c>
      <c r="P51" s="286" t="str">
        <f>IF(AND('Mapa final'!$Y$40="Muy Baja",'Mapa final'!$AA$40="Menor"),CONCATENATE("R6C",'Mapa final'!$O$40),"")</f>
        <v/>
      </c>
      <c r="Q51" s="287" t="str">
        <f>IF(AND('Mapa final'!$Y$41="Muy Baja",'Mapa final'!$AA$41="Menor"),CONCATENATE("R6C",'Mapa final'!$O$41),"")</f>
        <v/>
      </c>
      <c r="R51" s="287" t="str">
        <f>IF(AND('Mapa final'!$Y$42="Muy Baja",'Mapa final'!$AA$42="Menor"),CONCATENATE("R6C",'Mapa final'!$O$42),"")</f>
        <v/>
      </c>
      <c r="S51" s="287" t="str">
        <f>IF(AND('Mapa final'!$Y$43="Muy Baja",'Mapa final'!$AA$43="Menor"),CONCATENATE("R6C",'Mapa final'!$O$43),"")</f>
        <v/>
      </c>
      <c r="T51" s="287" t="str">
        <f>IF(AND('Mapa final'!$Y$44="Muy Baja",'Mapa final'!$AA$44="Menor"),CONCATENATE("R6C",'Mapa final'!$O$44),"")</f>
        <v/>
      </c>
      <c r="U51" s="288" t="str">
        <f>IF(AND('Mapa final'!$Y$45="Muy Baja",'Mapa final'!$AA$45="Menor"),CONCATENATE("R6C",'Mapa final'!$O$45),"")</f>
        <v/>
      </c>
      <c r="V51" s="277" t="str">
        <f>IF(AND('Mapa final'!$Y$40="Muy Baja",'Mapa final'!$AA$40="Moderado"),CONCATENATE("R6C",'Mapa final'!$O$40),"")</f>
        <v/>
      </c>
      <c r="W51" s="278" t="str">
        <f>IF(AND('Mapa final'!$Y$41="Muy Baja",'Mapa final'!$AA$41="Moderado"),CONCATENATE("R6C",'Mapa final'!$O$41),"")</f>
        <v/>
      </c>
      <c r="X51" s="278" t="str">
        <f>IF(AND('Mapa final'!$Y$42="Muy Baja",'Mapa final'!$AA$42="Moderado"),CONCATENATE("R6C",'Mapa final'!$O$42),"")</f>
        <v/>
      </c>
      <c r="Y51" s="278" t="str">
        <f>IF(AND('Mapa final'!$Y$43="Muy Baja",'Mapa final'!$AA$43="Moderado"),CONCATENATE("R6C",'Mapa final'!$O$43),"")</f>
        <v/>
      </c>
      <c r="Z51" s="278" t="str">
        <f>IF(AND('Mapa final'!$Y$44="Muy Baja",'Mapa final'!$AA$44="Moderado"),CONCATENATE("R6C",'Mapa final'!$O$44),"")</f>
        <v/>
      </c>
      <c r="AA51" s="279" t="str">
        <f>IF(AND('Mapa final'!$Y$45="Muy Baja",'Mapa final'!$AA$45="Moderado"),CONCATENATE("R6C",'Mapa final'!$O$45),"")</f>
        <v/>
      </c>
      <c r="AB51" s="262" t="str">
        <f>IF(AND('Mapa final'!$Y$40="Muy Baja",'Mapa final'!$AA$40="Mayor"),CONCATENATE("R6C",'Mapa final'!$O$40),"")</f>
        <v/>
      </c>
      <c r="AC51" s="263" t="str">
        <f>IF(AND('Mapa final'!$Y$41="Muy Baja",'Mapa final'!$AA$41="Mayor"),CONCATENATE("R6C",'Mapa final'!$O$41),"")</f>
        <v/>
      </c>
      <c r="AD51" s="263" t="str">
        <f>IF(AND('Mapa final'!$Y$42="Muy Baja",'Mapa final'!$AA$42="Mayor"),CONCATENATE("R6C",'Mapa final'!$O$42),"")</f>
        <v/>
      </c>
      <c r="AE51" s="263" t="str">
        <f>IF(AND('Mapa final'!$Y$43="Muy Baja",'Mapa final'!$AA$43="Mayor"),CONCATENATE("R6C",'Mapa final'!$O$43),"")</f>
        <v/>
      </c>
      <c r="AF51" s="263" t="str">
        <f>IF(AND('Mapa final'!$Y$44="Muy Baja",'Mapa final'!$AA$44="Mayor"),CONCATENATE("R6C",'Mapa final'!$O$44),"")</f>
        <v/>
      </c>
      <c r="AG51" s="264" t="str">
        <f>IF(AND('Mapa final'!$Y$45="Muy Baja",'Mapa final'!$AA$45="Mayor"),CONCATENATE("R6C",'Mapa final'!$O$45),"")</f>
        <v/>
      </c>
      <c r="AH51" s="265" t="str">
        <f>IF(AND('Mapa final'!$Y$40="Muy Baja",'Mapa final'!$AA$40="Catastrófico"),CONCATENATE("R6C",'Mapa final'!$O$40),"")</f>
        <v/>
      </c>
      <c r="AI51" s="266" t="str">
        <f>IF(AND('Mapa final'!$Y$41="Muy Baja",'Mapa final'!$AA$41="Catastrófico"),CONCATENATE("R6C",'Mapa final'!$O$41),"")</f>
        <v/>
      </c>
      <c r="AJ51" s="266" t="str">
        <f>IF(AND('Mapa final'!$Y$42="Muy Baja",'Mapa final'!$AA$42="Catastrófico"),CONCATENATE("R6C",'Mapa final'!$O$42),"")</f>
        <v/>
      </c>
      <c r="AK51" s="266" t="str">
        <f>IF(AND('Mapa final'!$Y$43="Muy Baja",'Mapa final'!$AA$43="Catastrófico"),CONCATENATE("R6C",'Mapa final'!$O$43),"")</f>
        <v/>
      </c>
      <c r="AL51" s="266" t="str">
        <f>IF(AND('Mapa final'!$Y$44="Muy Baja",'Mapa final'!$AA$44="Catastrófico"),CONCATENATE("R6C",'Mapa final'!$O$44),"")</f>
        <v/>
      </c>
      <c r="AM51" s="267"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44"/>
      <c r="C52" s="644"/>
      <c r="D52" s="645"/>
      <c r="E52" s="649"/>
      <c r="F52" s="650"/>
      <c r="G52" s="650"/>
      <c r="H52" s="650"/>
      <c r="I52" s="651"/>
      <c r="J52" s="286" t="str">
        <f>IF(AND('Mapa final'!$Y$46="Muy Baja",'Mapa final'!$AA$46="Leve"),CONCATENATE("R7C",'Mapa final'!$O$46),"")</f>
        <v/>
      </c>
      <c r="K52" s="287" t="str">
        <f>IF(AND('Mapa final'!$Y$47="Muy Baja",'Mapa final'!$AA$47="Leve"),CONCATENATE("R7C",'Mapa final'!$O$47),"")</f>
        <v/>
      </c>
      <c r="L52" s="287" t="str">
        <f>IF(AND('Mapa final'!$Y$48="Muy Baja",'Mapa final'!$AA$48="Leve"),CONCATENATE("R7C",'Mapa final'!$O$48),"")</f>
        <v/>
      </c>
      <c r="M52" s="287" t="str">
        <f>IF(AND('Mapa final'!$Y$49="Muy Baja",'Mapa final'!$AA$49="Leve"),CONCATENATE("R7C",'Mapa final'!$O$49),"")</f>
        <v/>
      </c>
      <c r="N52" s="287" t="str">
        <f>IF(AND('Mapa final'!$Y$50="Muy Baja",'Mapa final'!$AA$50="Leve"),CONCATENATE("R7C",'Mapa final'!$O$50),"")</f>
        <v/>
      </c>
      <c r="O52" s="288" t="str">
        <f>IF(AND('Mapa final'!$Y$51="Muy Baja",'Mapa final'!$AA$51="Leve"),CONCATENATE("R7C",'Mapa final'!$O$51),"")</f>
        <v/>
      </c>
      <c r="P52" s="286" t="str">
        <f>IF(AND('Mapa final'!$Y$46="Muy Baja",'Mapa final'!$AA$46="Menor"),CONCATENATE("R7C",'Mapa final'!$O$46),"")</f>
        <v/>
      </c>
      <c r="Q52" s="287" t="str">
        <f>IF(AND('Mapa final'!$Y$47="Muy Baja",'Mapa final'!$AA$47="Menor"),CONCATENATE("R7C",'Mapa final'!$O$47),"")</f>
        <v/>
      </c>
      <c r="R52" s="287" t="str">
        <f>IF(AND('Mapa final'!$Y$48="Muy Baja",'Mapa final'!$AA$48="Menor"),CONCATENATE("R7C",'Mapa final'!$O$48),"")</f>
        <v/>
      </c>
      <c r="S52" s="287" t="str">
        <f>IF(AND('Mapa final'!$Y$49="Muy Baja",'Mapa final'!$AA$49="Menor"),CONCATENATE("R7C",'Mapa final'!$O$49),"")</f>
        <v/>
      </c>
      <c r="T52" s="287" t="str">
        <f>IF(AND('Mapa final'!$Y$50="Muy Baja",'Mapa final'!$AA$50="Menor"),CONCATENATE("R7C",'Mapa final'!$O$50),"")</f>
        <v/>
      </c>
      <c r="U52" s="288" t="str">
        <f>IF(AND('Mapa final'!$Y$51="Muy Baja",'Mapa final'!$AA$51="Menor"),CONCATENATE("R7C",'Mapa final'!$O$51),"")</f>
        <v/>
      </c>
      <c r="V52" s="277" t="str">
        <f>IF(AND('Mapa final'!$Y$46="Muy Baja",'Mapa final'!$AA$46="Moderado"),CONCATENATE("R7C",'Mapa final'!$O$46),"")</f>
        <v/>
      </c>
      <c r="W52" s="278" t="str">
        <f>IF(AND('Mapa final'!$Y$47="Muy Baja",'Mapa final'!$AA$47="Moderado"),CONCATENATE("R7C",'Mapa final'!$O$47),"")</f>
        <v/>
      </c>
      <c r="X52" s="278" t="str">
        <f>IF(AND('Mapa final'!$Y$48="Muy Baja",'Mapa final'!$AA$48="Moderado"),CONCATENATE("R7C",'Mapa final'!$O$48),"")</f>
        <v/>
      </c>
      <c r="Y52" s="278" t="str">
        <f>IF(AND('Mapa final'!$Y$49="Muy Baja",'Mapa final'!$AA$49="Moderado"),CONCATENATE("R7C",'Mapa final'!$O$49),"")</f>
        <v/>
      </c>
      <c r="Z52" s="278" t="str">
        <f>IF(AND('Mapa final'!$Y$50="Muy Baja",'Mapa final'!$AA$50="Moderado"),CONCATENATE("R7C",'Mapa final'!$O$50),"")</f>
        <v/>
      </c>
      <c r="AA52" s="279" t="str">
        <f>IF(AND('Mapa final'!$Y$51="Muy Baja",'Mapa final'!$AA$51="Moderado"),CONCATENATE("R7C",'Mapa final'!$O$51),"")</f>
        <v/>
      </c>
      <c r="AB52" s="262" t="str">
        <f>IF(AND('Mapa final'!$Y$46="Muy Baja",'Mapa final'!$AA$46="Mayor"),CONCATENATE("R7C",'Mapa final'!$O$46),"")</f>
        <v/>
      </c>
      <c r="AC52" s="263" t="str">
        <f>IF(AND('Mapa final'!$Y$47="Muy Baja",'Mapa final'!$AA$47="Mayor"),CONCATENATE("R7C",'Mapa final'!$O$47),"")</f>
        <v/>
      </c>
      <c r="AD52" s="263" t="str">
        <f>IF(AND('Mapa final'!$Y$48="Muy Baja",'Mapa final'!$AA$48="Mayor"),CONCATENATE("R7C",'Mapa final'!$O$48),"")</f>
        <v/>
      </c>
      <c r="AE52" s="263" t="str">
        <f>IF(AND('Mapa final'!$Y$49="Muy Baja",'Mapa final'!$AA$49="Mayor"),CONCATENATE("R7C",'Mapa final'!$O$49),"")</f>
        <v/>
      </c>
      <c r="AF52" s="263" t="str">
        <f>IF(AND('Mapa final'!$Y$50="Muy Baja",'Mapa final'!$AA$50="Mayor"),CONCATENATE("R7C",'Mapa final'!$O$50),"")</f>
        <v/>
      </c>
      <c r="AG52" s="264" t="str">
        <f>IF(AND('Mapa final'!$Y$51="Muy Baja",'Mapa final'!$AA$51="Mayor"),CONCATENATE("R7C",'Mapa final'!$O$51),"")</f>
        <v/>
      </c>
      <c r="AH52" s="265" t="str">
        <f>IF(AND('Mapa final'!$Y$46="Muy Baja",'Mapa final'!$AA$46="Catastrófico"),CONCATENATE("R7C",'Mapa final'!$O$46),"")</f>
        <v/>
      </c>
      <c r="AI52" s="266" t="str">
        <f>IF(AND('Mapa final'!$Y$47="Muy Baja",'Mapa final'!$AA$47="Catastrófico"),CONCATENATE("R7C",'Mapa final'!$O$47),"")</f>
        <v/>
      </c>
      <c r="AJ52" s="266" t="str">
        <f>IF(AND('Mapa final'!$Y$48="Muy Baja",'Mapa final'!$AA$48="Catastrófico"),CONCATENATE("R7C",'Mapa final'!$O$48),"")</f>
        <v/>
      </c>
      <c r="AK52" s="266" t="str">
        <f>IF(AND('Mapa final'!$Y$49="Muy Baja",'Mapa final'!$AA$49="Catastrófico"),CONCATENATE("R7C",'Mapa final'!$O$49),"")</f>
        <v/>
      </c>
      <c r="AL52" s="266" t="str">
        <f>IF(AND('Mapa final'!$Y$50="Muy Baja",'Mapa final'!$AA$50="Catastrófico"),CONCATENATE("R7C",'Mapa final'!$O$50),"")</f>
        <v/>
      </c>
      <c r="AM52" s="267"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44"/>
      <c r="C53" s="644"/>
      <c r="D53" s="645"/>
      <c r="E53" s="649"/>
      <c r="F53" s="650"/>
      <c r="G53" s="650"/>
      <c r="H53" s="650"/>
      <c r="I53" s="651"/>
      <c r="J53" s="286" t="str">
        <f>IF(AND('Mapa final'!$Y$52="Muy Baja",'Mapa final'!$AA$52="Leve"),CONCATENATE("R8C",'Mapa final'!$O$52),"")</f>
        <v/>
      </c>
      <c r="K53" s="287" t="str">
        <f>IF(AND('Mapa final'!$Y$53="Muy Baja",'Mapa final'!$AA$53="Leve"),CONCATENATE("R8C",'Mapa final'!$O$53),"")</f>
        <v/>
      </c>
      <c r="L53" s="287" t="str">
        <f>IF(AND('Mapa final'!$Y$54="Muy Baja",'Mapa final'!$AA$54="Leve"),CONCATENATE("R8C",'Mapa final'!$O$54),"")</f>
        <v/>
      </c>
      <c r="M53" s="287" t="str">
        <f>IF(AND('Mapa final'!$Y$55="Muy Baja",'Mapa final'!$AA$55="Leve"),CONCATENATE("R8C",'Mapa final'!$O$55),"")</f>
        <v/>
      </c>
      <c r="N53" s="287" t="str">
        <f>IF(AND('Mapa final'!$Y$56="Muy Baja",'Mapa final'!$AA$56="Leve"),CONCATENATE("R8C",'Mapa final'!$O$56),"")</f>
        <v/>
      </c>
      <c r="O53" s="288" t="str">
        <f>IF(AND('Mapa final'!$Y$57="Muy Baja",'Mapa final'!$AA$57="Leve"),CONCATENATE("R8C",'Mapa final'!$O$57),"")</f>
        <v/>
      </c>
      <c r="P53" s="286" t="str">
        <f>IF(AND('Mapa final'!$Y$52="Muy Baja",'Mapa final'!$AA$52="Menor"),CONCATENATE("R8C",'Mapa final'!$O$52),"")</f>
        <v/>
      </c>
      <c r="Q53" s="287" t="str">
        <f>IF(AND('Mapa final'!$Y$53="Muy Baja",'Mapa final'!$AA$53="Menor"),CONCATENATE("R8C",'Mapa final'!$O$53),"")</f>
        <v/>
      </c>
      <c r="R53" s="287" t="str">
        <f>IF(AND('Mapa final'!$Y$54="Muy Baja",'Mapa final'!$AA$54="Menor"),CONCATENATE("R8C",'Mapa final'!$O$54),"")</f>
        <v/>
      </c>
      <c r="S53" s="287" t="str">
        <f>IF(AND('Mapa final'!$Y$55="Muy Baja",'Mapa final'!$AA$55="Menor"),CONCATENATE("R8C",'Mapa final'!$O$55),"")</f>
        <v/>
      </c>
      <c r="T53" s="287" t="str">
        <f>IF(AND('Mapa final'!$Y$56="Muy Baja",'Mapa final'!$AA$56="Menor"),CONCATENATE("R8C",'Mapa final'!$O$56),"")</f>
        <v/>
      </c>
      <c r="U53" s="288" t="str">
        <f>IF(AND('Mapa final'!$Y$57="Muy Baja",'Mapa final'!$AA$57="Menor"),CONCATENATE("R8C",'Mapa final'!$O$57),"")</f>
        <v/>
      </c>
      <c r="V53" s="277" t="str">
        <f>IF(AND('Mapa final'!$Y$52="Muy Baja",'Mapa final'!$AA$52="Moderado"),CONCATENATE("R8C",'Mapa final'!$O$52),"")</f>
        <v/>
      </c>
      <c r="W53" s="278" t="str">
        <f>IF(AND('Mapa final'!$Y$53="Muy Baja",'Mapa final'!$AA$53="Moderado"),CONCATENATE("R8C",'Mapa final'!$O$53),"")</f>
        <v/>
      </c>
      <c r="X53" s="278" t="str">
        <f>IF(AND('Mapa final'!$Y$54="Muy Baja",'Mapa final'!$AA$54="Moderado"),CONCATENATE("R8C",'Mapa final'!$O$54),"")</f>
        <v/>
      </c>
      <c r="Y53" s="278" t="str">
        <f>IF(AND('Mapa final'!$Y$55="Muy Baja",'Mapa final'!$AA$55="Moderado"),CONCATENATE("R8C",'Mapa final'!$O$55),"")</f>
        <v/>
      </c>
      <c r="Z53" s="278" t="str">
        <f>IF(AND('Mapa final'!$Y$56="Muy Baja",'Mapa final'!$AA$56="Moderado"),CONCATENATE("R8C",'Mapa final'!$O$56),"")</f>
        <v/>
      </c>
      <c r="AA53" s="279" t="str">
        <f>IF(AND('Mapa final'!$Y$57="Muy Baja",'Mapa final'!$AA$57="Moderado"),CONCATENATE("R8C",'Mapa final'!$O$57),"")</f>
        <v/>
      </c>
      <c r="AB53" s="262" t="str">
        <f>IF(AND('Mapa final'!$Y$52="Muy Baja",'Mapa final'!$AA$52="Mayor"),CONCATENATE("R8C",'Mapa final'!$O$52),"")</f>
        <v/>
      </c>
      <c r="AC53" s="263" t="str">
        <f>IF(AND('Mapa final'!$Y$53="Muy Baja",'Mapa final'!$AA$53="Mayor"),CONCATENATE("R8C",'Mapa final'!$O$53),"")</f>
        <v/>
      </c>
      <c r="AD53" s="263" t="str">
        <f>IF(AND('Mapa final'!$Y$54="Muy Baja",'Mapa final'!$AA$54="Mayor"),CONCATENATE("R8C",'Mapa final'!$O$54),"")</f>
        <v/>
      </c>
      <c r="AE53" s="263" t="str">
        <f>IF(AND('Mapa final'!$Y$55="Muy Baja",'Mapa final'!$AA$55="Mayor"),CONCATENATE("R8C",'Mapa final'!$O$55),"")</f>
        <v/>
      </c>
      <c r="AF53" s="263" t="str">
        <f>IF(AND('Mapa final'!$Y$56="Muy Baja",'Mapa final'!$AA$56="Mayor"),CONCATENATE("R8C",'Mapa final'!$O$56),"")</f>
        <v/>
      </c>
      <c r="AG53" s="264" t="str">
        <f>IF(AND('Mapa final'!$Y$57="Muy Baja",'Mapa final'!$AA$57="Mayor"),CONCATENATE("R8C",'Mapa final'!$O$57),"")</f>
        <v/>
      </c>
      <c r="AH53" s="265" t="str">
        <f>IF(AND('Mapa final'!$Y$52="Muy Baja",'Mapa final'!$AA$52="Catastrófico"),CONCATENATE("R8C",'Mapa final'!$O$52),"")</f>
        <v/>
      </c>
      <c r="AI53" s="266" t="str">
        <f>IF(AND('Mapa final'!$Y$53="Muy Baja",'Mapa final'!$AA$53="Catastrófico"),CONCATENATE("R8C",'Mapa final'!$O$53),"")</f>
        <v/>
      </c>
      <c r="AJ53" s="266" t="str">
        <f>IF(AND('Mapa final'!$Y$54="Muy Baja",'Mapa final'!$AA$54="Catastrófico"),CONCATENATE("R8C",'Mapa final'!$O$54),"")</f>
        <v/>
      </c>
      <c r="AK53" s="266" t="str">
        <f>IF(AND('Mapa final'!$Y$55="Muy Baja",'Mapa final'!$AA$55="Catastrófico"),CONCATENATE("R8C",'Mapa final'!$O$55),"")</f>
        <v/>
      </c>
      <c r="AL53" s="266" t="str">
        <f>IF(AND('Mapa final'!$Y$56="Muy Baja",'Mapa final'!$AA$56="Catastrófico"),CONCATENATE("R8C",'Mapa final'!$O$56),"")</f>
        <v/>
      </c>
      <c r="AM53" s="267"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44"/>
      <c r="C54" s="644"/>
      <c r="D54" s="645"/>
      <c r="E54" s="649"/>
      <c r="F54" s="650"/>
      <c r="G54" s="650"/>
      <c r="H54" s="650"/>
      <c r="I54" s="651"/>
      <c r="J54" s="286" t="str">
        <f>IF(AND('Mapa final'!$Y$58="Muy Baja",'Mapa final'!$AA$58="Leve"),CONCATENATE("R9C",'Mapa final'!$O$58),"")</f>
        <v/>
      </c>
      <c r="K54" s="287" t="str">
        <f>IF(AND('Mapa final'!$Y$59="Muy Baja",'Mapa final'!$AA$59="Leve"),CONCATENATE("R9C",'Mapa final'!$O$59),"")</f>
        <v/>
      </c>
      <c r="L54" s="287" t="str">
        <f>IF(AND('Mapa final'!$Y$60="Muy Baja",'Mapa final'!$AA$60="Leve"),CONCATENATE("R9C",'Mapa final'!$O$60),"")</f>
        <v/>
      </c>
      <c r="M54" s="287" t="str">
        <f>IF(AND('Mapa final'!$Y$61="Muy Baja",'Mapa final'!$AA$61="Leve"),CONCATENATE("R9C",'Mapa final'!$O$61),"")</f>
        <v/>
      </c>
      <c r="N54" s="287" t="str">
        <f>IF(AND('Mapa final'!$Y$62="Muy Baja",'Mapa final'!$AA$62="Leve"),CONCATENATE("R9C",'Mapa final'!$O$62),"")</f>
        <v/>
      </c>
      <c r="O54" s="288" t="str">
        <f>IF(AND('Mapa final'!$Y$63="Muy Baja",'Mapa final'!$AA$63="Leve"),CONCATENATE("R9C",'Mapa final'!$O$63),"")</f>
        <v/>
      </c>
      <c r="P54" s="286" t="str">
        <f>IF(AND('Mapa final'!$Y$58="Muy Baja",'Mapa final'!$AA$58="Menor"),CONCATENATE("R9C",'Mapa final'!$O$58),"")</f>
        <v/>
      </c>
      <c r="Q54" s="287" t="str">
        <f>IF(AND('Mapa final'!$Y$59="Muy Baja",'Mapa final'!$AA$59="Menor"),CONCATENATE("R9C",'Mapa final'!$O$59),"")</f>
        <v/>
      </c>
      <c r="R54" s="287" t="str">
        <f>IF(AND('Mapa final'!$Y$60="Muy Baja",'Mapa final'!$AA$60="Menor"),CONCATENATE("R9C",'Mapa final'!$O$60),"")</f>
        <v/>
      </c>
      <c r="S54" s="287" t="str">
        <f>IF(AND('Mapa final'!$Y$61="Muy Baja",'Mapa final'!$AA$61="Menor"),CONCATENATE("R9C",'Mapa final'!$O$61),"")</f>
        <v/>
      </c>
      <c r="T54" s="287" t="str">
        <f>IF(AND('Mapa final'!$Y$62="Muy Baja",'Mapa final'!$AA$62="Menor"),CONCATENATE("R9C",'Mapa final'!$O$62),"")</f>
        <v/>
      </c>
      <c r="U54" s="288" t="str">
        <f>IF(AND('Mapa final'!$Y$63="Muy Baja",'Mapa final'!$AA$63="Menor"),CONCATENATE("R9C",'Mapa final'!$O$63),"")</f>
        <v/>
      </c>
      <c r="V54" s="277" t="str">
        <f>IF(AND('Mapa final'!$Y$58="Muy Baja",'Mapa final'!$AA$58="Moderado"),CONCATENATE("R9C",'Mapa final'!$O$58),"")</f>
        <v/>
      </c>
      <c r="W54" s="278" t="str">
        <f>IF(AND('Mapa final'!$Y$59="Muy Baja",'Mapa final'!$AA$59="Moderado"),CONCATENATE("R9C",'Mapa final'!$O$59),"")</f>
        <v/>
      </c>
      <c r="X54" s="278" t="str">
        <f>IF(AND('Mapa final'!$Y$60="Muy Baja",'Mapa final'!$AA$60="Moderado"),CONCATENATE("R9C",'Mapa final'!$O$60),"")</f>
        <v/>
      </c>
      <c r="Y54" s="278" t="str">
        <f>IF(AND('Mapa final'!$Y$61="Muy Baja",'Mapa final'!$AA$61="Moderado"),CONCATENATE("R9C",'Mapa final'!$O$61),"")</f>
        <v/>
      </c>
      <c r="Z54" s="278" t="str">
        <f>IF(AND('Mapa final'!$Y$62="Muy Baja",'Mapa final'!$AA$62="Moderado"),CONCATENATE("R9C",'Mapa final'!$O$62),"")</f>
        <v/>
      </c>
      <c r="AA54" s="279" t="str">
        <f>IF(AND('Mapa final'!$Y$63="Muy Baja",'Mapa final'!$AA$63="Moderado"),CONCATENATE("R9C",'Mapa final'!$O$63),"")</f>
        <v/>
      </c>
      <c r="AB54" s="262" t="str">
        <f>IF(AND('Mapa final'!$Y$58="Muy Baja",'Mapa final'!$AA$58="Mayor"),CONCATENATE("R9C",'Mapa final'!$O$58),"")</f>
        <v/>
      </c>
      <c r="AC54" s="263" t="str">
        <f>IF(AND('Mapa final'!$Y$59="Muy Baja",'Mapa final'!$AA$59="Mayor"),CONCATENATE("R9C",'Mapa final'!$O$59),"")</f>
        <v/>
      </c>
      <c r="AD54" s="263" t="str">
        <f>IF(AND('Mapa final'!$Y$60="Muy Baja",'Mapa final'!$AA$60="Mayor"),CONCATENATE("R9C",'Mapa final'!$O$60),"")</f>
        <v/>
      </c>
      <c r="AE54" s="263" t="str">
        <f>IF(AND('Mapa final'!$Y$61="Muy Baja",'Mapa final'!$AA$61="Mayor"),CONCATENATE("R9C",'Mapa final'!$O$61),"")</f>
        <v/>
      </c>
      <c r="AF54" s="263" t="str">
        <f>IF(AND('Mapa final'!$Y$62="Muy Baja",'Mapa final'!$AA$62="Mayor"),CONCATENATE("R9C",'Mapa final'!$O$62),"")</f>
        <v/>
      </c>
      <c r="AG54" s="264" t="str">
        <f>IF(AND('Mapa final'!$Y$63="Muy Baja",'Mapa final'!$AA$63="Mayor"),CONCATENATE("R9C",'Mapa final'!$O$63),"")</f>
        <v/>
      </c>
      <c r="AH54" s="265" t="str">
        <f>IF(AND('Mapa final'!$Y$58="Muy Baja",'Mapa final'!$AA$58="Catastrófico"),CONCATENATE("R9C",'Mapa final'!$O$58),"")</f>
        <v/>
      </c>
      <c r="AI54" s="266" t="str">
        <f>IF(AND('Mapa final'!$Y$59="Muy Baja",'Mapa final'!$AA$59="Catastrófico"),CONCATENATE("R9C",'Mapa final'!$O$59),"")</f>
        <v/>
      </c>
      <c r="AJ54" s="266" t="str">
        <f>IF(AND('Mapa final'!$Y$60="Muy Baja",'Mapa final'!$AA$60="Catastrófico"),CONCATENATE("R9C",'Mapa final'!$O$60),"")</f>
        <v/>
      </c>
      <c r="AK54" s="266" t="str">
        <f>IF(AND('Mapa final'!$Y$61="Muy Baja",'Mapa final'!$AA$61="Catastrófico"),CONCATENATE("R9C",'Mapa final'!$O$61),"")</f>
        <v/>
      </c>
      <c r="AL54" s="266" t="str">
        <f>IF(AND('Mapa final'!$Y$62="Muy Baja",'Mapa final'!$AA$62="Catastrófico"),CONCATENATE("R9C",'Mapa final'!$O$62),"")</f>
        <v/>
      </c>
      <c r="AM54" s="267"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44"/>
      <c r="C55" s="644"/>
      <c r="D55" s="645"/>
      <c r="E55" s="652"/>
      <c r="F55" s="653"/>
      <c r="G55" s="653"/>
      <c r="H55" s="653"/>
      <c r="I55" s="654"/>
      <c r="J55" s="289" t="str">
        <f>IF(AND('Mapa final'!$Y$64="Muy Baja",'Mapa final'!$AA$64="Leve"),CONCATENATE("R10C",'Mapa final'!$O$64),"")</f>
        <v/>
      </c>
      <c r="K55" s="290" t="str">
        <f>IF(AND('Mapa final'!$Y$65="Muy Baja",'Mapa final'!$AA$65="Leve"),CONCATENATE("R10C",'Mapa final'!$O$65),"")</f>
        <v/>
      </c>
      <c r="L55" s="290" t="str">
        <f>IF(AND('Mapa final'!$Y$66="Muy Baja",'Mapa final'!$AA$66="Leve"),CONCATENATE("R10C",'Mapa final'!$O$66),"")</f>
        <v/>
      </c>
      <c r="M55" s="290" t="str">
        <f>IF(AND('Mapa final'!$Y$67="Muy Baja",'Mapa final'!$AA$67="Leve"),CONCATENATE("R10C",'Mapa final'!$O$67),"")</f>
        <v/>
      </c>
      <c r="N55" s="290" t="str">
        <f>IF(AND('Mapa final'!$Y$68="Muy Baja",'Mapa final'!$AA$68="Leve"),CONCATENATE("R10C",'Mapa final'!$O$68),"")</f>
        <v/>
      </c>
      <c r="O55" s="291" t="str">
        <f>IF(AND('Mapa final'!$Y$69="Muy Baja",'Mapa final'!$AA$69="Leve"),CONCATENATE("R10C",'Mapa final'!$O$69),"")</f>
        <v/>
      </c>
      <c r="P55" s="289" t="str">
        <f>IF(AND('Mapa final'!$Y$64="Muy Baja",'Mapa final'!$AA$64="Menor"),CONCATENATE("R10C",'Mapa final'!$O$64),"")</f>
        <v/>
      </c>
      <c r="Q55" s="290" t="str">
        <f>IF(AND('Mapa final'!$Y$65="Muy Baja",'Mapa final'!$AA$65="Menor"),CONCATENATE("R10C",'Mapa final'!$O$65),"")</f>
        <v/>
      </c>
      <c r="R55" s="290" t="str">
        <f>IF(AND('Mapa final'!$Y$66="Muy Baja",'Mapa final'!$AA$66="Menor"),CONCATENATE("R10C",'Mapa final'!$O$66),"")</f>
        <v/>
      </c>
      <c r="S55" s="290" t="str">
        <f>IF(AND('Mapa final'!$Y$67="Muy Baja",'Mapa final'!$AA$67="Menor"),CONCATENATE("R10C",'Mapa final'!$O$67),"")</f>
        <v/>
      </c>
      <c r="T55" s="290" t="str">
        <f>IF(AND('Mapa final'!$Y$68="Muy Baja",'Mapa final'!$AA$68="Menor"),CONCATENATE("R10C",'Mapa final'!$O$68),"")</f>
        <v/>
      </c>
      <c r="U55" s="291" t="str">
        <f>IF(AND('Mapa final'!$Y$69="Muy Baja",'Mapa final'!$AA$69="Menor"),CONCATENATE("R10C",'Mapa final'!$O$69),"")</f>
        <v/>
      </c>
      <c r="V55" s="280" t="str">
        <f>IF(AND('Mapa final'!$Y$64="Muy Baja",'Mapa final'!$AA$64="Moderado"),CONCATENATE("R10C",'Mapa final'!$O$64),"")</f>
        <v/>
      </c>
      <c r="W55" s="281" t="str">
        <f>IF(AND('Mapa final'!$Y$65="Muy Baja",'Mapa final'!$AA$65="Moderado"),CONCATENATE("R10C",'Mapa final'!$O$65),"")</f>
        <v/>
      </c>
      <c r="X55" s="281" t="str">
        <f>IF(AND('Mapa final'!$Y$66="Muy Baja",'Mapa final'!$AA$66="Moderado"),CONCATENATE("R10C",'Mapa final'!$O$66),"")</f>
        <v/>
      </c>
      <c r="Y55" s="281" t="str">
        <f>IF(AND('Mapa final'!$Y$67="Muy Baja",'Mapa final'!$AA$67="Moderado"),CONCATENATE("R10C",'Mapa final'!$O$67),"")</f>
        <v/>
      </c>
      <c r="Z55" s="281" t="str">
        <f>IF(AND('Mapa final'!$Y$68="Muy Baja",'Mapa final'!$AA$68="Moderado"),CONCATENATE("R10C",'Mapa final'!$O$68),"")</f>
        <v/>
      </c>
      <c r="AA55" s="282" t="str">
        <f>IF(AND('Mapa final'!$Y$69="Muy Baja",'Mapa final'!$AA$69="Moderado"),CONCATENATE("R10C",'Mapa final'!$O$69),"")</f>
        <v/>
      </c>
      <c r="AB55" s="268" t="str">
        <f>IF(AND('Mapa final'!$Y$64="Muy Baja",'Mapa final'!$AA$64="Mayor"),CONCATENATE("R10C",'Mapa final'!$O$64),"")</f>
        <v/>
      </c>
      <c r="AC55" s="269" t="str">
        <f>IF(AND('Mapa final'!$Y$65="Muy Baja",'Mapa final'!$AA$65="Mayor"),CONCATENATE("R10C",'Mapa final'!$O$65),"")</f>
        <v/>
      </c>
      <c r="AD55" s="269" t="str">
        <f>IF(AND('Mapa final'!$Y$66="Muy Baja",'Mapa final'!$AA$66="Mayor"),CONCATENATE("R10C",'Mapa final'!$O$66),"")</f>
        <v/>
      </c>
      <c r="AE55" s="269" t="str">
        <f>IF(AND('Mapa final'!$Y$67="Muy Baja",'Mapa final'!$AA$67="Mayor"),CONCATENATE("R10C",'Mapa final'!$O$67),"")</f>
        <v/>
      </c>
      <c r="AF55" s="269" t="str">
        <f>IF(AND('Mapa final'!$Y$68="Muy Baja",'Mapa final'!$AA$68="Mayor"),CONCATENATE("R10C",'Mapa final'!$O$68),"")</f>
        <v/>
      </c>
      <c r="AG55" s="270" t="str">
        <f>IF(AND('Mapa final'!$Y$69="Muy Baja",'Mapa final'!$AA$69="Mayor"),CONCATENATE("R10C",'Mapa final'!$O$69),"")</f>
        <v/>
      </c>
      <c r="AH55" s="271" t="str">
        <f>IF(AND('Mapa final'!$Y$64="Muy Baja",'Mapa final'!$AA$64="Catastrófico"),CONCATENATE("R10C",'Mapa final'!$O$64),"")</f>
        <v/>
      </c>
      <c r="AI55" s="272" t="str">
        <f>IF(AND('Mapa final'!$Y$65="Muy Baja",'Mapa final'!$AA$65="Catastrófico"),CONCATENATE("R10C",'Mapa final'!$O$65),"")</f>
        <v/>
      </c>
      <c r="AJ55" s="272" t="str">
        <f>IF(AND('Mapa final'!$Y$66="Muy Baja",'Mapa final'!$AA$66="Catastrófico"),CONCATENATE("R10C",'Mapa final'!$O$66),"")</f>
        <v/>
      </c>
      <c r="AK55" s="272" t="str">
        <f>IF(AND('Mapa final'!$Y$67="Muy Baja",'Mapa final'!$AA$67="Catastrófico"),CONCATENATE("R10C",'Mapa final'!$O$67),"")</f>
        <v/>
      </c>
      <c r="AL55" s="272" t="str">
        <f>IF(AND('Mapa final'!$Y$68="Muy Baja",'Mapa final'!$AA$68="Catastrófico"),CONCATENATE("R10C",'Mapa final'!$O$68),"")</f>
        <v/>
      </c>
      <c r="AM55" s="273"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46" t="s">
        <v>592</v>
      </c>
      <c r="K56" s="647"/>
      <c r="L56" s="647"/>
      <c r="M56" s="647"/>
      <c r="N56" s="647"/>
      <c r="O56" s="648"/>
      <c r="P56" s="646" t="s">
        <v>593</v>
      </c>
      <c r="Q56" s="647"/>
      <c r="R56" s="647"/>
      <c r="S56" s="647"/>
      <c r="T56" s="647"/>
      <c r="U56" s="648"/>
      <c r="V56" s="646" t="s">
        <v>594</v>
      </c>
      <c r="W56" s="647"/>
      <c r="X56" s="647"/>
      <c r="Y56" s="647"/>
      <c r="Z56" s="647"/>
      <c r="AA56" s="648"/>
      <c r="AB56" s="646" t="s">
        <v>595</v>
      </c>
      <c r="AC56" s="655"/>
      <c r="AD56" s="647"/>
      <c r="AE56" s="647"/>
      <c r="AF56" s="647"/>
      <c r="AG56" s="648"/>
      <c r="AH56" s="646" t="s">
        <v>596</v>
      </c>
      <c r="AI56" s="647"/>
      <c r="AJ56" s="647"/>
      <c r="AK56" s="647"/>
      <c r="AL56" s="647"/>
      <c r="AM56" s="64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49"/>
      <c r="K57" s="650"/>
      <c r="L57" s="650"/>
      <c r="M57" s="650"/>
      <c r="N57" s="650"/>
      <c r="O57" s="651"/>
      <c r="P57" s="649"/>
      <c r="Q57" s="650"/>
      <c r="R57" s="650"/>
      <c r="S57" s="650"/>
      <c r="T57" s="650"/>
      <c r="U57" s="651"/>
      <c r="V57" s="649"/>
      <c r="W57" s="650"/>
      <c r="X57" s="650"/>
      <c r="Y57" s="650"/>
      <c r="Z57" s="650"/>
      <c r="AA57" s="651"/>
      <c r="AB57" s="649"/>
      <c r="AC57" s="650"/>
      <c r="AD57" s="650"/>
      <c r="AE57" s="650"/>
      <c r="AF57" s="650"/>
      <c r="AG57" s="651"/>
      <c r="AH57" s="649"/>
      <c r="AI57" s="650"/>
      <c r="AJ57" s="650"/>
      <c r="AK57" s="650"/>
      <c r="AL57" s="650"/>
      <c r="AM57" s="65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49"/>
      <c r="K58" s="650"/>
      <c r="L58" s="650"/>
      <c r="M58" s="650"/>
      <c r="N58" s="650"/>
      <c r="O58" s="651"/>
      <c r="P58" s="649"/>
      <c r="Q58" s="650"/>
      <c r="R58" s="650"/>
      <c r="S58" s="650"/>
      <c r="T58" s="650"/>
      <c r="U58" s="651"/>
      <c r="V58" s="649"/>
      <c r="W58" s="650"/>
      <c r="X58" s="650"/>
      <c r="Y58" s="650"/>
      <c r="Z58" s="650"/>
      <c r="AA58" s="651"/>
      <c r="AB58" s="649"/>
      <c r="AC58" s="650"/>
      <c r="AD58" s="650"/>
      <c r="AE58" s="650"/>
      <c r="AF58" s="650"/>
      <c r="AG58" s="651"/>
      <c r="AH58" s="649"/>
      <c r="AI58" s="650"/>
      <c r="AJ58" s="650"/>
      <c r="AK58" s="650"/>
      <c r="AL58" s="650"/>
      <c r="AM58" s="65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49"/>
      <c r="K59" s="650"/>
      <c r="L59" s="650"/>
      <c r="M59" s="650"/>
      <c r="N59" s="650"/>
      <c r="O59" s="651"/>
      <c r="P59" s="649"/>
      <c r="Q59" s="650"/>
      <c r="R59" s="650"/>
      <c r="S59" s="650"/>
      <c r="T59" s="650"/>
      <c r="U59" s="651"/>
      <c r="V59" s="649"/>
      <c r="W59" s="650"/>
      <c r="X59" s="650"/>
      <c r="Y59" s="650"/>
      <c r="Z59" s="650"/>
      <c r="AA59" s="651"/>
      <c r="AB59" s="649"/>
      <c r="AC59" s="650"/>
      <c r="AD59" s="650"/>
      <c r="AE59" s="650"/>
      <c r="AF59" s="650"/>
      <c r="AG59" s="651"/>
      <c r="AH59" s="649"/>
      <c r="AI59" s="650"/>
      <c r="AJ59" s="650"/>
      <c r="AK59" s="650"/>
      <c r="AL59" s="650"/>
      <c r="AM59" s="65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49"/>
      <c r="K60" s="650"/>
      <c r="L60" s="650"/>
      <c r="M60" s="650"/>
      <c r="N60" s="650"/>
      <c r="O60" s="651"/>
      <c r="P60" s="649"/>
      <c r="Q60" s="650"/>
      <c r="R60" s="650"/>
      <c r="S60" s="650"/>
      <c r="T60" s="650"/>
      <c r="U60" s="651"/>
      <c r="V60" s="649"/>
      <c r="W60" s="650"/>
      <c r="X60" s="650"/>
      <c r="Y60" s="650"/>
      <c r="Z60" s="650"/>
      <c r="AA60" s="651"/>
      <c r="AB60" s="649"/>
      <c r="AC60" s="650"/>
      <c r="AD60" s="650"/>
      <c r="AE60" s="650"/>
      <c r="AF60" s="650"/>
      <c r="AG60" s="651"/>
      <c r="AH60" s="649"/>
      <c r="AI60" s="650"/>
      <c r="AJ60" s="650"/>
      <c r="AK60" s="650"/>
      <c r="AL60" s="650"/>
      <c r="AM60" s="65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52"/>
      <c r="K61" s="653"/>
      <c r="L61" s="653"/>
      <c r="M61" s="653"/>
      <c r="N61" s="653"/>
      <c r="O61" s="654"/>
      <c r="P61" s="652"/>
      <c r="Q61" s="653"/>
      <c r="R61" s="653"/>
      <c r="S61" s="653"/>
      <c r="T61" s="653"/>
      <c r="U61" s="654"/>
      <c r="V61" s="652"/>
      <c r="W61" s="653"/>
      <c r="X61" s="653"/>
      <c r="Y61" s="653"/>
      <c r="Z61" s="653"/>
      <c r="AA61" s="654"/>
      <c r="AB61" s="652"/>
      <c r="AC61" s="653"/>
      <c r="AD61" s="653"/>
      <c r="AE61" s="653"/>
      <c r="AF61" s="653"/>
      <c r="AG61" s="654"/>
      <c r="AH61" s="652"/>
      <c r="AI61" s="653"/>
      <c r="AJ61" s="653"/>
      <c r="AK61" s="653"/>
      <c r="AL61" s="653"/>
      <c r="AM61" s="65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5"/>
      <c r="C63" s="255"/>
      <c r="D63" s="255"/>
      <c r="E63" s="255"/>
      <c r="F63" s="255"/>
      <c r="G63" s="25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c r="AH63" s="255"/>
      <c r="AI63" s="255"/>
      <c r="AJ63" s="255"/>
      <c r="AK63" s="255"/>
      <c r="AL63" s="255"/>
      <c r="AM63" s="255"/>
      <c r="AN63" s="255"/>
      <c r="AO63" s="255"/>
      <c r="AP63" s="255"/>
      <c r="AQ63" s="255"/>
      <c r="AR63" s="255"/>
      <c r="AS63" s="255"/>
      <c r="AT63" s="255"/>
      <c r="AU63" s="15"/>
      <c r="AV63" s="15"/>
      <c r="AW63" s="15"/>
      <c r="AX63" s="15"/>
      <c r="AY63" s="15"/>
      <c r="AZ63" s="15"/>
      <c r="BA63" s="15"/>
      <c r="BB63" s="15"/>
      <c r="BC63" s="15"/>
      <c r="BD63" s="15"/>
      <c r="BE63" s="15"/>
      <c r="BF63" s="15"/>
      <c r="BG63" s="15"/>
      <c r="BH63" s="15"/>
    </row>
    <row r="64" spans="1:80" ht="15" customHeight="1" x14ac:dyDescent="0.25">
      <c r="A64" s="15"/>
      <c r="B64" s="255"/>
      <c r="C64" s="255"/>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c r="AL64" s="255"/>
      <c r="AM64" s="255"/>
      <c r="AN64" s="255"/>
      <c r="AO64" s="255"/>
      <c r="AP64" s="255"/>
      <c r="AQ64" s="255"/>
      <c r="AR64" s="255"/>
      <c r="AS64" s="255"/>
      <c r="AT64" s="25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A13" zoomScale="64" zoomScaleNormal="86" workbookViewId="0">
      <selection activeCell="B19" sqref="B19:B24"/>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2" width="8.7109375" style="415" customWidth="1"/>
    <col min="13" max="13" width="80.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6"/>
      <c r="C1" s="165"/>
      <c r="D1" s="715" t="s">
        <v>598</v>
      </c>
      <c r="E1" s="709" t="s">
        <v>599</v>
      </c>
      <c r="F1" s="717"/>
      <c r="G1" s="717"/>
      <c r="H1" s="717"/>
      <c r="I1" s="717"/>
      <c r="J1" s="717"/>
      <c r="K1" s="717"/>
      <c r="L1" s="717"/>
      <c r="M1" s="717"/>
      <c r="N1" s="717"/>
      <c r="O1" s="717"/>
      <c r="P1" s="170" t="s">
        <v>600</v>
      </c>
      <c r="Q1" s="169">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06" t="s">
        <v>601</v>
      </c>
      <c r="CL1" s="707"/>
    </row>
    <row r="2" spans="1:90" ht="24" customHeight="1" thickBot="1" x14ac:dyDescent="0.3">
      <c r="A2" s="115"/>
      <c r="B2" s="155"/>
      <c r="C2" s="166"/>
      <c r="D2" s="716"/>
      <c r="E2" s="709"/>
      <c r="F2" s="717"/>
      <c r="G2" s="717"/>
      <c r="H2" s="717"/>
      <c r="I2" s="717"/>
      <c r="J2" s="717"/>
      <c r="K2" s="717"/>
      <c r="L2" s="717"/>
      <c r="M2" s="717"/>
      <c r="N2" s="717"/>
      <c r="O2" s="717"/>
      <c r="P2" s="170" t="s">
        <v>602</v>
      </c>
      <c r="Q2" s="170" t="s">
        <v>603</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06" t="s">
        <v>604</v>
      </c>
      <c r="CL2" s="707"/>
    </row>
    <row r="3" spans="1:90" s="110" customFormat="1" ht="36.75" customHeight="1" thickBot="1" x14ac:dyDescent="0.3">
      <c r="A3" s="115"/>
      <c r="B3" s="155"/>
      <c r="C3" s="167"/>
      <c r="D3" s="173" t="s">
        <v>605</v>
      </c>
      <c r="E3" s="708" t="s">
        <v>606</v>
      </c>
      <c r="F3" s="708"/>
      <c r="G3" s="708"/>
      <c r="H3" s="708"/>
      <c r="I3" s="708"/>
      <c r="J3" s="708"/>
      <c r="K3" s="708"/>
      <c r="L3" s="708"/>
      <c r="M3" s="708"/>
      <c r="N3" s="708"/>
      <c r="O3" s="709"/>
      <c r="P3" s="170" t="s">
        <v>607</v>
      </c>
      <c r="Q3" s="171">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10" t="s">
        <v>608</v>
      </c>
      <c r="CL3" s="711"/>
    </row>
    <row r="4" spans="1:90" ht="27" customHeight="1" x14ac:dyDescent="0.25">
      <c r="A4" s="115"/>
      <c r="B4" s="157"/>
      <c r="C4" s="158"/>
      <c r="D4" s="159"/>
      <c r="E4" s="712" t="s">
        <v>609</v>
      </c>
      <c r="F4" s="712"/>
      <c r="G4" s="712"/>
      <c r="H4" s="712"/>
      <c r="I4" s="712"/>
      <c r="J4" s="712"/>
      <c r="K4" s="712"/>
      <c r="L4" s="712"/>
      <c r="M4" s="712"/>
      <c r="N4" s="712"/>
      <c r="O4" s="712"/>
      <c r="P4" s="160"/>
      <c r="Q4" s="142"/>
    </row>
    <row r="5" spans="1:90" ht="41.25" customHeight="1" thickBot="1" x14ac:dyDescent="0.3">
      <c r="B5" s="63" t="s">
        <v>610</v>
      </c>
      <c r="C5" s="211" t="str">
        <f>IF('Mapa final'!C4="","",'Mapa final'!C4)</f>
        <v>Gestión del Talento Humano</v>
      </c>
      <c r="D5" s="65"/>
      <c r="F5" s="43"/>
      <c r="G5" s="43"/>
      <c r="H5" s="43"/>
      <c r="I5" s="78"/>
      <c r="J5" s="78"/>
      <c r="K5" s="78"/>
      <c r="L5" s="78"/>
      <c r="Q5" s="111"/>
    </row>
    <row r="6" spans="1:90" s="113" customFormat="1" ht="104.25" customHeight="1" x14ac:dyDescent="0.25">
      <c r="A6" s="348" t="s">
        <v>611</v>
      </c>
      <c r="B6" s="414" t="s">
        <v>254</v>
      </c>
      <c r="C6" s="125" t="s">
        <v>255</v>
      </c>
      <c r="D6" s="125" t="s">
        <v>536</v>
      </c>
      <c r="E6" s="125" t="s">
        <v>612</v>
      </c>
      <c r="F6" s="126" t="s">
        <v>583</v>
      </c>
      <c r="G6" s="126" t="s">
        <v>463</v>
      </c>
      <c r="H6" s="126" t="s">
        <v>613</v>
      </c>
      <c r="I6" s="126" t="s">
        <v>583</v>
      </c>
      <c r="J6" s="126" t="s">
        <v>463</v>
      </c>
      <c r="K6" s="126" t="s">
        <v>614</v>
      </c>
      <c r="L6" s="126" t="s">
        <v>615</v>
      </c>
      <c r="M6" s="125" t="s">
        <v>616</v>
      </c>
      <c r="N6" s="125" t="s">
        <v>617</v>
      </c>
      <c r="O6" s="125" t="s">
        <v>530</v>
      </c>
      <c r="P6" s="125" t="s">
        <v>618</v>
      </c>
      <c r="Q6" s="125" t="s">
        <v>619</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201.75" customHeight="1" x14ac:dyDescent="0.25">
      <c r="A7" s="118" t="s">
        <v>620</v>
      </c>
      <c r="B7" s="696" t="s">
        <v>73</v>
      </c>
      <c r="C7" s="698" t="str">
        <f>IF('Mapa final'!E10="","",'Mapa final'!E10)</f>
        <v>Posibilidad de afectación económica y reputacional por errores en la liquidación de la nómina, seguridad social, parafiscales y/o prestaciones sociales debido al desconocimiento de la normatividad y/o falta de capacitación y/o reporte inoportuno de las novedades de ingreso y retiro o situaciones administrativas que afectan la liquidación de la nómina</v>
      </c>
      <c r="D7" s="700" t="s">
        <v>144</v>
      </c>
      <c r="E7" s="698" t="str">
        <f>IF('Mapa final'!D10="","",'Mapa final'!D10)</f>
        <v>Desconocimiento de la normatividad y/o falta de capacitación y/o reporte inoportuno de las novedades de ingreso y retiro o situaciones administrativas que afectan la liquidación de la nómina</v>
      </c>
      <c r="F7" s="713" t="str">
        <f>IF('Mapa final'!H10="","",'Mapa final'!H10)</f>
        <v>Baja</v>
      </c>
      <c r="G7" s="713" t="str">
        <f>IF('Mapa final'!L10="","",'Mapa final'!L10)</f>
        <v>Menor</v>
      </c>
      <c r="H7" s="71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12" t="str">
        <f>IF('Mapa final'!Y10="","",'Mapa final'!Y10)</f>
        <v>Baja</v>
      </c>
      <c r="J7" s="412" t="str">
        <f>IF('Mapa final'!AA10="","",'Mapa final'!AA10)</f>
        <v>Menor</v>
      </c>
      <c r="K7" s="41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12" t="str">
        <f>IF('Mapa final'!AD10="","",'Mapa final'!AD10)</f>
        <v/>
      </c>
      <c r="M7" s="448" t="str">
        <f>IF('Mapa final'!P10="","",'Mapa final'!P10)</f>
        <v>Los profesionales abogados de la Subdirección de Gestión Humana y el Coordinador del Grupo de Nómina y Seguridad Social, cada vez que se requiera, realizarán la actualización del Normograma de gestión humana, y de ser aplicable, la actualización a la base documental del procedimiento y anexos que en el SIGI, estén asociados a la elaboración y pago de la nómina de personal, aportes de seguridad social y parafiscales y el de reconocimiento y liquidación de horas extras, dominicales, festivos, recargos nocturnos y descanso compensatorio; con el fin de fortalecer el conocimiento en los temas relacionados. En caso de no actualizar dichos documentos, los responsables de la liquidación de nómina deberán autocapacitarse en los cambios normativos que se presenten y cuando se genere cambio de normatividad, los abogados o el profesional que la conozca debe comunicar a los responsables de nómina.  Esto se evidenciará en la actualización y publicación del normograma, así como de los procedimientos relacionados con el tema de nómina, ademas de lista de asistencia de capacitación.</v>
      </c>
      <c r="N7" s="447" t="s">
        <v>621</v>
      </c>
      <c r="O7" s="447" t="s">
        <v>622</v>
      </c>
      <c r="P7" s="447" t="s">
        <v>623</v>
      </c>
      <c r="Q7" s="703" t="s">
        <v>624</v>
      </c>
    </row>
    <row r="8" spans="1:90" ht="108" customHeight="1" x14ac:dyDescent="0.25">
      <c r="A8" s="118" t="s">
        <v>625</v>
      </c>
      <c r="B8" s="697"/>
      <c r="C8" s="699"/>
      <c r="D8" s="701"/>
      <c r="E8" s="699"/>
      <c r="F8" s="702"/>
      <c r="G8" s="702"/>
      <c r="H8" s="695"/>
      <c r="I8" s="412" t="str">
        <f>IF('Mapa final'!Y11="","",'Mapa final'!Y11)</f>
        <v>Muy Baja</v>
      </c>
      <c r="J8" s="412" t="str">
        <f>IF('Mapa final'!AA11="","",'Mapa final'!AA11)</f>
        <v>Menor</v>
      </c>
      <c r="K8" s="41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12" t="str">
        <f>IF('Mapa final'!AD11="","",'Mapa final'!AD11)</f>
        <v/>
      </c>
      <c r="M8" s="448" t="str">
        <f>IF('Mapa final'!P11="","",'Mapa final'!P11)</f>
        <v>El Coordinador del Grupo de Nómina y Seguridad Social, cada vez que se requiera, gestionará capacitaciones dirigidas al equipo de trabajo y demás partes interesadas, relacionadas con nómina, con el fin de actualizarse sobre el tema. En caso de no gestionar las capacitaciones, los responsables de la liquidación de nómina deberán autocapacitarse en los cambios normativos que se presenten. Esto se evidencia a través de listados de asistencia y/o certificados de la capacitación.</v>
      </c>
      <c r="N8" s="447" t="s">
        <v>626</v>
      </c>
      <c r="O8" s="447" t="s">
        <v>627</v>
      </c>
      <c r="P8" s="447" t="s">
        <v>623</v>
      </c>
      <c r="Q8" s="704"/>
    </row>
    <row r="9" spans="1:90" ht="76.7" customHeight="1" x14ac:dyDescent="0.25">
      <c r="A9" s="118" t="s">
        <v>628</v>
      </c>
      <c r="B9" s="697"/>
      <c r="C9" s="699"/>
      <c r="D9" s="701"/>
      <c r="E9" s="699"/>
      <c r="F9" s="702"/>
      <c r="G9" s="702"/>
      <c r="H9" s="695"/>
      <c r="I9" s="412" t="str">
        <f>IF('Mapa final'!Y12="","",'Mapa final'!Y12)</f>
        <v>Muy Baja</v>
      </c>
      <c r="J9" s="412" t="str">
        <f>IF('Mapa final'!AA12="","",'Mapa final'!AA12)</f>
        <v>Menor</v>
      </c>
      <c r="K9" s="412" t="str">
        <f t="shared" si="0"/>
        <v>Bajo</v>
      </c>
      <c r="L9" s="412" t="str">
        <f>IF('Mapa final'!AD12="","",'Mapa final'!AD12)</f>
        <v>Aceptar</v>
      </c>
      <c r="M9" s="448" t="str">
        <f>IF('Mapa final'!P12="","",'Mapa final'!P12)</f>
        <v xml:space="preserve">El Subdirector (a) de Gestión Humana anualmente generará cronograma de entrega de novedades de ingreso y retiro o situaciones administrativas de los diferentes funcionarios, con el fin de garantizar la liquidación oportuna de la nómina. En caso de no cumplir con el cronograma se deberán programar nóminas adicionales. Esto se evidencia a través del cronograma establecido. </v>
      </c>
      <c r="N9" s="447" t="s">
        <v>629</v>
      </c>
      <c r="O9" s="447" t="s">
        <v>630</v>
      </c>
      <c r="P9" s="447" t="s">
        <v>631</v>
      </c>
      <c r="Q9" s="704"/>
    </row>
    <row r="10" spans="1:90" ht="43.5" customHeight="1" x14ac:dyDescent="0.25">
      <c r="A10" s="118" t="s">
        <v>632</v>
      </c>
      <c r="B10" s="697"/>
      <c r="C10" s="699"/>
      <c r="D10" s="701"/>
      <c r="E10" s="699"/>
      <c r="F10" s="702"/>
      <c r="G10" s="702"/>
      <c r="H10" s="695"/>
      <c r="I10" s="412" t="str">
        <f>IF('Mapa final'!Y13="","",'Mapa final'!Y13)</f>
        <v/>
      </c>
      <c r="J10" s="412" t="str">
        <f>IF('Mapa final'!AA13="","",'Mapa final'!AA13)</f>
        <v/>
      </c>
      <c r="K10" s="412" t="str">
        <f t="shared" si="0"/>
        <v/>
      </c>
      <c r="L10" s="412" t="str">
        <f>IF('Mapa final'!AD13="","",'Mapa final'!AD13)</f>
        <v/>
      </c>
      <c r="M10" s="448" t="str">
        <f>IF('Mapa final'!P13="","",'Mapa final'!P13)</f>
        <v/>
      </c>
      <c r="N10" s="447"/>
      <c r="O10" s="447"/>
      <c r="P10" s="447"/>
      <c r="Q10" s="704"/>
    </row>
    <row r="11" spans="1:90" ht="43.5" customHeight="1" x14ac:dyDescent="0.25">
      <c r="A11" s="118" t="s">
        <v>633</v>
      </c>
      <c r="B11" s="697"/>
      <c r="C11" s="699"/>
      <c r="D11" s="701"/>
      <c r="E11" s="699"/>
      <c r="F11" s="702"/>
      <c r="G11" s="702"/>
      <c r="H11" s="695"/>
      <c r="I11" s="412" t="str">
        <f>IF('Mapa final'!Y14="","",'Mapa final'!Y14)</f>
        <v/>
      </c>
      <c r="J11" s="412" t="str">
        <f>IF('Mapa final'!AA14="","",'Mapa final'!AA14)</f>
        <v/>
      </c>
      <c r="K11" s="412" t="str">
        <f t="shared" si="0"/>
        <v/>
      </c>
      <c r="L11" s="412" t="str">
        <f>IF('Mapa final'!AD14="","",'Mapa final'!AD14)</f>
        <v/>
      </c>
      <c r="M11" s="448" t="str">
        <f>IF('Mapa final'!P14="","",'Mapa final'!P14)</f>
        <v/>
      </c>
      <c r="N11" s="447"/>
      <c r="O11" s="447"/>
      <c r="P11" s="447"/>
      <c r="Q11" s="704"/>
    </row>
    <row r="12" spans="1:90" ht="43.5" customHeight="1" x14ac:dyDescent="0.25">
      <c r="A12" s="118" t="s">
        <v>634</v>
      </c>
      <c r="B12" s="697"/>
      <c r="C12" s="699"/>
      <c r="D12" s="701"/>
      <c r="E12" s="699"/>
      <c r="F12" s="702"/>
      <c r="G12" s="702"/>
      <c r="H12" s="695"/>
      <c r="I12" s="412" t="str">
        <f>IF('Mapa final'!Y15="","",'Mapa final'!Y15)</f>
        <v/>
      </c>
      <c r="J12" s="412" t="str">
        <f>IF('Mapa final'!AA15="","",'Mapa final'!AA15)</f>
        <v/>
      </c>
      <c r="K12" s="412" t="str">
        <f t="shared" si="0"/>
        <v/>
      </c>
      <c r="L12" s="412" t="str">
        <f>IF('Mapa final'!AD15="","",'Mapa final'!AD15)</f>
        <v/>
      </c>
      <c r="M12" s="448" t="str">
        <f>IF('Mapa final'!P15="","",'Mapa final'!P15)</f>
        <v/>
      </c>
      <c r="N12" s="447"/>
      <c r="O12" s="447"/>
      <c r="P12" s="447"/>
      <c r="Q12" s="705"/>
    </row>
    <row r="13" spans="1:90" ht="101.25" customHeight="1" x14ac:dyDescent="0.25">
      <c r="A13" s="118" t="s">
        <v>635</v>
      </c>
      <c r="B13" s="696" t="s">
        <v>79</v>
      </c>
      <c r="C13" s="698" t="str">
        <f>IF('Mapa final'!E16="","",'Mapa final'!E16)</f>
        <v>Posibilidad de afectación económica y reputacional por el desconocimiento de los requisitos en materia de Seguridad y Salud en el Trabajo debido a la alta frecuencia de actualización de materia normativa y legal en el país</v>
      </c>
      <c r="D13" s="700" t="s">
        <v>144</v>
      </c>
      <c r="E13" s="698" t="str">
        <f>IF('Mapa final'!D16="","",'Mapa final'!D16)</f>
        <v>Alta frecuencia de actualización de materia normativa y legal en el país</v>
      </c>
      <c r="F13" s="702" t="str">
        <f>IF('Mapa final'!H16="","",'Mapa final'!H16)</f>
        <v>Muy Baja</v>
      </c>
      <c r="G13" s="702" t="str">
        <f>IF('Mapa final'!L16="","",'Mapa final'!L16)</f>
        <v>Mayor</v>
      </c>
      <c r="H13" s="69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412" t="str">
        <f>IF('Mapa final'!Y16="","",'Mapa final'!Y16)</f>
        <v>Muy Baja</v>
      </c>
      <c r="J13" s="412" t="str">
        <f>IF('Mapa final'!AA16="","",'Mapa final'!AA16)</f>
        <v>Mayor</v>
      </c>
      <c r="K13" s="412" t="str">
        <f t="shared" si="0"/>
        <v>Alto</v>
      </c>
      <c r="L13" s="412" t="str">
        <f>IF('Mapa final'!AD16="","",'Mapa final'!AD16)</f>
        <v/>
      </c>
      <c r="M13" s="448" t="str">
        <f>IF('Mapa final'!P16="","",'Mapa final'!P16)</f>
        <v>El coordinador del Grupo de Seguridad y Salud en el trabajo, establecerá procedimiento para el diligenciamiento y actualización del formato "Matriz legal del Sistema de Seguridad y Salud en el Trabajo", en donde se establezca la forma de actualización y los medios de la misma para mantener al grupo de SST informado de las nuevas regulaciones y/o sus modificaciones. Como evidenia se deja trazabilidad en correo electrónico y documentos revisados.</v>
      </c>
      <c r="N13" s="447" t="s">
        <v>636</v>
      </c>
      <c r="O13" s="447" t="s">
        <v>637</v>
      </c>
      <c r="P13" s="447" t="s">
        <v>623</v>
      </c>
      <c r="Q13" s="410"/>
    </row>
    <row r="14" spans="1:90" ht="90" customHeight="1" x14ac:dyDescent="0.25">
      <c r="A14" s="118" t="s">
        <v>638</v>
      </c>
      <c r="B14" s="697"/>
      <c r="C14" s="699"/>
      <c r="D14" s="701"/>
      <c r="E14" s="699"/>
      <c r="F14" s="702"/>
      <c r="G14" s="702"/>
      <c r="H14" s="695"/>
      <c r="I14" s="412" t="str">
        <f>IF('Mapa final'!Y17="","",'Mapa final'!Y17)</f>
        <v>Muy Baja</v>
      </c>
      <c r="J14" s="412" t="str">
        <f>IF('Mapa final'!AA17="","",'Mapa final'!AA17)</f>
        <v>Mayor</v>
      </c>
      <c r="K14" s="412" t="str">
        <f t="shared" si="0"/>
        <v>Alto</v>
      </c>
      <c r="L14" s="412" t="str">
        <f>IF('Mapa final'!AD17="","",'Mapa final'!AD17)</f>
        <v>Reducir (mitigar)</v>
      </c>
      <c r="M14" s="448" t="str">
        <f>IF('Mapa final'!P17="","",'Mapa final'!P17)</f>
        <v>El coordinadora del grupo de seguridad y salud en el trabajo mantendrá actualizada la matriz legal del sistema de seguridad y salud en el trabajo junto a su estado de cumplimiento, y en caso tal que no se esté cumpliendo alguno se elaborará un plan de trabajo para el cumplimiento del requisito estableciendo fecha meta de cumplimiento. Como evidencia se deja la matriz legal actualizada y actas de reunión.</v>
      </c>
      <c r="N14" s="447" t="s">
        <v>636</v>
      </c>
      <c r="O14" s="447" t="s">
        <v>639</v>
      </c>
      <c r="P14" s="447" t="s">
        <v>623</v>
      </c>
      <c r="Q14" s="410"/>
    </row>
    <row r="15" spans="1:90" ht="120" customHeight="1" x14ac:dyDescent="0.25">
      <c r="A15" s="118" t="s">
        <v>640</v>
      </c>
      <c r="B15" s="697"/>
      <c r="C15" s="699"/>
      <c r="D15" s="701"/>
      <c r="E15" s="699"/>
      <c r="F15" s="702"/>
      <c r="G15" s="702"/>
      <c r="H15" s="695"/>
      <c r="I15" s="412" t="str">
        <f>IF('Mapa final'!Y18="","",'Mapa final'!Y18)</f>
        <v/>
      </c>
      <c r="J15" s="412" t="str">
        <f>IF('Mapa final'!AA18="","",'Mapa final'!AA18)</f>
        <v/>
      </c>
      <c r="K15" s="412" t="str">
        <f t="shared" si="0"/>
        <v/>
      </c>
      <c r="L15" s="412" t="str">
        <f>IF('Mapa final'!AD18="","",'Mapa final'!AD18)</f>
        <v/>
      </c>
      <c r="M15" s="448" t="str">
        <f>IF('Mapa final'!P18="","",'Mapa final'!P18)</f>
        <v/>
      </c>
      <c r="N15" s="447"/>
      <c r="O15" s="447"/>
      <c r="P15" s="447"/>
      <c r="Q15" s="410"/>
    </row>
    <row r="16" spans="1:90" ht="43.5" customHeight="1" x14ac:dyDescent="0.25">
      <c r="A16" s="118" t="s">
        <v>641</v>
      </c>
      <c r="B16" s="697"/>
      <c r="C16" s="699"/>
      <c r="D16" s="701"/>
      <c r="E16" s="699"/>
      <c r="F16" s="702"/>
      <c r="G16" s="702"/>
      <c r="H16" s="695"/>
      <c r="I16" s="412" t="str">
        <f>IF('Mapa final'!Y19="","",'Mapa final'!Y19)</f>
        <v/>
      </c>
      <c r="J16" s="412" t="str">
        <f>IF('Mapa final'!AA19="","",'Mapa final'!AA19)</f>
        <v/>
      </c>
      <c r="K16" s="412" t="str">
        <f t="shared" si="0"/>
        <v/>
      </c>
      <c r="L16" s="412" t="str">
        <f>IF('Mapa final'!AD19="","",'Mapa final'!AD19)</f>
        <v/>
      </c>
      <c r="M16" s="448" t="str">
        <f>IF('Mapa final'!P19="","",'Mapa final'!P19)</f>
        <v/>
      </c>
      <c r="N16" s="447"/>
      <c r="O16" s="447"/>
      <c r="P16" s="447"/>
      <c r="Q16" s="410"/>
    </row>
    <row r="17" spans="1:17" ht="43.5" customHeight="1" x14ac:dyDescent="0.25">
      <c r="A17" s="118" t="s">
        <v>642</v>
      </c>
      <c r="B17" s="697"/>
      <c r="C17" s="699"/>
      <c r="D17" s="701"/>
      <c r="E17" s="699"/>
      <c r="F17" s="702"/>
      <c r="G17" s="702"/>
      <c r="H17" s="695"/>
      <c r="I17" s="412" t="str">
        <f>IF('Mapa final'!Y20="","",'Mapa final'!Y20)</f>
        <v/>
      </c>
      <c r="J17" s="412" t="str">
        <f>IF('Mapa final'!AA20="","",'Mapa final'!AA20)</f>
        <v/>
      </c>
      <c r="K17" s="412" t="str">
        <f t="shared" si="0"/>
        <v/>
      </c>
      <c r="L17" s="412" t="str">
        <f>IF('Mapa final'!AD20="","",'Mapa final'!AD20)</f>
        <v/>
      </c>
      <c r="M17" s="448" t="str">
        <f>IF('Mapa final'!P20="","",'Mapa final'!P20)</f>
        <v/>
      </c>
      <c r="N17" s="447"/>
      <c r="O17" s="447"/>
      <c r="P17" s="447"/>
      <c r="Q17" s="410"/>
    </row>
    <row r="18" spans="1:17" ht="43.5" customHeight="1" x14ac:dyDescent="0.25">
      <c r="A18" s="118" t="s">
        <v>643</v>
      </c>
      <c r="B18" s="697"/>
      <c r="C18" s="699"/>
      <c r="D18" s="701"/>
      <c r="E18" s="699"/>
      <c r="F18" s="702"/>
      <c r="G18" s="702"/>
      <c r="H18" s="695"/>
      <c r="I18" s="412" t="str">
        <f>IF('Mapa final'!Y21="","",'Mapa final'!Y21)</f>
        <v/>
      </c>
      <c r="J18" s="412" t="str">
        <f>IF('Mapa final'!AA21="","",'Mapa final'!AA21)</f>
        <v/>
      </c>
      <c r="K18" s="412" t="str">
        <f t="shared" si="0"/>
        <v/>
      </c>
      <c r="L18" s="412" t="str">
        <f>IF('Mapa final'!AD21="","",'Mapa final'!AD21)</f>
        <v/>
      </c>
      <c r="M18" s="448" t="str">
        <f>IF('Mapa final'!P21="","",'Mapa final'!P21)</f>
        <v/>
      </c>
      <c r="N18" s="447"/>
      <c r="O18" s="447"/>
      <c r="P18" s="447"/>
      <c r="Q18" s="410"/>
    </row>
    <row r="19" spans="1:17" ht="67.349999999999994" customHeight="1" x14ac:dyDescent="0.25">
      <c r="A19" s="118" t="s">
        <v>644</v>
      </c>
      <c r="B19" s="696" t="s">
        <v>85</v>
      </c>
      <c r="C19" s="698" t="str">
        <f>IF('Mapa final'!E22="","",'Mapa final'!E22)</f>
        <v>Posibilidad de afectación reputacional por la  no realización de la auditoría de seguimiento al SG-SST debido a la falta de compromiso por parte de la alta dirección.</v>
      </c>
      <c r="D19" s="700" t="s">
        <v>144</v>
      </c>
      <c r="E19" s="698" t="str">
        <f>IF('Mapa final'!D22="","",'Mapa final'!D22)</f>
        <v xml:space="preserve">Falta de compromiso por parte de la alta dirección </v>
      </c>
      <c r="F19" s="702" t="str">
        <f>IF('Mapa final'!H22="","",'Mapa final'!H22)</f>
        <v>Muy Baja</v>
      </c>
      <c r="G19" s="702" t="str">
        <f>IF('Mapa final'!L22="","",'Mapa final'!L22)</f>
        <v>Menor</v>
      </c>
      <c r="H19" s="69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Bajo</v>
      </c>
      <c r="I19" s="412" t="str">
        <f>IF('Mapa final'!Y22="","",'Mapa final'!Y22)</f>
        <v>Muy Baja</v>
      </c>
      <c r="J19" s="412" t="str">
        <f>IF('Mapa final'!AA22="","",'Mapa final'!AA22)</f>
        <v>Menor</v>
      </c>
      <c r="K19" s="412" t="str">
        <f t="shared" si="0"/>
        <v>Bajo</v>
      </c>
      <c r="L19" s="412" t="str">
        <f>IF('Mapa final'!AD22="","",'Mapa final'!AD22)</f>
        <v/>
      </c>
      <c r="M19" s="448" t="str">
        <f>IF('Mapa final'!P22="","",'Mapa final'!P22)</f>
        <v>El Coordinador de Seguridad y Salud en el Trabajo, debe Incluir en el presupuesto los recursos asignados para las auditorías de seguimiento del SG-SST, así como para el mantenimiento del mismo. Como evidencia de deja el presupuesto firmado, trazabilidad en correo electrónico y actas.</v>
      </c>
      <c r="N19" s="447" t="s">
        <v>645</v>
      </c>
      <c r="O19" s="447" t="s">
        <v>646</v>
      </c>
      <c r="P19" s="447" t="s">
        <v>647</v>
      </c>
      <c r="Q19" s="452"/>
    </row>
    <row r="20" spans="1:17" ht="76.349999999999994" customHeight="1" x14ac:dyDescent="0.25">
      <c r="A20" s="118" t="s">
        <v>648</v>
      </c>
      <c r="B20" s="697"/>
      <c r="C20" s="699"/>
      <c r="D20" s="701"/>
      <c r="E20" s="699"/>
      <c r="F20" s="702"/>
      <c r="G20" s="702"/>
      <c r="H20" s="695"/>
      <c r="I20" s="412" t="str">
        <f>IF('Mapa final'!Y23="","",'Mapa final'!Y23)</f>
        <v>Muy Baja</v>
      </c>
      <c r="J20" s="412" t="str">
        <f>IF('Mapa final'!AA23="","",'Mapa final'!AA23)</f>
        <v>Menor</v>
      </c>
      <c r="K20" s="412" t="str">
        <f t="shared" si="0"/>
        <v>Bajo</v>
      </c>
      <c r="L20" s="412" t="str">
        <f>IF('Mapa final'!AD23="","",'Mapa final'!AD23)</f>
        <v>Aceptar</v>
      </c>
      <c r="M20" s="448" t="str">
        <f>IF('Mapa final'!P23="","",'Mapa final'!P23)</f>
        <v>El Coordinador de Seguridad y Salud en el Trabajo, debe incluir anualmente dentro del plan de trabajo de Seguridad y Salud en el Trabajo  aprobado la necesidad de la auditoría de seguimiento de la norma para el mantenimiento de la certificación. Como evidencia se deja trazabilidad en correo electrónico.</v>
      </c>
      <c r="N20" s="447" t="s">
        <v>649</v>
      </c>
      <c r="O20" s="447" t="s">
        <v>646</v>
      </c>
      <c r="P20" s="451" t="s">
        <v>647</v>
      </c>
      <c r="Q20" s="458" t="s">
        <v>650</v>
      </c>
    </row>
    <row r="21" spans="1:17" ht="43.5" customHeight="1" x14ac:dyDescent="0.25">
      <c r="A21" s="118" t="s">
        <v>651</v>
      </c>
      <c r="B21" s="697"/>
      <c r="C21" s="699"/>
      <c r="D21" s="701"/>
      <c r="E21" s="699"/>
      <c r="F21" s="702"/>
      <c r="G21" s="702"/>
      <c r="H21" s="695"/>
      <c r="I21" s="412" t="str">
        <f>IF('Mapa final'!Y24="","",'Mapa final'!Y24)</f>
        <v/>
      </c>
      <c r="J21" s="412" t="str">
        <f>IF('Mapa final'!AA24="","",'Mapa final'!AA24)</f>
        <v/>
      </c>
      <c r="K21" s="412" t="str">
        <f t="shared" si="0"/>
        <v/>
      </c>
      <c r="L21" s="412" t="str">
        <f>IF('Mapa final'!AD24="","",'Mapa final'!AD24)</f>
        <v/>
      </c>
      <c r="M21" s="448" t="str">
        <f>IF('Mapa final'!P24="","",'Mapa final'!P24)</f>
        <v/>
      </c>
      <c r="N21" s="447" t="s">
        <v>652</v>
      </c>
      <c r="O21" s="447"/>
      <c r="P21" s="447"/>
      <c r="Q21" s="410"/>
    </row>
    <row r="22" spans="1:17" ht="43.5" customHeight="1" x14ac:dyDescent="0.25">
      <c r="A22" s="118" t="s">
        <v>653</v>
      </c>
      <c r="B22" s="697"/>
      <c r="C22" s="699"/>
      <c r="D22" s="701"/>
      <c r="E22" s="699"/>
      <c r="F22" s="702"/>
      <c r="G22" s="702"/>
      <c r="H22" s="695"/>
      <c r="I22" s="412" t="str">
        <f>IF('Mapa final'!Y25="","",'Mapa final'!Y25)</f>
        <v/>
      </c>
      <c r="J22" s="412" t="str">
        <f>IF('Mapa final'!AA25="","",'Mapa final'!AA25)</f>
        <v/>
      </c>
      <c r="K22" s="412" t="str">
        <f t="shared" si="0"/>
        <v/>
      </c>
      <c r="L22" s="412" t="str">
        <f>IF('Mapa final'!AD25="","",'Mapa final'!AD25)</f>
        <v/>
      </c>
      <c r="M22" s="448" t="str">
        <f>IF('Mapa final'!P25="","",'Mapa final'!P25)</f>
        <v/>
      </c>
      <c r="N22" s="447"/>
      <c r="O22" s="447"/>
      <c r="P22" s="447"/>
      <c r="Q22" s="410"/>
    </row>
    <row r="23" spans="1:17" ht="43.5" customHeight="1" x14ac:dyDescent="0.25">
      <c r="A23" s="118" t="s">
        <v>654</v>
      </c>
      <c r="B23" s="697"/>
      <c r="C23" s="699"/>
      <c r="D23" s="701"/>
      <c r="E23" s="699"/>
      <c r="F23" s="702"/>
      <c r="G23" s="702"/>
      <c r="H23" s="695"/>
      <c r="I23" s="412" t="str">
        <f>IF('Mapa final'!Y26="","",'Mapa final'!Y26)</f>
        <v/>
      </c>
      <c r="J23" s="412" t="str">
        <f>IF('Mapa final'!AA26="","",'Mapa final'!AA26)</f>
        <v/>
      </c>
      <c r="K23" s="412" t="str">
        <f t="shared" si="0"/>
        <v/>
      </c>
      <c r="L23" s="412" t="str">
        <f>IF('Mapa final'!AD26="","",'Mapa final'!AD26)</f>
        <v/>
      </c>
      <c r="M23" s="448" t="str">
        <f>IF('Mapa final'!P26="","",'Mapa final'!P26)</f>
        <v/>
      </c>
      <c r="N23" s="447"/>
      <c r="O23" s="447"/>
      <c r="P23" s="447"/>
      <c r="Q23" s="410"/>
    </row>
    <row r="24" spans="1:17" ht="43.5" customHeight="1" x14ac:dyDescent="0.25">
      <c r="A24" s="118" t="s">
        <v>655</v>
      </c>
      <c r="B24" s="697"/>
      <c r="C24" s="699"/>
      <c r="D24" s="701"/>
      <c r="E24" s="699"/>
      <c r="F24" s="702"/>
      <c r="G24" s="702"/>
      <c r="H24" s="695"/>
      <c r="I24" s="412" t="str">
        <f>IF('Mapa final'!Y27="","",'Mapa final'!Y27)</f>
        <v/>
      </c>
      <c r="J24" s="412" t="str">
        <f>IF('Mapa final'!AA27="","",'Mapa final'!AA27)</f>
        <v/>
      </c>
      <c r="K24" s="412" t="str">
        <f t="shared" si="0"/>
        <v/>
      </c>
      <c r="L24" s="412" t="str">
        <f>IF('Mapa final'!AD27="","",'Mapa final'!AD27)</f>
        <v/>
      </c>
      <c r="M24" s="448" t="str">
        <f>IF('Mapa final'!P27="","",'Mapa final'!P27)</f>
        <v/>
      </c>
      <c r="N24" s="447"/>
      <c r="O24" s="447"/>
      <c r="P24" s="447"/>
      <c r="Q24" s="452"/>
    </row>
    <row r="25" spans="1:17" ht="54.75" customHeight="1" x14ac:dyDescent="0.25">
      <c r="A25" s="118" t="s">
        <v>656</v>
      </c>
      <c r="B25" s="696"/>
      <c r="C25" s="698" t="str">
        <f>IF('Mapa final'!E28="","",'Mapa final'!E28)</f>
        <v/>
      </c>
      <c r="D25" s="700"/>
      <c r="E25" s="698" t="str">
        <f>IF('Mapa final'!D28="","",'Mapa final'!D28)</f>
        <v/>
      </c>
      <c r="F25" s="702" t="str">
        <f>IF('Mapa final'!H28="","",'Mapa final'!H28)</f>
        <v/>
      </c>
      <c r="G25" s="702" t="str">
        <f>IF('Mapa final'!L28="","",'Mapa final'!L28)</f>
        <v/>
      </c>
      <c r="H25" s="69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12" t="str">
        <f>IF('Mapa final'!Y28="","",'Mapa final'!Y28)</f>
        <v/>
      </c>
      <c r="J25" s="412" t="str">
        <f>IF('Mapa final'!AA28="","",'Mapa final'!AA28)</f>
        <v/>
      </c>
      <c r="K25" s="412" t="str">
        <f t="shared" si="0"/>
        <v/>
      </c>
      <c r="L25" s="412" t="str">
        <f>IF('Mapa final'!AD28="","",'Mapa final'!AD28)</f>
        <v/>
      </c>
      <c r="M25" s="448" t="str">
        <f>IF('Mapa final'!P28="","",'Mapa final'!P28)</f>
        <v/>
      </c>
      <c r="N25" s="447"/>
      <c r="O25" s="447"/>
      <c r="P25" s="451"/>
      <c r="Q25" s="450"/>
    </row>
    <row r="26" spans="1:17" ht="54.75" customHeight="1" x14ac:dyDescent="0.25">
      <c r="A26" s="118" t="s">
        <v>657</v>
      </c>
      <c r="B26" s="697"/>
      <c r="C26" s="699"/>
      <c r="D26" s="701"/>
      <c r="E26" s="699"/>
      <c r="F26" s="702"/>
      <c r="G26" s="702"/>
      <c r="H26" s="695"/>
      <c r="I26" s="412" t="str">
        <f>IF('Mapa final'!Y29="","",'Mapa final'!Y29)</f>
        <v/>
      </c>
      <c r="J26" s="412" t="str">
        <f>IF('Mapa final'!AA29="","",'Mapa final'!AA29)</f>
        <v/>
      </c>
      <c r="K26" s="412" t="str">
        <f t="shared" si="0"/>
        <v/>
      </c>
      <c r="L26" s="412" t="str">
        <f>IF('Mapa final'!AD29="","",'Mapa final'!AD29)</f>
        <v/>
      </c>
      <c r="M26" s="448" t="str">
        <f>IF('Mapa final'!P29="","",'Mapa final'!P29)</f>
        <v/>
      </c>
      <c r="N26" s="447"/>
      <c r="O26" s="447"/>
      <c r="P26" s="447"/>
      <c r="Q26" s="410"/>
    </row>
    <row r="27" spans="1:17" ht="43.5" customHeight="1" x14ac:dyDescent="0.25">
      <c r="A27" s="118" t="s">
        <v>658</v>
      </c>
      <c r="B27" s="697"/>
      <c r="C27" s="699"/>
      <c r="D27" s="701"/>
      <c r="E27" s="699"/>
      <c r="F27" s="702"/>
      <c r="G27" s="702"/>
      <c r="H27" s="695"/>
      <c r="I27" s="412" t="str">
        <f>IF('Mapa final'!Y30="","",'Mapa final'!Y30)</f>
        <v/>
      </c>
      <c r="J27" s="412" t="str">
        <f>IF('Mapa final'!AA30="","",'Mapa final'!AA30)</f>
        <v/>
      </c>
      <c r="K27" s="412" t="str">
        <f t="shared" si="0"/>
        <v/>
      </c>
      <c r="L27" s="412" t="str">
        <f>IF('Mapa final'!AD30="","",'Mapa final'!AD30)</f>
        <v/>
      </c>
      <c r="M27" s="448" t="str">
        <f>IF('Mapa final'!P30="","",'Mapa final'!P30)</f>
        <v/>
      </c>
      <c r="N27" s="447"/>
      <c r="O27" s="447"/>
      <c r="P27" s="447"/>
      <c r="Q27" s="410"/>
    </row>
    <row r="28" spans="1:17" ht="43.5" customHeight="1" x14ac:dyDescent="0.25">
      <c r="A28" s="118" t="s">
        <v>659</v>
      </c>
      <c r="B28" s="697"/>
      <c r="C28" s="699"/>
      <c r="D28" s="701"/>
      <c r="E28" s="699"/>
      <c r="F28" s="702"/>
      <c r="G28" s="702"/>
      <c r="H28" s="695"/>
      <c r="I28" s="412" t="str">
        <f>IF('Mapa final'!Y31="","",'Mapa final'!Y31)</f>
        <v/>
      </c>
      <c r="J28" s="412" t="str">
        <f>IF('Mapa final'!AA31="","",'Mapa final'!AA31)</f>
        <v/>
      </c>
      <c r="K28" s="412" t="str">
        <f t="shared" si="0"/>
        <v/>
      </c>
      <c r="L28" s="412" t="str">
        <f>IF('Mapa final'!AD31="","",'Mapa final'!AD31)</f>
        <v/>
      </c>
      <c r="M28" s="448" t="str">
        <f>IF('Mapa final'!P31="","",'Mapa final'!P31)</f>
        <v/>
      </c>
      <c r="N28" s="447"/>
      <c r="O28" s="447"/>
      <c r="P28" s="447"/>
      <c r="Q28" s="410"/>
    </row>
    <row r="29" spans="1:17" ht="43.5" customHeight="1" x14ac:dyDescent="0.25">
      <c r="A29" s="118" t="s">
        <v>660</v>
      </c>
      <c r="B29" s="697"/>
      <c r="C29" s="699"/>
      <c r="D29" s="701"/>
      <c r="E29" s="699"/>
      <c r="F29" s="702"/>
      <c r="G29" s="702"/>
      <c r="H29" s="695"/>
      <c r="I29" s="412" t="str">
        <f>IF('Mapa final'!Y32="","",'Mapa final'!Y32)</f>
        <v/>
      </c>
      <c r="J29" s="412" t="str">
        <f>IF('Mapa final'!AA32="","",'Mapa final'!AA32)</f>
        <v/>
      </c>
      <c r="K29" s="412" t="str">
        <f t="shared" si="0"/>
        <v/>
      </c>
      <c r="L29" s="412" t="str">
        <f>IF('Mapa final'!AD32="","",'Mapa final'!AD32)</f>
        <v/>
      </c>
      <c r="M29" s="448" t="str">
        <f>IF('Mapa final'!P32="","",'Mapa final'!P32)</f>
        <v/>
      </c>
      <c r="N29" s="447"/>
      <c r="O29" s="447"/>
      <c r="P29" s="447"/>
      <c r="Q29" s="410"/>
    </row>
    <row r="30" spans="1:17" ht="43.5" customHeight="1" x14ac:dyDescent="0.25">
      <c r="A30" s="118" t="s">
        <v>661</v>
      </c>
      <c r="B30" s="697"/>
      <c r="C30" s="699"/>
      <c r="D30" s="701"/>
      <c r="E30" s="699"/>
      <c r="F30" s="702"/>
      <c r="G30" s="702"/>
      <c r="H30" s="695"/>
      <c r="I30" s="412" t="str">
        <f>IF('Mapa final'!Y33="","",'Mapa final'!Y33)</f>
        <v/>
      </c>
      <c r="J30" s="412" t="str">
        <f>IF('Mapa final'!AA33="","",'Mapa final'!AA33)</f>
        <v/>
      </c>
      <c r="K30" s="412" t="str">
        <f t="shared" si="0"/>
        <v/>
      </c>
      <c r="L30" s="412" t="str">
        <f>IF('Mapa final'!AD33="","",'Mapa final'!AD33)</f>
        <v/>
      </c>
      <c r="M30" s="448" t="str">
        <f>IF('Mapa final'!P33="","",'Mapa final'!P33)</f>
        <v/>
      </c>
      <c r="N30" s="447"/>
      <c r="O30" s="447"/>
      <c r="P30" s="447"/>
      <c r="Q30" s="410"/>
    </row>
    <row r="31" spans="1:17" ht="76.5" customHeight="1" x14ac:dyDescent="0.25">
      <c r="A31" s="118" t="s">
        <v>662</v>
      </c>
      <c r="B31" s="696"/>
      <c r="C31" s="698" t="str">
        <f>IF('Mapa final'!E34="","",'Mapa final'!E34)</f>
        <v/>
      </c>
      <c r="D31" s="700"/>
      <c r="E31" s="698" t="str">
        <f>IF('Mapa final'!D34="","",'Mapa final'!D34)</f>
        <v/>
      </c>
      <c r="F31" s="702" t="str">
        <f>IF('Mapa final'!H34="","",'Mapa final'!H34)</f>
        <v/>
      </c>
      <c r="G31" s="702" t="str">
        <f>IF('Mapa final'!L34="","",'Mapa final'!L34)</f>
        <v/>
      </c>
      <c r="H31" s="69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12" t="str">
        <f>IF('Mapa final'!Y34="","",'Mapa final'!Y34)</f>
        <v/>
      </c>
      <c r="J31" s="412" t="str">
        <f>IF('Mapa final'!AA34="","",'Mapa final'!AA34)</f>
        <v/>
      </c>
      <c r="K31" s="412" t="str">
        <f t="shared" si="0"/>
        <v/>
      </c>
      <c r="L31" s="412" t="str">
        <f>IF('Mapa final'!AD34="","",'Mapa final'!AD34)</f>
        <v/>
      </c>
      <c r="M31" s="448" t="str">
        <f>IF('Mapa final'!P34="","",'Mapa final'!P34)</f>
        <v/>
      </c>
      <c r="N31" s="447"/>
      <c r="O31" s="447"/>
      <c r="P31" s="447"/>
      <c r="Q31" s="410"/>
    </row>
    <row r="32" spans="1:17" ht="43.5" customHeight="1" x14ac:dyDescent="0.25">
      <c r="A32" s="118" t="s">
        <v>663</v>
      </c>
      <c r="B32" s="697"/>
      <c r="C32" s="699"/>
      <c r="D32" s="701"/>
      <c r="E32" s="699"/>
      <c r="F32" s="702"/>
      <c r="G32" s="702"/>
      <c r="H32" s="695"/>
      <c r="I32" s="412" t="str">
        <f>IF('Mapa final'!Y35="","",'Mapa final'!Y35)</f>
        <v/>
      </c>
      <c r="J32" s="412" t="str">
        <f>IF('Mapa final'!AA35="","",'Mapa final'!AA35)</f>
        <v/>
      </c>
      <c r="K32" s="412" t="str">
        <f t="shared" si="0"/>
        <v/>
      </c>
      <c r="L32" s="412" t="str">
        <f>IF('Mapa final'!AD35="","",'Mapa final'!AD35)</f>
        <v/>
      </c>
      <c r="M32" s="448" t="str">
        <f>IF('Mapa final'!P35="","",'Mapa final'!P35)</f>
        <v/>
      </c>
      <c r="N32" s="447"/>
      <c r="O32" s="447"/>
      <c r="P32" s="447"/>
      <c r="Q32" s="410"/>
    </row>
    <row r="33" spans="1:17" ht="43.5" customHeight="1" x14ac:dyDescent="0.25">
      <c r="A33" s="118" t="s">
        <v>664</v>
      </c>
      <c r="B33" s="697"/>
      <c r="C33" s="699"/>
      <c r="D33" s="701"/>
      <c r="E33" s="699"/>
      <c r="F33" s="702"/>
      <c r="G33" s="702"/>
      <c r="H33" s="695"/>
      <c r="I33" s="412" t="str">
        <f>IF('Mapa final'!Y36="","",'Mapa final'!Y36)</f>
        <v/>
      </c>
      <c r="J33" s="412" t="str">
        <f>IF('Mapa final'!AA36="","",'Mapa final'!AA36)</f>
        <v/>
      </c>
      <c r="K33" s="412" t="str">
        <f t="shared" si="0"/>
        <v/>
      </c>
      <c r="L33" s="412" t="str">
        <f>IF('Mapa final'!AD36="","",'Mapa final'!AD36)</f>
        <v/>
      </c>
      <c r="M33" s="448" t="str">
        <f>IF('Mapa final'!P36="","",'Mapa final'!P36)</f>
        <v/>
      </c>
      <c r="N33" s="447"/>
      <c r="O33" s="447"/>
      <c r="P33" s="447"/>
      <c r="Q33" s="410"/>
    </row>
    <row r="34" spans="1:17" ht="43.5" customHeight="1" x14ac:dyDescent="0.25">
      <c r="A34" s="118" t="s">
        <v>665</v>
      </c>
      <c r="B34" s="697"/>
      <c r="C34" s="699"/>
      <c r="D34" s="701"/>
      <c r="E34" s="699"/>
      <c r="F34" s="702"/>
      <c r="G34" s="702"/>
      <c r="H34" s="695"/>
      <c r="I34" s="412" t="str">
        <f>IF('Mapa final'!Y37="","",'Mapa final'!Y37)</f>
        <v/>
      </c>
      <c r="J34" s="412" t="str">
        <f>IF('Mapa final'!AA37="","",'Mapa final'!AA37)</f>
        <v/>
      </c>
      <c r="K34" s="412" t="str">
        <f t="shared" si="0"/>
        <v/>
      </c>
      <c r="L34" s="412" t="str">
        <f>IF('Mapa final'!AD37="","",'Mapa final'!AD37)</f>
        <v/>
      </c>
      <c r="M34" s="448" t="str">
        <f>IF('Mapa final'!P37="","",'Mapa final'!P37)</f>
        <v/>
      </c>
      <c r="N34" s="447"/>
      <c r="O34" s="447"/>
      <c r="P34" s="447"/>
      <c r="Q34" s="410"/>
    </row>
    <row r="35" spans="1:17" ht="43.5" customHeight="1" x14ac:dyDescent="0.25">
      <c r="A35" s="118" t="s">
        <v>666</v>
      </c>
      <c r="B35" s="697"/>
      <c r="C35" s="699"/>
      <c r="D35" s="701"/>
      <c r="E35" s="699"/>
      <c r="F35" s="702"/>
      <c r="G35" s="702"/>
      <c r="H35" s="695"/>
      <c r="I35" s="412" t="str">
        <f>IF('Mapa final'!Y38="","",'Mapa final'!Y38)</f>
        <v/>
      </c>
      <c r="J35" s="412" t="str">
        <f>IF('Mapa final'!AA38="","",'Mapa final'!AA38)</f>
        <v/>
      </c>
      <c r="K35" s="412" t="str">
        <f t="shared" si="0"/>
        <v/>
      </c>
      <c r="L35" s="412" t="str">
        <f>IF('Mapa final'!AD38="","",'Mapa final'!AD38)</f>
        <v/>
      </c>
      <c r="M35" s="448" t="str">
        <f>IF('Mapa final'!P38="","",'Mapa final'!P38)</f>
        <v/>
      </c>
      <c r="N35" s="447"/>
      <c r="O35" s="447"/>
      <c r="P35" s="447"/>
      <c r="Q35" s="410"/>
    </row>
    <row r="36" spans="1:17" ht="43.5" customHeight="1" x14ac:dyDescent="0.25">
      <c r="A36" s="118" t="s">
        <v>667</v>
      </c>
      <c r="B36" s="697"/>
      <c r="C36" s="699"/>
      <c r="D36" s="701"/>
      <c r="E36" s="699"/>
      <c r="F36" s="702"/>
      <c r="G36" s="702"/>
      <c r="H36" s="695"/>
      <c r="I36" s="412" t="str">
        <f>IF('Mapa final'!Y39="","",'Mapa final'!Y39)</f>
        <v/>
      </c>
      <c r="J36" s="412" t="str">
        <f>IF('Mapa final'!AA39="","",'Mapa final'!AA39)</f>
        <v/>
      </c>
      <c r="K36" s="412" t="str">
        <f t="shared" si="0"/>
        <v/>
      </c>
      <c r="L36" s="412" t="str">
        <f>IF('Mapa final'!AD39="","",'Mapa final'!AD39)</f>
        <v/>
      </c>
      <c r="M36" s="448" t="str">
        <f>IF('Mapa final'!P39="","",'Mapa final'!P39)</f>
        <v/>
      </c>
      <c r="N36" s="447"/>
      <c r="O36" s="447"/>
      <c r="P36" s="447"/>
      <c r="Q36" s="410"/>
    </row>
    <row r="37" spans="1:17" ht="43.5" customHeight="1" x14ac:dyDescent="0.25">
      <c r="A37" s="118" t="s">
        <v>668</v>
      </c>
      <c r="B37" s="696"/>
      <c r="C37" s="698" t="str">
        <f>IF('Mapa final'!E40="","",'Mapa final'!E40)</f>
        <v/>
      </c>
      <c r="D37" s="701"/>
      <c r="E37" s="698" t="str">
        <f>IF('Mapa final'!D40="","",'Mapa final'!D40)</f>
        <v/>
      </c>
      <c r="F37" s="702" t="str">
        <f>IF('Mapa final'!H40="","",'Mapa final'!H40)</f>
        <v/>
      </c>
      <c r="G37" s="702" t="str">
        <f>IF('Mapa final'!L40="","",'Mapa final'!L40)</f>
        <v/>
      </c>
      <c r="H37" s="69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12" t="str">
        <f>IF('Mapa final'!Y40="","",'Mapa final'!Y40)</f>
        <v/>
      </c>
      <c r="J37" s="412" t="str">
        <f>IF('Mapa final'!AA40="","",'Mapa final'!AA40)</f>
        <v/>
      </c>
      <c r="K37" s="412" t="str">
        <f t="shared" si="0"/>
        <v/>
      </c>
      <c r="L37" s="412" t="str">
        <f>IF('Mapa final'!AD40="","",'Mapa final'!AD40)</f>
        <v/>
      </c>
      <c r="M37" s="448" t="str">
        <f>IF('Mapa final'!P40="","",'Mapa final'!P40)</f>
        <v/>
      </c>
      <c r="N37" s="447"/>
      <c r="O37" s="447"/>
      <c r="P37" s="447"/>
      <c r="Q37" s="410"/>
    </row>
    <row r="38" spans="1:17" ht="43.5" customHeight="1" x14ac:dyDescent="0.25">
      <c r="A38" s="118" t="s">
        <v>669</v>
      </c>
      <c r="B38" s="697"/>
      <c r="C38" s="699"/>
      <c r="D38" s="701"/>
      <c r="E38" s="699"/>
      <c r="F38" s="702"/>
      <c r="G38" s="702"/>
      <c r="H38" s="695"/>
      <c r="I38" s="412" t="str">
        <f>IF('Mapa final'!Y41="","",'Mapa final'!Y41)</f>
        <v/>
      </c>
      <c r="J38" s="412" t="str">
        <f>IF('Mapa final'!AA41="","",'Mapa final'!AA41)</f>
        <v/>
      </c>
      <c r="K38" s="412" t="str">
        <f t="shared" si="0"/>
        <v/>
      </c>
      <c r="L38" s="412" t="str">
        <f>IF('Mapa final'!AD41="","",'Mapa final'!AD41)</f>
        <v/>
      </c>
      <c r="M38" s="448" t="str">
        <f>IF('Mapa final'!P41="","",'Mapa final'!P41)</f>
        <v/>
      </c>
      <c r="N38" s="447"/>
      <c r="O38" s="447"/>
      <c r="P38" s="447"/>
      <c r="Q38" s="410"/>
    </row>
    <row r="39" spans="1:17" ht="43.5" customHeight="1" x14ac:dyDescent="0.25">
      <c r="A39" s="118" t="s">
        <v>670</v>
      </c>
      <c r="B39" s="697"/>
      <c r="C39" s="699"/>
      <c r="D39" s="701"/>
      <c r="E39" s="699"/>
      <c r="F39" s="702"/>
      <c r="G39" s="702"/>
      <c r="H39" s="695"/>
      <c r="I39" s="412" t="str">
        <f>IF('Mapa final'!Y42="","",'Mapa final'!Y42)</f>
        <v/>
      </c>
      <c r="J39" s="412" t="str">
        <f>IF('Mapa final'!AA42="","",'Mapa final'!AA42)</f>
        <v/>
      </c>
      <c r="K39" s="412" t="str">
        <f t="shared" si="0"/>
        <v/>
      </c>
      <c r="L39" s="412" t="str">
        <f>IF('Mapa final'!AD42="","",'Mapa final'!AD42)</f>
        <v/>
      </c>
      <c r="M39" s="448" t="str">
        <f>IF('Mapa final'!P42="","",'Mapa final'!P42)</f>
        <v/>
      </c>
      <c r="N39" s="447"/>
      <c r="O39" s="447"/>
      <c r="P39" s="447"/>
      <c r="Q39" s="410"/>
    </row>
    <row r="40" spans="1:17" ht="43.5" customHeight="1" x14ac:dyDescent="0.25">
      <c r="A40" s="118" t="s">
        <v>671</v>
      </c>
      <c r="B40" s="697"/>
      <c r="C40" s="699"/>
      <c r="D40" s="701"/>
      <c r="E40" s="699"/>
      <c r="F40" s="702"/>
      <c r="G40" s="702"/>
      <c r="H40" s="695"/>
      <c r="I40" s="412" t="str">
        <f>IF('Mapa final'!Y43="","",'Mapa final'!Y43)</f>
        <v/>
      </c>
      <c r="J40" s="412" t="str">
        <f>IF('Mapa final'!AA43="","",'Mapa final'!AA43)</f>
        <v/>
      </c>
      <c r="K40" s="412" t="str">
        <f t="shared" si="0"/>
        <v/>
      </c>
      <c r="L40" s="412" t="str">
        <f>IF('Mapa final'!AD43="","",'Mapa final'!AD43)</f>
        <v/>
      </c>
      <c r="M40" s="448" t="str">
        <f>IF('Mapa final'!P43="","",'Mapa final'!P43)</f>
        <v/>
      </c>
      <c r="N40" s="447"/>
      <c r="O40" s="447"/>
      <c r="P40" s="447"/>
      <c r="Q40" s="410"/>
    </row>
    <row r="41" spans="1:17" ht="43.5" customHeight="1" x14ac:dyDescent="0.25">
      <c r="A41" s="118" t="s">
        <v>672</v>
      </c>
      <c r="B41" s="697"/>
      <c r="C41" s="699"/>
      <c r="D41" s="701"/>
      <c r="E41" s="699"/>
      <c r="F41" s="702"/>
      <c r="G41" s="702"/>
      <c r="H41" s="695"/>
      <c r="I41" s="412" t="str">
        <f>IF('Mapa final'!Y44="","",'Mapa final'!Y44)</f>
        <v/>
      </c>
      <c r="J41" s="412" t="str">
        <f>IF('Mapa final'!AA44="","",'Mapa final'!AA44)</f>
        <v/>
      </c>
      <c r="K41" s="412" t="str">
        <f t="shared" si="0"/>
        <v/>
      </c>
      <c r="L41" s="412" t="str">
        <f>IF('Mapa final'!AD44="","",'Mapa final'!AD44)</f>
        <v/>
      </c>
      <c r="M41" s="448" t="str">
        <f>IF('Mapa final'!P44="","",'Mapa final'!P44)</f>
        <v/>
      </c>
      <c r="N41" s="447"/>
      <c r="O41" s="447"/>
      <c r="P41" s="447"/>
      <c r="Q41" s="410"/>
    </row>
    <row r="42" spans="1:17" ht="43.5" customHeight="1" x14ac:dyDescent="0.25">
      <c r="A42" s="118" t="s">
        <v>673</v>
      </c>
      <c r="B42" s="697"/>
      <c r="C42" s="699"/>
      <c r="D42" s="701"/>
      <c r="E42" s="699"/>
      <c r="F42" s="702"/>
      <c r="G42" s="702"/>
      <c r="H42" s="695"/>
      <c r="I42" s="412" t="str">
        <f>IF('Mapa final'!Y45="","",'Mapa final'!Y45)</f>
        <v/>
      </c>
      <c r="J42" s="412" t="str">
        <f>IF('Mapa final'!AA45="","",'Mapa final'!AA45)</f>
        <v/>
      </c>
      <c r="K42" s="412" t="str">
        <f t="shared" si="0"/>
        <v/>
      </c>
      <c r="L42" s="412" t="str">
        <f>IF('Mapa final'!AD45="","",'Mapa final'!AD45)</f>
        <v/>
      </c>
      <c r="M42" s="448" t="str">
        <f>IF('Mapa final'!P45="","",'Mapa final'!P45)</f>
        <v/>
      </c>
      <c r="N42" s="447"/>
      <c r="O42" s="447"/>
      <c r="P42" s="447"/>
      <c r="Q42" s="410"/>
    </row>
    <row r="43" spans="1:17" ht="43.5" customHeight="1" x14ac:dyDescent="0.25">
      <c r="A43" s="118" t="s">
        <v>674</v>
      </c>
      <c r="B43" s="696"/>
      <c r="C43" s="698" t="str">
        <f>IF('Mapa final'!E46="","",'Mapa final'!E46)</f>
        <v/>
      </c>
      <c r="D43" s="701"/>
      <c r="E43" s="698" t="str">
        <f>IF('Mapa final'!D46="","",'Mapa final'!D46)</f>
        <v/>
      </c>
      <c r="F43" s="702" t="str">
        <f>IF('Mapa final'!H46="","",'Mapa final'!H46)</f>
        <v/>
      </c>
      <c r="G43" s="702" t="str">
        <f>IF('Mapa final'!L46="","",'Mapa final'!L46)</f>
        <v/>
      </c>
      <c r="H43" s="69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12" t="str">
        <f>IF('Mapa final'!Y46="","",'Mapa final'!Y46)</f>
        <v/>
      </c>
      <c r="J43" s="412" t="str">
        <f>IF('Mapa final'!AA46="","",'Mapa final'!AA46)</f>
        <v/>
      </c>
      <c r="K43" s="412" t="str">
        <f t="shared" si="0"/>
        <v/>
      </c>
      <c r="L43" s="412" t="str">
        <f>IF('Mapa final'!AD46="","",'Mapa final'!AD46)</f>
        <v/>
      </c>
      <c r="M43" s="448" t="str">
        <f>IF('Mapa final'!P46="","",'Mapa final'!P46)</f>
        <v/>
      </c>
      <c r="N43" s="447"/>
      <c r="O43" s="447"/>
      <c r="P43" s="447"/>
      <c r="Q43" s="410"/>
    </row>
    <row r="44" spans="1:17" ht="43.5" customHeight="1" x14ac:dyDescent="0.25">
      <c r="A44" s="118" t="s">
        <v>675</v>
      </c>
      <c r="B44" s="697"/>
      <c r="C44" s="699"/>
      <c r="D44" s="701"/>
      <c r="E44" s="699"/>
      <c r="F44" s="702"/>
      <c r="G44" s="702"/>
      <c r="H44" s="695"/>
      <c r="I44" s="412" t="str">
        <f>IF('Mapa final'!Y47="","",'Mapa final'!Y47)</f>
        <v/>
      </c>
      <c r="J44" s="412" t="str">
        <f>IF('Mapa final'!AA47="","",'Mapa final'!AA47)</f>
        <v/>
      </c>
      <c r="K44" s="412" t="str">
        <f t="shared" si="0"/>
        <v/>
      </c>
      <c r="L44" s="412" t="str">
        <f>IF('Mapa final'!AD47="","",'Mapa final'!AD47)</f>
        <v/>
      </c>
      <c r="M44" s="448" t="str">
        <f>IF('Mapa final'!P47="","",'Mapa final'!P47)</f>
        <v/>
      </c>
      <c r="N44" s="447"/>
      <c r="O44" s="447"/>
      <c r="P44" s="447"/>
      <c r="Q44" s="410"/>
    </row>
    <row r="45" spans="1:17" ht="43.5" customHeight="1" x14ac:dyDescent="0.25">
      <c r="A45" s="118" t="s">
        <v>676</v>
      </c>
      <c r="B45" s="697"/>
      <c r="C45" s="699"/>
      <c r="D45" s="701"/>
      <c r="E45" s="699"/>
      <c r="F45" s="702"/>
      <c r="G45" s="702"/>
      <c r="H45" s="695"/>
      <c r="I45" s="412" t="str">
        <f>IF('Mapa final'!Y48="","",'Mapa final'!Y48)</f>
        <v/>
      </c>
      <c r="J45" s="412" t="str">
        <f>IF('Mapa final'!AA48="","",'Mapa final'!AA48)</f>
        <v/>
      </c>
      <c r="K45" s="412" t="str">
        <f t="shared" si="0"/>
        <v/>
      </c>
      <c r="L45" s="412" t="str">
        <f>IF('Mapa final'!AD48="","",'Mapa final'!AD48)</f>
        <v/>
      </c>
      <c r="M45" s="448" t="str">
        <f>IF('Mapa final'!P48="","",'Mapa final'!P48)</f>
        <v/>
      </c>
      <c r="N45" s="447"/>
      <c r="O45" s="447"/>
      <c r="P45" s="447"/>
      <c r="Q45" s="410"/>
    </row>
    <row r="46" spans="1:17" ht="43.5" customHeight="1" x14ac:dyDescent="0.25">
      <c r="A46" s="118" t="s">
        <v>677</v>
      </c>
      <c r="B46" s="697"/>
      <c r="C46" s="699"/>
      <c r="D46" s="701"/>
      <c r="E46" s="699"/>
      <c r="F46" s="702"/>
      <c r="G46" s="702"/>
      <c r="H46" s="695"/>
      <c r="I46" s="412" t="str">
        <f>IF('Mapa final'!Y49="","",'Mapa final'!Y49)</f>
        <v/>
      </c>
      <c r="J46" s="412" t="str">
        <f>IF('Mapa final'!AA49="","",'Mapa final'!AA49)</f>
        <v/>
      </c>
      <c r="K46" s="412" t="str">
        <f t="shared" si="0"/>
        <v/>
      </c>
      <c r="L46" s="412" t="str">
        <f>IF('Mapa final'!AD49="","",'Mapa final'!AD49)</f>
        <v/>
      </c>
      <c r="M46" s="448" t="str">
        <f>IF('Mapa final'!P49="","",'Mapa final'!P49)</f>
        <v/>
      </c>
      <c r="N46" s="447"/>
      <c r="O46" s="447"/>
      <c r="P46" s="447"/>
      <c r="Q46" s="410"/>
    </row>
    <row r="47" spans="1:17" ht="43.5" customHeight="1" x14ac:dyDescent="0.25">
      <c r="A47" s="118" t="s">
        <v>678</v>
      </c>
      <c r="B47" s="697"/>
      <c r="C47" s="699"/>
      <c r="D47" s="701"/>
      <c r="E47" s="699"/>
      <c r="F47" s="702"/>
      <c r="G47" s="702"/>
      <c r="H47" s="695"/>
      <c r="I47" s="412" t="str">
        <f>IF('Mapa final'!Y50="","",'Mapa final'!Y50)</f>
        <v/>
      </c>
      <c r="J47" s="412" t="str">
        <f>IF('Mapa final'!AA50="","",'Mapa final'!AA50)</f>
        <v/>
      </c>
      <c r="K47" s="412" t="str">
        <f t="shared" si="0"/>
        <v/>
      </c>
      <c r="L47" s="412" t="str">
        <f>IF('Mapa final'!AD50="","",'Mapa final'!AD50)</f>
        <v/>
      </c>
      <c r="M47" s="448" t="str">
        <f>IF('Mapa final'!P50="","",'Mapa final'!P50)</f>
        <v/>
      </c>
      <c r="N47" s="447"/>
      <c r="O47" s="447"/>
      <c r="P47" s="447"/>
      <c r="Q47" s="410"/>
    </row>
    <row r="48" spans="1:17" ht="43.5" customHeight="1" x14ac:dyDescent="0.25">
      <c r="A48" s="118" t="s">
        <v>679</v>
      </c>
      <c r="B48" s="697"/>
      <c r="C48" s="699"/>
      <c r="D48" s="701"/>
      <c r="E48" s="699"/>
      <c r="F48" s="702"/>
      <c r="G48" s="702"/>
      <c r="H48" s="695"/>
      <c r="I48" s="412" t="str">
        <f>IF('Mapa final'!Y51="","",'Mapa final'!Y51)</f>
        <v/>
      </c>
      <c r="J48" s="412" t="str">
        <f>IF('Mapa final'!AA51="","",'Mapa final'!AA51)</f>
        <v/>
      </c>
      <c r="K48" s="412" t="str">
        <f t="shared" si="0"/>
        <v/>
      </c>
      <c r="L48" s="412" t="str">
        <f>IF('Mapa final'!AD51="","",'Mapa final'!AD51)</f>
        <v/>
      </c>
      <c r="M48" s="448" t="str">
        <f>IF('Mapa final'!P51="","",'Mapa final'!P51)</f>
        <v/>
      </c>
      <c r="N48" s="447"/>
      <c r="O48" s="447"/>
      <c r="P48" s="447"/>
      <c r="Q48" s="410"/>
    </row>
    <row r="49" spans="1:17" ht="43.5" customHeight="1" x14ac:dyDescent="0.25">
      <c r="A49" s="118" t="s">
        <v>680</v>
      </c>
      <c r="B49" s="696"/>
      <c r="C49" s="698" t="str">
        <f>IF('Mapa final'!E52="","",'Mapa final'!E52)</f>
        <v/>
      </c>
      <c r="D49" s="701"/>
      <c r="E49" s="698" t="str">
        <f>IF('Mapa final'!D52="","",'Mapa final'!D52)</f>
        <v/>
      </c>
      <c r="F49" s="702" t="str">
        <f>IF('Mapa final'!H52="","",'Mapa final'!H52)</f>
        <v/>
      </c>
      <c r="G49" s="702" t="str">
        <f>IF('Mapa final'!L52="","",'Mapa final'!L52)</f>
        <v/>
      </c>
      <c r="H49" s="69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12" t="str">
        <f>IF('Mapa final'!Y52="","",'Mapa final'!Y52)</f>
        <v/>
      </c>
      <c r="J49" s="412" t="str">
        <f>IF('Mapa final'!AA52="","",'Mapa final'!AA52)</f>
        <v/>
      </c>
      <c r="K49" s="412" t="str">
        <f t="shared" si="0"/>
        <v/>
      </c>
      <c r="L49" s="412" t="str">
        <f>IF('Mapa final'!AD52="","",'Mapa final'!AD52)</f>
        <v/>
      </c>
      <c r="M49" s="448" t="str">
        <f>IF('Mapa final'!P52="","",'Mapa final'!P52)</f>
        <v/>
      </c>
      <c r="N49" s="447"/>
      <c r="O49" s="447"/>
      <c r="P49" s="447"/>
      <c r="Q49" s="410"/>
    </row>
    <row r="50" spans="1:17" ht="43.5" customHeight="1" x14ac:dyDescent="0.25">
      <c r="A50" s="118" t="s">
        <v>681</v>
      </c>
      <c r="B50" s="697"/>
      <c r="C50" s="699"/>
      <c r="D50" s="701"/>
      <c r="E50" s="699"/>
      <c r="F50" s="702"/>
      <c r="G50" s="702"/>
      <c r="H50" s="695"/>
      <c r="I50" s="412" t="str">
        <f>IF('Mapa final'!Y53="","",'Mapa final'!Y53)</f>
        <v/>
      </c>
      <c r="J50" s="412" t="str">
        <f>IF('Mapa final'!AA53="","",'Mapa final'!AA53)</f>
        <v/>
      </c>
      <c r="K50" s="412" t="str">
        <f t="shared" si="0"/>
        <v/>
      </c>
      <c r="L50" s="412" t="str">
        <f>IF('Mapa final'!AD53="","",'Mapa final'!AD53)</f>
        <v/>
      </c>
      <c r="M50" s="347" t="str">
        <f>IF('Mapa final'!P53="","",'Mapa final'!P53)</f>
        <v/>
      </c>
      <c r="N50" s="409"/>
      <c r="O50" s="409"/>
      <c r="P50" s="409"/>
      <c r="Q50" s="410"/>
    </row>
    <row r="51" spans="1:17" ht="43.5" customHeight="1" x14ac:dyDescent="0.25">
      <c r="A51" s="118" t="s">
        <v>682</v>
      </c>
      <c r="B51" s="697"/>
      <c r="C51" s="699"/>
      <c r="D51" s="701"/>
      <c r="E51" s="699"/>
      <c r="F51" s="702"/>
      <c r="G51" s="702"/>
      <c r="H51" s="695"/>
      <c r="I51" s="412" t="str">
        <f>IF('Mapa final'!Y54="","",'Mapa final'!Y54)</f>
        <v/>
      </c>
      <c r="J51" s="412" t="str">
        <f>IF('Mapa final'!AA54="","",'Mapa final'!AA54)</f>
        <v/>
      </c>
      <c r="K51" s="412" t="str">
        <f t="shared" si="0"/>
        <v/>
      </c>
      <c r="L51" s="412" t="str">
        <f>IF('Mapa final'!AD54="","",'Mapa final'!AD54)</f>
        <v/>
      </c>
      <c r="M51" s="347" t="str">
        <f>IF('Mapa final'!P54="","",'Mapa final'!P54)</f>
        <v/>
      </c>
      <c r="N51" s="409"/>
      <c r="O51" s="409"/>
      <c r="P51" s="409"/>
      <c r="Q51" s="410"/>
    </row>
    <row r="52" spans="1:17" ht="43.5" customHeight="1" x14ac:dyDescent="0.25">
      <c r="A52" s="118" t="s">
        <v>683</v>
      </c>
      <c r="B52" s="697"/>
      <c r="C52" s="699"/>
      <c r="D52" s="701"/>
      <c r="E52" s="699"/>
      <c r="F52" s="702"/>
      <c r="G52" s="702"/>
      <c r="H52" s="695"/>
      <c r="I52" s="412" t="str">
        <f>IF('Mapa final'!Y55="","",'Mapa final'!Y55)</f>
        <v/>
      </c>
      <c r="J52" s="412" t="str">
        <f>IF('Mapa final'!AA55="","",'Mapa final'!AA55)</f>
        <v/>
      </c>
      <c r="K52" s="412" t="str">
        <f t="shared" si="0"/>
        <v/>
      </c>
      <c r="L52" s="412" t="str">
        <f>IF('Mapa final'!AD55="","",'Mapa final'!AD55)</f>
        <v/>
      </c>
      <c r="M52" s="347" t="str">
        <f>IF('Mapa final'!P55="","",'Mapa final'!P55)</f>
        <v/>
      </c>
      <c r="N52" s="409"/>
      <c r="O52" s="409"/>
      <c r="P52" s="409"/>
      <c r="Q52" s="410"/>
    </row>
    <row r="53" spans="1:17" ht="43.5" customHeight="1" x14ac:dyDescent="0.25">
      <c r="A53" s="118" t="s">
        <v>684</v>
      </c>
      <c r="B53" s="697"/>
      <c r="C53" s="699"/>
      <c r="D53" s="701"/>
      <c r="E53" s="699"/>
      <c r="F53" s="702"/>
      <c r="G53" s="702"/>
      <c r="H53" s="695"/>
      <c r="I53" s="412" t="str">
        <f>IF('Mapa final'!Y56="","",'Mapa final'!Y56)</f>
        <v/>
      </c>
      <c r="J53" s="412" t="str">
        <f>IF('Mapa final'!AA56="","",'Mapa final'!AA56)</f>
        <v/>
      </c>
      <c r="K53" s="412" t="str">
        <f t="shared" si="0"/>
        <v/>
      </c>
      <c r="L53" s="412" t="str">
        <f>IF('Mapa final'!AD56="","",'Mapa final'!AD56)</f>
        <v/>
      </c>
      <c r="M53" s="347" t="str">
        <f>IF('Mapa final'!P56="","",'Mapa final'!P56)</f>
        <v/>
      </c>
      <c r="N53" s="409"/>
      <c r="O53" s="409"/>
      <c r="P53" s="409"/>
      <c r="Q53" s="410"/>
    </row>
    <row r="54" spans="1:17" ht="43.5" customHeight="1" x14ac:dyDescent="0.25">
      <c r="A54" s="118" t="s">
        <v>685</v>
      </c>
      <c r="B54" s="697"/>
      <c r="C54" s="699"/>
      <c r="D54" s="701"/>
      <c r="E54" s="699"/>
      <c r="F54" s="702"/>
      <c r="G54" s="702"/>
      <c r="H54" s="695"/>
      <c r="I54" s="412" t="str">
        <f>IF('Mapa final'!Y57="","",'Mapa final'!Y57)</f>
        <v/>
      </c>
      <c r="J54" s="412" t="str">
        <f>IF('Mapa final'!AA57="","",'Mapa final'!AA57)</f>
        <v/>
      </c>
      <c r="K54" s="412" t="str">
        <f t="shared" si="0"/>
        <v/>
      </c>
      <c r="L54" s="412" t="str">
        <f>IF('Mapa final'!AD57="","",'Mapa final'!AD57)</f>
        <v/>
      </c>
      <c r="M54" s="347" t="str">
        <f>IF('Mapa final'!P57="","",'Mapa final'!P57)</f>
        <v/>
      </c>
      <c r="N54" s="409"/>
      <c r="O54" s="409"/>
      <c r="P54" s="409"/>
      <c r="Q54" s="410"/>
    </row>
    <row r="55" spans="1:17" ht="43.5" customHeight="1" x14ac:dyDescent="0.25">
      <c r="A55" s="118" t="s">
        <v>686</v>
      </c>
      <c r="B55" s="696"/>
      <c r="C55" s="698" t="str">
        <f>IF('Mapa final'!E58="","",'Mapa final'!E58)</f>
        <v/>
      </c>
      <c r="D55" s="700"/>
      <c r="E55" s="698" t="str">
        <f>IF('Mapa final'!D58="","",'Mapa final'!D58)</f>
        <v/>
      </c>
      <c r="F55" s="702" t="str">
        <f>IF('Mapa final'!H58="","",'Mapa final'!H58)</f>
        <v/>
      </c>
      <c r="G55" s="702" t="str">
        <f>IF('Mapa final'!L58="","",'Mapa final'!L58)</f>
        <v/>
      </c>
      <c r="H55" s="69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12" t="str">
        <f>IF('Mapa final'!Y58="","",'Mapa final'!Y58)</f>
        <v/>
      </c>
      <c r="J55" s="412" t="str">
        <f>IF('Mapa final'!AA58="","",'Mapa final'!AA58)</f>
        <v/>
      </c>
      <c r="K55" s="412" t="str">
        <f t="shared" si="0"/>
        <v/>
      </c>
      <c r="L55" s="412" t="str">
        <f>IF('Mapa final'!AD58="","",'Mapa final'!AD58)</f>
        <v/>
      </c>
      <c r="M55" s="347" t="str">
        <f>IF('Mapa final'!P58="","",'Mapa final'!P58)</f>
        <v/>
      </c>
      <c r="N55" s="409"/>
      <c r="O55" s="409"/>
      <c r="P55" s="409"/>
      <c r="Q55" s="410"/>
    </row>
    <row r="56" spans="1:17" ht="43.5" customHeight="1" x14ac:dyDescent="0.25">
      <c r="A56" s="118" t="s">
        <v>687</v>
      </c>
      <c r="B56" s="697"/>
      <c r="C56" s="699"/>
      <c r="D56" s="701"/>
      <c r="E56" s="699"/>
      <c r="F56" s="702"/>
      <c r="G56" s="702"/>
      <c r="H56" s="695"/>
      <c r="I56" s="412" t="str">
        <f>IF('Mapa final'!Y59="","",'Mapa final'!Y59)</f>
        <v/>
      </c>
      <c r="J56" s="412" t="str">
        <f>IF('Mapa final'!AA59="","",'Mapa final'!AA59)</f>
        <v/>
      </c>
      <c r="K56" s="412" t="str">
        <f t="shared" si="0"/>
        <v/>
      </c>
      <c r="L56" s="412" t="str">
        <f>IF('Mapa final'!AD59="","",'Mapa final'!AD59)</f>
        <v/>
      </c>
      <c r="M56" s="347" t="str">
        <f>IF('Mapa final'!P59="","",'Mapa final'!P59)</f>
        <v/>
      </c>
      <c r="N56" s="409"/>
      <c r="O56" s="409"/>
      <c r="P56" s="409"/>
      <c r="Q56" s="410"/>
    </row>
    <row r="57" spans="1:17" ht="43.5" customHeight="1" x14ac:dyDescent="0.25">
      <c r="A57" s="118" t="s">
        <v>688</v>
      </c>
      <c r="B57" s="697"/>
      <c r="C57" s="699"/>
      <c r="D57" s="701"/>
      <c r="E57" s="699"/>
      <c r="F57" s="702"/>
      <c r="G57" s="702"/>
      <c r="H57" s="695"/>
      <c r="I57" s="412" t="str">
        <f>IF('Mapa final'!Y60="","",'Mapa final'!Y60)</f>
        <v/>
      </c>
      <c r="J57" s="412" t="str">
        <f>IF('Mapa final'!AA60="","",'Mapa final'!AA60)</f>
        <v/>
      </c>
      <c r="K57" s="412" t="str">
        <f t="shared" si="0"/>
        <v/>
      </c>
      <c r="L57" s="412" t="str">
        <f>IF('Mapa final'!AD60="","",'Mapa final'!AD60)</f>
        <v/>
      </c>
      <c r="M57" s="347" t="str">
        <f>IF('Mapa final'!P60="","",'Mapa final'!P60)</f>
        <v/>
      </c>
      <c r="N57" s="409"/>
      <c r="O57" s="409"/>
      <c r="P57" s="409"/>
      <c r="Q57" s="410"/>
    </row>
    <row r="58" spans="1:17" ht="43.5" customHeight="1" x14ac:dyDescent="0.25">
      <c r="A58" s="118" t="s">
        <v>689</v>
      </c>
      <c r="B58" s="697"/>
      <c r="C58" s="699"/>
      <c r="D58" s="701"/>
      <c r="E58" s="699"/>
      <c r="F58" s="702"/>
      <c r="G58" s="702"/>
      <c r="H58" s="695"/>
      <c r="I58" s="412" t="str">
        <f>IF('Mapa final'!Y61="","",'Mapa final'!Y61)</f>
        <v/>
      </c>
      <c r="J58" s="412" t="str">
        <f>IF('Mapa final'!AA61="","",'Mapa final'!AA61)</f>
        <v/>
      </c>
      <c r="K58" s="412" t="str">
        <f t="shared" si="0"/>
        <v/>
      </c>
      <c r="L58" s="412" t="str">
        <f>IF('Mapa final'!AD61="","",'Mapa final'!AD61)</f>
        <v/>
      </c>
      <c r="M58" s="347" t="str">
        <f>IF('Mapa final'!P61="","",'Mapa final'!P61)</f>
        <v/>
      </c>
      <c r="N58" s="409"/>
      <c r="O58" s="409"/>
      <c r="P58" s="409"/>
      <c r="Q58" s="410"/>
    </row>
    <row r="59" spans="1:17" ht="43.5" customHeight="1" x14ac:dyDescent="0.25">
      <c r="A59" s="118" t="s">
        <v>690</v>
      </c>
      <c r="B59" s="697"/>
      <c r="C59" s="699"/>
      <c r="D59" s="701"/>
      <c r="E59" s="699"/>
      <c r="F59" s="702"/>
      <c r="G59" s="702"/>
      <c r="H59" s="695"/>
      <c r="I59" s="412" t="str">
        <f>IF('Mapa final'!Y62="","",'Mapa final'!Y62)</f>
        <v/>
      </c>
      <c r="J59" s="412" t="str">
        <f>IF('Mapa final'!AA62="","",'Mapa final'!AA62)</f>
        <v/>
      </c>
      <c r="K59" s="412" t="str">
        <f t="shared" si="0"/>
        <v/>
      </c>
      <c r="L59" s="412" t="str">
        <f>IF('Mapa final'!AD62="","",'Mapa final'!AD62)</f>
        <v/>
      </c>
      <c r="M59" s="347" t="str">
        <f>IF('Mapa final'!P62="","",'Mapa final'!P62)</f>
        <v/>
      </c>
      <c r="N59" s="409"/>
      <c r="O59" s="409"/>
      <c r="P59" s="409"/>
      <c r="Q59" s="410"/>
    </row>
    <row r="60" spans="1:17" ht="43.5" customHeight="1" x14ac:dyDescent="0.25">
      <c r="A60" s="118" t="s">
        <v>691</v>
      </c>
      <c r="B60" s="697"/>
      <c r="C60" s="699"/>
      <c r="D60" s="701"/>
      <c r="E60" s="699"/>
      <c r="F60" s="702"/>
      <c r="G60" s="702"/>
      <c r="H60" s="695"/>
      <c r="I60" s="412" t="str">
        <f>IF('Mapa final'!Y63="","",'Mapa final'!Y63)</f>
        <v/>
      </c>
      <c r="J60" s="412" t="str">
        <f>IF('Mapa final'!AA63="","",'Mapa final'!AA63)</f>
        <v/>
      </c>
      <c r="K60" s="412" t="str">
        <f t="shared" si="0"/>
        <v/>
      </c>
      <c r="L60" s="412" t="str">
        <f>IF('Mapa final'!AD63="","",'Mapa final'!AD63)</f>
        <v/>
      </c>
      <c r="M60" s="347" t="str">
        <f>IF('Mapa final'!P63="","",'Mapa final'!P63)</f>
        <v/>
      </c>
      <c r="N60" s="409"/>
      <c r="O60" s="409"/>
      <c r="P60" s="409"/>
      <c r="Q60" s="410"/>
    </row>
    <row r="61" spans="1:17" ht="43.5" customHeight="1" x14ac:dyDescent="0.25">
      <c r="A61" s="118" t="s">
        <v>692</v>
      </c>
      <c r="B61" s="696"/>
      <c r="C61" s="698" t="str">
        <f>IF('Mapa final'!E64="","",'Mapa final'!E64)</f>
        <v/>
      </c>
      <c r="D61" s="700"/>
      <c r="E61" s="698" t="str">
        <f>IF('Mapa final'!D64="","",'Mapa final'!D64)</f>
        <v/>
      </c>
      <c r="F61" s="702" t="str">
        <f>IF('Mapa final'!H64="","",'Mapa final'!H64)</f>
        <v/>
      </c>
      <c r="G61" s="702" t="str">
        <f>IF('Mapa final'!L64="","",'Mapa final'!L64)</f>
        <v/>
      </c>
      <c r="H61" s="69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12" t="str">
        <f>IF('Mapa final'!Y64="","",'Mapa final'!Y64)</f>
        <v/>
      </c>
      <c r="J61" s="412" t="str">
        <f>IF('Mapa final'!AA64="","",'Mapa final'!AA64)</f>
        <v/>
      </c>
      <c r="K61" s="412" t="str">
        <f t="shared" si="0"/>
        <v/>
      </c>
      <c r="L61" s="412" t="str">
        <f>IF('Mapa final'!AD64="","",'Mapa final'!AD64)</f>
        <v/>
      </c>
      <c r="M61" s="347" t="str">
        <f>IF('Mapa final'!P64="","",'Mapa final'!P64)</f>
        <v/>
      </c>
      <c r="N61" s="409"/>
      <c r="O61" s="409"/>
      <c r="P61" s="409"/>
      <c r="Q61" s="410"/>
    </row>
    <row r="62" spans="1:17" ht="43.5" customHeight="1" x14ac:dyDescent="0.25">
      <c r="A62" s="118" t="s">
        <v>693</v>
      </c>
      <c r="B62" s="697"/>
      <c r="C62" s="699"/>
      <c r="D62" s="701"/>
      <c r="E62" s="699"/>
      <c r="F62" s="702"/>
      <c r="G62" s="702"/>
      <c r="H62" s="695"/>
      <c r="I62" s="412" t="str">
        <f>IF('Mapa final'!Y65="","",'Mapa final'!Y65)</f>
        <v/>
      </c>
      <c r="J62" s="412" t="str">
        <f>IF('Mapa final'!AA65="","",'Mapa final'!AA65)</f>
        <v/>
      </c>
      <c r="K62" s="412" t="str">
        <f t="shared" si="0"/>
        <v/>
      </c>
      <c r="L62" s="412" t="str">
        <f>IF('Mapa final'!AD65="","",'Mapa final'!AD65)</f>
        <v/>
      </c>
      <c r="M62" s="347" t="str">
        <f>IF('Mapa final'!P65="","",'Mapa final'!P65)</f>
        <v/>
      </c>
      <c r="N62" s="409"/>
      <c r="O62" s="409"/>
      <c r="P62" s="409"/>
      <c r="Q62" s="410"/>
    </row>
    <row r="63" spans="1:17" ht="43.5" customHeight="1" x14ac:dyDescent="0.25">
      <c r="A63" s="118" t="s">
        <v>694</v>
      </c>
      <c r="B63" s="697"/>
      <c r="C63" s="699"/>
      <c r="D63" s="701"/>
      <c r="E63" s="699"/>
      <c r="F63" s="702"/>
      <c r="G63" s="702"/>
      <c r="H63" s="695"/>
      <c r="I63" s="412" t="str">
        <f>IF('Mapa final'!Y66="","",'Mapa final'!Y66)</f>
        <v/>
      </c>
      <c r="J63" s="412" t="str">
        <f>IF('Mapa final'!AA66="","",'Mapa final'!AA66)</f>
        <v/>
      </c>
      <c r="K63" s="412" t="str">
        <f t="shared" si="0"/>
        <v/>
      </c>
      <c r="L63" s="412" t="str">
        <f>IF('Mapa final'!AD66="","",'Mapa final'!AD66)</f>
        <v/>
      </c>
      <c r="M63" s="347" t="str">
        <f>IF('Mapa final'!P66="","",'Mapa final'!P66)</f>
        <v/>
      </c>
      <c r="N63" s="409"/>
      <c r="O63" s="409"/>
      <c r="P63" s="409"/>
      <c r="Q63" s="410"/>
    </row>
    <row r="64" spans="1:17" ht="43.5" customHeight="1" x14ac:dyDescent="0.25">
      <c r="A64" s="118" t="s">
        <v>695</v>
      </c>
      <c r="B64" s="697"/>
      <c r="C64" s="699"/>
      <c r="D64" s="701"/>
      <c r="E64" s="699"/>
      <c r="F64" s="702"/>
      <c r="G64" s="702"/>
      <c r="H64" s="695"/>
      <c r="I64" s="412" t="str">
        <f>IF('Mapa final'!Y67="","",'Mapa final'!Y67)</f>
        <v/>
      </c>
      <c r="J64" s="412" t="str">
        <f>IF('Mapa final'!AA67="","",'Mapa final'!AA67)</f>
        <v/>
      </c>
      <c r="K64" s="412" t="str">
        <f t="shared" si="0"/>
        <v/>
      </c>
      <c r="L64" s="412" t="str">
        <f>IF('Mapa final'!AD67="","",'Mapa final'!AD67)</f>
        <v/>
      </c>
      <c r="M64" s="347" t="str">
        <f>IF('Mapa final'!P67="","",'Mapa final'!P67)</f>
        <v/>
      </c>
      <c r="N64" s="409"/>
      <c r="O64" s="409"/>
      <c r="P64" s="409"/>
      <c r="Q64" s="410"/>
    </row>
    <row r="65" spans="1:17" ht="43.5" customHeight="1" x14ac:dyDescent="0.25">
      <c r="A65" s="118" t="s">
        <v>696</v>
      </c>
      <c r="B65" s="697"/>
      <c r="C65" s="699"/>
      <c r="D65" s="701"/>
      <c r="E65" s="699"/>
      <c r="F65" s="702"/>
      <c r="G65" s="702"/>
      <c r="H65" s="695"/>
      <c r="I65" s="412" t="str">
        <f>IF('Mapa final'!Y68="","",'Mapa final'!Y68)</f>
        <v/>
      </c>
      <c r="J65" s="412" t="str">
        <f>IF('Mapa final'!AA68="","",'Mapa final'!AA68)</f>
        <v/>
      </c>
      <c r="K65" s="412" t="str">
        <f t="shared" si="0"/>
        <v/>
      </c>
      <c r="L65" s="412" t="str">
        <f>IF('Mapa final'!AD68="","",'Mapa final'!AD68)</f>
        <v/>
      </c>
      <c r="M65" s="347" t="str">
        <f>IF('Mapa final'!P68="","",'Mapa final'!P68)</f>
        <v/>
      </c>
      <c r="N65" s="409"/>
      <c r="O65" s="409"/>
      <c r="P65" s="409"/>
      <c r="Q65" s="410"/>
    </row>
    <row r="66" spans="1:17" ht="43.5" customHeight="1" x14ac:dyDescent="0.25">
      <c r="A66" s="118" t="s">
        <v>697</v>
      </c>
      <c r="B66" s="697"/>
      <c r="C66" s="699"/>
      <c r="D66" s="701"/>
      <c r="E66" s="699"/>
      <c r="F66" s="702"/>
      <c r="G66" s="702"/>
      <c r="H66" s="695"/>
      <c r="I66" s="412" t="str">
        <f>IF('Mapa final'!Y69="","",'Mapa final'!Y69)</f>
        <v/>
      </c>
      <c r="J66" s="412" t="str">
        <f>IF('Mapa final'!AA69="","",'Mapa final'!AA69)</f>
        <v/>
      </c>
      <c r="K66" s="412" t="str">
        <f t="shared" si="0"/>
        <v/>
      </c>
      <c r="L66" s="412" t="str">
        <f>IF('Mapa final'!AD69="","",'Mapa final'!AD69)</f>
        <v/>
      </c>
      <c r="M66" s="347" t="str">
        <f>IF('Mapa final'!P69="","",'Mapa final'!P69)</f>
        <v/>
      </c>
      <c r="N66" s="409"/>
      <c r="O66" s="409"/>
      <c r="P66" s="409"/>
      <c r="Q66" s="410"/>
    </row>
    <row r="67" spans="1:17" ht="43.5" customHeight="1" x14ac:dyDescent="0.25">
      <c r="A67" s="118" t="s">
        <v>698</v>
      </c>
      <c r="B67" s="696"/>
      <c r="C67" s="698" t="str">
        <f>IF('Mapa final'!E70="","",'Mapa final'!E70)</f>
        <v/>
      </c>
      <c r="D67" s="700"/>
      <c r="E67" s="698" t="str">
        <f>IF('Mapa final'!D70="","",'Mapa final'!D70)</f>
        <v/>
      </c>
      <c r="F67" s="702" t="str">
        <f>IF('Mapa final'!H70="","",'Mapa final'!H70)</f>
        <v/>
      </c>
      <c r="G67" s="702" t="str">
        <f>IF('Mapa final'!L70="","",'Mapa final'!L70)</f>
        <v/>
      </c>
      <c r="H67" s="69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12" t="str">
        <f>IF('Mapa final'!Y70="","",'Mapa final'!Y70)</f>
        <v/>
      </c>
      <c r="J67" s="412" t="str">
        <f>IF('Mapa final'!AA70="","",'Mapa final'!AA70)</f>
        <v/>
      </c>
      <c r="K67" s="412" t="str">
        <f t="shared" si="0"/>
        <v/>
      </c>
      <c r="L67" s="412" t="str">
        <f>IF('Mapa final'!AD70="","",'Mapa final'!AD70)</f>
        <v/>
      </c>
      <c r="M67" s="347" t="str">
        <f>IF('Mapa final'!P70="","",'Mapa final'!P70)</f>
        <v/>
      </c>
      <c r="N67" s="409"/>
      <c r="O67" s="409"/>
      <c r="P67" s="409"/>
      <c r="Q67" s="410"/>
    </row>
    <row r="68" spans="1:17" ht="43.5" customHeight="1" x14ac:dyDescent="0.25">
      <c r="A68" s="118" t="s">
        <v>699</v>
      </c>
      <c r="B68" s="697"/>
      <c r="C68" s="699"/>
      <c r="D68" s="701"/>
      <c r="E68" s="699"/>
      <c r="F68" s="702"/>
      <c r="G68" s="702"/>
      <c r="H68" s="695"/>
      <c r="I68" s="412" t="str">
        <f>IF('Mapa final'!Y71="","",'Mapa final'!Y71)</f>
        <v/>
      </c>
      <c r="J68" s="412" t="str">
        <f>IF('Mapa final'!AA71="","",'Mapa final'!AA71)</f>
        <v/>
      </c>
      <c r="K68" s="412" t="str">
        <f t="shared" si="0"/>
        <v/>
      </c>
      <c r="L68" s="412" t="str">
        <f>IF('Mapa final'!AD71="","",'Mapa final'!AD71)</f>
        <v/>
      </c>
      <c r="M68" s="347" t="str">
        <f>IF('Mapa final'!P71="","",'Mapa final'!P71)</f>
        <v/>
      </c>
      <c r="N68" s="409"/>
      <c r="O68" s="409"/>
      <c r="P68" s="409"/>
      <c r="Q68" s="410"/>
    </row>
    <row r="69" spans="1:17" ht="43.5" customHeight="1" x14ac:dyDescent="0.25">
      <c r="A69" s="118" t="s">
        <v>700</v>
      </c>
      <c r="B69" s="697"/>
      <c r="C69" s="699"/>
      <c r="D69" s="701"/>
      <c r="E69" s="699"/>
      <c r="F69" s="702"/>
      <c r="G69" s="702"/>
      <c r="H69" s="695"/>
      <c r="I69" s="412" t="str">
        <f>IF('Mapa final'!Y72="","",'Mapa final'!Y72)</f>
        <v/>
      </c>
      <c r="J69" s="412" t="str">
        <f>IF('Mapa final'!AA72="","",'Mapa final'!AA72)</f>
        <v/>
      </c>
      <c r="K69" s="412" t="str">
        <f t="shared" si="0"/>
        <v/>
      </c>
      <c r="L69" s="412" t="str">
        <f>IF('Mapa final'!AD72="","",'Mapa final'!AD72)</f>
        <v/>
      </c>
      <c r="M69" s="347" t="str">
        <f>IF('Mapa final'!P72="","",'Mapa final'!P72)</f>
        <v/>
      </c>
      <c r="N69" s="409"/>
      <c r="O69" s="409"/>
      <c r="P69" s="409"/>
      <c r="Q69" s="410"/>
    </row>
    <row r="70" spans="1:17" ht="43.5" customHeight="1" x14ac:dyDescent="0.25">
      <c r="A70" s="118" t="s">
        <v>701</v>
      </c>
      <c r="B70" s="697"/>
      <c r="C70" s="699"/>
      <c r="D70" s="701"/>
      <c r="E70" s="699"/>
      <c r="F70" s="702"/>
      <c r="G70" s="702"/>
      <c r="H70" s="695"/>
      <c r="I70" s="412" t="str">
        <f>IF('Mapa final'!Y73="","",'Mapa final'!Y73)</f>
        <v/>
      </c>
      <c r="J70" s="412" t="str">
        <f>IF('Mapa final'!AA73="","",'Mapa final'!AA73)</f>
        <v/>
      </c>
      <c r="K70" s="412" t="str">
        <f t="shared" si="0"/>
        <v/>
      </c>
      <c r="L70" s="412" t="str">
        <f>IF('Mapa final'!AD73="","",'Mapa final'!AD73)</f>
        <v/>
      </c>
      <c r="M70" s="347" t="str">
        <f>IF('Mapa final'!P73="","",'Mapa final'!P73)</f>
        <v/>
      </c>
      <c r="N70" s="409"/>
      <c r="O70" s="409"/>
      <c r="P70" s="409"/>
      <c r="Q70" s="410"/>
    </row>
    <row r="71" spans="1:17" ht="43.5" customHeight="1" x14ac:dyDescent="0.25">
      <c r="A71" s="118" t="s">
        <v>702</v>
      </c>
      <c r="B71" s="697"/>
      <c r="C71" s="699"/>
      <c r="D71" s="701"/>
      <c r="E71" s="699"/>
      <c r="F71" s="702"/>
      <c r="G71" s="702"/>
      <c r="H71" s="695"/>
      <c r="I71" s="412" t="str">
        <f>IF('Mapa final'!Y74="","",'Mapa final'!Y74)</f>
        <v/>
      </c>
      <c r="J71" s="412" t="str">
        <f>IF('Mapa final'!AA74="","",'Mapa final'!AA74)</f>
        <v/>
      </c>
      <c r="K71" s="412" t="str">
        <f t="shared" si="0"/>
        <v/>
      </c>
      <c r="L71" s="412" t="str">
        <f>IF('Mapa final'!AD74="","",'Mapa final'!AD74)</f>
        <v/>
      </c>
      <c r="M71" s="347" t="str">
        <f>IF('Mapa final'!P74="","",'Mapa final'!P74)</f>
        <v/>
      </c>
      <c r="N71" s="409"/>
      <c r="O71" s="409"/>
      <c r="P71" s="409"/>
      <c r="Q71" s="410"/>
    </row>
    <row r="72" spans="1:17" ht="43.5" customHeight="1" x14ac:dyDescent="0.25">
      <c r="A72" s="118" t="s">
        <v>703</v>
      </c>
      <c r="B72" s="697"/>
      <c r="C72" s="699"/>
      <c r="D72" s="701"/>
      <c r="E72" s="699"/>
      <c r="F72" s="702"/>
      <c r="G72" s="702"/>
      <c r="H72" s="695"/>
      <c r="I72" s="412" t="str">
        <f>IF('Mapa final'!Y75="","",'Mapa final'!Y75)</f>
        <v/>
      </c>
      <c r="J72" s="412" t="str">
        <f>IF('Mapa final'!AA75="","",'Mapa final'!AA75)</f>
        <v/>
      </c>
      <c r="K72" s="412"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12" t="str">
        <f>IF('Mapa final'!AD75="","",'Mapa final'!AD75)</f>
        <v/>
      </c>
      <c r="M72" s="347" t="str">
        <f>IF('Mapa final'!P75="","",'Mapa final'!P75)</f>
        <v/>
      </c>
      <c r="N72" s="409"/>
      <c r="O72" s="409"/>
      <c r="P72" s="409"/>
      <c r="Q72" s="410"/>
    </row>
    <row r="73" spans="1:17" ht="43.5" customHeight="1" x14ac:dyDescent="0.25">
      <c r="A73" s="118" t="s">
        <v>704</v>
      </c>
      <c r="B73" s="696"/>
      <c r="C73" s="698" t="str">
        <f>IF('Mapa final'!E76="","",'Mapa final'!E76)</f>
        <v/>
      </c>
      <c r="D73" s="700"/>
      <c r="E73" s="698" t="str">
        <f>IF('Mapa final'!D76="","",'Mapa final'!D76)</f>
        <v/>
      </c>
      <c r="F73" s="702" t="str">
        <f>IF('Mapa final'!H76="","",'Mapa final'!H76)</f>
        <v/>
      </c>
      <c r="G73" s="702" t="str">
        <f>IF('Mapa final'!L76="","",'Mapa final'!L76)</f>
        <v/>
      </c>
      <c r="H73" s="69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12" t="str">
        <f>IF('Mapa final'!Y76="","",'Mapa final'!Y76)</f>
        <v/>
      </c>
      <c r="J73" s="412" t="str">
        <f>IF('Mapa final'!AA76="","",'Mapa final'!AA76)</f>
        <v/>
      </c>
      <c r="K73" s="412" t="str">
        <f t="shared" si="1"/>
        <v/>
      </c>
      <c r="L73" s="412" t="str">
        <f>IF('Mapa final'!AD76="","",'Mapa final'!AD76)</f>
        <v/>
      </c>
      <c r="M73" s="347" t="str">
        <f>IF('Mapa final'!P76="","",'Mapa final'!P76)</f>
        <v/>
      </c>
      <c r="N73" s="409"/>
      <c r="O73" s="409"/>
      <c r="P73" s="409"/>
      <c r="Q73" s="410"/>
    </row>
    <row r="74" spans="1:17" ht="43.5" customHeight="1" x14ac:dyDescent="0.25">
      <c r="A74" s="118" t="s">
        <v>705</v>
      </c>
      <c r="B74" s="697"/>
      <c r="C74" s="699"/>
      <c r="D74" s="701"/>
      <c r="E74" s="699"/>
      <c r="F74" s="702"/>
      <c r="G74" s="702"/>
      <c r="H74" s="695"/>
      <c r="I74" s="412" t="str">
        <f>IF('Mapa final'!Y77="","",'Mapa final'!Y77)</f>
        <v/>
      </c>
      <c r="J74" s="412" t="str">
        <f>IF('Mapa final'!AA77="","",'Mapa final'!AA77)</f>
        <v/>
      </c>
      <c r="K74" s="412" t="str">
        <f t="shared" si="1"/>
        <v/>
      </c>
      <c r="L74" s="412" t="str">
        <f>IF('Mapa final'!AD77="","",'Mapa final'!AD77)</f>
        <v/>
      </c>
      <c r="M74" s="347" t="str">
        <f>IF('Mapa final'!P77="","",'Mapa final'!P77)</f>
        <v/>
      </c>
      <c r="N74" s="409"/>
      <c r="O74" s="409"/>
      <c r="P74" s="409"/>
      <c r="Q74" s="410"/>
    </row>
    <row r="75" spans="1:17" ht="43.5" customHeight="1" x14ac:dyDescent="0.25">
      <c r="A75" s="118" t="s">
        <v>706</v>
      </c>
      <c r="B75" s="697"/>
      <c r="C75" s="699"/>
      <c r="D75" s="701"/>
      <c r="E75" s="699"/>
      <c r="F75" s="702"/>
      <c r="G75" s="702"/>
      <c r="H75" s="695"/>
      <c r="I75" s="412" t="str">
        <f>IF('Mapa final'!Y78="","",'Mapa final'!Y78)</f>
        <v/>
      </c>
      <c r="J75" s="412" t="str">
        <f>IF('Mapa final'!AA78="","",'Mapa final'!AA78)</f>
        <v/>
      </c>
      <c r="K75" s="412" t="str">
        <f t="shared" si="1"/>
        <v/>
      </c>
      <c r="L75" s="412" t="str">
        <f>IF('Mapa final'!AD78="","",'Mapa final'!AD78)</f>
        <v/>
      </c>
      <c r="M75" s="347" t="str">
        <f>IF('Mapa final'!P78="","",'Mapa final'!P78)</f>
        <v/>
      </c>
      <c r="N75" s="409"/>
      <c r="O75" s="409"/>
      <c r="P75" s="409"/>
      <c r="Q75" s="410"/>
    </row>
    <row r="76" spans="1:17" ht="43.5" customHeight="1" x14ac:dyDescent="0.25">
      <c r="A76" s="118" t="s">
        <v>707</v>
      </c>
      <c r="B76" s="697"/>
      <c r="C76" s="699"/>
      <c r="D76" s="701"/>
      <c r="E76" s="699"/>
      <c r="F76" s="702"/>
      <c r="G76" s="702"/>
      <c r="H76" s="695"/>
      <c r="I76" s="412" t="str">
        <f>IF('Mapa final'!Y79="","",'Mapa final'!Y79)</f>
        <v/>
      </c>
      <c r="J76" s="412" t="str">
        <f>IF('Mapa final'!AA79="","",'Mapa final'!AA79)</f>
        <v/>
      </c>
      <c r="K76" s="412" t="str">
        <f t="shared" si="1"/>
        <v/>
      </c>
      <c r="L76" s="412" t="str">
        <f>IF('Mapa final'!AD79="","",'Mapa final'!AD79)</f>
        <v/>
      </c>
      <c r="M76" s="347" t="str">
        <f>IF('Mapa final'!P79="","",'Mapa final'!P79)</f>
        <v/>
      </c>
      <c r="N76" s="409"/>
      <c r="O76" s="409"/>
      <c r="P76" s="409"/>
      <c r="Q76" s="410"/>
    </row>
    <row r="77" spans="1:17" ht="43.5" customHeight="1" x14ac:dyDescent="0.25">
      <c r="A77" s="118" t="s">
        <v>708</v>
      </c>
      <c r="B77" s="697"/>
      <c r="C77" s="699"/>
      <c r="D77" s="701"/>
      <c r="E77" s="699"/>
      <c r="F77" s="702"/>
      <c r="G77" s="702"/>
      <c r="H77" s="695"/>
      <c r="I77" s="412" t="str">
        <f>IF('Mapa final'!Y80="","",'Mapa final'!Y80)</f>
        <v/>
      </c>
      <c r="J77" s="412" t="str">
        <f>IF('Mapa final'!AA80="","",'Mapa final'!AA80)</f>
        <v/>
      </c>
      <c r="K77" s="412" t="str">
        <f t="shared" si="1"/>
        <v/>
      </c>
      <c r="L77" s="412" t="str">
        <f>IF('Mapa final'!AD80="","",'Mapa final'!AD80)</f>
        <v/>
      </c>
      <c r="M77" s="347" t="str">
        <f>IF('Mapa final'!P80="","",'Mapa final'!P80)</f>
        <v/>
      </c>
      <c r="N77" s="409"/>
      <c r="O77" s="409"/>
      <c r="P77" s="409"/>
      <c r="Q77" s="410"/>
    </row>
    <row r="78" spans="1:17" ht="43.5" customHeight="1" x14ac:dyDescent="0.25">
      <c r="A78" s="118" t="s">
        <v>709</v>
      </c>
      <c r="B78" s="697"/>
      <c r="C78" s="699"/>
      <c r="D78" s="701"/>
      <c r="E78" s="699"/>
      <c r="F78" s="702"/>
      <c r="G78" s="702"/>
      <c r="H78" s="695"/>
      <c r="I78" s="412" t="str">
        <f>IF('Mapa final'!Y81="","",'Mapa final'!Y81)</f>
        <v/>
      </c>
      <c r="J78" s="412" t="str">
        <f>IF('Mapa final'!AA81="","",'Mapa final'!AA81)</f>
        <v/>
      </c>
      <c r="K78" s="412" t="str">
        <f t="shared" si="1"/>
        <v/>
      </c>
      <c r="L78" s="412" t="str">
        <f>IF('Mapa final'!AD81="","",'Mapa final'!AD81)</f>
        <v/>
      </c>
      <c r="M78" s="347" t="str">
        <f>IF('Mapa final'!P81="","",'Mapa final'!P81)</f>
        <v/>
      </c>
      <c r="N78" s="409"/>
      <c r="O78" s="409"/>
      <c r="P78" s="409"/>
      <c r="Q78" s="410"/>
    </row>
    <row r="79" spans="1:17" ht="43.5" customHeight="1" x14ac:dyDescent="0.25">
      <c r="A79" s="118" t="s">
        <v>710</v>
      </c>
      <c r="B79" s="696"/>
      <c r="C79" s="698" t="str">
        <f>IF('Mapa final'!E82="","",'Mapa final'!E82)</f>
        <v/>
      </c>
      <c r="D79" s="700"/>
      <c r="E79" s="698" t="str">
        <f>IF('Mapa final'!D82="","",'Mapa final'!D82)</f>
        <v/>
      </c>
      <c r="F79" s="702" t="str">
        <f>IF('Mapa final'!H82="","",'Mapa final'!H82)</f>
        <v/>
      </c>
      <c r="G79" s="702" t="str">
        <f>IF('Mapa final'!L82="","",'Mapa final'!L82)</f>
        <v/>
      </c>
      <c r="H79" s="69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12" t="str">
        <f>IF('Mapa final'!Y82="","",'Mapa final'!Y82)</f>
        <v/>
      </c>
      <c r="J79" s="412" t="str">
        <f>IF('Mapa final'!AA82="","",'Mapa final'!AA82)</f>
        <v/>
      </c>
      <c r="K79" s="412" t="str">
        <f t="shared" si="1"/>
        <v/>
      </c>
      <c r="L79" s="412" t="str">
        <f>IF('Mapa final'!AD82="","",'Mapa final'!AD82)</f>
        <v/>
      </c>
      <c r="M79" s="347" t="str">
        <f>IF('Mapa final'!P82="","",'Mapa final'!P82)</f>
        <v/>
      </c>
      <c r="N79" s="409"/>
      <c r="O79" s="409"/>
      <c r="P79" s="409"/>
      <c r="Q79" s="410"/>
    </row>
    <row r="80" spans="1:17" ht="43.5" customHeight="1" x14ac:dyDescent="0.25">
      <c r="A80" s="118" t="s">
        <v>711</v>
      </c>
      <c r="B80" s="697"/>
      <c r="C80" s="699"/>
      <c r="D80" s="701"/>
      <c r="E80" s="699"/>
      <c r="F80" s="702"/>
      <c r="G80" s="702"/>
      <c r="H80" s="695"/>
      <c r="I80" s="412" t="str">
        <f>IF('Mapa final'!Y83="","",'Mapa final'!Y83)</f>
        <v/>
      </c>
      <c r="J80" s="412" t="str">
        <f>IF('Mapa final'!AA83="","",'Mapa final'!AA83)</f>
        <v/>
      </c>
      <c r="K80" s="412" t="str">
        <f t="shared" si="1"/>
        <v/>
      </c>
      <c r="L80" s="412" t="str">
        <f>IF('Mapa final'!AD83="","",'Mapa final'!AD83)</f>
        <v/>
      </c>
      <c r="M80" s="347" t="str">
        <f>IF('Mapa final'!P83="","",'Mapa final'!P83)</f>
        <v/>
      </c>
      <c r="N80" s="409"/>
      <c r="O80" s="409"/>
      <c r="P80" s="409"/>
      <c r="Q80" s="410"/>
    </row>
    <row r="81" spans="1:17" ht="43.5" customHeight="1" x14ac:dyDescent="0.25">
      <c r="A81" s="118" t="s">
        <v>712</v>
      </c>
      <c r="B81" s="697"/>
      <c r="C81" s="699"/>
      <c r="D81" s="701"/>
      <c r="E81" s="699"/>
      <c r="F81" s="702"/>
      <c r="G81" s="702"/>
      <c r="H81" s="695"/>
      <c r="I81" s="412" t="str">
        <f>IF('Mapa final'!Y84="","",'Mapa final'!Y84)</f>
        <v/>
      </c>
      <c r="J81" s="412" t="str">
        <f>IF('Mapa final'!AA84="","",'Mapa final'!AA84)</f>
        <v/>
      </c>
      <c r="K81" s="412" t="str">
        <f t="shared" si="1"/>
        <v/>
      </c>
      <c r="L81" s="412" t="str">
        <f>IF('Mapa final'!AD84="","",'Mapa final'!AD84)</f>
        <v/>
      </c>
      <c r="M81" s="347" t="str">
        <f>IF('Mapa final'!P84="","",'Mapa final'!P84)</f>
        <v/>
      </c>
      <c r="N81" s="409"/>
      <c r="O81" s="409"/>
      <c r="P81" s="409"/>
      <c r="Q81" s="410"/>
    </row>
    <row r="82" spans="1:17" ht="43.5" customHeight="1" x14ac:dyDescent="0.25">
      <c r="A82" s="118" t="s">
        <v>713</v>
      </c>
      <c r="B82" s="697"/>
      <c r="C82" s="699"/>
      <c r="D82" s="701"/>
      <c r="E82" s="699"/>
      <c r="F82" s="702"/>
      <c r="G82" s="702"/>
      <c r="H82" s="695"/>
      <c r="I82" s="412" t="str">
        <f>IF('Mapa final'!Y85="","",'Mapa final'!Y85)</f>
        <v/>
      </c>
      <c r="J82" s="412" t="str">
        <f>IF('Mapa final'!AA85="","",'Mapa final'!AA85)</f>
        <v/>
      </c>
      <c r="K82" s="412" t="str">
        <f t="shared" si="1"/>
        <v/>
      </c>
      <c r="L82" s="412" t="str">
        <f>IF('Mapa final'!AD85="","",'Mapa final'!AD85)</f>
        <v/>
      </c>
      <c r="M82" s="347" t="str">
        <f>IF('Mapa final'!P85="","",'Mapa final'!P85)</f>
        <v/>
      </c>
      <c r="N82" s="409"/>
      <c r="O82" s="409"/>
      <c r="P82" s="409"/>
      <c r="Q82" s="410"/>
    </row>
    <row r="83" spans="1:17" ht="43.5" customHeight="1" x14ac:dyDescent="0.25">
      <c r="A83" s="118" t="s">
        <v>714</v>
      </c>
      <c r="B83" s="697"/>
      <c r="C83" s="699"/>
      <c r="D83" s="701"/>
      <c r="E83" s="699"/>
      <c r="F83" s="702"/>
      <c r="G83" s="702"/>
      <c r="H83" s="695"/>
      <c r="I83" s="412" t="str">
        <f>IF('Mapa final'!Y86="","",'Mapa final'!Y86)</f>
        <v/>
      </c>
      <c r="J83" s="412" t="str">
        <f>IF('Mapa final'!AA86="","",'Mapa final'!AA86)</f>
        <v/>
      </c>
      <c r="K83" s="412" t="str">
        <f t="shared" si="1"/>
        <v/>
      </c>
      <c r="L83" s="412" t="str">
        <f>IF('Mapa final'!AD86="","",'Mapa final'!AD86)</f>
        <v/>
      </c>
      <c r="M83" s="347" t="str">
        <f>IF('Mapa final'!P86="","",'Mapa final'!P86)</f>
        <v/>
      </c>
      <c r="N83" s="409"/>
      <c r="O83" s="409"/>
      <c r="P83" s="409"/>
      <c r="Q83" s="410"/>
    </row>
    <row r="84" spans="1:17" ht="43.5" customHeight="1" x14ac:dyDescent="0.25">
      <c r="A84" s="118" t="s">
        <v>715</v>
      </c>
      <c r="B84" s="697"/>
      <c r="C84" s="699"/>
      <c r="D84" s="701"/>
      <c r="E84" s="699"/>
      <c r="F84" s="702"/>
      <c r="G84" s="702"/>
      <c r="H84" s="695"/>
      <c r="I84" s="412" t="str">
        <f>IF('Mapa final'!Y87="","",'Mapa final'!Y87)</f>
        <v/>
      </c>
      <c r="J84" s="412" t="str">
        <f>IF('Mapa final'!AA87="","",'Mapa final'!AA87)</f>
        <v/>
      </c>
      <c r="K84" s="412" t="str">
        <f t="shared" si="1"/>
        <v/>
      </c>
      <c r="L84" s="412" t="str">
        <f>IF('Mapa final'!AD87="","",'Mapa final'!AD87)</f>
        <v/>
      </c>
      <c r="M84" s="347" t="str">
        <f>IF('Mapa final'!P87="","",'Mapa final'!P87)</f>
        <v/>
      </c>
      <c r="N84" s="409"/>
      <c r="O84" s="409"/>
      <c r="P84" s="409"/>
      <c r="Q84" s="410"/>
    </row>
    <row r="85" spans="1:17" ht="43.5" customHeight="1" x14ac:dyDescent="0.25">
      <c r="A85" s="118" t="s">
        <v>716</v>
      </c>
      <c r="B85" s="696"/>
      <c r="C85" s="698" t="str">
        <f>IF('Mapa final'!E88="","",'Mapa final'!E88)</f>
        <v/>
      </c>
      <c r="D85" s="700"/>
      <c r="E85" s="698" t="str">
        <f>IF('Mapa final'!D88="","",'Mapa final'!D88)</f>
        <v/>
      </c>
      <c r="F85" s="702" t="str">
        <f>IF('Mapa final'!H88="","",'Mapa final'!H88)</f>
        <v/>
      </c>
      <c r="G85" s="702" t="str">
        <f>IF('Mapa final'!L88="","",'Mapa final'!L88)</f>
        <v/>
      </c>
      <c r="H85" s="69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12" t="str">
        <f>IF('Mapa final'!Y88="","",'Mapa final'!Y88)</f>
        <v/>
      </c>
      <c r="J85" s="412" t="str">
        <f>IF('Mapa final'!AA88="","",'Mapa final'!AA88)</f>
        <v/>
      </c>
      <c r="K85" s="412" t="str">
        <f t="shared" si="1"/>
        <v/>
      </c>
      <c r="L85" s="412" t="str">
        <f>IF('Mapa final'!AD88="","",'Mapa final'!AD88)</f>
        <v/>
      </c>
      <c r="M85" s="347" t="str">
        <f>IF('Mapa final'!P88="","",'Mapa final'!P88)</f>
        <v/>
      </c>
      <c r="N85" s="409"/>
      <c r="O85" s="409"/>
      <c r="P85" s="409"/>
      <c r="Q85" s="410"/>
    </row>
    <row r="86" spans="1:17" ht="43.5" customHeight="1" x14ac:dyDescent="0.25">
      <c r="A86" s="118" t="s">
        <v>717</v>
      </c>
      <c r="B86" s="697"/>
      <c r="C86" s="699"/>
      <c r="D86" s="701"/>
      <c r="E86" s="699"/>
      <c r="F86" s="702"/>
      <c r="G86" s="702"/>
      <c r="H86" s="695"/>
      <c r="I86" s="412" t="str">
        <f>IF('Mapa final'!Y89="","",'Mapa final'!Y89)</f>
        <v/>
      </c>
      <c r="J86" s="412" t="str">
        <f>IF('Mapa final'!AA89="","",'Mapa final'!AA89)</f>
        <v/>
      </c>
      <c r="K86" s="412" t="str">
        <f t="shared" si="1"/>
        <v/>
      </c>
      <c r="L86" s="412" t="str">
        <f>IF('Mapa final'!AD89="","",'Mapa final'!AD89)</f>
        <v/>
      </c>
      <c r="M86" s="347" t="str">
        <f>IF('Mapa final'!P89="","",'Mapa final'!P89)</f>
        <v/>
      </c>
      <c r="N86" s="409"/>
      <c r="O86" s="409"/>
      <c r="P86" s="409"/>
      <c r="Q86" s="410"/>
    </row>
    <row r="87" spans="1:17" ht="43.5" customHeight="1" x14ac:dyDescent="0.25">
      <c r="A87" s="118" t="s">
        <v>718</v>
      </c>
      <c r="B87" s="697"/>
      <c r="C87" s="699"/>
      <c r="D87" s="701"/>
      <c r="E87" s="699"/>
      <c r="F87" s="702"/>
      <c r="G87" s="702"/>
      <c r="H87" s="695"/>
      <c r="I87" s="412" t="str">
        <f>IF('Mapa final'!Y90="","",'Mapa final'!Y90)</f>
        <v/>
      </c>
      <c r="J87" s="412" t="str">
        <f>IF('Mapa final'!AA90="","",'Mapa final'!AA90)</f>
        <v/>
      </c>
      <c r="K87" s="412" t="str">
        <f t="shared" si="1"/>
        <v/>
      </c>
      <c r="L87" s="412" t="str">
        <f>IF('Mapa final'!AD90="","",'Mapa final'!AD90)</f>
        <v/>
      </c>
      <c r="M87" s="347" t="str">
        <f>IF('Mapa final'!P90="","",'Mapa final'!P90)</f>
        <v/>
      </c>
      <c r="N87" s="409"/>
      <c r="O87" s="409"/>
      <c r="P87" s="409"/>
      <c r="Q87" s="410"/>
    </row>
    <row r="88" spans="1:17" ht="43.5" customHeight="1" x14ac:dyDescent="0.25">
      <c r="A88" s="118" t="s">
        <v>719</v>
      </c>
      <c r="B88" s="697"/>
      <c r="C88" s="699"/>
      <c r="D88" s="701"/>
      <c r="E88" s="699"/>
      <c r="F88" s="702"/>
      <c r="G88" s="702"/>
      <c r="H88" s="695"/>
      <c r="I88" s="412" t="str">
        <f>IF('Mapa final'!Y91="","",'Mapa final'!Y91)</f>
        <v/>
      </c>
      <c r="J88" s="412" t="str">
        <f>IF('Mapa final'!AA91="","",'Mapa final'!AA91)</f>
        <v/>
      </c>
      <c r="K88" s="412" t="str">
        <f t="shared" si="1"/>
        <v/>
      </c>
      <c r="L88" s="412" t="str">
        <f>IF('Mapa final'!AD91="","",'Mapa final'!AD91)</f>
        <v/>
      </c>
      <c r="M88" s="347" t="str">
        <f>IF('Mapa final'!P91="","",'Mapa final'!P91)</f>
        <v/>
      </c>
      <c r="N88" s="409"/>
      <c r="O88" s="409"/>
      <c r="P88" s="409"/>
      <c r="Q88" s="410"/>
    </row>
    <row r="89" spans="1:17" ht="43.5" customHeight="1" x14ac:dyDescent="0.25">
      <c r="A89" s="118" t="s">
        <v>720</v>
      </c>
      <c r="B89" s="697"/>
      <c r="C89" s="699"/>
      <c r="D89" s="701"/>
      <c r="E89" s="699"/>
      <c r="F89" s="702"/>
      <c r="G89" s="702"/>
      <c r="H89" s="695"/>
      <c r="I89" s="412" t="str">
        <f>IF('Mapa final'!Y92="","",'Mapa final'!Y92)</f>
        <v/>
      </c>
      <c r="J89" s="412" t="str">
        <f>IF('Mapa final'!AA92="","",'Mapa final'!AA92)</f>
        <v/>
      </c>
      <c r="K89" s="412" t="str">
        <f t="shared" si="1"/>
        <v/>
      </c>
      <c r="L89" s="412" t="str">
        <f>IF('Mapa final'!AD92="","",'Mapa final'!AD92)</f>
        <v/>
      </c>
      <c r="M89" s="347" t="str">
        <f>IF('Mapa final'!P92="","",'Mapa final'!P92)</f>
        <v/>
      </c>
      <c r="N89" s="409"/>
      <c r="O89" s="409"/>
      <c r="P89" s="409"/>
      <c r="Q89" s="410"/>
    </row>
    <row r="90" spans="1:17" ht="43.5" customHeight="1" x14ac:dyDescent="0.25">
      <c r="A90" s="118" t="s">
        <v>721</v>
      </c>
      <c r="B90" s="697"/>
      <c r="C90" s="699"/>
      <c r="D90" s="701"/>
      <c r="E90" s="699"/>
      <c r="F90" s="702"/>
      <c r="G90" s="702"/>
      <c r="H90" s="695"/>
      <c r="I90" s="412" t="str">
        <f>IF('Mapa final'!Y93="","",'Mapa final'!Y93)</f>
        <v/>
      </c>
      <c r="J90" s="412" t="str">
        <f>IF('Mapa final'!AA93="","",'Mapa final'!AA93)</f>
        <v/>
      </c>
      <c r="K90" s="412" t="str">
        <f t="shared" si="1"/>
        <v/>
      </c>
      <c r="L90" s="412" t="str">
        <f>IF('Mapa final'!AD93="","",'Mapa final'!AD93)</f>
        <v/>
      </c>
      <c r="M90" s="347" t="str">
        <f>IF('Mapa final'!P93="","",'Mapa final'!P93)</f>
        <v/>
      </c>
      <c r="N90" s="409"/>
      <c r="O90" s="409"/>
      <c r="P90" s="409"/>
      <c r="Q90" s="410"/>
    </row>
    <row r="91" spans="1:17" ht="43.5" customHeight="1" x14ac:dyDescent="0.25">
      <c r="A91" s="118" t="s">
        <v>722</v>
      </c>
      <c r="B91" s="696"/>
      <c r="C91" s="698" t="str">
        <f>IF('Mapa final'!E94="","",'Mapa final'!E94)</f>
        <v/>
      </c>
      <c r="D91" s="700"/>
      <c r="E91" s="698" t="str">
        <f>IF('Mapa final'!D94="","",'Mapa final'!D94)</f>
        <v/>
      </c>
      <c r="F91" s="702" t="str">
        <f>IF('Mapa final'!H94="","",'Mapa final'!H94)</f>
        <v/>
      </c>
      <c r="G91" s="702" t="str">
        <f>IF('Mapa final'!L94="","",'Mapa final'!L94)</f>
        <v/>
      </c>
      <c r="H91" s="69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12" t="str">
        <f>IF('Mapa final'!Y94="","",'Mapa final'!Y94)</f>
        <v/>
      </c>
      <c r="J91" s="412" t="str">
        <f>IF('Mapa final'!AA94="","",'Mapa final'!AA94)</f>
        <v/>
      </c>
      <c r="K91" s="412" t="str">
        <f t="shared" si="1"/>
        <v/>
      </c>
      <c r="L91" s="412" t="str">
        <f>IF('Mapa final'!AD94="","",'Mapa final'!AD94)</f>
        <v/>
      </c>
      <c r="M91" s="347" t="str">
        <f>IF('Mapa final'!P94="","",'Mapa final'!P94)</f>
        <v/>
      </c>
      <c r="N91" s="409"/>
      <c r="O91" s="409"/>
      <c r="P91" s="409"/>
      <c r="Q91" s="410"/>
    </row>
    <row r="92" spans="1:17" ht="43.5" customHeight="1" x14ac:dyDescent="0.25">
      <c r="A92" s="118" t="s">
        <v>723</v>
      </c>
      <c r="B92" s="697"/>
      <c r="C92" s="699"/>
      <c r="D92" s="701"/>
      <c r="E92" s="699"/>
      <c r="F92" s="702"/>
      <c r="G92" s="702"/>
      <c r="H92" s="695"/>
      <c r="I92" s="412" t="str">
        <f>IF('Mapa final'!Y95="","",'Mapa final'!Y95)</f>
        <v/>
      </c>
      <c r="J92" s="412" t="str">
        <f>IF('Mapa final'!AA95="","",'Mapa final'!AA95)</f>
        <v/>
      </c>
      <c r="K92" s="412" t="str">
        <f t="shared" si="1"/>
        <v/>
      </c>
      <c r="L92" s="412" t="str">
        <f>IF('Mapa final'!AD95="","",'Mapa final'!AD95)</f>
        <v/>
      </c>
      <c r="M92" s="347" t="str">
        <f>IF('Mapa final'!P95="","",'Mapa final'!P95)</f>
        <v/>
      </c>
      <c r="N92" s="409"/>
      <c r="O92" s="409"/>
      <c r="P92" s="409"/>
      <c r="Q92" s="410"/>
    </row>
    <row r="93" spans="1:17" ht="43.5" customHeight="1" x14ac:dyDescent="0.25">
      <c r="A93" s="118" t="s">
        <v>724</v>
      </c>
      <c r="B93" s="697"/>
      <c r="C93" s="699"/>
      <c r="D93" s="701"/>
      <c r="E93" s="699"/>
      <c r="F93" s="702"/>
      <c r="G93" s="702"/>
      <c r="H93" s="695"/>
      <c r="I93" s="412" t="str">
        <f>IF('Mapa final'!Y96="","",'Mapa final'!Y96)</f>
        <v/>
      </c>
      <c r="J93" s="412" t="str">
        <f>IF('Mapa final'!AA96="","",'Mapa final'!AA96)</f>
        <v/>
      </c>
      <c r="K93" s="412" t="str">
        <f t="shared" si="1"/>
        <v/>
      </c>
      <c r="L93" s="412" t="str">
        <f>IF('Mapa final'!AD96="","",'Mapa final'!AD96)</f>
        <v/>
      </c>
      <c r="M93" s="347" t="str">
        <f>IF('Mapa final'!P96="","",'Mapa final'!P96)</f>
        <v/>
      </c>
      <c r="N93" s="409"/>
      <c r="O93" s="409"/>
      <c r="P93" s="409"/>
      <c r="Q93" s="410"/>
    </row>
    <row r="94" spans="1:17" ht="43.5" customHeight="1" x14ac:dyDescent="0.25">
      <c r="A94" s="118" t="s">
        <v>725</v>
      </c>
      <c r="B94" s="697"/>
      <c r="C94" s="699"/>
      <c r="D94" s="701"/>
      <c r="E94" s="699"/>
      <c r="F94" s="702"/>
      <c r="G94" s="702"/>
      <c r="H94" s="695"/>
      <c r="I94" s="412" t="str">
        <f>IF('Mapa final'!Y97="","",'Mapa final'!Y97)</f>
        <v/>
      </c>
      <c r="J94" s="412" t="str">
        <f>IF('Mapa final'!AA97="","",'Mapa final'!AA97)</f>
        <v/>
      </c>
      <c r="K94" s="412" t="str">
        <f t="shared" si="1"/>
        <v/>
      </c>
      <c r="L94" s="412" t="str">
        <f>IF('Mapa final'!AD97="","",'Mapa final'!AD97)</f>
        <v/>
      </c>
      <c r="M94" s="347" t="str">
        <f>IF('Mapa final'!P97="","",'Mapa final'!P97)</f>
        <v/>
      </c>
      <c r="N94" s="409"/>
      <c r="O94" s="409"/>
      <c r="P94" s="409"/>
      <c r="Q94" s="410"/>
    </row>
    <row r="95" spans="1:17" ht="43.5" customHeight="1" x14ac:dyDescent="0.25">
      <c r="A95" s="118" t="s">
        <v>726</v>
      </c>
      <c r="B95" s="697"/>
      <c r="C95" s="699"/>
      <c r="D95" s="701"/>
      <c r="E95" s="699"/>
      <c r="F95" s="702"/>
      <c r="G95" s="702"/>
      <c r="H95" s="695"/>
      <c r="I95" s="412" t="str">
        <f>IF('Mapa final'!Y98="","",'Mapa final'!Y98)</f>
        <v/>
      </c>
      <c r="J95" s="412" t="str">
        <f>IF('Mapa final'!AA98="","",'Mapa final'!AA98)</f>
        <v/>
      </c>
      <c r="K95" s="412" t="str">
        <f t="shared" si="1"/>
        <v/>
      </c>
      <c r="L95" s="412" t="str">
        <f>IF('Mapa final'!AD98="","",'Mapa final'!AD98)</f>
        <v/>
      </c>
      <c r="M95" s="347" t="str">
        <f>IF('Mapa final'!P98="","",'Mapa final'!P98)</f>
        <v/>
      </c>
      <c r="N95" s="409"/>
      <c r="O95" s="409"/>
      <c r="P95" s="409"/>
      <c r="Q95" s="410"/>
    </row>
    <row r="96" spans="1:17" ht="43.5" customHeight="1" x14ac:dyDescent="0.25">
      <c r="A96" s="118" t="s">
        <v>727</v>
      </c>
      <c r="B96" s="697"/>
      <c r="C96" s="699"/>
      <c r="D96" s="701"/>
      <c r="E96" s="699"/>
      <c r="F96" s="702"/>
      <c r="G96" s="702"/>
      <c r="H96" s="695"/>
      <c r="I96" s="412" t="str">
        <f>IF('Mapa final'!Y99="","",'Mapa final'!Y99)</f>
        <v/>
      </c>
      <c r="J96" s="412" t="str">
        <f>IF('Mapa final'!AA99="","",'Mapa final'!AA99)</f>
        <v/>
      </c>
      <c r="K96" s="412" t="str">
        <f t="shared" si="1"/>
        <v/>
      </c>
      <c r="L96" s="412" t="str">
        <f>IF('Mapa final'!AD99="","",'Mapa final'!AD99)</f>
        <v/>
      </c>
      <c r="M96" s="347" t="str">
        <f>IF('Mapa final'!P99="","",'Mapa final'!P99)</f>
        <v/>
      </c>
      <c r="N96" s="409"/>
      <c r="O96" s="409"/>
      <c r="P96" s="409"/>
      <c r="Q96" s="410"/>
    </row>
    <row r="97" spans="1:17" ht="43.5" customHeight="1" x14ac:dyDescent="0.25">
      <c r="A97" s="118" t="s">
        <v>728</v>
      </c>
      <c r="B97" s="696"/>
      <c r="C97" s="698" t="str">
        <f>IF('Mapa final'!E100="","",'Mapa final'!E100)</f>
        <v/>
      </c>
      <c r="D97" s="700"/>
      <c r="E97" s="698" t="str">
        <f>IF('Mapa final'!D100="","",'Mapa final'!D100)</f>
        <v/>
      </c>
      <c r="F97" s="702" t="str">
        <f>IF('Mapa final'!H100="","",'Mapa final'!H100)</f>
        <v/>
      </c>
      <c r="G97" s="702" t="str">
        <f>IF('Mapa final'!L100="","",'Mapa final'!L100)</f>
        <v/>
      </c>
      <c r="H97" s="69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12" t="str">
        <f>IF('Mapa final'!Y100="","",'Mapa final'!Y100)</f>
        <v/>
      </c>
      <c r="J97" s="412" t="str">
        <f>IF('Mapa final'!AA100="","",'Mapa final'!AA100)</f>
        <v/>
      </c>
      <c r="K97" s="412" t="str">
        <f t="shared" si="1"/>
        <v/>
      </c>
      <c r="L97" s="412" t="str">
        <f>IF('Mapa final'!AD100="","",'Mapa final'!AD100)</f>
        <v/>
      </c>
      <c r="M97" s="347" t="str">
        <f>IF('Mapa final'!P100="","",'Mapa final'!P100)</f>
        <v/>
      </c>
      <c r="N97" s="409"/>
      <c r="O97" s="409"/>
      <c r="P97" s="409"/>
      <c r="Q97" s="410"/>
    </row>
    <row r="98" spans="1:17" ht="43.5" customHeight="1" x14ac:dyDescent="0.25">
      <c r="A98" s="118" t="s">
        <v>729</v>
      </c>
      <c r="B98" s="697"/>
      <c r="C98" s="699"/>
      <c r="D98" s="701"/>
      <c r="E98" s="699"/>
      <c r="F98" s="702"/>
      <c r="G98" s="702"/>
      <c r="H98" s="695"/>
      <c r="I98" s="412" t="str">
        <f>IF('Mapa final'!Y101="","",'Mapa final'!Y101)</f>
        <v/>
      </c>
      <c r="J98" s="412" t="str">
        <f>IF('Mapa final'!AA101="","",'Mapa final'!AA101)</f>
        <v/>
      </c>
      <c r="K98" s="412" t="str">
        <f t="shared" si="1"/>
        <v/>
      </c>
      <c r="L98" s="412" t="str">
        <f>IF('Mapa final'!AD101="","",'Mapa final'!AD101)</f>
        <v/>
      </c>
      <c r="M98" s="347" t="str">
        <f>IF('Mapa final'!P101="","",'Mapa final'!P101)</f>
        <v/>
      </c>
      <c r="N98" s="409"/>
      <c r="O98" s="409"/>
      <c r="P98" s="409"/>
      <c r="Q98" s="410"/>
    </row>
    <row r="99" spans="1:17" ht="43.5" customHeight="1" x14ac:dyDescent="0.25">
      <c r="A99" s="118" t="s">
        <v>730</v>
      </c>
      <c r="B99" s="697"/>
      <c r="C99" s="699"/>
      <c r="D99" s="701"/>
      <c r="E99" s="699"/>
      <c r="F99" s="702"/>
      <c r="G99" s="702"/>
      <c r="H99" s="695"/>
      <c r="I99" s="412" t="str">
        <f>IF('Mapa final'!Y102="","",'Mapa final'!Y102)</f>
        <v/>
      </c>
      <c r="J99" s="412" t="str">
        <f>IF('Mapa final'!AA102="","",'Mapa final'!AA102)</f>
        <v/>
      </c>
      <c r="K99" s="412" t="str">
        <f t="shared" si="1"/>
        <v/>
      </c>
      <c r="L99" s="412" t="str">
        <f>IF('Mapa final'!AD102="","",'Mapa final'!AD102)</f>
        <v/>
      </c>
      <c r="M99" s="347" t="str">
        <f>IF('Mapa final'!P102="","",'Mapa final'!P102)</f>
        <v/>
      </c>
      <c r="N99" s="409"/>
      <c r="O99" s="409"/>
      <c r="P99" s="409"/>
      <c r="Q99" s="410"/>
    </row>
    <row r="100" spans="1:17" ht="43.5" customHeight="1" x14ac:dyDescent="0.25">
      <c r="A100" s="118" t="s">
        <v>731</v>
      </c>
      <c r="B100" s="697"/>
      <c r="C100" s="699"/>
      <c r="D100" s="701"/>
      <c r="E100" s="699"/>
      <c r="F100" s="702"/>
      <c r="G100" s="702"/>
      <c r="H100" s="695"/>
      <c r="I100" s="412" t="str">
        <f>IF('Mapa final'!Y103="","",'Mapa final'!Y103)</f>
        <v/>
      </c>
      <c r="J100" s="412" t="str">
        <f>IF('Mapa final'!AA103="","",'Mapa final'!AA103)</f>
        <v/>
      </c>
      <c r="K100" s="412" t="str">
        <f t="shared" si="1"/>
        <v/>
      </c>
      <c r="L100" s="412" t="str">
        <f>IF('Mapa final'!AD103="","",'Mapa final'!AD103)</f>
        <v/>
      </c>
      <c r="M100" s="347" t="str">
        <f>IF('Mapa final'!P103="","",'Mapa final'!P103)</f>
        <v/>
      </c>
      <c r="N100" s="409"/>
      <c r="O100" s="409"/>
      <c r="P100" s="409"/>
      <c r="Q100" s="410"/>
    </row>
    <row r="101" spans="1:17" ht="43.5" customHeight="1" x14ac:dyDescent="0.25">
      <c r="A101" s="118" t="s">
        <v>732</v>
      </c>
      <c r="B101" s="697"/>
      <c r="C101" s="699"/>
      <c r="D101" s="701"/>
      <c r="E101" s="699"/>
      <c r="F101" s="702"/>
      <c r="G101" s="702"/>
      <c r="H101" s="695"/>
      <c r="I101" s="412" t="str">
        <f>IF('Mapa final'!Y104="","",'Mapa final'!Y104)</f>
        <v/>
      </c>
      <c r="J101" s="412" t="str">
        <f>IF('Mapa final'!AA104="","",'Mapa final'!AA104)</f>
        <v/>
      </c>
      <c r="K101" s="412" t="str">
        <f t="shared" si="1"/>
        <v/>
      </c>
      <c r="L101" s="412" t="str">
        <f>IF('Mapa final'!AD104="","",'Mapa final'!AD104)</f>
        <v/>
      </c>
      <c r="M101" s="347" t="str">
        <f>IF('Mapa final'!P104="","",'Mapa final'!P104)</f>
        <v/>
      </c>
      <c r="N101" s="409"/>
      <c r="O101" s="409"/>
      <c r="P101" s="409"/>
      <c r="Q101" s="410"/>
    </row>
    <row r="102" spans="1:17" ht="43.5" customHeight="1" x14ac:dyDescent="0.25">
      <c r="A102" s="118" t="s">
        <v>733</v>
      </c>
      <c r="B102" s="697"/>
      <c r="C102" s="699"/>
      <c r="D102" s="701"/>
      <c r="E102" s="699"/>
      <c r="F102" s="702"/>
      <c r="G102" s="702"/>
      <c r="H102" s="695"/>
      <c r="I102" s="412" t="str">
        <f>IF('Mapa final'!Y105="","",'Mapa final'!Y105)</f>
        <v/>
      </c>
      <c r="J102" s="412" t="str">
        <f>IF('Mapa final'!AA105="","",'Mapa final'!AA105)</f>
        <v/>
      </c>
      <c r="K102" s="412" t="str">
        <f t="shared" si="1"/>
        <v/>
      </c>
      <c r="L102" s="412" t="str">
        <f>IF('Mapa final'!AD105="","",'Mapa final'!AD105)</f>
        <v/>
      </c>
      <c r="M102" s="347" t="str">
        <f>IF('Mapa final'!P105="","",'Mapa final'!P105)</f>
        <v/>
      </c>
      <c r="N102" s="409"/>
      <c r="O102" s="409"/>
      <c r="P102" s="409"/>
      <c r="Q102" s="410"/>
    </row>
    <row r="103" spans="1:17" ht="43.5" customHeight="1" x14ac:dyDescent="0.25">
      <c r="A103" s="118" t="s">
        <v>734</v>
      </c>
      <c r="B103" s="696"/>
      <c r="C103" s="698" t="str">
        <f>IF('Mapa final'!E106="","",'Mapa final'!E106)</f>
        <v/>
      </c>
      <c r="D103" s="700"/>
      <c r="E103" s="698" t="str">
        <f>IF('Mapa final'!D106="","",'Mapa final'!D106)</f>
        <v/>
      </c>
      <c r="F103" s="702" t="str">
        <f>IF('Mapa final'!H106="","",'Mapa final'!H106)</f>
        <v/>
      </c>
      <c r="G103" s="702" t="str">
        <f>IF('Mapa final'!L106="","",'Mapa final'!L106)</f>
        <v/>
      </c>
      <c r="H103" s="69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12" t="str">
        <f>IF('Mapa final'!Y106="","",'Mapa final'!Y106)</f>
        <v/>
      </c>
      <c r="J103" s="412" t="str">
        <f>IF('Mapa final'!AA106="","",'Mapa final'!AA106)</f>
        <v/>
      </c>
      <c r="K103" s="412" t="str">
        <f t="shared" si="1"/>
        <v/>
      </c>
      <c r="L103" s="412" t="str">
        <f>IF('Mapa final'!AD106="","",'Mapa final'!AD106)</f>
        <v/>
      </c>
      <c r="M103" s="347" t="str">
        <f>IF('Mapa final'!P106="","",'Mapa final'!P106)</f>
        <v/>
      </c>
      <c r="N103" s="409"/>
      <c r="O103" s="409"/>
      <c r="P103" s="409"/>
      <c r="Q103" s="410"/>
    </row>
    <row r="104" spans="1:17" ht="43.5" customHeight="1" x14ac:dyDescent="0.25">
      <c r="A104" s="118" t="s">
        <v>735</v>
      </c>
      <c r="B104" s="697"/>
      <c r="C104" s="699"/>
      <c r="D104" s="701"/>
      <c r="E104" s="699"/>
      <c r="F104" s="702"/>
      <c r="G104" s="702"/>
      <c r="H104" s="695"/>
      <c r="I104" s="412" t="str">
        <f>IF('Mapa final'!Y107="","",'Mapa final'!Y107)</f>
        <v/>
      </c>
      <c r="J104" s="412" t="str">
        <f>IF('Mapa final'!AA107="","",'Mapa final'!AA107)</f>
        <v/>
      </c>
      <c r="K104" s="412" t="str">
        <f t="shared" si="1"/>
        <v/>
      </c>
      <c r="L104" s="412" t="str">
        <f>IF('Mapa final'!AD107="","",'Mapa final'!AD107)</f>
        <v/>
      </c>
      <c r="M104" s="347" t="str">
        <f>IF('Mapa final'!P107="","",'Mapa final'!P107)</f>
        <v/>
      </c>
      <c r="N104" s="409"/>
      <c r="O104" s="409"/>
      <c r="P104" s="409"/>
      <c r="Q104" s="410"/>
    </row>
    <row r="105" spans="1:17" ht="43.5" customHeight="1" x14ac:dyDescent="0.25">
      <c r="A105" s="118" t="s">
        <v>736</v>
      </c>
      <c r="B105" s="697"/>
      <c r="C105" s="699"/>
      <c r="D105" s="701"/>
      <c r="E105" s="699"/>
      <c r="F105" s="702"/>
      <c r="G105" s="702"/>
      <c r="H105" s="695"/>
      <c r="I105" s="412" t="str">
        <f>IF('Mapa final'!Y108="","",'Mapa final'!Y108)</f>
        <v/>
      </c>
      <c r="J105" s="412" t="str">
        <f>IF('Mapa final'!AA108="","",'Mapa final'!AA108)</f>
        <v/>
      </c>
      <c r="K105" s="412" t="str">
        <f t="shared" si="1"/>
        <v/>
      </c>
      <c r="L105" s="412" t="str">
        <f>IF('Mapa final'!AD108="","",'Mapa final'!AD108)</f>
        <v/>
      </c>
      <c r="M105" s="347" t="str">
        <f>IF('Mapa final'!P108="","",'Mapa final'!P108)</f>
        <v/>
      </c>
      <c r="N105" s="409"/>
      <c r="O105" s="409"/>
      <c r="P105" s="409"/>
      <c r="Q105" s="410"/>
    </row>
    <row r="106" spans="1:17" ht="43.5" customHeight="1" x14ac:dyDescent="0.25">
      <c r="A106" s="118" t="s">
        <v>737</v>
      </c>
      <c r="B106" s="697"/>
      <c r="C106" s="699"/>
      <c r="D106" s="701"/>
      <c r="E106" s="699"/>
      <c r="F106" s="702"/>
      <c r="G106" s="702"/>
      <c r="H106" s="695"/>
      <c r="I106" s="412" t="str">
        <f>IF('Mapa final'!Y109="","",'Mapa final'!Y109)</f>
        <v/>
      </c>
      <c r="J106" s="412" t="str">
        <f>IF('Mapa final'!AA109="","",'Mapa final'!AA109)</f>
        <v/>
      </c>
      <c r="K106" s="412" t="str">
        <f t="shared" si="1"/>
        <v/>
      </c>
      <c r="L106" s="412" t="str">
        <f>IF('Mapa final'!AD109="","",'Mapa final'!AD109)</f>
        <v/>
      </c>
      <c r="M106" s="347" t="str">
        <f>IF('Mapa final'!P109="","",'Mapa final'!P109)</f>
        <v/>
      </c>
      <c r="N106" s="409"/>
      <c r="O106" s="409"/>
      <c r="P106" s="409"/>
      <c r="Q106" s="410"/>
    </row>
    <row r="107" spans="1:17" ht="43.5" customHeight="1" x14ac:dyDescent="0.25">
      <c r="A107" s="118" t="s">
        <v>738</v>
      </c>
      <c r="B107" s="697"/>
      <c r="C107" s="699"/>
      <c r="D107" s="701"/>
      <c r="E107" s="699"/>
      <c r="F107" s="702"/>
      <c r="G107" s="702"/>
      <c r="H107" s="695"/>
      <c r="I107" s="412" t="str">
        <f>IF('Mapa final'!Y110="","",'Mapa final'!Y110)</f>
        <v/>
      </c>
      <c r="J107" s="412" t="str">
        <f>IF('Mapa final'!AA110="","",'Mapa final'!AA110)</f>
        <v/>
      </c>
      <c r="K107" s="412" t="str">
        <f t="shared" si="1"/>
        <v/>
      </c>
      <c r="L107" s="412" t="str">
        <f>IF('Mapa final'!AD110="","",'Mapa final'!AD110)</f>
        <v/>
      </c>
      <c r="M107" s="347" t="str">
        <f>IF('Mapa final'!P110="","",'Mapa final'!P110)</f>
        <v/>
      </c>
      <c r="N107" s="409"/>
      <c r="O107" s="409"/>
      <c r="P107" s="409"/>
      <c r="Q107" s="410"/>
    </row>
    <row r="108" spans="1:17" ht="43.5" customHeight="1" x14ac:dyDescent="0.25">
      <c r="A108" s="118" t="s">
        <v>739</v>
      </c>
      <c r="B108" s="697"/>
      <c r="C108" s="699"/>
      <c r="D108" s="701"/>
      <c r="E108" s="699"/>
      <c r="F108" s="702"/>
      <c r="G108" s="702"/>
      <c r="H108" s="695"/>
      <c r="I108" s="412" t="str">
        <f>IF('Mapa final'!Y111="","",'Mapa final'!Y111)</f>
        <v/>
      </c>
      <c r="J108" s="412" t="str">
        <f>IF('Mapa final'!AA111="","",'Mapa final'!AA111)</f>
        <v/>
      </c>
      <c r="K108" s="412" t="str">
        <f t="shared" si="1"/>
        <v/>
      </c>
      <c r="L108" s="412" t="str">
        <f>IF('Mapa final'!AD111="","",'Mapa final'!AD111)</f>
        <v/>
      </c>
      <c r="M108" s="347" t="str">
        <f>IF('Mapa final'!P111="","",'Mapa final'!P111)</f>
        <v/>
      </c>
      <c r="N108" s="409"/>
      <c r="O108" s="409"/>
      <c r="P108" s="409"/>
      <c r="Q108" s="410"/>
    </row>
    <row r="109" spans="1:17" ht="43.5" customHeight="1" x14ac:dyDescent="0.25">
      <c r="A109" s="118" t="s">
        <v>740</v>
      </c>
      <c r="B109" s="696"/>
      <c r="C109" s="698" t="str">
        <f>IF('Mapa final'!E112="","",'Mapa final'!E112)</f>
        <v/>
      </c>
      <c r="D109" s="700"/>
      <c r="E109" s="698" t="str">
        <f>IF('Mapa final'!D112="","",'Mapa final'!D112)</f>
        <v/>
      </c>
      <c r="F109" s="702" t="str">
        <f>IF('Mapa final'!H112="","",'Mapa final'!H112)</f>
        <v/>
      </c>
      <c r="G109" s="702" t="str">
        <f>IF('Mapa final'!L112="","",'Mapa final'!L112)</f>
        <v/>
      </c>
      <c r="H109" s="69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12" t="str">
        <f>IF('Mapa final'!Y112="","",'Mapa final'!Y112)</f>
        <v/>
      </c>
      <c r="J109" s="412" t="str">
        <f>IF('Mapa final'!AA112="","",'Mapa final'!AA112)</f>
        <v/>
      </c>
      <c r="K109" s="412" t="str">
        <f t="shared" si="1"/>
        <v/>
      </c>
      <c r="L109" s="412" t="str">
        <f>IF('Mapa final'!AD112="","",'Mapa final'!AD112)</f>
        <v/>
      </c>
      <c r="M109" s="347" t="str">
        <f>IF('Mapa final'!P112="","",'Mapa final'!P112)</f>
        <v/>
      </c>
      <c r="N109" s="409"/>
      <c r="O109" s="409"/>
      <c r="P109" s="409"/>
      <c r="Q109" s="410"/>
    </row>
    <row r="110" spans="1:17" ht="43.5" customHeight="1" x14ac:dyDescent="0.25">
      <c r="A110" s="118" t="s">
        <v>741</v>
      </c>
      <c r="B110" s="697"/>
      <c r="C110" s="699"/>
      <c r="D110" s="701"/>
      <c r="E110" s="699"/>
      <c r="F110" s="702"/>
      <c r="G110" s="702"/>
      <c r="H110" s="695"/>
      <c r="I110" s="412" t="str">
        <f>IF('Mapa final'!Y113="","",'Mapa final'!Y113)</f>
        <v/>
      </c>
      <c r="J110" s="412" t="str">
        <f>IF('Mapa final'!AA113="","",'Mapa final'!AA113)</f>
        <v/>
      </c>
      <c r="K110" s="412" t="str">
        <f t="shared" si="1"/>
        <v/>
      </c>
      <c r="L110" s="412" t="str">
        <f>IF('Mapa final'!AD113="","",'Mapa final'!AD113)</f>
        <v/>
      </c>
      <c r="M110" s="347" t="str">
        <f>IF('Mapa final'!P113="","",'Mapa final'!P113)</f>
        <v/>
      </c>
      <c r="N110" s="409"/>
      <c r="O110" s="409"/>
      <c r="P110" s="409"/>
      <c r="Q110" s="410"/>
    </row>
    <row r="111" spans="1:17" ht="43.5" customHeight="1" x14ac:dyDescent="0.25">
      <c r="A111" s="118" t="s">
        <v>742</v>
      </c>
      <c r="B111" s="697"/>
      <c r="C111" s="699"/>
      <c r="D111" s="701"/>
      <c r="E111" s="699"/>
      <c r="F111" s="702"/>
      <c r="G111" s="702"/>
      <c r="H111" s="695"/>
      <c r="I111" s="412" t="str">
        <f>IF('Mapa final'!Y114="","",'Mapa final'!Y114)</f>
        <v/>
      </c>
      <c r="J111" s="412" t="str">
        <f>IF('Mapa final'!AA114="","",'Mapa final'!AA114)</f>
        <v/>
      </c>
      <c r="K111" s="412" t="str">
        <f t="shared" si="1"/>
        <v/>
      </c>
      <c r="L111" s="412" t="str">
        <f>IF('Mapa final'!AD114="","",'Mapa final'!AD114)</f>
        <v/>
      </c>
      <c r="M111" s="347" t="str">
        <f>IF('Mapa final'!P114="","",'Mapa final'!P114)</f>
        <v/>
      </c>
      <c r="N111" s="409"/>
      <c r="O111" s="409"/>
      <c r="P111" s="409"/>
      <c r="Q111" s="410"/>
    </row>
    <row r="112" spans="1:17" ht="43.5" customHeight="1" x14ac:dyDescent="0.25">
      <c r="A112" s="118" t="s">
        <v>743</v>
      </c>
      <c r="B112" s="697"/>
      <c r="C112" s="699"/>
      <c r="D112" s="701"/>
      <c r="E112" s="699"/>
      <c r="F112" s="702"/>
      <c r="G112" s="702"/>
      <c r="H112" s="695"/>
      <c r="I112" s="412" t="str">
        <f>IF('Mapa final'!Y115="","",'Mapa final'!Y115)</f>
        <v/>
      </c>
      <c r="J112" s="412" t="str">
        <f>IF('Mapa final'!AA115="","",'Mapa final'!AA115)</f>
        <v/>
      </c>
      <c r="K112" s="412" t="str">
        <f t="shared" si="1"/>
        <v/>
      </c>
      <c r="L112" s="412" t="str">
        <f>IF('Mapa final'!AD115="","",'Mapa final'!AD115)</f>
        <v/>
      </c>
      <c r="M112" s="347" t="str">
        <f>IF('Mapa final'!P115="","",'Mapa final'!P115)</f>
        <v/>
      </c>
      <c r="N112" s="409"/>
      <c r="O112" s="409"/>
      <c r="P112" s="409"/>
      <c r="Q112" s="410"/>
    </row>
    <row r="113" spans="1:17" ht="43.5" customHeight="1" x14ac:dyDescent="0.25">
      <c r="A113" s="118" t="s">
        <v>744</v>
      </c>
      <c r="B113" s="697"/>
      <c r="C113" s="699"/>
      <c r="D113" s="701"/>
      <c r="E113" s="699"/>
      <c r="F113" s="702"/>
      <c r="G113" s="702"/>
      <c r="H113" s="695"/>
      <c r="I113" s="412" t="str">
        <f>IF('Mapa final'!Y116="","",'Mapa final'!Y116)</f>
        <v/>
      </c>
      <c r="J113" s="412" t="str">
        <f>IF('Mapa final'!AA116="","",'Mapa final'!AA116)</f>
        <v/>
      </c>
      <c r="K113" s="412" t="str">
        <f t="shared" si="1"/>
        <v/>
      </c>
      <c r="L113" s="412" t="str">
        <f>IF('Mapa final'!AD116="","",'Mapa final'!AD116)</f>
        <v/>
      </c>
      <c r="M113" s="347" t="str">
        <f>IF('Mapa final'!P116="","",'Mapa final'!P116)</f>
        <v/>
      </c>
      <c r="N113" s="409"/>
      <c r="O113" s="409"/>
      <c r="P113" s="409"/>
      <c r="Q113" s="410"/>
    </row>
    <row r="114" spans="1:17" ht="43.5" customHeight="1" x14ac:dyDescent="0.25">
      <c r="A114" s="118" t="s">
        <v>745</v>
      </c>
      <c r="B114" s="697"/>
      <c r="C114" s="699"/>
      <c r="D114" s="701"/>
      <c r="E114" s="699"/>
      <c r="F114" s="702"/>
      <c r="G114" s="702"/>
      <c r="H114" s="695"/>
      <c r="I114" s="412" t="str">
        <f>IF('Mapa final'!Y117="","",'Mapa final'!Y117)</f>
        <v/>
      </c>
      <c r="J114" s="412" t="str">
        <f>IF('Mapa final'!AA117="","",'Mapa final'!AA117)</f>
        <v/>
      </c>
      <c r="K114" s="412" t="str">
        <f t="shared" si="1"/>
        <v/>
      </c>
      <c r="L114" s="412" t="str">
        <f>IF('Mapa final'!AD117="","",'Mapa final'!AD117)</f>
        <v/>
      </c>
      <c r="M114" s="347" t="str">
        <f>IF('Mapa final'!P117="","",'Mapa final'!P117)</f>
        <v/>
      </c>
      <c r="N114" s="409"/>
      <c r="O114" s="409"/>
      <c r="P114" s="409"/>
      <c r="Q114" s="410"/>
    </row>
    <row r="115" spans="1:17" ht="43.5" customHeight="1" x14ac:dyDescent="0.25">
      <c r="A115" s="118" t="s">
        <v>746</v>
      </c>
      <c r="B115" s="696"/>
      <c r="C115" s="698" t="str">
        <f>IF('Mapa final'!E118="","",'Mapa final'!E118)</f>
        <v/>
      </c>
      <c r="D115" s="700"/>
      <c r="E115" s="698" t="str">
        <f>IF('Mapa final'!D118="","",'Mapa final'!D118)</f>
        <v/>
      </c>
      <c r="F115" s="702" t="str">
        <f>IF('Mapa final'!H118="","",'Mapa final'!H118)</f>
        <v/>
      </c>
      <c r="G115" s="702" t="str">
        <f>IF('Mapa final'!L118="","",'Mapa final'!L118)</f>
        <v/>
      </c>
      <c r="H115" s="69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12" t="str">
        <f>IF('Mapa final'!Y118="","",'Mapa final'!Y118)</f>
        <v/>
      </c>
      <c r="J115" s="412" t="str">
        <f>IF('Mapa final'!AA118="","",'Mapa final'!AA118)</f>
        <v/>
      </c>
      <c r="K115" s="412" t="str">
        <f t="shared" si="1"/>
        <v/>
      </c>
      <c r="L115" s="412" t="str">
        <f>IF('Mapa final'!AD118="","",'Mapa final'!AD118)</f>
        <v/>
      </c>
      <c r="M115" s="347" t="str">
        <f>IF('Mapa final'!P118="","",'Mapa final'!P118)</f>
        <v/>
      </c>
      <c r="N115" s="409"/>
      <c r="O115" s="409"/>
      <c r="P115" s="409"/>
      <c r="Q115" s="410"/>
    </row>
    <row r="116" spans="1:17" ht="43.5" customHeight="1" x14ac:dyDescent="0.25">
      <c r="A116" s="118" t="s">
        <v>747</v>
      </c>
      <c r="B116" s="697"/>
      <c r="C116" s="699"/>
      <c r="D116" s="701"/>
      <c r="E116" s="699"/>
      <c r="F116" s="702"/>
      <c r="G116" s="702"/>
      <c r="H116" s="695"/>
      <c r="I116" s="412" t="str">
        <f>IF('Mapa final'!Y119="","",'Mapa final'!Y119)</f>
        <v/>
      </c>
      <c r="J116" s="412" t="str">
        <f>IF('Mapa final'!AA119="","",'Mapa final'!AA119)</f>
        <v/>
      </c>
      <c r="K116" s="412" t="str">
        <f t="shared" si="1"/>
        <v/>
      </c>
      <c r="L116" s="412" t="str">
        <f>IF('Mapa final'!AD119="","",'Mapa final'!AD119)</f>
        <v/>
      </c>
      <c r="M116" s="347" t="str">
        <f>IF('Mapa final'!P119="","",'Mapa final'!P119)</f>
        <v/>
      </c>
      <c r="N116" s="409"/>
      <c r="O116" s="409"/>
      <c r="P116" s="409"/>
      <c r="Q116" s="410"/>
    </row>
    <row r="117" spans="1:17" ht="43.5" customHeight="1" x14ac:dyDescent="0.25">
      <c r="A117" s="118" t="s">
        <v>748</v>
      </c>
      <c r="B117" s="697"/>
      <c r="C117" s="699"/>
      <c r="D117" s="701"/>
      <c r="E117" s="699"/>
      <c r="F117" s="702"/>
      <c r="G117" s="702"/>
      <c r="H117" s="695"/>
      <c r="I117" s="412" t="str">
        <f>IF('Mapa final'!Y120="","",'Mapa final'!Y120)</f>
        <v/>
      </c>
      <c r="J117" s="412" t="str">
        <f>IF('Mapa final'!AA120="","",'Mapa final'!AA120)</f>
        <v/>
      </c>
      <c r="K117" s="412" t="str">
        <f t="shared" si="1"/>
        <v/>
      </c>
      <c r="L117" s="412" t="str">
        <f>IF('Mapa final'!AD120="","",'Mapa final'!AD120)</f>
        <v/>
      </c>
      <c r="M117" s="347" t="str">
        <f>IF('Mapa final'!P120="","",'Mapa final'!P120)</f>
        <v/>
      </c>
      <c r="N117" s="409"/>
      <c r="O117" s="409"/>
      <c r="P117" s="409"/>
      <c r="Q117" s="410"/>
    </row>
    <row r="118" spans="1:17" ht="43.5" customHeight="1" x14ac:dyDescent="0.25">
      <c r="A118" s="118" t="s">
        <v>749</v>
      </c>
      <c r="B118" s="697"/>
      <c r="C118" s="699"/>
      <c r="D118" s="701"/>
      <c r="E118" s="699"/>
      <c r="F118" s="702"/>
      <c r="G118" s="702"/>
      <c r="H118" s="695"/>
      <c r="I118" s="412" t="str">
        <f>IF('Mapa final'!Y121="","",'Mapa final'!Y121)</f>
        <v/>
      </c>
      <c r="J118" s="412" t="str">
        <f>IF('Mapa final'!AA121="","",'Mapa final'!AA121)</f>
        <v/>
      </c>
      <c r="K118" s="412" t="str">
        <f t="shared" si="1"/>
        <v/>
      </c>
      <c r="L118" s="412" t="str">
        <f>IF('Mapa final'!AD121="","",'Mapa final'!AD121)</f>
        <v/>
      </c>
      <c r="M118" s="347" t="str">
        <f>IF('Mapa final'!P121="","",'Mapa final'!P121)</f>
        <v/>
      </c>
      <c r="N118" s="409"/>
      <c r="O118" s="409"/>
      <c r="P118" s="409"/>
      <c r="Q118" s="410"/>
    </row>
    <row r="119" spans="1:17" ht="43.5" customHeight="1" x14ac:dyDescent="0.25">
      <c r="A119" s="118" t="s">
        <v>750</v>
      </c>
      <c r="B119" s="697"/>
      <c r="C119" s="699"/>
      <c r="D119" s="701"/>
      <c r="E119" s="699"/>
      <c r="F119" s="702"/>
      <c r="G119" s="702"/>
      <c r="H119" s="695"/>
      <c r="I119" s="412" t="str">
        <f>IF('Mapa final'!Y122="","",'Mapa final'!Y122)</f>
        <v/>
      </c>
      <c r="J119" s="412" t="str">
        <f>IF('Mapa final'!AA122="","",'Mapa final'!AA122)</f>
        <v/>
      </c>
      <c r="K119" s="412" t="str">
        <f t="shared" si="1"/>
        <v/>
      </c>
      <c r="L119" s="412" t="str">
        <f>IF('Mapa final'!AD122="","",'Mapa final'!AD122)</f>
        <v/>
      </c>
      <c r="M119" s="347" t="str">
        <f>IF('Mapa final'!P122="","",'Mapa final'!P122)</f>
        <v/>
      </c>
      <c r="N119" s="409"/>
      <c r="O119" s="409"/>
      <c r="P119" s="409"/>
      <c r="Q119" s="410"/>
    </row>
    <row r="120" spans="1:17" ht="43.5" customHeight="1" x14ac:dyDescent="0.25">
      <c r="A120" s="118" t="s">
        <v>751</v>
      </c>
      <c r="B120" s="697"/>
      <c r="C120" s="699"/>
      <c r="D120" s="701"/>
      <c r="E120" s="699"/>
      <c r="F120" s="702"/>
      <c r="G120" s="702"/>
      <c r="H120" s="695"/>
      <c r="I120" s="412" t="str">
        <f>IF('Mapa final'!Y123="","",'Mapa final'!Y123)</f>
        <v/>
      </c>
      <c r="J120" s="412" t="str">
        <f>IF('Mapa final'!AA123="","",'Mapa final'!AA123)</f>
        <v/>
      </c>
      <c r="K120" s="412" t="str">
        <f t="shared" si="1"/>
        <v/>
      </c>
      <c r="L120" s="412" t="str">
        <f>IF('Mapa final'!AD123="","",'Mapa final'!AD123)</f>
        <v/>
      </c>
      <c r="M120" s="347" t="str">
        <f>IF('Mapa final'!P123="","",'Mapa final'!P123)</f>
        <v/>
      </c>
      <c r="N120" s="409"/>
      <c r="O120" s="409"/>
      <c r="P120" s="409"/>
      <c r="Q120" s="410"/>
    </row>
    <row r="121" spans="1:17" ht="43.5" customHeight="1" x14ac:dyDescent="0.25">
      <c r="A121" s="118" t="s">
        <v>752</v>
      </c>
      <c r="B121" s="696"/>
      <c r="C121" s="698" t="str">
        <f>IF('Mapa final'!E124="","",'Mapa final'!E124)</f>
        <v/>
      </c>
      <c r="D121" s="700"/>
      <c r="E121" s="698" t="str">
        <f>IF('Mapa final'!D124="","",'Mapa final'!D124)</f>
        <v/>
      </c>
      <c r="F121" s="702" t="str">
        <f>IF('Mapa final'!H124="","",'Mapa final'!H124)</f>
        <v/>
      </c>
      <c r="G121" s="702" t="str">
        <f>IF('Mapa final'!L124="","",'Mapa final'!L124)</f>
        <v/>
      </c>
      <c r="H121" s="69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12" t="str">
        <f>IF('Mapa final'!Y124="","",'Mapa final'!Y124)</f>
        <v/>
      </c>
      <c r="J121" s="412" t="str">
        <f>IF('Mapa final'!AA124="","",'Mapa final'!AA124)</f>
        <v/>
      </c>
      <c r="K121" s="412" t="str">
        <f t="shared" si="1"/>
        <v/>
      </c>
      <c r="L121" s="412" t="str">
        <f>IF('Mapa final'!AD124="","",'Mapa final'!AD124)</f>
        <v/>
      </c>
      <c r="M121" s="347" t="str">
        <f>IF('Mapa final'!P124="","",'Mapa final'!P124)</f>
        <v/>
      </c>
      <c r="N121" s="409"/>
      <c r="O121" s="409"/>
      <c r="P121" s="409"/>
      <c r="Q121" s="410"/>
    </row>
    <row r="122" spans="1:17" ht="43.5" customHeight="1" x14ac:dyDescent="0.25">
      <c r="A122" s="118" t="s">
        <v>753</v>
      </c>
      <c r="B122" s="697"/>
      <c r="C122" s="699"/>
      <c r="D122" s="701"/>
      <c r="E122" s="699"/>
      <c r="F122" s="702"/>
      <c r="G122" s="702"/>
      <c r="H122" s="695"/>
      <c r="I122" s="412" t="str">
        <f>IF('Mapa final'!Y125="","",'Mapa final'!Y125)</f>
        <v/>
      </c>
      <c r="J122" s="412" t="str">
        <f>IF('Mapa final'!AA125="","",'Mapa final'!AA125)</f>
        <v/>
      </c>
      <c r="K122" s="412" t="str">
        <f t="shared" si="1"/>
        <v/>
      </c>
      <c r="L122" s="412" t="str">
        <f>IF('Mapa final'!AD125="","",'Mapa final'!AD125)</f>
        <v/>
      </c>
      <c r="M122" s="347" t="str">
        <f>IF('Mapa final'!P125="","",'Mapa final'!P125)</f>
        <v/>
      </c>
      <c r="N122" s="409"/>
      <c r="O122" s="409"/>
      <c r="P122" s="409"/>
      <c r="Q122" s="410"/>
    </row>
    <row r="123" spans="1:17" ht="43.5" customHeight="1" x14ac:dyDescent="0.25">
      <c r="A123" s="118" t="s">
        <v>754</v>
      </c>
      <c r="B123" s="697"/>
      <c r="C123" s="699"/>
      <c r="D123" s="701"/>
      <c r="E123" s="699"/>
      <c r="F123" s="702"/>
      <c r="G123" s="702"/>
      <c r="H123" s="695"/>
      <c r="I123" s="412" t="str">
        <f>IF('Mapa final'!Y126="","",'Mapa final'!Y126)</f>
        <v/>
      </c>
      <c r="J123" s="412" t="str">
        <f>IF('Mapa final'!AA126="","",'Mapa final'!AA126)</f>
        <v/>
      </c>
      <c r="K123" s="412" t="str">
        <f t="shared" si="1"/>
        <v/>
      </c>
      <c r="L123" s="412" t="str">
        <f>IF('Mapa final'!AD126="","",'Mapa final'!AD126)</f>
        <v/>
      </c>
      <c r="M123" s="347" t="str">
        <f>IF('Mapa final'!P126="","",'Mapa final'!P126)</f>
        <v/>
      </c>
      <c r="N123" s="409"/>
      <c r="O123" s="409"/>
      <c r="P123" s="409"/>
      <c r="Q123" s="410"/>
    </row>
    <row r="124" spans="1:17" ht="43.5" customHeight="1" x14ac:dyDescent="0.25">
      <c r="A124" s="118" t="s">
        <v>755</v>
      </c>
      <c r="B124" s="697"/>
      <c r="C124" s="699"/>
      <c r="D124" s="701"/>
      <c r="E124" s="699"/>
      <c r="F124" s="702"/>
      <c r="G124" s="702"/>
      <c r="H124" s="695"/>
      <c r="I124" s="412" t="str">
        <f>IF('Mapa final'!Y127="","",'Mapa final'!Y127)</f>
        <v/>
      </c>
      <c r="J124" s="412" t="str">
        <f>IF('Mapa final'!AA127="","",'Mapa final'!AA127)</f>
        <v/>
      </c>
      <c r="K124" s="412" t="str">
        <f t="shared" si="1"/>
        <v/>
      </c>
      <c r="L124" s="412" t="str">
        <f>IF('Mapa final'!AD127="","",'Mapa final'!AD127)</f>
        <v/>
      </c>
      <c r="M124" s="347" t="str">
        <f>IF('Mapa final'!P127="","",'Mapa final'!P127)</f>
        <v/>
      </c>
      <c r="N124" s="409"/>
      <c r="O124" s="409"/>
      <c r="P124" s="409"/>
      <c r="Q124" s="410"/>
    </row>
    <row r="125" spans="1:17" ht="43.5" customHeight="1" x14ac:dyDescent="0.25">
      <c r="A125" s="118" t="s">
        <v>756</v>
      </c>
      <c r="B125" s="697"/>
      <c r="C125" s="699"/>
      <c r="D125" s="701"/>
      <c r="E125" s="699"/>
      <c r="F125" s="702"/>
      <c r="G125" s="702"/>
      <c r="H125" s="695"/>
      <c r="I125" s="412" t="str">
        <f>IF('Mapa final'!Y128="","",'Mapa final'!Y128)</f>
        <v/>
      </c>
      <c r="J125" s="412" t="str">
        <f>IF('Mapa final'!AA128="","",'Mapa final'!AA128)</f>
        <v/>
      </c>
      <c r="K125" s="412" t="str">
        <f t="shared" si="1"/>
        <v/>
      </c>
      <c r="L125" s="412" t="str">
        <f>IF('Mapa final'!AD128="","",'Mapa final'!AD128)</f>
        <v/>
      </c>
      <c r="M125" s="347" t="str">
        <f>IF('Mapa final'!P128="","",'Mapa final'!P128)</f>
        <v/>
      </c>
      <c r="N125" s="409"/>
      <c r="O125" s="409"/>
      <c r="P125" s="409"/>
      <c r="Q125" s="410"/>
    </row>
    <row r="126" spans="1:17" ht="43.5" customHeight="1" x14ac:dyDescent="0.25">
      <c r="A126" s="118" t="s">
        <v>757</v>
      </c>
      <c r="B126" s="697"/>
      <c r="C126" s="699"/>
      <c r="D126" s="701"/>
      <c r="E126" s="699"/>
      <c r="F126" s="702"/>
      <c r="G126" s="702"/>
      <c r="H126" s="695"/>
      <c r="I126" s="412" t="str">
        <f>IF('Mapa final'!Y129="","",'Mapa final'!Y129)</f>
        <v/>
      </c>
      <c r="J126" s="412" t="str">
        <f>IF('Mapa final'!AA129="","",'Mapa final'!AA129)</f>
        <v/>
      </c>
      <c r="K126" s="412" t="str">
        <f t="shared" si="1"/>
        <v/>
      </c>
      <c r="L126" s="412" t="str">
        <f>IF('Mapa final'!AD129="","",'Mapa final'!AD129)</f>
        <v/>
      </c>
      <c r="M126" s="347" t="str">
        <f>IF('Mapa final'!P129="","",'Mapa final'!P129)</f>
        <v/>
      </c>
      <c r="N126" s="409"/>
      <c r="O126" s="409"/>
      <c r="P126" s="409"/>
      <c r="Q126" s="410"/>
    </row>
    <row r="127" spans="1:17" ht="43.5" customHeight="1" x14ac:dyDescent="0.25">
      <c r="A127" s="118" t="s">
        <v>758</v>
      </c>
      <c r="B127" s="696"/>
      <c r="C127" s="698" t="str">
        <f>IF('Mapa final'!E130="","",'Mapa final'!E130)</f>
        <v/>
      </c>
      <c r="D127" s="700"/>
      <c r="E127" s="698" t="str">
        <f>IF('Mapa final'!D130="","",'Mapa final'!D130)</f>
        <v/>
      </c>
      <c r="F127" s="702" t="str">
        <f>IF('Mapa final'!H130="","",'Mapa final'!H130)</f>
        <v/>
      </c>
      <c r="G127" s="702" t="str">
        <f>IF('Mapa final'!L130="","",'Mapa final'!L130)</f>
        <v/>
      </c>
      <c r="H127" s="69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12" t="str">
        <f>IF('Mapa final'!Y130="","",'Mapa final'!Y130)</f>
        <v/>
      </c>
      <c r="J127" s="412" t="str">
        <f>IF('Mapa final'!AA130="","",'Mapa final'!AA130)</f>
        <v/>
      </c>
      <c r="K127" s="412" t="str">
        <f t="shared" si="1"/>
        <v/>
      </c>
      <c r="L127" s="412" t="str">
        <f>IF('Mapa final'!AD130="","",'Mapa final'!AD130)</f>
        <v/>
      </c>
      <c r="M127" s="347" t="str">
        <f>IF('Mapa final'!P130="","",'Mapa final'!P130)</f>
        <v/>
      </c>
      <c r="N127" s="409"/>
      <c r="O127" s="409"/>
      <c r="P127" s="409"/>
      <c r="Q127" s="410"/>
    </row>
    <row r="128" spans="1:17" ht="43.5" customHeight="1" x14ac:dyDescent="0.25">
      <c r="A128" s="118" t="s">
        <v>759</v>
      </c>
      <c r="B128" s="697"/>
      <c r="C128" s="699"/>
      <c r="D128" s="701"/>
      <c r="E128" s="699"/>
      <c r="F128" s="702"/>
      <c r="G128" s="702"/>
      <c r="H128" s="695"/>
      <c r="I128" s="412" t="str">
        <f>IF('Mapa final'!Y131="","",'Mapa final'!Y131)</f>
        <v/>
      </c>
      <c r="J128" s="412" t="str">
        <f>IF('Mapa final'!AA131="","",'Mapa final'!AA131)</f>
        <v/>
      </c>
      <c r="K128" s="412" t="str">
        <f t="shared" si="1"/>
        <v/>
      </c>
      <c r="L128" s="412" t="str">
        <f>IF('Mapa final'!AD131="","",'Mapa final'!AD131)</f>
        <v/>
      </c>
      <c r="M128" s="347" t="str">
        <f>IF('Mapa final'!P131="","",'Mapa final'!P131)</f>
        <v/>
      </c>
      <c r="N128" s="409"/>
      <c r="O128" s="409"/>
      <c r="P128" s="409"/>
      <c r="Q128" s="410"/>
    </row>
    <row r="129" spans="1:17" ht="43.5" customHeight="1" x14ac:dyDescent="0.25">
      <c r="A129" s="118" t="s">
        <v>760</v>
      </c>
      <c r="B129" s="697"/>
      <c r="C129" s="699"/>
      <c r="D129" s="701"/>
      <c r="E129" s="699"/>
      <c r="F129" s="702"/>
      <c r="G129" s="702"/>
      <c r="H129" s="695"/>
      <c r="I129" s="412" t="str">
        <f>IF('Mapa final'!Y132="","",'Mapa final'!Y132)</f>
        <v/>
      </c>
      <c r="J129" s="412" t="str">
        <f>IF('Mapa final'!AA132="","",'Mapa final'!AA132)</f>
        <v/>
      </c>
      <c r="K129" s="412" t="str">
        <f t="shared" si="1"/>
        <v/>
      </c>
      <c r="L129" s="412" t="str">
        <f>IF('Mapa final'!AD132="","",'Mapa final'!AD132)</f>
        <v/>
      </c>
      <c r="M129" s="347" t="str">
        <f>IF('Mapa final'!P132="","",'Mapa final'!P132)</f>
        <v/>
      </c>
      <c r="N129" s="409"/>
      <c r="O129" s="409"/>
      <c r="P129" s="409"/>
      <c r="Q129" s="410"/>
    </row>
    <row r="130" spans="1:17" ht="43.5" customHeight="1" x14ac:dyDescent="0.25">
      <c r="A130" s="118" t="s">
        <v>761</v>
      </c>
      <c r="B130" s="697"/>
      <c r="C130" s="699"/>
      <c r="D130" s="701"/>
      <c r="E130" s="699"/>
      <c r="F130" s="702"/>
      <c r="G130" s="702"/>
      <c r="H130" s="695"/>
      <c r="I130" s="412" t="str">
        <f>IF('Mapa final'!Y133="","",'Mapa final'!Y133)</f>
        <v/>
      </c>
      <c r="J130" s="412" t="str">
        <f>IF('Mapa final'!AA133="","",'Mapa final'!AA133)</f>
        <v/>
      </c>
      <c r="K130" s="412" t="str">
        <f t="shared" si="1"/>
        <v/>
      </c>
      <c r="L130" s="412" t="str">
        <f>IF('Mapa final'!AD133="","",'Mapa final'!AD133)</f>
        <v/>
      </c>
      <c r="M130" s="347" t="str">
        <f>IF('Mapa final'!P133="","",'Mapa final'!P133)</f>
        <v/>
      </c>
      <c r="N130" s="409"/>
      <c r="O130" s="409"/>
      <c r="P130" s="409"/>
      <c r="Q130" s="410"/>
    </row>
    <row r="131" spans="1:17" ht="43.5" customHeight="1" x14ac:dyDescent="0.25">
      <c r="A131" s="118" t="s">
        <v>762</v>
      </c>
      <c r="B131" s="697"/>
      <c r="C131" s="699"/>
      <c r="D131" s="701"/>
      <c r="E131" s="699"/>
      <c r="F131" s="702"/>
      <c r="G131" s="702"/>
      <c r="H131" s="695"/>
      <c r="I131" s="412" t="str">
        <f>IF('Mapa final'!Y134="","",'Mapa final'!Y134)</f>
        <v/>
      </c>
      <c r="J131" s="412" t="str">
        <f>IF('Mapa final'!AA134="","",'Mapa final'!AA134)</f>
        <v/>
      </c>
      <c r="K131" s="412" t="str">
        <f t="shared" si="1"/>
        <v/>
      </c>
      <c r="L131" s="412" t="str">
        <f>IF('Mapa final'!AD134="","",'Mapa final'!AD134)</f>
        <v/>
      </c>
      <c r="M131" s="347" t="str">
        <f>IF('Mapa final'!P134="","",'Mapa final'!P134)</f>
        <v/>
      </c>
      <c r="N131" s="409"/>
      <c r="O131" s="409"/>
      <c r="P131" s="409"/>
      <c r="Q131" s="410"/>
    </row>
    <row r="132" spans="1:17" ht="43.5" customHeight="1" x14ac:dyDescent="0.25">
      <c r="A132" s="118" t="s">
        <v>763</v>
      </c>
      <c r="B132" s="697"/>
      <c r="C132" s="699"/>
      <c r="D132" s="701"/>
      <c r="E132" s="699"/>
      <c r="F132" s="702"/>
      <c r="G132" s="702"/>
      <c r="H132" s="695"/>
      <c r="I132" s="412" t="str">
        <f>IF('Mapa final'!Y135="","",'Mapa final'!Y135)</f>
        <v/>
      </c>
      <c r="J132" s="412" t="str">
        <f>IF('Mapa final'!AA135="","",'Mapa final'!AA135)</f>
        <v/>
      </c>
      <c r="K132" s="412" t="str">
        <f t="shared" si="1"/>
        <v/>
      </c>
      <c r="L132" s="412" t="str">
        <f>IF('Mapa final'!AD135="","",'Mapa final'!AD135)</f>
        <v/>
      </c>
      <c r="M132" s="347" t="str">
        <f>IF('Mapa final'!P135="","",'Mapa final'!P135)</f>
        <v/>
      </c>
      <c r="N132" s="409"/>
      <c r="O132" s="409"/>
      <c r="P132" s="409"/>
      <c r="Q132" s="410"/>
    </row>
    <row r="133" spans="1:17" ht="43.5" customHeight="1" x14ac:dyDescent="0.25">
      <c r="A133" s="118" t="s">
        <v>764</v>
      </c>
      <c r="B133" s="696"/>
      <c r="C133" s="698" t="str">
        <f>IF('Mapa final'!E136="","",'Mapa final'!E136)</f>
        <v/>
      </c>
      <c r="D133" s="700"/>
      <c r="E133" s="698" t="str">
        <f>IF('Mapa final'!D136="","",'Mapa final'!D136)</f>
        <v/>
      </c>
      <c r="F133" s="702" t="str">
        <f>IF('Mapa final'!H136="","",'Mapa final'!H136)</f>
        <v/>
      </c>
      <c r="G133" s="702" t="str">
        <f>IF('Mapa final'!L136="","",'Mapa final'!L136)</f>
        <v/>
      </c>
      <c r="H133" s="69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12" t="str">
        <f>IF('Mapa final'!Y136="","",'Mapa final'!Y136)</f>
        <v/>
      </c>
      <c r="J133" s="412" t="str">
        <f>IF('Mapa final'!AA136="","",'Mapa final'!AA136)</f>
        <v/>
      </c>
      <c r="K133" s="412" t="str">
        <f t="shared" si="1"/>
        <v/>
      </c>
      <c r="L133" s="412" t="str">
        <f>IF('Mapa final'!AD136="","",'Mapa final'!AD136)</f>
        <v/>
      </c>
      <c r="M133" s="347" t="str">
        <f>IF('Mapa final'!P136="","",'Mapa final'!P136)</f>
        <v/>
      </c>
      <c r="N133" s="409"/>
      <c r="O133" s="409"/>
      <c r="P133" s="409"/>
      <c r="Q133" s="410"/>
    </row>
    <row r="134" spans="1:17" ht="43.5" customHeight="1" x14ac:dyDescent="0.25">
      <c r="A134" s="118" t="s">
        <v>765</v>
      </c>
      <c r="B134" s="697"/>
      <c r="C134" s="699"/>
      <c r="D134" s="701"/>
      <c r="E134" s="699"/>
      <c r="F134" s="702"/>
      <c r="G134" s="702"/>
      <c r="H134" s="695"/>
      <c r="I134" s="412" t="str">
        <f>IF('Mapa final'!Y137="","",'Mapa final'!Y137)</f>
        <v/>
      </c>
      <c r="J134" s="412" t="str">
        <f>IF('Mapa final'!AA137="","",'Mapa final'!AA137)</f>
        <v/>
      </c>
      <c r="K134" s="412" t="str">
        <f t="shared" si="1"/>
        <v/>
      </c>
      <c r="L134" s="412" t="str">
        <f>IF('Mapa final'!AD137="","",'Mapa final'!AD137)</f>
        <v/>
      </c>
      <c r="M134" s="347" t="str">
        <f>IF('Mapa final'!P137="","",'Mapa final'!P137)</f>
        <v/>
      </c>
      <c r="N134" s="409"/>
      <c r="O134" s="409"/>
      <c r="P134" s="409"/>
      <c r="Q134" s="410"/>
    </row>
    <row r="135" spans="1:17" ht="43.5" customHeight="1" x14ac:dyDescent="0.25">
      <c r="A135" s="118" t="s">
        <v>766</v>
      </c>
      <c r="B135" s="697"/>
      <c r="C135" s="699"/>
      <c r="D135" s="701"/>
      <c r="E135" s="699"/>
      <c r="F135" s="702"/>
      <c r="G135" s="702"/>
      <c r="H135" s="695"/>
      <c r="I135" s="412" t="str">
        <f>IF('Mapa final'!Y138="","",'Mapa final'!Y138)</f>
        <v/>
      </c>
      <c r="J135" s="412" t="str">
        <f>IF('Mapa final'!AA138="","",'Mapa final'!AA138)</f>
        <v/>
      </c>
      <c r="K135" s="412" t="str">
        <f t="shared" si="1"/>
        <v/>
      </c>
      <c r="L135" s="412" t="str">
        <f>IF('Mapa final'!AD138="","",'Mapa final'!AD138)</f>
        <v/>
      </c>
      <c r="M135" s="347" t="str">
        <f>IF('Mapa final'!P138="","",'Mapa final'!P138)</f>
        <v/>
      </c>
      <c r="N135" s="409"/>
      <c r="O135" s="409"/>
      <c r="P135" s="409"/>
      <c r="Q135" s="410"/>
    </row>
    <row r="136" spans="1:17" ht="43.5" customHeight="1" x14ac:dyDescent="0.25">
      <c r="A136" s="118" t="s">
        <v>767</v>
      </c>
      <c r="B136" s="697"/>
      <c r="C136" s="699"/>
      <c r="D136" s="701"/>
      <c r="E136" s="699"/>
      <c r="F136" s="702"/>
      <c r="G136" s="702"/>
      <c r="H136" s="695"/>
      <c r="I136" s="412" t="str">
        <f>IF('Mapa final'!Y139="","",'Mapa final'!Y139)</f>
        <v/>
      </c>
      <c r="J136" s="412" t="str">
        <f>IF('Mapa final'!AA139="","",'Mapa final'!AA139)</f>
        <v/>
      </c>
      <c r="K136" s="412"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12" t="str">
        <f>IF('Mapa final'!AD139="","",'Mapa final'!AD139)</f>
        <v/>
      </c>
      <c r="M136" s="347" t="str">
        <f>IF('Mapa final'!P139="","",'Mapa final'!P139)</f>
        <v/>
      </c>
      <c r="N136" s="409"/>
      <c r="O136" s="409"/>
      <c r="P136" s="409"/>
      <c r="Q136" s="410"/>
    </row>
    <row r="137" spans="1:17" ht="43.5" customHeight="1" x14ac:dyDescent="0.25">
      <c r="A137" s="118" t="s">
        <v>768</v>
      </c>
      <c r="B137" s="697"/>
      <c r="C137" s="699"/>
      <c r="D137" s="701"/>
      <c r="E137" s="699"/>
      <c r="F137" s="702"/>
      <c r="G137" s="702"/>
      <c r="H137" s="695"/>
      <c r="I137" s="412" t="str">
        <f>IF('Mapa final'!Y140="","",'Mapa final'!Y140)</f>
        <v/>
      </c>
      <c r="J137" s="412" t="str">
        <f>IF('Mapa final'!AA140="","",'Mapa final'!AA140)</f>
        <v/>
      </c>
      <c r="K137" s="412" t="str">
        <f t="shared" si="2"/>
        <v/>
      </c>
      <c r="L137" s="412" t="str">
        <f>IF('Mapa final'!AD140="","",'Mapa final'!AD140)</f>
        <v/>
      </c>
      <c r="M137" s="347" t="str">
        <f>IF('Mapa final'!P140="","",'Mapa final'!P140)</f>
        <v/>
      </c>
      <c r="N137" s="409"/>
      <c r="O137" s="409"/>
      <c r="P137" s="409"/>
      <c r="Q137" s="410"/>
    </row>
    <row r="138" spans="1:17" ht="43.5" customHeight="1" x14ac:dyDescent="0.25">
      <c r="A138" s="118" t="s">
        <v>769</v>
      </c>
      <c r="B138" s="697"/>
      <c r="C138" s="699"/>
      <c r="D138" s="701"/>
      <c r="E138" s="699"/>
      <c r="F138" s="702"/>
      <c r="G138" s="702"/>
      <c r="H138" s="695"/>
      <c r="I138" s="412" t="str">
        <f>IF('Mapa final'!Y141="","",'Mapa final'!Y141)</f>
        <v/>
      </c>
      <c r="J138" s="412" t="str">
        <f>IF('Mapa final'!AA141="","",'Mapa final'!AA141)</f>
        <v/>
      </c>
      <c r="K138" s="412" t="str">
        <f t="shared" si="2"/>
        <v/>
      </c>
      <c r="L138" s="412" t="str">
        <f>IF('Mapa final'!AD141="","",'Mapa final'!AD141)</f>
        <v/>
      </c>
      <c r="M138" s="347" t="str">
        <f>IF('Mapa final'!P141="","",'Mapa final'!P141)</f>
        <v/>
      </c>
      <c r="N138" s="409"/>
      <c r="O138" s="409"/>
      <c r="P138" s="409"/>
      <c r="Q138" s="410"/>
    </row>
    <row r="139" spans="1:17" ht="43.5" customHeight="1" x14ac:dyDescent="0.25">
      <c r="A139" s="118" t="s">
        <v>770</v>
      </c>
      <c r="B139" s="696"/>
      <c r="C139" s="698" t="str">
        <f>IF('Mapa final'!E142="","",'Mapa final'!E142)</f>
        <v/>
      </c>
      <c r="D139" s="700"/>
      <c r="E139" s="698" t="str">
        <f>IF('Mapa final'!D142="","",'Mapa final'!D142)</f>
        <v/>
      </c>
      <c r="F139" s="702" t="str">
        <f>IF('Mapa final'!H142="","",'Mapa final'!H142)</f>
        <v/>
      </c>
      <c r="G139" s="702" t="str">
        <f>IF('Mapa final'!L142="","",'Mapa final'!L142)</f>
        <v/>
      </c>
      <c r="H139" s="69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12" t="str">
        <f>IF('Mapa final'!Y142="","",'Mapa final'!Y142)</f>
        <v/>
      </c>
      <c r="J139" s="412" t="str">
        <f>IF('Mapa final'!AA142="","",'Mapa final'!AA142)</f>
        <v/>
      </c>
      <c r="K139" s="412" t="str">
        <f t="shared" si="2"/>
        <v/>
      </c>
      <c r="L139" s="412" t="str">
        <f>IF('Mapa final'!AD142="","",'Mapa final'!AD142)</f>
        <v/>
      </c>
      <c r="M139" s="347" t="str">
        <f>IF('Mapa final'!P142="","",'Mapa final'!P142)</f>
        <v/>
      </c>
      <c r="N139" s="409"/>
      <c r="O139" s="409"/>
      <c r="P139" s="409"/>
      <c r="Q139" s="410"/>
    </row>
    <row r="140" spans="1:17" ht="43.5" customHeight="1" x14ac:dyDescent="0.25">
      <c r="A140" s="118" t="s">
        <v>771</v>
      </c>
      <c r="B140" s="697"/>
      <c r="C140" s="699"/>
      <c r="D140" s="701"/>
      <c r="E140" s="699"/>
      <c r="F140" s="702"/>
      <c r="G140" s="702"/>
      <c r="H140" s="695"/>
      <c r="I140" s="412" t="str">
        <f>IF('Mapa final'!Y143="","",'Mapa final'!Y143)</f>
        <v/>
      </c>
      <c r="J140" s="412" t="str">
        <f>IF('Mapa final'!AA143="","",'Mapa final'!AA143)</f>
        <v/>
      </c>
      <c r="K140" s="412" t="str">
        <f t="shared" si="2"/>
        <v/>
      </c>
      <c r="L140" s="412" t="str">
        <f>IF('Mapa final'!AD143="","",'Mapa final'!AD143)</f>
        <v/>
      </c>
      <c r="M140" s="347" t="str">
        <f>IF('Mapa final'!P143="","",'Mapa final'!P143)</f>
        <v/>
      </c>
      <c r="N140" s="409"/>
      <c r="O140" s="409"/>
      <c r="P140" s="409"/>
      <c r="Q140" s="410"/>
    </row>
    <row r="141" spans="1:17" ht="43.5" customHeight="1" x14ac:dyDescent="0.25">
      <c r="A141" s="118" t="s">
        <v>772</v>
      </c>
      <c r="B141" s="697"/>
      <c r="C141" s="699"/>
      <c r="D141" s="701"/>
      <c r="E141" s="699"/>
      <c r="F141" s="702"/>
      <c r="G141" s="702"/>
      <c r="H141" s="695"/>
      <c r="I141" s="412" t="str">
        <f>IF('Mapa final'!Y144="","",'Mapa final'!Y144)</f>
        <v/>
      </c>
      <c r="J141" s="412" t="str">
        <f>IF('Mapa final'!AA144="","",'Mapa final'!AA144)</f>
        <v/>
      </c>
      <c r="K141" s="412" t="str">
        <f t="shared" si="2"/>
        <v/>
      </c>
      <c r="L141" s="412" t="str">
        <f>IF('Mapa final'!AD144="","",'Mapa final'!AD144)</f>
        <v/>
      </c>
      <c r="M141" s="347" t="str">
        <f>IF('Mapa final'!P144="","",'Mapa final'!P144)</f>
        <v/>
      </c>
      <c r="N141" s="409"/>
      <c r="O141" s="409"/>
      <c r="P141" s="409"/>
      <c r="Q141" s="410"/>
    </row>
    <row r="142" spans="1:17" ht="43.5" customHeight="1" x14ac:dyDescent="0.25">
      <c r="A142" s="118" t="s">
        <v>773</v>
      </c>
      <c r="B142" s="697"/>
      <c r="C142" s="699"/>
      <c r="D142" s="701"/>
      <c r="E142" s="699"/>
      <c r="F142" s="702"/>
      <c r="G142" s="702"/>
      <c r="H142" s="695"/>
      <c r="I142" s="412" t="str">
        <f>IF('Mapa final'!Y145="","",'Mapa final'!Y145)</f>
        <v/>
      </c>
      <c r="J142" s="412" t="str">
        <f>IF('Mapa final'!AA145="","",'Mapa final'!AA145)</f>
        <v/>
      </c>
      <c r="K142" s="412" t="str">
        <f t="shared" si="2"/>
        <v/>
      </c>
      <c r="L142" s="412" t="str">
        <f>IF('Mapa final'!AD145="","",'Mapa final'!AD145)</f>
        <v/>
      </c>
      <c r="M142" s="347" t="str">
        <f>IF('Mapa final'!P145="","",'Mapa final'!P145)</f>
        <v/>
      </c>
      <c r="N142" s="409"/>
      <c r="O142" s="409"/>
      <c r="P142" s="409"/>
      <c r="Q142" s="410"/>
    </row>
    <row r="143" spans="1:17" ht="43.5" customHeight="1" x14ac:dyDescent="0.25">
      <c r="A143" s="118" t="s">
        <v>774</v>
      </c>
      <c r="B143" s="697"/>
      <c r="C143" s="699"/>
      <c r="D143" s="701"/>
      <c r="E143" s="699"/>
      <c r="F143" s="702"/>
      <c r="G143" s="702"/>
      <c r="H143" s="695"/>
      <c r="I143" s="412" t="str">
        <f>IF('Mapa final'!Y146="","",'Mapa final'!Y146)</f>
        <v/>
      </c>
      <c r="J143" s="412" t="str">
        <f>IF('Mapa final'!AA146="","",'Mapa final'!AA146)</f>
        <v/>
      </c>
      <c r="K143" s="412" t="str">
        <f t="shared" si="2"/>
        <v/>
      </c>
      <c r="L143" s="412" t="str">
        <f>IF('Mapa final'!AD146="","",'Mapa final'!AD146)</f>
        <v/>
      </c>
      <c r="M143" s="347" t="str">
        <f>IF('Mapa final'!P146="","",'Mapa final'!P146)</f>
        <v/>
      </c>
      <c r="N143" s="409"/>
      <c r="O143" s="409"/>
      <c r="P143" s="409"/>
      <c r="Q143" s="410"/>
    </row>
    <row r="144" spans="1:17" ht="43.5" customHeight="1" x14ac:dyDescent="0.25">
      <c r="A144" s="118" t="s">
        <v>775</v>
      </c>
      <c r="B144" s="697"/>
      <c r="C144" s="699"/>
      <c r="D144" s="701"/>
      <c r="E144" s="699"/>
      <c r="F144" s="702"/>
      <c r="G144" s="702"/>
      <c r="H144" s="695"/>
      <c r="I144" s="412" t="str">
        <f>IF('Mapa final'!Y147="","",'Mapa final'!Y147)</f>
        <v/>
      </c>
      <c r="J144" s="412" t="str">
        <f>IF('Mapa final'!AA147="","",'Mapa final'!AA147)</f>
        <v/>
      </c>
      <c r="K144" s="412" t="str">
        <f t="shared" si="2"/>
        <v/>
      </c>
      <c r="L144" s="412" t="str">
        <f>IF('Mapa final'!AD147="","",'Mapa final'!AD147)</f>
        <v/>
      </c>
      <c r="M144" s="347" t="str">
        <f>IF('Mapa final'!P147="","",'Mapa final'!P147)</f>
        <v/>
      </c>
      <c r="N144" s="409"/>
      <c r="O144" s="409"/>
      <c r="P144" s="409"/>
      <c r="Q144" s="410"/>
    </row>
    <row r="145" spans="1:17" ht="43.5" customHeight="1" x14ac:dyDescent="0.25">
      <c r="A145" s="118" t="s">
        <v>776</v>
      </c>
      <c r="B145" s="696"/>
      <c r="C145" s="698" t="str">
        <f>IF('Mapa final'!E148="","",'Mapa final'!E148)</f>
        <v/>
      </c>
      <c r="D145" s="700"/>
      <c r="E145" s="698" t="str">
        <f>IF('Mapa final'!D148="","",'Mapa final'!D148)</f>
        <v/>
      </c>
      <c r="F145" s="702" t="str">
        <f>IF('Mapa final'!H148="","",'Mapa final'!H148)</f>
        <v/>
      </c>
      <c r="G145" s="702" t="str">
        <f>IF('Mapa final'!L148="","",'Mapa final'!L148)</f>
        <v/>
      </c>
      <c r="H145" s="69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12" t="str">
        <f>IF('Mapa final'!Y148="","",'Mapa final'!Y148)</f>
        <v/>
      </c>
      <c r="J145" s="412" t="str">
        <f>IF('Mapa final'!AA148="","",'Mapa final'!AA148)</f>
        <v/>
      </c>
      <c r="K145" s="412" t="str">
        <f t="shared" si="2"/>
        <v/>
      </c>
      <c r="L145" s="412" t="str">
        <f>IF('Mapa final'!AD148="","",'Mapa final'!AD148)</f>
        <v/>
      </c>
      <c r="M145" s="347" t="str">
        <f>IF('Mapa final'!P148="","",'Mapa final'!P148)</f>
        <v/>
      </c>
      <c r="N145" s="409"/>
      <c r="O145" s="409"/>
      <c r="P145" s="409"/>
      <c r="Q145" s="410"/>
    </row>
    <row r="146" spans="1:17" ht="43.5" customHeight="1" x14ac:dyDescent="0.25">
      <c r="A146" s="118" t="s">
        <v>777</v>
      </c>
      <c r="B146" s="697"/>
      <c r="C146" s="699"/>
      <c r="D146" s="701"/>
      <c r="E146" s="699"/>
      <c r="F146" s="702"/>
      <c r="G146" s="702"/>
      <c r="H146" s="695"/>
      <c r="I146" s="412" t="str">
        <f>IF('Mapa final'!Y149="","",'Mapa final'!Y149)</f>
        <v/>
      </c>
      <c r="J146" s="412" t="str">
        <f>IF('Mapa final'!AA149="","",'Mapa final'!AA149)</f>
        <v/>
      </c>
      <c r="K146" s="412" t="str">
        <f t="shared" si="2"/>
        <v/>
      </c>
      <c r="L146" s="412" t="str">
        <f>IF('Mapa final'!AD149="","",'Mapa final'!AD149)</f>
        <v/>
      </c>
      <c r="M146" s="347" t="str">
        <f>IF('Mapa final'!P149="","",'Mapa final'!P149)</f>
        <v/>
      </c>
      <c r="N146" s="409"/>
      <c r="O146" s="409"/>
      <c r="P146" s="409"/>
      <c r="Q146" s="410"/>
    </row>
    <row r="147" spans="1:17" ht="43.5" customHeight="1" x14ac:dyDescent="0.25">
      <c r="A147" s="118" t="s">
        <v>778</v>
      </c>
      <c r="B147" s="697"/>
      <c r="C147" s="699"/>
      <c r="D147" s="701"/>
      <c r="E147" s="699"/>
      <c r="F147" s="702"/>
      <c r="G147" s="702"/>
      <c r="H147" s="695"/>
      <c r="I147" s="412" t="str">
        <f>IF('Mapa final'!Y150="","",'Mapa final'!Y150)</f>
        <v/>
      </c>
      <c r="J147" s="412" t="str">
        <f>IF('Mapa final'!AA150="","",'Mapa final'!AA150)</f>
        <v/>
      </c>
      <c r="K147" s="412" t="str">
        <f t="shared" si="2"/>
        <v/>
      </c>
      <c r="L147" s="412" t="str">
        <f>IF('Mapa final'!AD150="","",'Mapa final'!AD150)</f>
        <v/>
      </c>
      <c r="M147" s="347" t="str">
        <f>IF('Mapa final'!P150="","",'Mapa final'!P150)</f>
        <v/>
      </c>
      <c r="N147" s="409"/>
      <c r="O147" s="409"/>
      <c r="P147" s="409"/>
      <c r="Q147" s="410"/>
    </row>
    <row r="148" spans="1:17" ht="43.5" customHeight="1" x14ac:dyDescent="0.25">
      <c r="A148" s="118" t="s">
        <v>779</v>
      </c>
      <c r="B148" s="697"/>
      <c r="C148" s="699"/>
      <c r="D148" s="701"/>
      <c r="E148" s="699"/>
      <c r="F148" s="702"/>
      <c r="G148" s="702"/>
      <c r="H148" s="695"/>
      <c r="I148" s="412" t="str">
        <f>IF('Mapa final'!Y151="","",'Mapa final'!Y151)</f>
        <v/>
      </c>
      <c r="J148" s="412" t="str">
        <f>IF('Mapa final'!AA151="","",'Mapa final'!AA151)</f>
        <v/>
      </c>
      <c r="K148" s="412" t="str">
        <f t="shared" si="2"/>
        <v/>
      </c>
      <c r="L148" s="412" t="str">
        <f>IF('Mapa final'!AD151="","",'Mapa final'!AD151)</f>
        <v/>
      </c>
      <c r="M148" s="347" t="str">
        <f>IF('Mapa final'!P151="","",'Mapa final'!P151)</f>
        <v/>
      </c>
      <c r="N148" s="409"/>
      <c r="O148" s="409"/>
      <c r="P148" s="409"/>
      <c r="Q148" s="410"/>
    </row>
    <row r="149" spans="1:17" ht="43.5" customHeight="1" x14ac:dyDescent="0.25">
      <c r="A149" s="118" t="s">
        <v>780</v>
      </c>
      <c r="B149" s="697"/>
      <c r="C149" s="699"/>
      <c r="D149" s="701"/>
      <c r="E149" s="699"/>
      <c r="F149" s="702"/>
      <c r="G149" s="702"/>
      <c r="H149" s="695"/>
      <c r="I149" s="412" t="str">
        <f>IF('Mapa final'!Y152="","",'Mapa final'!Y152)</f>
        <v/>
      </c>
      <c r="J149" s="412" t="str">
        <f>IF('Mapa final'!AA152="","",'Mapa final'!AA152)</f>
        <v/>
      </c>
      <c r="K149" s="412" t="str">
        <f t="shared" si="2"/>
        <v/>
      </c>
      <c r="L149" s="412" t="str">
        <f>IF('Mapa final'!AD152="","",'Mapa final'!AD152)</f>
        <v/>
      </c>
      <c r="M149" s="347" t="str">
        <f>IF('Mapa final'!P152="","",'Mapa final'!P152)</f>
        <v/>
      </c>
      <c r="N149" s="409"/>
      <c r="O149" s="409"/>
      <c r="P149" s="409"/>
      <c r="Q149" s="410"/>
    </row>
    <row r="150" spans="1:17" ht="43.5" customHeight="1" x14ac:dyDescent="0.25">
      <c r="A150" s="118" t="s">
        <v>781</v>
      </c>
      <c r="B150" s="697"/>
      <c r="C150" s="699"/>
      <c r="D150" s="701"/>
      <c r="E150" s="699"/>
      <c r="F150" s="702"/>
      <c r="G150" s="702"/>
      <c r="H150" s="695"/>
      <c r="I150" s="412" t="str">
        <f>IF('Mapa final'!Y153="","",'Mapa final'!Y153)</f>
        <v/>
      </c>
      <c r="J150" s="412" t="str">
        <f>IF('Mapa final'!AA153="","",'Mapa final'!AA153)</f>
        <v/>
      </c>
      <c r="K150" s="412" t="str">
        <f t="shared" si="2"/>
        <v/>
      </c>
      <c r="L150" s="412" t="str">
        <f>IF('Mapa final'!AD153="","",'Mapa final'!AD153)</f>
        <v/>
      </c>
      <c r="M150" s="347" t="str">
        <f>IF('Mapa final'!P153="","",'Mapa final'!P153)</f>
        <v/>
      </c>
      <c r="N150" s="409"/>
      <c r="O150" s="409"/>
      <c r="P150" s="409"/>
      <c r="Q150" s="410"/>
    </row>
    <row r="151" spans="1:17" ht="43.5" customHeight="1" x14ac:dyDescent="0.25">
      <c r="A151" s="118" t="s">
        <v>782</v>
      </c>
      <c r="B151" s="696"/>
      <c r="C151" s="698" t="str">
        <f>IF('Mapa final'!E154="","",'Mapa final'!E154)</f>
        <v/>
      </c>
      <c r="D151" s="700"/>
      <c r="E151" s="698" t="str">
        <f>IF('Mapa final'!D154="","",'Mapa final'!D154)</f>
        <v/>
      </c>
      <c r="F151" s="702" t="str">
        <f>IF('Mapa final'!H154="","",'Mapa final'!H154)</f>
        <v/>
      </c>
      <c r="G151" s="702" t="str">
        <f>IF('Mapa final'!L154="","",'Mapa final'!L154)</f>
        <v/>
      </c>
      <c r="H151" s="69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12" t="str">
        <f>IF('Mapa final'!Y154="","",'Mapa final'!Y154)</f>
        <v/>
      </c>
      <c r="J151" s="412" t="str">
        <f>IF('Mapa final'!AA154="","",'Mapa final'!AA154)</f>
        <v/>
      </c>
      <c r="K151" s="412" t="str">
        <f t="shared" si="2"/>
        <v/>
      </c>
      <c r="L151" s="412" t="str">
        <f>IF('Mapa final'!AD154="","",'Mapa final'!AD154)</f>
        <v/>
      </c>
      <c r="M151" s="347" t="str">
        <f>IF('Mapa final'!P154="","",'Mapa final'!P154)</f>
        <v/>
      </c>
      <c r="N151" s="409"/>
      <c r="O151" s="409"/>
      <c r="P151" s="409"/>
      <c r="Q151" s="410"/>
    </row>
    <row r="152" spans="1:17" ht="43.5" customHeight="1" x14ac:dyDescent="0.25">
      <c r="A152" s="118" t="s">
        <v>783</v>
      </c>
      <c r="B152" s="697"/>
      <c r="C152" s="699"/>
      <c r="D152" s="701"/>
      <c r="E152" s="699"/>
      <c r="F152" s="702"/>
      <c r="G152" s="702"/>
      <c r="H152" s="695"/>
      <c r="I152" s="412" t="str">
        <f>IF('Mapa final'!Y155="","",'Mapa final'!Y155)</f>
        <v/>
      </c>
      <c r="J152" s="412" t="str">
        <f>IF('Mapa final'!AA155="","",'Mapa final'!AA155)</f>
        <v/>
      </c>
      <c r="K152" s="412" t="str">
        <f t="shared" si="2"/>
        <v/>
      </c>
      <c r="L152" s="412" t="str">
        <f>IF('Mapa final'!AD155="","",'Mapa final'!AD155)</f>
        <v/>
      </c>
      <c r="M152" s="347" t="str">
        <f>IF('Mapa final'!P155="","",'Mapa final'!P155)</f>
        <v/>
      </c>
      <c r="N152" s="409"/>
      <c r="O152" s="409"/>
      <c r="P152" s="409"/>
      <c r="Q152" s="410"/>
    </row>
    <row r="153" spans="1:17" ht="43.5" customHeight="1" x14ac:dyDescent="0.25">
      <c r="A153" s="118" t="s">
        <v>784</v>
      </c>
      <c r="B153" s="697"/>
      <c r="C153" s="699"/>
      <c r="D153" s="701"/>
      <c r="E153" s="699"/>
      <c r="F153" s="702"/>
      <c r="G153" s="702"/>
      <c r="H153" s="695"/>
      <c r="I153" s="412" t="str">
        <f>IF('Mapa final'!Y156="","",'Mapa final'!Y156)</f>
        <v/>
      </c>
      <c r="J153" s="412" t="str">
        <f>IF('Mapa final'!AA156="","",'Mapa final'!AA156)</f>
        <v/>
      </c>
      <c r="K153" s="412" t="str">
        <f t="shared" si="2"/>
        <v/>
      </c>
      <c r="L153" s="412" t="str">
        <f>IF('Mapa final'!AD156="","",'Mapa final'!AD156)</f>
        <v/>
      </c>
      <c r="M153" s="347" t="str">
        <f>IF('Mapa final'!P156="","",'Mapa final'!P156)</f>
        <v/>
      </c>
      <c r="N153" s="409"/>
      <c r="O153" s="409"/>
      <c r="P153" s="409"/>
      <c r="Q153" s="410"/>
    </row>
    <row r="154" spans="1:17" ht="43.5" customHeight="1" x14ac:dyDescent="0.25">
      <c r="A154" s="118" t="s">
        <v>785</v>
      </c>
      <c r="B154" s="697"/>
      <c r="C154" s="699"/>
      <c r="D154" s="701"/>
      <c r="E154" s="699"/>
      <c r="F154" s="702"/>
      <c r="G154" s="702"/>
      <c r="H154" s="695"/>
      <c r="I154" s="412" t="str">
        <f>IF('Mapa final'!Y157="","",'Mapa final'!Y157)</f>
        <v/>
      </c>
      <c r="J154" s="412" t="str">
        <f>IF('Mapa final'!AA157="","",'Mapa final'!AA157)</f>
        <v/>
      </c>
      <c r="K154" s="412" t="str">
        <f t="shared" si="2"/>
        <v/>
      </c>
      <c r="L154" s="412" t="str">
        <f>IF('Mapa final'!AD157="","",'Mapa final'!AD157)</f>
        <v/>
      </c>
      <c r="M154" s="347" t="str">
        <f>IF('Mapa final'!P157="","",'Mapa final'!P157)</f>
        <v/>
      </c>
      <c r="N154" s="409"/>
      <c r="O154" s="409"/>
      <c r="P154" s="409"/>
      <c r="Q154" s="410"/>
    </row>
    <row r="155" spans="1:17" ht="43.5" customHeight="1" x14ac:dyDescent="0.25">
      <c r="A155" s="118" t="s">
        <v>786</v>
      </c>
      <c r="B155" s="697"/>
      <c r="C155" s="699"/>
      <c r="D155" s="701"/>
      <c r="E155" s="699"/>
      <c r="F155" s="702"/>
      <c r="G155" s="702"/>
      <c r="H155" s="695"/>
      <c r="I155" s="412" t="str">
        <f>IF('Mapa final'!Y158="","",'Mapa final'!Y158)</f>
        <v/>
      </c>
      <c r="J155" s="412" t="str">
        <f>IF('Mapa final'!AA158="","",'Mapa final'!AA158)</f>
        <v/>
      </c>
      <c r="K155" s="412" t="str">
        <f t="shared" si="2"/>
        <v/>
      </c>
      <c r="L155" s="412" t="str">
        <f>IF('Mapa final'!AD158="","",'Mapa final'!AD158)</f>
        <v/>
      </c>
      <c r="M155" s="347" t="str">
        <f>IF('Mapa final'!P158="","",'Mapa final'!P158)</f>
        <v/>
      </c>
      <c r="N155" s="409"/>
      <c r="O155" s="409"/>
      <c r="P155" s="409"/>
      <c r="Q155" s="410"/>
    </row>
    <row r="156" spans="1:17" ht="43.5" customHeight="1" x14ac:dyDescent="0.25">
      <c r="A156" s="118" t="s">
        <v>787</v>
      </c>
      <c r="B156" s="697"/>
      <c r="C156" s="699"/>
      <c r="D156" s="701"/>
      <c r="E156" s="699"/>
      <c r="F156" s="702"/>
      <c r="G156" s="702"/>
      <c r="H156" s="695"/>
      <c r="I156" s="412" t="str">
        <f>IF('Mapa final'!Y159="","",'Mapa final'!Y159)</f>
        <v/>
      </c>
      <c r="J156" s="412" t="str">
        <f>IF('Mapa final'!AA159="","",'Mapa final'!AA159)</f>
        <v/>
      </c>
      <c r="K156" s="412" t="str">
        <f t="shared" si="2"/>
        <v/>
      </c>
      <c r="L156" s="412" t="str">
        <f>IF('Mapa final'!AD159="","",'Mapa final'!AD159)</f>
        <v/>
      </c>
      <c r="M156" s="347" t="str">
        <f>IF('Mapa final'!P159="","",'Mapa final'!P159)</f>
        <v/>
      </c>
      <c r="N156" s="409"/>
      <c r="O156" s="409"/>
      <c r="P156" s="409"/>
      <c r="Q156" s="410"/>
    </row>
    <row r="157" spans="1:17" ht="43.5" customHeight="1" x14ac:dyDescent="0.25">
      <c r="A157" s="118" t="s">
        <v>788</v>
      </c>
      <c r="B157" s="696"/>
      <c r="C157" s="698" t="str">
        <f>IF('Mapa final'!E160="","",'Mapa final'!E160)</f>
        <v/>
      </c>
      <c r="D157" s="700"/>
      <c r="E157" s="698" t="str">
        <f>IF('Mapa final'!D160="","",'Mapa final'!D160)</f>
        <v/>
      </c>
      <c r="F157" s="702" t="str">
        <f>IF('Mapa final'!H160="","",'Mapa final'!H160)</f>
        <v/>
      </c>
      <c r="G157" s="702" t="str">
        <f>IF('Mapa final'!L160="","",'Mapa final'!L160)</f>
        <v/>
      </c>
      <c r="H157" s="69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12" t="str">
        <f>IF('Mapa final'!Y160="","",'Mapa final'!Y160)</f>
        <v/>
      </c>
      <c r="J157" s="412" t="str">
        <f>IF('Mapa final'!AA160="","",'Mapa final'!AA160)</f>
        <v/>
      </c>
      <c r="K157" s="412" t="str">
        <f t="shared" si="2"/>
        <v/>
      </c>
      <c r="L157" s="412" t="str">
        <f>IF('Mapa final'!AD160="","",'Mapa final'!AD160)</f>
        <v/>
      </c>
      <c r="M157" s="347" t="str">
        <f>IF('Mapa final'!P160="","",'Mapa final'!P160)</f>
        <v/>
      </c>
      <c r="N157" s="409"/>
      <c r="O157" s="409"/>
      <c r="P157" s="409"/>
      <c r="Q157" s="410"/>
    </row>
    <row r="158" spans="1:17" ht="43.5" customHeight="1" x14ac:dyDescent="0.25">
      <c r="A158" s="118" t="s">
        <v>789</v>
      </c>
      <c r="B158" s="697"/>
      <c r="C158" s="699"/>
      <c r="D158" s="701"/>
      <c r="E158" s="699"/>
      <c r="F158" s="702"/>
      <c r="G158" s="702"/>
      <c r="H158" s="695"/>
      <c r="I158" s="412" t="str">
        <f>IF('Mapa final'!Y161="","",'Mapa final'!Y161)</f>
        <v/>
      </c>
      <c r="J158" s="412" t="str">
        <f>IF('Mapa final'!AA161="","",'Mapa final'!AA161)</f>
        <v/>
      </c>
      <c r="K158" s="412" t="str">
        <f t="shared" si="2"/>
        <v/>
      </c>
      <c r="L158" s="412" t="str">
        <f>IF('Mapa final'!AD161="","",'Mapa final'!AD161)</f>
        <v/>
      </c>
      <c r="M158" s="347" t="str">
        <f>IF('Mapa final'!P161="","",'Mapa final'!P161)</f>
        <v/>
      </c>
      <c r="N158" s="409"/>
      <c r="O158" s="409"/>
      <c r="P158" s="409"/>
      <c r="Q158" s="410"/>
    </row>
    <row r="159" spans="1:17" ht="43.5" customHeight="1" x14ac:dyDescent="0.25">
      <c r="A159" s="118" t="s">
        <v>790</v>
      </c>
      <c r="B159" s="697"/>
      <c r="C159" s="699"/>
      <c r="D159" s="701"/>
      <c r="E159" s="699"/>
      <c r="F159" s="702"/>
      <c r="G159" s="702"/>
      <c r="H159" s="695"/>
      <c r="I159" s="412" t="str">
        <f>IF('Mapa final'!Y162="","",'Mapa final'!Y162)</f>
        <v/>
      </c>
      <c r="J159" s="412" t="str">
        <f>IF('Mapa final'!AA162="","",'Mapa final'!AA162)</f>
        <v/>
      </c>
      <c r="K159" s="412" t="str">
        <f t="shared" si="2"/>
        <v/>
      </c>
      <c r="L159" s="412" t="str">
        <f>IF('Mapa final'!AD162="","",'Mapa final'!AD162)</f>
        <v/>
      </c>
      <c r="M159" s="347" t="str">
        <f>IF('Mapa final'!P162="","",'Mapa final'!P162)</f>
        <v/>
      </c>
      <c r="N159" s="409"/>
      <c r="O159" s="409"/>
      <c r="P159" s="409"/>
      <c r="Q159" s="410"/>
    </row>
    <row r="160" spans="1:17" ht="43.5" customHeight="1" x14ac:dyDescent="0.25">
      <c r="A160" s="118" t="s">
        <v>791</v>
      </c>
      <c r="B160" s="697"/>
      <c r="C160" s="699"/>
      <c r="D160" s="701"/>
      <c r="E160" s="699"/>
      <c r="F160" s="702"/>
      <c r="G160" s="702"/>
      <c r="H160" s="695"/>
      <c r="I160" s="412" t="str">
        <f>IF('Mapa final'!Y163="","",'Mapa final'!Y163)</f>
        <v/>
      </c>
      <c r="J160" s="412" t="str">
        <f>IF('Mapa final'!AA163="","",'Mapa final'!AA163)</f>
        <v/>
      </c>
      <c r="K160" s="412" t="str">
        <f t="shared" si="2"/>
        <v/>
      </c>
      <c r="L160" s="412" t="str">
        <f>IF('Mapa final'!AD163="","",'Mapa final'!AD163)</f>
        <v/>
      </c>
      <c r="M160" s="347" t="str">
        <f>IF('Mapa final'!P163="","",'Mapa final'!P163)</f>
        <v/>
      </c>
      <c r="N160" s="409"/>
      <c r="O160" s="409"/>
      <c r="P160" s="409"/>
      <c r="Q160" s="410"/>
    </row>
    <row r="161" spans="1:17" ht="43.5" customHeight="1" x14ac:dyDescent="0.25">
      <c r="A161" s="118" t="s">
        <v>792</v>
      </c>
      <c r="B161" s="697"/>
      <c r="C161" s="699"/>
      <c r="D161" s="701"/>
      <c r="E161" s="699"/>
      <c r="F161" s="702"/>
      <c r="G161" s="702"/>
      <c r="H161" s="695"/>
      <c r="I161" s="412" t="str">
        <f>IF('Mapa final'!Y164="","",'Mapa final'!Y164)</f>
        <v/>
      </c>
      <c r="J161" s="412" t="str">
        <f>IF('Mapa final'!AA164="","",'Mapa final'!AA164)</f>
        <v/>
      </c>
      <c r="K161" s="412" t="str">
        <f t="shared" si="2"/>
        <v/>
      </c>
      <c r="L161" s="412" t="str">
        <f>IF('Mapa final'!AD164="","",'Mapa final'!AD164)</f>
        <v/>
      </c>
      <c r="M161" s="347" t="str">
        <f>IF('Mapa final'!P164="","",'Mapa final'!P164)</f>
        <v/>
      </c>
      <c r="N161" s="409"/>
      <c r="O161" s="409"/>
      <c r="P161" s="409"/>
      <c r="Q161" s="410"/>
    </row>
    <row r="162" spans="1:17" ht="43.5" customHeight="1" x14ac:dyDescent="0.25">
      <c r="A162" s="118" t="s">
        <v>793</v>
      </c>
      <c r="B162" s="697"/>
      <c r="C162" s="699"/>
      <c r="D162" s="701"/>
      <c r="E162" s="699"/>
      <c r="F162" s="702"/>
      <c r="G162" s="702"/>
      <c r="H162" s="695"/>
      <c r="I162" s="412" t="str">
        <f>IF('Mapa final'!Y165="","",'Mapa final'!Y165)</f>
        <v/>
      </c>
      <c r="J162" s="412" t="str">
        <f>IF('Mapa final'!AA165="","",'Mapa final'!AA165)</f>
        <v/>
      </c>
      <c r="K162" s="412" t="str">
        <f t="shared" si="2"/>
        <v/>
      </c>
      <c r="L162" s="412" t="str">
        <f>IF('Mapa final'!AD165="","",'Mapa final'!AD165)</f>
        <v/>
      </c>
      <c r="M162" s="347" t="str">
        <f>IF('Mapa final'!P165="","",'Mapa final'!P165)</f>
        <v/>
      </c>
      <c r="N162" s="409"/>
      <c r="O162" s="409"/>
      <c r="P162" s="409"/>
      <c r="Q162" s="410"/>
    </row>
    <row r="163" spans="1:17" ht="43.5" customHeight="1" x14ac:dyDescent="0.25">
      <c r="A163" s="118" t="s">
        <v>794</v>
      </c>
      <c r="B163" s="696"/>
      <c r="C163" s="698" t="str">
        <f>IF('Mapa final'!E166="","",'Mapa final'!E166)</f>
        <v/>
      </c>
      <c r="D163" s="700"/>
      <c r="E163" s="698" t="str">
        <f>IF('Mapa final'!D166="","",'Mapa final'!D166)</f>
        <v/>
      </c>
      <c r="F163" s="702" t="str">
        <f>IF('Mapa final'!H166="","",'Mapa final'!H166)</f>
        <v/>
      </c>
      <c r="G163" s="702" t="str">
        <f>IF('Mapa final'!L166="","",'Mapa final'!L166)</f>
        <v/>
      </c>
      <c r="H163" s="69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12" t="str">
        <f>IF('Mapa final'!Y166="","",'Mapa final'!Y166)</f>
        <v/>
      </c>
      <c r="J163" s="412" t="str">
        <f>IF('Mapa final'!AA166="","",'Mapa final'!AA166)</f>
        <v/>
      </c>
      <c r="K163" s="412" t="str">
        <f t="shared" si="2"/>
        <v/>
      </c>
      <c r="L163" s="412" t="str">
        <f>IF('Mapa final'!AD166="","",'Mapa final'!AD166)</f>
        <v/>
      </c>
      <c r="M163" s="347" t="str">
        <f>IF('Mapa final'!P166="","",'Mapa final'!P166)</f>
        <v/>
      </c>
      <c r="N163" s="409"/>
      <c r="O163" s="409"/>
      <c r="P163" s="409"/>
      <c r="Q163" s="410"/>
    </row>
    <row r="164" spans="1:17" ht="43.5" customHeight="1" x14ac:dyDescent="0.25">
      <c r="A164" s="118" t="s">
        <v>795</v>
      </c>
      <c r="B164" s="697"/>
      <c r="C164" s="699"/>
      <c r="D164" s="701"/>
      <c r="E164" s="699"/>
      <c r="F164" s="702"/>
      <c r="G164" s="702"/>
      <c r="H164" s="695"/>
      <c r="I164" s="412" t="str">
        <f>IF('Mapa final'!Y167="","",'Mapa final'!Y167)</f>
        <v/>
      </c>
      <c r="J164" s="412" t="str">
        <f>IF('Mapa final'!AA167="","",'Mapa final'!AA167)</f>
        <v/>
      </c>
      <c r="K164" s="412" t="str">
        <f t="shared" si="2"/>
        <v/>
      </c>
      <c r="L164" s="412" t="str">
        <f>IF('Mapa final'!AD167="","",'Mapa final'!AD167)</f>
        <v/>
      </c>
      <c r="M164" s="347" t="str">
        <f>IF('Mapa final'!P167="","",'Mapa final'!P167)</f>
        <v/>
      </c>
      <c r="N164" s="409"/>
      <c r="O164" s="409"/>
      <c r="P164" s="409"/>
      <c r="Q164" s="410"/>
    </row>
    <row r="165" spans="1:17" ht="43.5" customHeight="1" x14ac:dyDescent="0.25">
      <c r="A165" s="118" t="s">
        <v>796</v>
      </c>
      <c r="B165" s="697"/>
      <c r="C165" s="699"/>
      <c r="D165" s="701"/>
      <c r="E165" s="699"/>
      <c r="F165" s="702"/>
      <c r="G165" s="702"/>
      <c r="H165" s="695"/>
      <c r="I165" s="412" t="str">
        <f>IF('Mapa final'!Y168="","",'Mapa final'!Y168)</f>
        <v/>
      </c>
      <c r="J165" s="412" t="str">
        <f>IF('Mapa final'!AA168="","",'Mapa final'!AA168)</f>
        <v/>
      </c>
      <c r="K165" s="412" t="str">
        <f t="shared" si="2"/>
        <v/>
      </c>
      <c r="L165" s="412" t="str">
        <f>IF('Mapa final'!AD168="","",'Mapa final'!AD168)</f>
        <v/>
      </c>
      <c r="M165" s="347" t="str">
        <f>IF('Mapa final'!P168="","",'Mapa final'!P168)</f>
        <v/>
      </c>
      <c r="N165" s="409"/>
      <c r="O165" s="409"/>
      <c r="P165" s="409"/>
      <c r="Q165" s="410"/>
    </row>
    <row r="166" spans="1:17" ht="43.5" customHeight="1" x14ac:dyDescent="0.25">
      <c r="A166" s="118" t="s">
        <v>797</v>
      </c>
      <c r="B166" s="697"/>
      <c r="C166" s="699"/>
      <c r="D166" s="701"/>
      <c r="E166" s="699"/>
      <c r="F166" s="702"/>
      <c r="G166" s="702"/>
      <c r="H166" s="695"/>
      <c r="I166" s="412" t="str">
        <f>IF('Mapa final'!Y169="","",'Mapa final'!Y169)</f>
        <v/>
      </c>
      <c r="J166" s="412" t="str">
        <f>IF('Mapa final'!AA169="","",'Mapa final'!AA169)</f>
        <v/>
      </c>
      <c r="K166" s="412" t="str">
        <f t="shared" si="2"/>
        <v/>
      </c>
      <c r="L166" s="412" t="str">
        <f>IF('Mapa final'!AD169="","",'Mapa final'!AD169)</f>
        <v/>
      </c>
      <c r="M166" s="347" t="str">
        <f>IF('Mapa final'!P169="","",'Mapa final'!P169)</f>
        <v/>
      </c>
      <c r="N166" s="409"/>
      <c r="O166" s="409"/>
      <c r="P166" s="409"/>
      <c r="Q166" s="410"/>
    </row>
    <row r="167" spans="1:17" ht="43.5" customHeight="1" x14ac:dyDescent="0.25">
      <c r="A167" s="118" t="s">
        <v>798</v>
      </c>
      <c r="B167" s="697"/>
      <c r="C167" s="699"/>
      <c r="D167" s="701"/>
      <c r="E167" s="699"/>
      <c r="F167" s="702"/>
      <c r="G167" s="702"/>
      <c r="H167" s="695"/>
      <c r="I167" s="412" t="str">
        <f>IF('Mapa final'!Y170="","",'Mapa final'!Y170)</f>
        <v/>
      </c>
      <c r="J167" s="412" t="str">
        <f>IF('Mapa final'!AA170="","",'Mapa final'!AA170)</f>
        <v/>
      </c>
      <c r="K167" s="412" t="str">
        <f t="shared" si="2"/>
        <v/>
      </c>
      <c r="L167" s="412" t="str">
        <f>IF('Mapa final'!AD170="","",'Mapa final'!AD170)</f>
        <v/>
      </c>
      <c r="M167" s="347" t="str">
        <f>IF('Mapa final'!P170="","",'Mapa final'!P170)</f>
        <v/>
      </c>
      <c r="N167" s="409"/>
      <c r="O167" s="409"/>
      <c r="P167" s="409"/>
      <c r="Q167" s="410"/>
    </row>
    <row r="168" spans="1:17" ht="43.5" customHeight="1" x14ac:dyDescent="0.25">
      <c r="A168" s="118" t="s">
        <v>799</v>
      </c>
      <c r="B168" s="697"/>
      <c r="C168" s="699"/>
      <c r="D168" s="701"/>
      <c r="E168" s="699"/>
      <c r="F168" s="702"/>
      <c r="G168" s="702"/>
      <c r="H168" s="695"/>
      <c r="I168" s="412" t="str">
        <f>IF('Mapa final'!Y171="","",'Mapa final'!Y171)</f>
        <v/>
      </c>
      <c r="J168" s="412" t="str">
        <f>IF('Mapa final'!AA171="","",'Mapa final'!AA171)</f>
        <v/>
      </c>
      <c r="K168" s="412" t="str">
        <f t="shared" si="2"/>
        <v/>
      </c>
      <c r="L168" s="412" t="str">
        <f>IF('Mapa final'!AD171="","",'Mapa final'!AD171)</f>
        <v/>
      </c>
      <c r="M168" s="347" t="str">
        <f>IF('Mapa final'!P171="","",'Mapa final'!P171)</f>
        <v/>
      </c>
      <c r="N168" s="409"/>
      <c r="O168" s="409"/>
      <c r="P168" s="409"/>
      <c r="Q168" s="410"/>
    </row>
    <row r="169" spans="1:17" ht="43.5" customHeight="1" x14ac:dyDescent="0.25">
      <c r="A169" s="118" t="s">
        <v>800</v>
      </c>
      <c r="B169" s="696"/>
      <c r="C169" s="698" t="str">
        <f>IF('Mapa final'!E172="","",'Mapa final'!E172)</f>
        <v/>
      </c>
      <c r="D169" s="700"/>
      <c r="E169" s="698" t="str">
        <f>IF('Mapa final'!D172="","",'Mapa final'!D172)</f>
        <v/>
      </c>
      <c r="F169" s="702" t="str">
        <f>IF('Mapa final'!H172="","",'Mapa final'!H172)</f>
        <v/>
      </c>
      <c r="G169" s="702" t="str">
        <f>IF('Mapa final'!L172="","",'Mapa final'!L172)</f>
        <v/>
      </c>
      <c r="H169" s="69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12" t="str">
        <f>IF('Mapa final'!Y172="","",'Mapa final'!Y172)</f>
        <v/>
      </c>
      <c r="J169" s="412" t="str">
        <f>IF('Mapa final'!AA172="","",'Mapa final'!AA172)</f>
        <v/>
      </c>
      <c r="K169" s="412" t="str">
        <f t="shared" si="2"/>
        <v/>
      </c>
      <c r="L169" s="412" t="str">
        <f>IF('Mapa final'!AD172="","",'Mapa final'!AD172)</f>
        <v/>
      </c>
      <c r="M169" s="347" t="str">
        <f>IF('Mapa final'!P172="","",'Mapa final'!P172)</f>
        <v/>
      </c>
      <c r="N169" s="409"/>
      <c r="O169" s="409"/>
      <c r="P169" s="409"/>
      <c r="Q169" s="410"/>
    </row>
    <row r="170" spans="1:17" ht="43.5" customHeight="1" x14ac:dyDescent="0.25">
      <c r="A170" s="118" t="s">
        <v>801</v>
      </c>
      <c r="B170" s="697"/>
      <c r="C170" s="699"/>
      <c r="D170" s="701"/>
      <c r="E170" s="699"/>
      <c r="F170" s="702"/>
      <c r="G170" s="702"/>
      <c r="H170" s="695"/>
      <c r="I170" s="412" t="str">
        <f>IF('Mapa final'!Y173="","",'Mapa final'!Y173)</f>
        <v/>
      </c>
      <c r="J170" s="412" t="str">
        <f>IF('Mapa final'!AA173="","",'Mapa final'!AA173)</f>
        <v/>
      </c>
      <c r="K170" s="412" t="str">
        <f t="shared" si="2"/>
        <v/>
      </c>
      <c r="L170" s="412" t="str">
        <f>IF('Mapa final'!AD173="","",'Mapa final'!AD173)</f>
        <v/>
      </c>
      <c r="M170" s="347" t="str">
        <f>IF('Mapa final'!P173="","",'Mapa final'!P173)</f>
        <v/>
      </c>
      <c r="N170" s="409"/>
      <c r="O170" s="409"/>
      <c r="P170" s="409"/>
      <c r="Q170" s="410"/>
    </row>
    <row r="171" spans="1:17" ht="43.5" customHeight="1" x14ac:dyDescent="0.25">
      <c r="A171" s="118" t="s">
        <v>802</v>
      </c>
      <c r="B171" s="697"/>
      <c r="C171" s="699"/>
      <c r="D171" s="701"/>
      <c r="E171" s="699"/>
      <c r="F171" s="702"/>
      <c r="G171" s="702"/>
      <c r="H171" s="695"/>
      <c r="I171" s="412" t="str">
        <f>IF('Mapa final'!Y174="","",'Mapa final'!Y174)</f>
        <v/>
      </c>
      <c r="J171" s="412" t="str">
        <f>IF('Mapa final'!AA174="","",'Mapa final'!AA174)</f>
        <v/>
      </c>
      <c r="K171" s="412" t="str">
        <f t="shared" si="2"/>
        <v/>
      </c>
      <c r="L171" s="412" t="str">
        <f>IF('Mapa final'!AD174="","",'Mapa final'!AD174)</f>
        <v/>
      </c>
      <c r="M171" s="347" t="str">
        <f>IF('Mapa final'!P174="","",'Mapa final'!P174)</f>
        <v/>
      </c>
      <c r="N171" s="409"/>
      <c r="O171" s="409"/>
      <c r="P171" s="409"/>
      <c r="Q171" s="410"/>
    </row>
    <row r="172" spans="1:17" ht="43.5" customHeight="1" x14ac:dyDescent="0.25">
      <c r="A172" s="118" t="s">
        <v>803</v>
      </c>
      <c r="B172" s="697"/>
      <c r="C172" s="699"/>
      <c r="D172" s="701"/>
      <c r="E172" s="699"/>
      <c r="F172" s="702"/>
      <c r="G172" s="702"/>
      <c r="H172" s="695"/>
      <c r="I172" s="412" t="str">
        <f>IF('Mapa final'!Y175="","",'Mapa final'!Y175)</f>
        <v/>
      </c>
      <c r="J172" s="412" t="str">
        <f>IF('Mapa final'!AA175="","",'Mapa final'!AA175)</f>
        <v/>
      </c>
      <c r="K172" s="412" t="str">
        <f t="shared" si="2"/>
        <v/>
      </c>
      <c r="L172" s="412" t="str">
        <f>IF('Mapa final'!AD175="","",'Mapa final'!AD175)</f>
        <v/>
      </c>
      <c r="M172" s="347" t="str">
        <f>IF('Mapa final'!P175="","",'Mapa final'!P175)</f>
        <v/>
      </c>
      <c r="N172" s="409"/>
      <c r="O172" s="409"/>
      <c r="P172" s="409"/>
      <c r="Q172" s="410"/>
    </row>
    <row r="173" spans="1:17" ht="43.5" customHeight="1" x14ac:dyDescent="0.25">
      <c r="A173" s="118" t="s">
        <v>804</v>
      </c>
      <c r="B173" s="697"/>
      <c r="C173" s="699"/>
      <c r="D173" s="701"/>
      <c r="E173" s="699"/>
      <c r="F173" s="702"/>
      <c r="G173" s="702"/>
      <c r="H173" s="695"/>
      <c r="I173" s="412" t="str">
        <f>IF('Mapa final'!Y176="","",'Mapa final'!Y176)</f>
        <v/>
      </c>
      <c r="J173" s="412" t="str">
        <f>IF('Mapa final'!AA176="","",'Mapa final'!AA176)</f>
        <v/>
      </c>
      <c r="K173" s="412" t="str">
        <f t="shared" si="2"/>
        <v/>
      </c>
      <c r="L173" s="412" t="str">
        <f>IF('Mapa final'!AD176="","",'Mapa final'!AD176)</f>
        <v/>
      </c>
      <c r="M173" s="347" t="str">
        <f>IF('Mapa final'!P176="","",'Mapa final'!P176)</f>
        <v/>
      </c>
      <c r="N173" s="409"/>
      <c r="O173" s="409"/>
      <c r="P173" s="409"/>
      <c r="Q173" s="410"/>
    </row>
    <row r="174" spans="1:17" ht="43.5" customHeight="1" x14ac:dyDescent="0.25">
      <c r="A174" s="118" t="s">
        <v>805</v>
      </c>
      <c r="B174" s="697"/>
      <c r="C174" s="699"/>
      <c r="D174" s="701"/>
      <c r="E174" s="699"/>
      <c r="F174" s="702"/>
      <c r="G174" s="702"/>
      <c r="H174" s="695"/>
      <c r="I174" s="412" t="str">
        <f>IF('Mapa final'!Y177="","",'Mapa final'!Y177)</f>
        <v/>
      </c>
      <c r="J174" s="412" t="str">
        <f>IF('Mapa final'!AA177="","",'Mapa final'!AA177)</f>
        <v/>
      </c>
      <c r="K174" s="412" t="str">
        <f t="shared" si="2"/>
        <v/>
      </c>
      <c r="L174" s="412" t="str">
        <f>IF('Mapa final'!AD177="","",'Mapa final'!AD177)</f>
        <v/>
      </c>
      <c r="M174" s="347" t="str">
        <f>IF('Mapa final'!P177="","",'Mapa final'!P177)</f>
        <v/>
      </c>
      <c r="N174" s="409"/>
      <c r="O174" s="409"/>
      <c r="P174" s="409"/>
      <c r="Q174" s="410"/>
    </row>
    <row r="175" spans="1:17" ht="43.5" customHeight="1" x14ac:dyDescent="0.25">
      <c r="A175" s="118" t="s">
        <v>806</v>
      </c>
      <c r="B175" s="696"/>
      <c r="C175" s="698" t="str">
        <f>IF('Mapa final'!E178="","",'Mapa final'!E178)</f>
        <v/>
      </c>
      <c r="D175" s="700"/>
      <c r="E175" s="698" t="str">
        <f>IF('Mapa final'!D178="","",'Mapa final'!D178)</f>
        <v/>
      </c>
      <c r="F175" s="702" t="str">
        <f>IF('Mapa final'!H178="","",'Mapa final'!H178)</f>
        <v/>
      </c>
      <c r="G175" s="702" t="str">
        <f>IF('Mapa final'!L178="","",'Mapa final'!L178)</f>
        <v/>
      </c>
      <c r="H175" s="69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12" t="str">
        <f>IF('Mapa final'!Y178="","",'Mapa final'!Y178)</f>
        <v/>
      </c>
      <c r="J175" s="412" t="str">
        <f>IF('Mapa final'!AA178="","",'Mapa final'!AA178)</f>
        <v/>
      </c>
      <c r="K175" s="412" t="str">
        <f t="shared" si="2"/>
        <v/>
      </c>
      <c r="L175" s="412" t="str">
        <f>IF('Mapa final'!AD178="","",'Mapa final'!AD178)</f>
        <v/>
      </c>
      <c r="M175" s="347" t="str">
        <f>IF('Mapa final'!P178="","",'Mapa final'!P178)</f>
        <v/>
      </c>
      <c r="N175" s="409"/>
      <c r="O175" s="409"/>
      <c r="P175" s="409"/>
      <c r="Q175" s="410"/>
    </row>
    <row r="176" spans="1:17" ht="43.5" customHeight="1" x14ac:dyDescent="0.25">
      <c r="A176" s="118" t="s">
        <v>807</v>
      </c>
      <c r="B176" s="697"/>
      <c r="C176" s="699"/>
      <c r="D176" s="701"/>
      <c r="E176" s="699"/>
      <c r="F176" s="702"/>
      <c r="G176" s="702"/>
      <c r="H176" s="695"/>
      <c r="I176" s="412" t="str">
        <f>IF('Mapa final'!Y179="","",'Mapa final'!Y179)</f>
        <v/>
      </c>
      <c r="J176" s="412" t="str">
        <f>IF('Mapa final'!AA179="","",'Mapa final'!AA179)</f>
        <v/>
      </c>
      <c r="K176" s="412" t="str">
        <f t="shared" si="2"/>
        <v/>
      </c>
      <c r="L176" s="412" t="str">
        <f>IF('Mapa final'!AD179="","",'Mapa final'!AD179)</f>
        <v/>
      </c>
      <c r="M176" s="347" t="str">
        <f>IF('Mapa final'!P179="","",'Mapa final'!P179)</f>
        <v/>
      </c>
      <c r="N176" s="409"/>
      <c r="O176" s="409"/>
      <c r="P176" s="409"/>
      <c r="Q176" s="410"/>
    </row>
    <row r="177" spans="1:17" ht="43.5" customHeight="1" x14ac:dyDescent="0.25">
      <c r="A177" s="118" t="s">
        <v>808</v>
      </c>
      <c r="B177" s="697"/>
      <c r="C177" s="699"/>
      <c r="D177" s="701"/>
      <c r="E177" s="699"/>
      <c r="F177" s="702"/>
      <c r="G177" s="702"/>
      <c r="H177" s="695"/>
      <c r="I177" s="412" t="str">
        <f>IF('Mapa final'!Y180="","",'Mapa final'!Y180)</f>
        <v/>
      </c>
      <c r="J177" s="412" t="str">
        <f>IF('Mapa final'!AA180="","",'Mapa final'!AA180)</f>
        <v/>
      </c>
      <c r="K177" s="412" t="str">
        <f t="shared" si="2"/>
        <v/>
      </c>
      <c r="L177" s="412" t="str">
        <f>IF('Mapa final'!AD180="","",'Mapa final'!AD180)</f>
        <v/>
      </c>
      <c r="M177" s="347" t="str">
        <f>IF('Mapa final'!P180="","",'Mapa final'!P180)</f>
        <v/>
      </c>
      <c r="N177" s="409"/>
      <c r="O177" s="409"/>
      <c r="P177" s="409"/>
      <c r="Q177" s="410"/>
    </row>
    <row r="178" spans="1:17" ht="43.5" customHeight="1" x14ac:dyDescent="0.25">
      <c r="A178" s="118" t="s">
        <v>809</v>
      </c>
      <c r="B178" s="697"/>
      <c r="C178" s="699"/>
      <c r="D178" s="701"/>
      <c r="E178" s="699"/>
      <c r="F178" s="702"/>
      <c r="G178" s="702"/>
      <c r="H178" s="695"/>
      <c r="I178" s="412" t="str">
        <f>IF('Mapa final'!Y181="","",'Mapa final'!Y181)</f>
        <v/>
      </c>
      <c r="J178" s="412" t="str">
        <f>IF('Mapa final'!AA181="","",'Mapa final'!AA181)</f>
        <v/>
      </c>
      <c r="K178" s="412" t="str">
        <f t="shared" si="2"/>
        <v/>
      </c>
      <c r="L178" s="412" t="str">
        <f>IF('Mapa final'!AD181="","",'Mapa final'!AD181)</f>
        <v/>
      </c>
      <c r="M178" s="347" t="str">
        <f>IF('Mapa final'!P181="","",'Mapa final'!P181)</f>
        <v/>
      </c>
      <c r="N178" s="409"/>
      <c r="O178" s="409"/>
      <c r="P178" s="409"/>
      <c r="Q178" s="410"/>
    </row>
    <row r="179" spans="1:17" ht="43.5" customHeight="1" x14ac:dyDescent="0.25">
      <c r="A179" s="118" t="s">
        <v>810</v>
      </c>
      <c r="B179" s="697"/>
      <c r="C179" s="699"/>
      <c r="D179" s="701"/>
      <c r="E179" s="699"/>
      <c r="F179" s="702"/>
      <c r="G179" s="702"/>
      <c r="H179" s="695"/>
      <c r="I179" s="412" t="str">
        <f>IF('Mapa final'!Y182="","",'Mapa final'!Y182)</f>
        <v/>
      </c>
      <c r="J179" s="412" t="str">
        <f>IF('Mapa final'!AA182="","",'Mapa final'!AA182)</f>
        <v/>
      </c>
      <c r="K179" s="412" t="str">
        <f t="shared" si="2"/>
        <v/>
      </c>
      <c r="L179" s="412" t="str">
        <f>IF('Mapa final'!AD182="","",'Mapa final'!AD182)</f>
        <v/>
      </c>
      <c r="M179" s="347" t="str">
        <f>IF('Mapa final'!P182="","",'Mapa final'!P182)</f>
        <v/>
      </c>
      <c r="N179" s="409"/>
      <c r="O179" s="409"/>
      <c r="P179" s="409"/>
      <c r="Q179" s="410"/>
    </row>
    <row r="180" spans="1:17" ht="43.5" customHeight="1" x14ac:dyDescent="0.25">
      <c r="A180" s="118" t="s">
        <v>811</v>
      </c>
      <c r="B180" s="697"/>
      <c r="C180" s="699"/>
      <c r="D180" s="701"/>
      <c r="E180" s="699"/>
      <c r="F180" s="702"/>
      <c r="G180" s="702"/>
      <c r="H180" s="695"/>
      <c r="I180" s="412" t="str">
        <f>IF('Mapa final'!Y183="","",'Mapa final'!Y183)</f>
        <v/>
      </c>
      <c r="J180" s="412" t="str">
        <f>IF('Mapa final'!AA183="","",'Mapa final'!AA183)</f>
        <v/>
      </c>
      <c r="K180" s="412" t="str">
        <f t="shared" si="2"/>
        <v/>
      </c>
      <c r="L180" s="412" t="str">
        <f>IF('Mapa final'!AD183="","",'Mapa final'!AD183)</f>
        <v/>
      </c>
      <c r="M180" s="347" t="str">
        <f>IF('Mapa final'!P183="","",'Mapa final'!P183)</f>
        <v/>
      </c>
      <c r="N180" s="409"/>
      <c r="O180" s="409"/>
      <c r="P180" s="409"/>
      <c r="Q180" s="410"/>
    </row>
    <row r="181" spans="1:17" ht="43.5" customHeight="1" x14ac:dyDescent="0.25">
      <c r="A181" s="118" t="s">
        <v>812</v>
      </c>
      <c r="B181" s="696"/>
      <c r="C181" s="698" t="str">
        <f>IF('Mapa final'!E184="","",'Mapa final'!E184)</f>
        <v/>
      </c>
      <c r="D181" s="700"/>
      <c r="E181" s="698" t="str">
        <f>IF('Mapa final'!D184="","",'Mapa final'!D184)</f>
        <v/>
      </c>
      <c r="F181" s="702" t="str">
        <f>IF('Mapa final'!H184="","",'Mapa final'!H184)</f>
        <v/>
      </c>
      <c r="G181" s="702" t="str">
        <f>IF('Mapa final'!L184="","",'Mapa final'!L184)</f>
        <v/>
      </c>
      <c r="H181" s="69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12" t="str">
        <f>IF('Mapa final'!Y184="","",'Mapa final'!Y184)</f>
        <v/>
      </c>
      <c r="J181" s="412" t="str">
        <f>IF('Mapa final'!AA184="","",'Mapa final'!AA184)</f>
        <v/>
      </c>
      <c r="K181" s="412" t="str">
        <f t="shared" si="2"/>
        <v/>
      </c>
      <c r="L181" s="412" t="str">
        <f>IF('Mapa final'!AD184="","",'Mapa final'!AD184)</f>
        <v/>
      </c>
      <c r="M181" s="347" t="str">
        <f>IF('Mapa final'!P184="","",'Mapa final'!P184)</f>
        <v/>
      </c>
      <c r="N181" s="409"/>
      <c r="O181" s="409"/>
      <c r="P181" s="409"/>
      <c r="Q181" s="410"/>
    </row>
    <row r="182" spans="1:17" ht="43.5" customHeight="1" x14ac:dyDescent="0.25">
      <c r="A182" s="118" t="s">
        <v>813</v>
      </c>
      <c r="B182" s="697"/>
      <c r="C182" s="699"/>
      <c r="D182" s="701"/>
      <c r="E182" s="699"/>
      <c r="F182" s="702"/>
      <c r="G182" s="702"/>
      <c r="H182" s="695"/>
      <c r="I182" s="412" t="str">
        <f>IF('Mapa final'!Y185="","",'Mapa final'!Y185)</f>
        <v/>
      </c>
      <c r="J182" s="412" t="str">
        <f>IF('Mapa final'!AA185="","",'Mapa final'!AA185)</f>
        <v/>
      </c>
      <c r="K182" s="412" t="str">
        <f t="shared" si="2"/>
        <v/>
      </c>
      <c r="L182" s="412" t="str">
        <f>IF('Mapa final'!AD185="","",'Mapa final'!AD185)</f>
        <v/>
      </c>
      <c r="M182" s="347" t="str">
        <f>IF('Mapa final'!P185="","",'Mapa final'!P185)</f>
        <v/>
      </c>
      <c r="N182" s="409"/>
      <c r="O182" s="409"/>
      <c r="P182" s="409"/>
      <c r="Q182" s="410"/>
    </row>
    <row r="183" spans="1:17" ht="43.5" customHeight="1" x14ac:dyDescent="0.25">
      <c r="A183" s="118" t="s">
        <v>814</v>
      </c>
      <c r="B183" s="697"/>
      <c r="C183" s="699"/>
      <c r="D183" s="701"/>
      <c r="E183" s="699"/>
      <c r="F183" s="702"/>
      <c r="G183" s="702"/>
      <c r="H183" s="695"/>
      <c r="I183" s="412" t="str">
        <f>IF('Mapa final'!Y186="","",'Mapa final'!Y186)</f>
        <v/>
      </c>
      <c r="J183" s="412" t="str">
        <f>IF('Mapa final'!AA186="","",'Mapa final'!AA186)</f>
        <v/>
      </c>
      <c r="K183" s="412" t="str">
        <f t="shared" si="2"/>
        <v/>
      </c>
      <c r="L183" s="412" t="str">
        <f>IF('Mapa final'!AD186="","",'Mapa final'!AD186)</f>
        <v/>
      </c>
      <c r="M183" s="347" t="str">
        <f>IF('Mapa final'!P186="","",'Mapa final'!P186)</f>
        <v/>
      </c>
      <c r="N183" s="409"/>
      <c r="O183" s="409"/>
      <c r="P183" s="409"/>
      <c r="Q183" s="410"/>
    </row>
    <row r="184" spans="1:17" ht="43.5" customHeight="1" x14ac:dyDescent="0.25">
      <c r="A184" s="118" t="s">
        <v>815</v>
      </c>
      <c r="B184" s="697"/>
      <c r="C184" s="699"/>
      <c r="D184" s="701"/>
      <c r="E184" s="699"/>
      <c r="F184" s="702"/>
      <c r="G184" s="702"/>
      <c r="H184" s="695"/>
      <c r="I184" s="412" t="str">
        <f>IF('Mapa final'!Y187="","",'Mapa final'!Y187)</f>
        <v/>
      </c>
      <c r="J184" s="412" t="str">
        <f>IF('Mapa final'!AA187="","",'Mapa final'!AA187)</f>
        <v/>
      </c>
      <c r="K184" s="412" t="str">
        <f t="shared" si="2"/>
        <v/>
      </c>
      <c r="L184" s="412" t="str">
        <f>IF('Mapa final'!AD187="","",'Mapa final'!AD187)</f>
        <v/>
      </c>
      <c r="M184" s="347" t="str">
        <f>IF('Mapa final'!P187="","",'Mapa final'!P187)</f>
        <v/>
      </c>
      <c r="N184" s="409"/>
      <c r="O184" s="409"/>
      <c r="P184" s="409"/>
      <c r="Q184" s="410"/>
    </row>
    <row r="185" spans="1:17" ht="43.5" customHeight="1" x14ac:dyDescent="0.25">
      <c r="A185" s="118" t="s">
        <v>816</v>
      </c>
      <c r="B185" s="697"/>
      <c r="C185" s="699"/>
      <c r="D185" s="701"/>
      <c r="E185" s="699"/>
      <c r="F185" s="702"/>
      <c r="G185" s="702"/>
      <c r="H185" s="695"/>
      <c r="I185" s="412" t="str">
        <f>IF('Mapa final'!Y188="","",'Mapa final'!Y188)</f>
        <v/>
      </c>
      <c r="J185" s="412" t="str">
        <f>IF('Mapa final'!AA188="","",'Mapa final'!AA188)</f>
        <v/>
      </c>
      <c r="K185" s="412" t="str">
        <f t="shared" si="2"/>
        <v/>
      </c>
      <c r="L185" s="412" t="str">
        <f>IF('Mapa final'!AD188="","",'Mapa final'!AD188)</f>
        <v/>
      </c>
      <c r="M185" s="347" t="str">
        <f>IF('Mapa final'!P188="","",'Mapa final'!P188)</f>
        <v/>
      </c>
      <c r="N185" s="409"/>
      <c r="O185" s="409"/>
      <c r="P185" s="409"/>
      <c r="Q185" s="410"/>
    </row>
    <row r="186" spans="1:17" ht="43.5" customHeight="1" x14ac:dyDescent="0.25">
      <c r="A186" s="118" t="s">
        <v>817</v>
      </c>
      <c r="B186" s="697"/>
      <c r="C186" s="699"/>
      <c r="D186" s="701"/>
      <c r="E186" s="699"/>
      <c r="F186" s="702"/>
      <c r="G186" s="702"/>
      <c r="H186" s="695"/>
      <c r="I186" s="412" t="str">
        <f>IF('Mapa final'!Y189="","",'Mapa final'!Y189)</f>
        <v/>
      </c>
      <c r="J186" s="412" t="str">
        <f>IF('Mapa final'!AA189="","",'Mapa final'!AA189)</f>
        <v/>
      </c>
      <c r="K186" s="412" t="str">
        <f t="shared" si="2"/>
        <v/>
      </c>
      <c r="L186" s="412" t="str">
        <f>IF('Mapa final'!AD189="","",'Mapa final'!AD189)</f>
        <v/>
      </c>
      <c r="M186" s="347" t="str">
        <f>IF('Mapa final'!P189="","",'Mapa final'!P189)</f>
        <v/>
      </c>
      <c r="N186" s="409"/>
      <c r="O186" s="409"/>
      <c r="P186" s="409"/>
      <c r="Q186" s="410"/>
    </row>
    <row r="187" spans="1:17" ht="43.5" customHeight="1" x14ac:dyDescent="0.25">
      <c r="A187" s="118" t="s">
        <v>818</v>
      </c>
      <c r="B187" s="696"/>
      <c r="C187" s="698" t="str">
        <f>IF('Mapa final'!E190="","",'Mapa final'!E190)</f>
        <v/>
      </c>
      <c r="D187" s="700"/>
      <c r="E187" s="698" t="str">
        <f>IF('Mapa final'!D190="","",'Mapa final'!D190)</f>
        <v/>
      </c>
      <c r="F187" s="702" t="str">
        <f>IF('Mapa final'!H190="","",'Mapa final'!H190)</f>
        <v/>
      </c>
      <c r="G187" s="702" t="str">
        <f>IF('Mapa final'!L190="","",'Mapa final'!L190)</f>
        <v/>
      </c>
      <c r="H187" s="69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12" t="str">
        <f>IF('Mapa final'!Y190="","",'Mapa final'!Y190)</f>
        <v/>
      </c>
      <c r="J187" s="412" t="str">
        <f>IF('Mapa final'!AA190="","",'Mapa final'!AA190)</f>
        <v/>
      </c>
      <c r="K187" s="412" t="str">
        <f t="shared" si="2"/>
        <v/>
      </c>
      <c r="L187" s="412" t="str">
        <f>IF('Mapa final'!AD190="","",'Mapa final'!AD190)</f>
        <v/>
      </c>
      <c r="M187" s="347" t="str">
        <f>IF('Mapa final'!P190="","",'Mapa final'!P190)</f>
        <v/>
      </c>
      <c r="N187" s="409"/>
      <c r="O187" s="409"/>
      <c r="P187" s="409"/>
      <c r="Q187" s="410"/>
    </row>
    <row r="188" spans="1:17" ht="43.5" customHeight="1" x14ac:dyDescent="0.25">
      <c r="A188" s="118" t="s">
        <v>819</v>
      </c>
      <c r="B188" s="697"/>
      <c r="C188" s="699"/>
      <c r="D188" s="701"/>
      <c r="E188" s="699"/>
      <c r="F188" s="702"/>
      <c r="G188" s="702"/>
      <c r="H188" s="695"/>
      <c r="I188" s="412" t="str">
        <f>IF('Mapa final'!Y191="","",'Mapa final'!Y191)</f>
        <v/>
      </c>
      <c r="J188" s="412" t="str">
        <f>IF('Mapa final'!AA191="","",'Mapa final'!AA191)</f>
        <v/>
      </c>
      <c r="K188" s="412" t="str">
        <f t="shared" si="2"/>
        <v/>
      </c>
      <c r="L188" s="412" t="str">
        <f>IF('Mapa final'!AD191="","",'Mapa final'!AD191)</f>
        <v/>
      </c>
      <c r="M188" s="347" t="str">
        <f>IF('Mapa final'!P191="","",'Mapa final'!P191)</f>
        <v/>
      </c>
      <c r="N188" s="409"/>
      <c r="O188" s="409"/>
      <c r="P188" s="409"/>
      <c r="Q188" s="410"/>
    </row>
    <row r="189" spans="1:17" ht="43.5" customHeight="1" x14ac:dyDescent="0.25">
      <c r="A189" s="118" t="s">
        <v>820</v>
      </c>
      <c r="B189" s="697"/>
      <c r="C189" s="699"/>
      <c r="D189" s="701"/>
      <c r="E189" s="699"/>
      <c r="F189" s="702"/>
      <c r="G189" s="702"/>
      <c r="H189" s="695"/>
      <c r="I189" s="412" t="str">
        <f>IF('Mapa final'!Y192="","",'Mapa final'!Y192)</f>
        <v/>
      </c>
      <c r="J189" s="412" t="str">
        <f>IF('Mapa final'!AA192="","",'Mapa final'!AA192)</f>
        <v/>
      </c>
      <c r="K189" s="412" t="str">
        <f t="shared" si="2"/>
        <v/>
      </c>
      <c r="L189" s="412" t="str">
        <f>IF('Mapa final'!AD192="","",'Mapa final'!AD192)</f>
        <v/>
      </c>
      <c r="M189" s="347" t="str">
        <f>IF('Mapa final'!P192="","",'Mapa final'!P192)</f>
        <v/>
      </c>
      <c r="N189" s="409"/>
      <c r="O189" s="409"/>
      <c r="P189" s="409"/>
      <c r="Q189" s="410"/>
    </row>
    <row r="190" spans="1:17" ht="43.5" customHeight="1" x14ac:dyDescent="0.25">
      <c r="A190" s="118" t="s">
        <v>821</v>
      </c>
      <c r="B190" s="697"/>
      <c r="C190" s="699"/>
      <c r="D190" s="701"/>
      <c r="E190" s="699"/>
      <c r="F190" s="702"/>
      <c r="G190" s="702"/>
      <c r="H190" s="695"/>
      <c r="I190" s="412" t="str">
        <f>IF('Mapa final'!Y193="","",'Mapa final'!Y193)</f>
        <v/>
      </c>
      <c r="J190" s="412" t="str">
        <f>IF('Mapa final'!AA193="","",'Mapa final'!AA193)</f>
        <v/>
      </c>
      <c r="K190" s="412" t="str">
        <f t="shared" si="2"/>
        <v/>
      </c>
      <c r="L190" s="412" t="str">
        <f>IF('Mapa final'!AD193="","",'Mapa final'!AD193)</f>
        <v/>
      </c>
      <c r="M190" s="347" t="str">
        <f>IF('Mapa final'!P193="","",'Mapa final'!P193)</f>
        <v/>
      </c>
      <c r="N190" s="409"/>
      <c r="O190" s="409"/>
      <c r="P190" s="409"/>
      <c r="Q190" s="410"/>
    </row>
    <row r="191" spans="1:17" ht="43.5" customHeight="1" x14ac:dyDescent="0.25">
      <c r="A191" s="118" t="s">
        <v>822</v>
      </c>
      <c r="B191" s="697"/>
      <c r="C191" s="699"/>
      <c r="D191" s="701"/>
      <c r="E191" s="699"/>
      <c r="F191" s="702"/>
      <c r="G191" s="702"/>
      <c r="H191" s="695"/>
      <c r="I191" s="412" t="str">
        <f>IF('Mapa final'!Y194="","",'Mapa final'!Y194)</f>
        <v/>
      </c>
      <c r="J191" s="412" t="str">
        <f>IF('Mapa final'!AA194="","",'Mapa final'!AA194)</f>
        <v/>
      </c>
      <c r="K191" s="412" t="str">
        <f t="shared" si="2"/>
        <v/>
      </c>
      <c r="L191" s="412" t="str">
        <f>IF('Mapa final'!AD194="","",'Mapa final'!AD194)</f>
        <v/>
      </c>
      <c r="M191" s="347" t="str">
        <f>IF('Mapa final'!P194="","",'Mapa final'!P194)</f>
        <v/>
      </c>
      <c r="N191" s="409"/>
      <c r="O191" s="409"/>
      <c r="P191" s="409"/>
      <c r="Q191" s="410"/>
    </row>
    <row r="192" spans="1:17" ht="43.5" customHeight="1" x14ac:dyDescent="0.25">
      <c r="A192" s="118" t="s">
        <v>823</v>
      </c>
      <c r="B192" s="697"/>
      <c r="C192" s="699"/>
      <c r="D192" s="701"/>
      <c r="E192" s="699"/>
      <c r="F192" s="702"/>
      <c r="G192" s="702"/>
      <c r="H192" s="695"/>
      <c r="I192" s="412" t="str">
        <f>IF('Mapa final'!Y195="","",'Mapa final'!Y195)</f>
        <v/>
      </c>
      <c r="J192" s="412" t="str">
        <f>IF('Mapa final'!AA195="","",'Mapa final'!AA195)</f>
        <v/>
      </c>
      <c r="K192" s="412" t="str">
        <f t="shared" si="2"/>
        <v/>
      </c>
      <c r="L192" s="412" t="str">
        <f>IF('Mapa final'!AD195="","",'Mapa final'!AD195)</f>
        <v/>
      </c>
      <c r="M192" s="347" t="str">
        <f>IF('Mapa final'!P195="","",'Mapa final'!P195)</f>
        <v/>
      </c>
      <c r="N192" s="409"/>
      <c r="O192" s="409"/>
      <c r="P192" s="409"/>
      <c r="Q192" s="410"/>
    </row>
    <row r="193" spans="1:17" ht="43.5" customHeight="1" x14ac:dyDescent="0.25">
      <c r="A193" s="118" t="s">
        <v>824</v>
      </c>
      <c r="B193" s="696"/>
      <c r="C193" s="698" t="str">
        <f>IF('Mapa final'!E196="","",'Mapa final'!E196)</f>
        <v/>
      </c>
      <c r="D193" s="700"/>
      <c r="E193" s="698" t="str">
        <f>IF('Mapa final'!D196="","",'Mapa final'!D196)</f>
        <v/>
      </c>
      <c r="F193" s="702" t="str">
        <f>IF('Mapa final'!H196="","",'Mapa final'!H196)</f>
        <v/>
      </c>
      <c r="G193" s="702" t="str">
        <f>IF('Mapa final'!L196="","",'Mapa final'!L196)</f>
        <v/>
      </c>
      <c r="H193" s="69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12" t="str">
        <f>IF('Mapa final'!Y196="","",'Mapa final'!Y196)</f>
        <v/>
      </c>
      <c r="J193" s="412" t="str">
        <f>IF('Mapa final'!AA196="","",'Mapa final'!AA196)</f>
        <v/>
      </c>
      <c r="K193" s="412" t="str">
        <f t="shared" si="2"/>
        <v/>
      </c>
      <c r="L193" s="412" t="str">
        <f>IF('Mapa final'!AD196="","",'Mapa final'!AD196)</f>
        <v/>
      </c>
      <c r="M193" s="347" t="str">
        <f>IF('Mapa final'!P196="","",'Mapa final'!P196)</f>
        <v/>
      </c>
      <c r="N193" s="409"/>
      <c r="O193" s="409"/>
      <c r="P193" s="409"/>
      <c r="Q193" s="410"/>
    </row>
    <row r="194" spans="1:17" ht="43.5" customHeight="1" x14ac:dyDescent="0.25">
      <c r="A194" s="118" t="s">
        <v>825</v>
      </c>
      <c r="B194" s="697"/>
      <c r="C194" s="699"/>
      <c r="D194" s="701"/>
      <c r="E194" s="699"/>
      <c r="F194" s="702"/>
      <c r="G194" s="702"/>
      <c r="H194" s="695"/>
      <c r="I194" s="412" t="str">
        <f>IF('Mapa final'!Y197="","",'Mapa final'!Y197)</f>
        <v/>
      </c>
      <c r="J194" s="412" t="str">
        <f>IF('Mapa final'!AA197="","",'Mapa final'!AA197)</f>
        <v/>
      </c>
      <c r="K194" s="412" t="str">
        <f t="shared" si="2"/>
        <v/>
      </c>
      <c r="L194" s="412" t="str">
        <f>IF('Mapa final'!AD197="","",'Mapa final'!AD197)</f>
        <v/>
      </c>
      <c r="M194" s="347" t="str">
        <f>IF('Mapa final'!P197="","",'Mapa final'!P197)</f>
        <v/>
      </c>
      <c r="N194" s="409"/>
      <c r="O194" s="409"/>
      <c r="P194" s="409"/>
      <c r="Q194" s="410"/>
    </row>
    <row r="195" spans="1:17" ht="43.5" customHeight="1" x14ac:dyDescent="0.25">
      <c r="A195" s="118" t="s">
        <v>826</v>
      </c>
      <c r="B195" s="697"/>
      <c r="C195" s="699"/>
      <c r="D195" s="701"/>
      <c r="E195" s="699"/>
      <c r="F195" s="702"/>
      <c r="G195" s="702"/>
      <c r="H195" s="695"/>
      <c r="I195" s="412" t="str">
        <f>IF('Mapa final'!Y198="","",'Mapa final'!Y198)</f>
        <v/>
      </c>
      <c r="J195" s="412" t="str">
        <f>IF('Mapa final'!AA198="","",'Mapa final'!AA198)</f>
        <v/>
      </c>
      <c r="K195" s="412" t="str">
        <f t="shared" si="2"/>
        <v/>
      </c>
      <c r="L195" s="412" t="str">
        <f>IF('Mapa final'!AD198="","",'Mapa final'!AD198)</f>
        <v/>
      </c>
      <c r="M195" s="347" t="str">
        <f>IF('Mapa final'!P198="","",'Mapa final'!P198)</f>
        <v/>
      </c>
      <c r="N195" s="409"/>
      <c r="O195" s="409"/>
      <c r="P195" s="409"/>
      <c r="Q195" s="410"/>
    </row>
    <row r="196" spans="1:17" ht="43.5" customHeight="1" x14ac:dyDescent="0.25">
      <c r="A196" s="118" t="s">
        <v>827</v>
      </c>
      <c r="B196" s="697"/>
      <c r="C196" s="699"/>
      <c r="D196" s="701"/>
      <c r="E196" s="699"/>
      <c r="F196" s="702"/>
      <c r="G196" s="702"/>
      <c r="H196" s="695"/>
      <c r="I196" s="412" t="str">
        <f>IF('Mapa final'!Y199="","",'Mapa final'!Y199)</f>
        <v/>
      </c>
      <c r="J196" s="412" t="str">
        <f>IF('Mapa final'!AA199="","",'Mapa final'!AA199)</f>
        <v/>
      </c>
      <c r="K196" s="412" t="str">
        <f t="shared" si="2"/>
        <v/>
      </c>
      <c r="L196" s="412" t="str">
        <f>IF('Mapa final'!AD199="","",'Mapa final'!AD199)</f>
        <v/>
      </c>
      <c r="M196" s="347" t="str">
        <f>IF('Mapa final'!P199="","",'Mapa final'!P199)</f>
        <v/>
      </c>
      <c r="N196" s="409"/>
      <c r="O196" s="409"/>
      <c r="P196" s="409"/>
      <c r="Q196" s="410"/>
    </row>
    <row r="197" spans="1:17" ht="43.5" customHeight="1" x14ac:dyDescent="0.25">
      <c r="A197" s="118" t="s">
        <v>828</v>
      </c>
      <c r="B197" s="697"/>
      <c r="C197" s="699"/>
      <c r="D197" s="701"/>
      <c r="E197" s="699"/>
      <c r="F197" s="702"/>
      <c r="G197" s="702"/>
      <c r="H197" s="695"/>
      <c r="I197" s="412" t="str">
        <f>IF('Mapa final'!Y200="","",'Mapa final'!Y200)</f>
        <v/>
      </c>
      <c r="J197" s="412" t="str">
        <f>IF('Mapa final'!AA200="","",'Mapa final'!AA200)</f>
        <v/>
      </c>
      <c r="K197" s="412" t="str">
        <f t="shared" si="2"/>
        <v/>
      </c>
      <c r="L197" s="412" t="str">
        <f>IF('Mapa final'!AD200="","",'Mapa final'!AD200)</f>
        <v/>
      </c>
      <c r="M197" s="347" t="str">
        <f>IF('Mapa final'!P200="","",'Mapa final'!P200)</f>
        <v/>
      </c>
      <c r="N197" s="409"/>
      <c r="O197" s="409"/>
      <c r="P197" s="409"/>
      <c r="Q197" s="410"/>
    </row>
    <row r="198" spans="1:17" ht="43.5" customHeight="1" x14ac:dyDescent="0.25">
      <c r="A198" s="118" t="s">
        <v>829</v>
      </c>
      <c r="B198" s="697"/>
      <c r="C198" s="699"/>
      <c r="D198" s="701"/>
      <c r="E198" s="699"/>
      <c r="F198" s="702"/>
      <c r="G198" s="702"/>
      <c r="H198" s="695"/>
      <c r="I198" s="412" t="str">
        <f>IF('Mapa final'!Y201="","",'Mapa final'!Y201)</f>
        <v/>
      </c>
      <c r="J198" s="412" t="str">
        <f>IF('Mapa final'!AA201="","",'Mapa final'!AA201)</f>
        <v/>
      </c>
      <c r="K198" s="412" t="str">
        <f t="shared" si="2"/>
        <v/>
      </c>
      <c r="L198" s="412" t="str">
        <f>IF('Mapa final'!AD201="","",'Mapa final'!AD201)</f>
        <v/>
      </c>
      <c r="M198" s="347" t="str">
        <f>IF('Mapa final'!P201="","",'Mapa final'!P201)</f>
        <v/>
      </c>
      <c r="N198" s="409"/>
      <c r="O198" s="409"/>
      <c r="P198" s="409"/>
      <c r="Q198" s="410"/>
    </row>
    <row r="199" spans="1:17" ht="43.5" customHeight="1" x14ac:dyDescent="0.25">
      <c r="A199" s="118" t="s">
        <v>830</v>
      </c>
      <c r="B199" s="696"/>
      <c r="C199" s="698" t="str">
        <f>IF('Mapa final'!E202="","",'Mapa final'!E202)</f>
        <v/>
      </c>
      <c r="D199" s="700"/>
      <c r="E199" s="698" t="str">
        <f>IF('Mapa final'!D202="","",'Mapa final'!D202)</f>
        <v/>
      </c>
      <c r="F199" s="702" t="str">
        <f>IF('Mapa final'!H202="","",'Mapa final'!H202)</f>
        <v/>
      </c>
      <c r="G199" s="702" t="str">
        <f>IF('Mapa final'!L202="","",'Mapa final'!L202)</f>
        <v/>
      </c>
      <c r="H199" s="69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12" t="str">
        <f>IF('Mapa final'!Y202="","",'Mapa final'!Y202)</f>
        <v/>
      </c>
      <c r="J199" s="412" t="str">
        <f>IF('Mapa final'!AA202="","",'Mapa final'!AA202)</f>
        <v/>
      </c>
      <c r="K199" s="412" t="str">
        <f t="shared" si="2"/>
        <v/>
      </c>
      <c r="L199" s="412" t="str">
        <f>IF('Mapa final'!AD202="","",'Mapa final'!AD202)</f>
        <v/>
      </c>
      <c r="M199" s="347" t="str">
        <f>IF('Mapa final'!P202="","",'Mapa final'!P202)</f>
        <v/>
      </c>
      <c r="N199" s="409"/>
      <c r="O199" s="409"/>
      <c r="P199" s="409"/>
      <c r="Q199" s="410"/>
    </row>
    <row r="200" spans="1:17" ht="43.5" customHeight="1" x14ac:dyDescent="0.25">
      <c r="A200" s="118" t="s">
        <v>831</v>
      </c>
      <c r="B200" s="697"/>
      <c r="C200" s="699"/>
      <c r="D200" s="701"/>
      <c r="E200" s="699"/>
      <c r="F200" s="702"/>
      <c r="G200" s="702"/>
      <c r="H200" s="695"/>
      <c r="I200" s="412" t="str">
        <f>IF('Mapa final'!Y203="","",'Mapa final'!Y203)</f>
        <v/>
      </c>
      <c r="J200" s="412" t="str">
        <f>IF('Mapa final'!AA203="","",'Mapa final'!AA203)</f>
        <v/>
      </c>
      <c r="K200" s="412"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12" t="str">
        <f>IF('Mapa final'!AD203="","",'Mapa final'!AD203)</f>
        <v/>
      </c>
      <c r="M200" s="347" t="str">
        <f>IF('Mapa final'!P203="","",'Mapa final'!P203)</f>
        <v/>
      </c>
      <c r="N200" s="409"/>
      <c r="O200" s="409"/>
      <c r="P200" s="409"/>
      <c r="Q200" s="410"/>
    </row>
    <row r="201" spans="1:17" ht="43.5" customHeight="1" x14ac:dyDescent="0.25">
      <c r="A201" s="118" t="s">
        <v>832</v>
      </c>
      <c r="B201" s="697"/>
      <c r="C201" s="699"/>
      <c r="D201" s="701"/>
      <c r="E201" s="699"/>
      <c r="F201" s="702"/>
      <c r="G201" s="702"/>
      <c r="H201" s="695"/>
      <c r="I201" s="412" t="str">
        <f>IF('Mapa final'!Y204="","",'Mapa final'!Y204)</f>
        <v/>
      </c>
      <c r="J201" s="412" t="str">
        <f>IF('Mapa final'!AA204="","",'Mapa final'!AA204)</f>
        <v/>
      </c>
      <c r="K201" s="412" t="str">
        <f t="shared" si="3"/>
        <v/>
      </c>
      <c r="L201" s="412" t="str">
        <f>IF('Mapa final'!AD204="","",'Mapa final'!AD204)</f>
        <v/>
      </c>
      <c r="M201" s="347" t="str">
        <f>IF('Mapa final'!P204="","",'Mapa final'!P204)</f>
        <v/>
      </c>
      <c r="N201" s="409"/>
      <c r="O201" s="409"/>
      <c r="P201" s="409"/>
      <c r="Q201" s="410"/>
    </row>
    <row r="202" spans="1:17" ht="43.5" customHeight="1" x14ac:dyDescent="0.25">
      <c r="A202" s="118" t="s">
        <v>833</v>
      </c>
      <c r="B202" s="697"/>
      <c r="C202" s="699"/>
      <c r="D202" s="701"/>
      <c r="E202" s="699"/>
      <c r="F202" s="702"/>
      <c r="G202" s="702"/>
      <c r="H202" s="695"/>
      <c r="I202" s="412" t="str">
        <f>IF('Mapa final'!Y205="","",'Mapa final'!Y205)</f>
        <v/>
      </c>
      <c r="J202" s="412" t="str">
        <f>IF('Mapa final'!AA205="","",'Mapa final'!AA205)</f>
        <v/>
      </c>
      <c r="K202" s="412" t="str">
        <f t="shared" si="3"/>
        <v/>
      </c>
      <c r="L202" s="412" t="str">
        <f>IF('Mapa final'!AD205="","",'Mapa final'!AD205)</f>
        <v/>
      </c>
      <c r="M202" s="347" t="str">
        <f>IF('Mapa final'!P205="","",'Mapa final'!P205)</f>
        <v/>
      </c>
      <c r="N202" s="409"/>
      <c r="O202" s="409"/>
      <c r="P202" s="409"/>
      <c r="Q202" s="410"/>
    </row>
    <row r="203" spans="1:17" ht="43.5" customHeight="1" x14ac:dyDescent="0.25">
      <c r="A203" s="118" t="s">
        <v>834</v>
      </c>
      <c r="B203" s="697"/>
      <c r="C203" s="699"/>
      <c r="D203" s="701"/>
      <c r="E203" s="699"/>
      <c r="F203" s="702"/>
      <c r="G203" s="702"/>
      <c r="H203" s="695"/>
      <c r="I203" s="412" t="str">
        <f>IF('Mapa final'!Y206="","",'Mapa final'!Y206)</f>
        <v/>
      </c>
      <c r="J203" s="412" t="str">
        <f>IF('Mapa final'!AA206="","",'Mapa final'!AA206)</f>
        <v/>
      </c>
      <c r="K203" s="412" t="str">
        <f t="shared" si="3"/>
        <v/>
      </c>
      <c r="L203" s="412" t="str">
        <f>IF('Mapa final'!AD206="","",'Mapa final'!AD206)</f>
        <v/>
      </c>
      <c r="M203" s="347" t="str">
        <f>IF('Mapa final'!P206="","",'Mapa final'!P206)</f>
        <v/>
      </c>
      <c r="N203" s="409"/>
      <c r="O203" s="409"/>
      <c r="P203" s="409"/>
      <c r="Q203" s="410"/>
    </row>
    <row r="204" spans="1:17" ht="43.5" customHeight="1" x14ac:dyDescent="0.25">
      <c r="A204" s="118" t="s">
        <v>835</v>
      </c>
      <c r="B204" s="697"/>
      <c r="C204" s="699"/>
      <c r="D204" s="701"/>
      <c r="E204" s="699"/>
      <c r="F204" s="702"/>
      <c r="G204" s="702"/>
      <c r="H204" s="695"/>
      <c r="I204" s="412" t="str">
        <f>IF('Mapa final'!Y207="","",'Mapa final'!Y207)</f>
        <v/>
      </c>
      <c r="J204" s="412" t="str">
        <f>IF('Mapa final'!AA207="","",'Mapa final'!AA207)</f>
        <v/>
      </c>
      <c r="K204" s="412" t="str">
        <f t="shared" si="3"/>
        <v/>
      </c>
      <c r="L204" s="412" t="str">
        <f>IF('Mapa final'!AD207="","",'Mapa final'!AD207)</f>
        <v/>
      </c>
      <c r="M204" s="347" t="str">
        <f>IF('Mapa final'!P207="","",'Mapa final'!P207)</f>
        <v/>
      </c>
      <c r="N204" s="409"/>
      <c r="O204" s="409"/>
      <c r="P204" s="409"/>
      <c r="Q204" s="410"/>
    </row>
    <row r="205" spans="1:17" ht="43.5" customHeight="1" x14ac:dyDescent="0.25">
      <c r="A205" s="118" t="s">
        <v>836</v>
      </c>
      <c r="B205" s="696"/>
      <c r="C205" s="698" t="str">
        <f>IF('Mapa final'!E208="","",'Mapa final'!E208)</f>
        <v/>
      </c>
      <c r="D205" s="700"/>
      <c r="E205" s="698" t="str">
        <f>IF('Mapa final'!D208="","",'Mapa final'!D208)</f>
        <v/>
      </c>
      <c r="F205" s="702" t="str">
        <f>IF('Mapa final'!H208="","",'Mapa final'!H208)</f>
        <v/>
      </c>
      <c r="G205" s="702" t="str">
        <f>IF('Mapa final'!L208="","",'Mapa final'!L208)</f>
        <v/>
      </c>
      <c r="H205" s="69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12" t="str">
        <f>IF('Mapa final'!Y208="","",'Mapa final'!Y208)</f>
        <v/>
      </c>
      <c r="J205" s="412" t="str">
        <f>IF('Mapa final'!AA208="","",'Mapa final'!AA208)</f>
        <v/>
      </c>
      <c r="K205" s="412" t="str">
        <f t="shared" si="3"/>
        <v/>
      </c>
      <c r="L205" s="412" t="str">
        <f>IF('Mapa final'!AD208="","",'Mapa final'!AD208)</f>
        <v/>
      </c>
      <c r="M205" s="347" t="str">
        <f>IF('Mapa final'!P208="","",'Mapa final'!P208)</f>
        <v/>
      </c>
      <c r="N205" s="409"/>
      <c r="O205" s="409"/>
      <c r="P205" s="409"/>
      <c r="Q205" s="410"/>
    </row>
    <row r="206" spans="1:17" ht="43.5" customHeight="1" x14ac:dyDescent="0.25">
      <c r="A206" s="118" t="s">
        <v>837</v>
      </c>
      <c r="B206" s="697"/>
      <c r="C206" s="699"/>
      <c r="D206" s="701"/>
      <c r="E206" s="699"/>
      <c r="F206" s="702"/>
      <c r="G206" s="702"/>
      <c r="H206" s="695"/>
      <c r="I206" s="412" t="str">
        <f>IF('Mapa final'!Y209="","",'Mapa final'!Y209)</f>
        <v/>
      </c>
      <c r="J206" s="412" t="str">
        <f>IF('Mapa final'!AA209="","",'Mapa final'!AA209)</f>
        <v/>
      </c>
      <c r="K206" s="412" t="str">
        <f t="shared" si="3"/>
        <v/>
      </c>
      <c r="L206" s="412" t="str">
        <f>IF('Mapa final'!AD209="","",'Mapa final'!AD209)</f>
        <v/>
      </c>
      <c r="M206" s="347" t="str">
        <f>IF('Mapa final'!P209="","",'Mapa final'!P209)</f>
        <v/>
      </c>
      <c r="N206" s="409"/>
      <c r="O206" s="409"/>
      <c r="P206" s="409"/>
      <c r="Q206" s="410"/>
    </row>
    <row r="207" spans="1:17" ht="43.5" customHeight="1" x14ac:dyDescent="0.25">
      <c r="A207" s="118" t="s">
        <v>838</v>
      </c>
      <c r="B207" s="697"/>
      <c r="C207" s="699"/>
      <c r="D207" s="701"/>
      <c r="E207" s="699"/>
      <c r="F207" s="702"/>
      <c r="G207" s="702"/>
      <c r="H207" s="695"/>
      <c r="I207" s="412" t="str">
        <f>IF('Mapa final'!Y210="","",'Mapa final'!Y210)</f>
        <v/>
      </c>
      <c r="J207" s="412" t="str">
        <f>IF('Mapa final'!AA210="","",'Mapa final'!AA210)</f>
        <v/>
      </c>
      <c r="K207" s="412" t="str">
        <f t="shared" si="3"/>
        <v/>
      </c>
      <c r="L207" s="412" t="str">
        <f>IF('Mapa final'!AD210="","",'Mapa final'!AD210)</f>
        <v/>
      </c>
      <c r="M207" s="347" t="str">
        <f>IF('Mapa final'!P210="","",'Mapa final'!P210)</f>
        <v/>
      </c>
      <c r="N207" s="409"/>
      <c r="O207" s="409"/>
      <c r="P207" s="409"/>
      <c r="Q207" s="410"/>
    </row>
    <row r="208" spans="1:17" ht="43.5" customHeight="1" x14ac:dyDescent="0.25">
      <c r="A208" s="118" t="s">
        <v>839</v>
      </c>
      <c r="B208" s="697"/>
      <c r="C208" s="699"/>
      <c r="D208" s="701"/>
      <c r="E208" s="699"/>
      <c r="F208" s="702"/>
      <c r="G208" s="702"/>
      <c r="H208" s="695"/>
      <c r="I208" s="412" t="str">
        <f>IF('Mapa final'!Y211="","",'Mapa final'!Y211)</f>
        <v/>
      </c>
      <c r="J208" s="412" t="str">
        <f>IF('Mapa final'!AA211="","",'Mapa final'!AA211)</f>
        <v/>
      </c>
      <c r="K208" s="412" t="str">
        <f t="shared" si="3"/>
        <v/>
      </c>
      <c r="L208" s="412" t="str">
        <f>IF('Mapa final'!AD211="","",'Mapa final'!AD211)</f>
        <v/>
      </c>
      <c r="M208" s="347" t="str">
        <f>IF('Mapa final'!P211="","",'Mapa final'!P211)</f>
        <v/>
      </c>
      <c r="N208" s="409"/>
      <c r="O208" s="409"/>
      <c r="P208" s="409"/>
      <c r="Q208" s="410"/>
    </row>
    <row r="209" spans="1:17" ht="43.5" customHeight="1" x14ac:dyDescent="0.25">
      <c r="A209" s="118" t="s">
        <v>840</v>
      </c>
      <c r="B209" s="697"/>
      <c r="C209" s="699"/>
      <c r="D209" s="701"/>
      <c r="E209" s="699"/>
      <c r="F209" s="702"/>
      <c r="G209" s="702"/>
      <c r="H209" s="695"/>
      <c r="I209" s="412" t="str">
        <f>IF('Mapa final'!Y212="","",'Mapa final'!Y212)</f>
        <v/>
      </c>
      <c r="J209" s="412" t="str">
        <f>IF('Mapa final'!AA212="","",'Mapa final'!AA212)</f>
        <v/>
      </c>
      <c r="K209" s="412" t="str">
        <f t="shared" si="3"/>
        <v/>
      </c>
      <c r="L209" s="412" t="str">
        <f>IF('Mapa final'!AD212="","",'Mapa final'!AD212)</f>
        <v/>
      </c>
      <c r="M209" s="347" t="str">
        <f>IF('Mapa final'!P212="","",'Mapa final'!P212)</f>
        <v/>
      </c>
      <c r="N209" s="409"/>
      <c r="O209" s="409"/>
      <c r="P209" s="409"/>
      <c r="Q209" s="410"/>
    </row>
    <row r="210" spans="1:17" ht="43.5" customHeight="1" x14ac:dyDescent="0.25">
      <c r="A210" s="118" t="s">
        <v>841</v>
      </c>
      <c r="B210" s="697"/>
      <c r="C210" s="699"/>
      <c r="D210" s="701"/>
      <c r="E210" s="699"/>
      <c r="F210" s="702"/>
      <c r="G210" s="702"/>
      <c r="H210" s="695"/>
      <c r="I210" s="412" t="str">
        <f>IF('Mapa final'!Y213="","",'Mapa final'!Y213)</f>
        <v/>
      </c>
      <c r="J210" s="412" t="str">
        <f>IF('Mapa final'!AA213="","",'Mapa final'!AA213)</f>
        <v/>
      </c>
      <c r="K210" s="412" t="str">
        <f t="shared" si="3"/>
        <v/>
      </c>
      <c r="L210" s="412" t="str">
        <f>IF('Mapa final'!AD213="","",'Mapa final'!AD213)</f>
        <v/>
      </c>
      <c r="M210" s="347" t="str">
        <f>IF('Mapa final'!P213="","",'Mapa final'!P213)</f>
        <v/>
      </c>
      <c r="N210" s="409"/>
      <c r="O210" s="409"/>
      <c r="P210" s="409"/>
      <c r="Q210" s="410"/>
    </row>
    <row r="211" spans="1:17" ht="43.5" customHeight="1" x14ac:dyDescent="0.25">
      <c r="A211" s="118" t="s">
        <v>842</v>
      </c>
      <c r="B211" s="696"/>
      <c r="C211" s="698" t="str">
        <f>IF('Mapa final'!E214="","",'Mapa final'!E214)</f>
        <v/>
      </c>
      <c r="D211" s="700"/>
      <c r="E211" s="698" t="str">
        <f>IF('Mapa final'!D214="","",'Mapa final'!D214)</f>
        <v/>
      </c>
      <c r="F211" s="702" t="str">
        <f>IF('Mapa final'!H214="","",'Mapa final'!H214)</f>
        <v/>
      </c>
      <c r="G211" s="702" t="str">
        <f>IF('Mapa final'!L214="","",'Mapa final'!L214)</f>
        <v/>
      </c>
      <c r="H211" s="69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12" t="str">
        <f>IF('Mapa final'!Y214="","",'Mapa final'!Y214)</f>
        <v/>
      </c>
      <c r="J211" s="412" t="str">
        <f>IF('Mapa final'!AA214="","",'Mapa final'!AA214)</f>
        <v/>
      </c>
      <c r="K211" s="412" t="str">
        <f t="shared" si="3"/>
        <v/>
      </c>
      <c r="L211" s="412" t="str">
        <f>IF('Mapa final'!AD214="","",'Mapa final'!AD214)</f>
        <v/>
      </c>
      <c r="M211" s="347" t="str">
        <f>IF('Mapa final'!P214="","",'Mapa final'!P214)</f>
        <v/>
      </c>
      <c r="N211" s="409"/>
      <c r="O211" s="409"/>
      <c r="P211" s="409"/>
      <c r="Q211" s="410"/>
    </row>
    <row r="212" spans="1:17" ht="43.5" customHeight="1" x14ac:dyDescent="0.25">
      <c r="A212" s="118" t="s">
        <v>843</v>
      </c>
      <c r="B212" s="697"/>
      <c r="C212" s="699"/>
      <c r="D212" s="701"/>
      <c r="E212" s="699"/>
      <c r="F212" s="702"/>
      <c r="G212" s="702"/>
      <c r="H212" s="695"/>
      <c r="I212" s="412" t="str">
        <f>IF('Mapa final'!Y215="","",'Mapa final'!Y215)</f>
        <v/>
      </c>
      <c r="J212" s="412" t="str">
        <f>IF('Mapa final'!AA215="","",'Mapa final'!AA215)</f>
        <v/>
      </c>
      <c r="K212" s="412" t="str">
        <f t="shared" si="3"/>
        <v/>
      </c>
      <c r="L212" s="412" t="str">
        <f>IF('Mapa final'!AD215="","",'Mapa final'!AD215)</f>
        <v/>
      </c>
      <c r="M212" s="347" t="str">
        <f>IF('Mapa final'!P215="","",'Mapa final'!P215)</f>
        <v/>
      </c>
      <c r="N212" s="409"/>
      <c r="O212" s="409"/>
      <c r="P212" s="409"/>
      <c r="Q212" s="410"/>
    </row>
    <row r="213" spans="1:17" ht="43.5" customHeight="1" x14ac:dyDescent="0.25">
      <c r="A213" s="118" t="s">
        <v>844</v>
      </c>
      <c r="B213" s="697"/>
      <c r="C213" s="699"/>
      <c r="D213" s="701"/>
      <c r="E213" s="699"/>
      <c r="F213" s="702"/>
      <c r="G213" s="702"/>
      <c r="H213" s="695"/>
      <c r="I213" s="412" t="str">
        <f>IF('Mapa final'!Y216="","",'Mapa final'!Y216)</f>
        <v/>
      </c>
      <c r="J213" s="412" t="str">
        <f>IF('Mapa final'!AA216="","",'Mapa final'!AA216)</f>
        <v/>
      </c>
      <c r="K213" s="412" t="str">
        <f t="shared" si="3"/>
        <v/>
      </c>
      <c r="L213" s="412" t="str">
        <f>IF('Mapa final'!AD216="","",'Mapa final'!AD216)</f>
        <v/>
      </c>
      <c r="M213" s="347" t="str">
        <f>IF('Mapa final'!P216="","",'Mapa final'!P216)</f>
        <v/>
      </c>
      <c r="N213" s="409"/>
      <c r="O213" s="409"/>
      <c r="P213" s="409"/>
      <c r="Q213" s="410"/>
    </row>
    <row r="214" spans="1:17" ht="43.5" customHeight="1" x14ac:dyDescent="0.25">
      <c r="A214" s="118" t="s">
        <v>845</v>
      </c>
      <c r="B214" s="697"/>
      <c r="C214" s="699"/>
      <c r="D214" s="701"/>
      <c r="E214" s="699"/>
      <c r="F214" s="702"/>
      <c r="G214" s="702"/>
      <c r="H214" s="695"/>
      <c r="I214" s="412" t="str">
        <f>IF('Mapa final'!Y217="","",'Mapa final'!Y217)</f>
        <v/>
      </c>
      <c r="J214" s="412" t="str">
        <f>IF('Mapa final'!AA217="","",'Mapa final'!AA217)</f>
        <v/>
      </c>
      <c r="K214" s="412" t="str">
        <f t="shared" si="3"/>
        <v/>
      </c>
      <c r="L214" s="412" t="str">
        <f>IF('Mapa final'!AD217="","",'Mapa final'!AD217)</f>
        <v/>
      </c>
      <c r="M214" s="347" t="str">
        <f>IF('Mapa final'!P217="","",'Mapa final'!P217)</f>
        <v/>
      </c>
      <c r="N214" s="409"/>
      <c r="O214" s="409"/>
      <c r="P214" s="409"/>
      <c r="Q214" s="410"/>
    </row>
    <row r="215" spans="1:17" ht="43.5" customHeight="1" x14ac:dyDescent="0.25">
      <c r="A215" s="118" t="s">
        <v>846</v>
      </c>
      <c r="B215" s="697"/>
      <c r="C215" s="699"/>
      <c r="D215" s="701"/>
      <c r="E215" s="699"/>
      <c r="F215" s="702"/>
      <c r="G215" s="702"/>
      <c r="H215" s="695"/>
      <c r="I215" s="412" t="str">
        <f>IF('Mapa final'!Y218="","",'Mapa final'!Y218)</f>
        <v/>
      </c>
      <c r="J215" s="412" t="str">
        <f>IF('Mapa final'!AA218="","",'Mapa final'!AA218)</f>
        <v/>
      </c>
      <c r="K215" s="412" t="str">
        <f t="shared" si="3"/>
        <v/>
      </c>
      <c r="L215" s="412" t="str">
        <f>IF('Mapa final'!AD218="","",'Mapa final'!AD218)</f>
        <v/>
      </c>
      <c r="M215" s="347" t="str">
        <f>IF('Mapa final'!P218="","",'Mapa final'!P218)</f>
        <v/>
      </c>
      <c r="N215" s="409"/>
      <c r="O215" s="409"/>
      <c r="P215" s="409"/>
      <c r="Q215" s="410"/>
    </row>
    <row r="216" spans="1:17" ht="43.5" customHeight="1" x14ac:dyDescent="0.25">
      <c r="A216" s="118" t="s">
        <v>847</v>
      </c>
      <c r="B216" s="697"/>
      <c r="C216" s="699"/>
      <c r="D216" s="701"/>
      <c r="E216" s="699"/>
      <c r="F216" s="702"/>
      <c r="G216" s="702"/>
      <c r="H216" s="695"/>
      <c r="I216" s="412" t="str">
        <f>IF('Mapa final'!Y219="","",'Mapa final'!Y219)</f>
        <v/>
      </c>
      <c r="J216" s="412" t="str">
        <f>IF('Mapa final'!AA219="","",'Mapa final'!AA219)</f>
        <v/>
      </c>
      <c r="K216" s="412" t="str">
        <f t="shared" si="3"/>
        <v/>
      </c>
      <c r="L216" s="412" t="str">
        <f>IF('Mapa final'!AD219="","",'Mapa final'!AD219)</f>
        <v/>
      </c>
      <c r="M216" s="347" t="str">
        <f>IF('Mapa final'!P219="","",'Mapa final'!P219)</f>
        <v/>
      </c>
      <c r="N216" s="409"/>
      <c r="O216" s="409"/>
      <c r="P216" s="409"/>
      <c r="Q216" s="410"/>
    </row>
    <row r="217" spans="1:17" ht="43.5" customHeight="1" x14ac:dyDescent="0.25">
      <c r="A217" s="118" t="s">
        <v>848</v>
      </c>
      <c r="B217" s="696"/>
      <c r="C217" s="698" t="str">
        <f>IF('Mapa final'!E220="","",'Mapa final'!E220)</f>
        <v/>
      </c>
      <c r="D217" s="700"/>
      <c r="E217" s="698" t="str">
        <f>IF('Mapa final'!D220="","",'Mapa final'!D220)</f>
        <v/>
      </c>
      <c r="F217" s="702" t="str">
        <f>IF('Mapa final'!H220="","",'Mapa final'!H220)</f>
        <v/>
      </c>
      <c r="G217" s="702" t="str">
        <f>IF('Mapa final'!L220="","",'Mapa final'!L220)</f>
        <v/>
      </c>
      <c r="H217" s="69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12" t="str">
        <f>IF('Mapa final'!Y220="","",'Mapa final'!Y220)</f>
        <v/>
      </c>
      <c r="J217" s="412" t="str">
        <f>IF('Mapa final'!AA220="","",'Mapa final'!AA220)</f>
        <v/>
      </c>
      <c r="K217" s="412" t="str">
        <f t="shared" si="3"/>
        <v/>
      </c>
      <c r="L217" s="412" t="str">
        <f>IF('Mapa final'!AD220="","",'Mapa final'!AD220)</f>
        <v/>
      </c>
      <c r="M217" s="347" t="str">
        <f>IF('Mapa final'!P220="","",'Mapa final'!P220)</f>
        <v/>
      </c>
      <c r="N217" s="409"/>
      <c r="O217" s="409"/>
      <c r="P217" s="409"/>
      <c r="Q217" s="410"/>
    </row>
    <row r="218" spans="1:17" ht="43.5" customHeight="1" x14ac:dyDescent="0.25">
      <c r="A218" s="118" t="s">
        <v>849</v>
      </c>
      <c r="B218" s="697"/>
      <c r="C218" s="699"/>
      <c r="D218" s="701"/>
      <c r="E218" s="699"/>
      <c r="F218" s="702"/>
      <c r="G218" s="702"/>
      <c r="H218" s="695"/>
      <c r="I218" s="412" t="str">
        <f>IF('Mapa final'!Y221="","",'Mapa final'!Y221)</f>
        <v/>
      </c>
      <c r="J218" s="412" t="str">
        <f>IF('Mapa final'!AA221="","",'Mapa final'!AA221)</f>
        <v/>
      </c>
      <c r="K218" s="412" t="str">
        <f t="shared" si="3"/>
        <v/>
      </c>
      <c r="L218" s="412" t="str">
        <f>IF('Mapa final'!AD221="","",'Mapa final'!AD221)</f>
        <v/>
      </c>
      <c r="M218" s="347" t="str">
        <f>IF('Mapa final'!P221="","",'Mapa final'!P221)</f>
        <v/>
      </c>
      <c r="N218" s="409"/>
      <c r="O218" s="409"/>
      <c r="P218" s="409"/>
      <c r="Q218" s="410"/>
    </row>
    <row r="219" spans="1:17" ht="43.5" customHeight="1" x14ac:dyDescent="0.25">
      <c r="A219" s="118" t="s">
        <v>850</v>
      </c>
      <c r="B219" s="697"/>
      <c r="C219" s="699"/>
      <c r="D219" s="701"/>
      <c r="E219" s="699"/>
      <c r="F219" s="702"/>
      <c r="G219" s="702"/>
      <c r="H219" s="695"/>
      <c r="I219" s="412" t="str">
        <f>IF('Mapa final'!Y222="","",'Mapa final'!Y222)</f>
        <v/>
      </c>
      <c r="J219" s="412" t="str">
        <f>IF('Mapa final'!AA222="","",'Mapa final'!AA222)</f>
        <v/>
      </c>
      <c r="K219" s="412" t="str">
        <f t="shared" si="3"/>
        <v/>
      </c>
      <c r="L219" s="412" t="str">
        <f>IF('Mapa final'!AD222="","",'Mapa final'!AD222)</f>
        <v/>
      </c>
      <c r="M219" s="347" t="str">
        <f>IF('Mapa final'!P222="","",'Mapa final'!P222)</f>
        <v/>
      </c>
      <c r="N219" s="409"/>
      <c r="O219" s="409"/>
      <c r="P219" s="409"/>
      <c r="Q219" s="410"/>
    </row>
    <row r="220" spans="1:17" ht="43.5" customHeight="1" x14ac:dyDescent="0.25">
      <c r="A220" s="118" t="s">
        <v>851</v>
      </c>
      <c r="B220" s="697"/>
      <c r="C220" s="699"/>
      <c r="D220" s="701"/>
      <c r="E220" s="699"/>
      <c r="F220" s="702"/>
      <c r="G220" s="702"/>
      <c r="H220" s="695"/>
      <c r="I220" s="412" t="str">
        <f>IF('Mapa final'!Y223="","",'Mapa final'!Y223)</f>
        <v/>
      </c>
      <c r="J220" s="412" t="str">
        <f>IF('Mapa final'!AA223="","",'Mapa final'!AA223)</f>
        <v/>
      </c>
      <c r="K220" s="412" t="str">
        <f t="shared" si="3"/>
        <v/>
      </c>
      <c r="L220" s="412" t="str">
        <f>IF('Mapa final'!AD223="","",'Mapa final'!AD223)</f>
        <v/>
      </c>
      <c r="M220" s="347" t="str">
        <f>IF('Mapa final'!P223="","",'Mapa final'!P223)</f>
        <v/>
      </c>
      <c r="N220" s="409"/>
      <c r="O220" s="409"/>
      <c r="P220" s="409"/>
      <c r="Q220" s="410"/>
    </row>
    <row r="221" spans="1:17" ht="43.5" customHeight="1" x14ac:dyDescent="0.25">
      <c r="A221" s="118" t="s">
        <v>852</v>
      </c>
      <c r="B221" s="697"/>
      <c r="C221" s="699"/>
      <c r="D221" s="701"/>
      <c r="E221" s="699"/>
      <c r="F221" s="702"/>
      <c r="G221" s="702"/>
      <c r="H221" s="695"/>
      <c r="I221" s="412" t="str">
        <f>IF('Mapa final'!Y224="","",'Mapa final'!Y224)</f>
        <v/>
      </c>
      <c r="J221" s="412" t="str">
        <f>IF('Mapa final'!AA224="","",'Mapa final'!AA224)</f>
        <v/>
      </c>
      <c r="K221" s="412" t="str">
        <f t="shared" si="3"/>
        <v/>
      </c>
      <c r="L221" s="412" t="str">
        <f>IF('Mapa final'!AD224="","",'Mapa final'!AD224)</f>
        <v/>
      </c>
      <c r="M221" s="347" t="str">
        <f>IF('Mapa final'!P224="","",'Mapa final'!P224)</f>
        <v/>
      </c>
      <c r="N221" s="409"/>
      <c r="O221" s="409"/>
      <c r="P221" s="409"/>
      <c r="Q221" s="410"/>
    </row>
    <row r="222" spans="1:17" ht="43.5" customHeight="1" x14ac:dyDescent="0.25">
      <c r="A222" s="118" t="s">
        <v>853</v>
      </c>
      <c r="B222" s="697"/>
      <c r="C222" s="699"/>
      <c r="D222" s="701"/>
      <c r="E222" s="699"/>
      <c r="F222" s="702"/>
      <c r="G222" s="702"/>
      <c r="H222" s="695"/>
      <c r="I222" s="412" t="str">
        <f>IF('Mapa final'!Y225="","",'Mapa final'!Y225)</f>
        <v/>
      </c>
      <c r="J222" s="412" t="str">
        <f>IF('Mapa final'!AA225="","",'Mapa final'!AA225)</f>
        <v/>
      </c>
      <c r="K222" s="412" t="str">
        <f t="shared" si="3"/>
        <v/>
      </c>
      <c r="L222" s="412" t="str">
        <f>IF('Mapa final'!AD225="","",'Mapa final'!AD225)</f>
        <v/>
      </c>
      <c r="M222" s="347" t="str">
        <f>IF('Mapa final'!P225="","",'Mapa final'!P225)</f>
        <v/>
      </c>
      <c r="N222" s="409"/>
      <c r="O222" s="409"/>
      <c r="P222" s="409"/>
      <c r="Q222" s="410"/>
    </row>
    <row r="223" spans="1:17" ht="43.5" customHeight="1" x14ac:dyDescent="0.25">
      <c r="A223" s="118" t="s">
        <v>854</v>
      </c>
      <c r="B223" s="696"/>
      <c r="C223" s="698" t="str">
        <f>IF('Mapa final'!E226="","",'Mapa final'!E226)</f>
        <v/>
      </c>
      <c r="D223" s="700"/>
      <c r="E223" s="698" t="str">
        <f>IF('Mapa final'!D226="","",'Mapa final'!D226)</f>
        <v/>
      </c>
      <c r="F223" s="702" t="str">
        <f>IF('Mapa final'!H226="","",'Mapa final'!H226)</f>
        <v/>
      </c>
      <c r="G223" s="702" t="str">
        <f>IF('Mapa final'!L226="","",'Mapa final'!L226)</f>
        <v/>
      </c>
      <c r="H223" s="69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12" t="str">
        <f>IF('Mapa final'!Y226="","",'Mapa final'!Y226)</f>
        <v/>
      </c>
      <c r="J223" s="412" t="str">
        <f>IF('Mapa final'!AA226="","",'Mapa final'!AA226)</f>
        <v/>
      </c>
      <c r="K223" s="412" t="str">
        <f t="shared" si="3"/>
        <v/>
      </c>
      <c r="L223" s="412" t="str">
        <f>IF('Mapa final'!AD226="","",'Mapa final'!AD226)</f>
        <v/>
      </c>
      <c r="M223" s="347" t="str">
        <f>IF('Mapa final'!P226="","",'Mapa final'!P226)</f>
        <v/>
      </c>
      <c r="N223" s="409"/>
      <c r="O223" s="409"/>
      <c r="P223" s="409"/>
      <c r="Q223" s="410"/>
    </row>
    <row r="224" spans="1:17" ht="43.5" customHeight="1" x14ac:dyDescent="0.25">
      <c r="A224" s="118" t="s">
        <v>855</v>
      </c>
      <c r="B224" s="697"/>
      <c r="C224" s="699"/>
      <c r="D224" s="701"/>
      <c r="E224" s="699"/>
      <c r="F224" s="702"/>
      <c r="G224" s="702"/>
      <c r="H224" s="695"/>
      <c r="I224" s="412" t="str">
        <f>IF('Mapa final'!Y227="","",'Mapa final'!Y227)</f>
        <v/>
      </c>
      <c r="J224" s="412" t="str">
        <f>IF('Mapa final'!AA227="","",'Mapa final'!AA227)</f>
        <v/>
      </c>
      <c r="K224" s="412" t="str">
        <f t="shared" si="3"/>
        <v/>
      </c>
      <c r="L224" s="412" t="str">
        <f>IF('Mapa final'!AD227="","",'Mapa final'!AD227)</f>
        <v/>
      </c>
      <c r="M224" s="347" t="str">
        <f>IF('Mapa final'!P227="","",'Mapa final'!P227)</f>
        <v/>
      </c>
      <c r="N224" s="409"/>
      <c r="O224" s="409"/>
      <c r="P224" s="409"/>
      <c r="Q224" s="410"/>
    </row>
    <row r="225" spans="1:17" ht="43.5" customHeight="1" x14ac:dyDescent="0.25">
      <c r="A225" s="118" t="s">
        <v>856</v>
      </c>
      <c r="B225" s="697"/>
      <c r="C225" s="699"/>
      <c r="D225" s="701"/>
      <c r="E225" s="699"/>
      <c r="F225" s="702"/>
      <c r="G225" s="702"/>
      <c r="H225" s="695"/>
      <c r="I225" s="412" t="str">
        <f>IF('Mapa final'!Y228="","",'Mapa final'!Y228)</f>
        <v/>
      </c>
      <c r="J225" s="412" t="str">
        <f>IF('Mapa final'!AA228="","",'Mapa final'!AA228)</f>
        <v/>
      </c>
      <c r="K225" s="412" t="str">
        <f t="shared" si="3"/>
        <v/>
      </c>
      <c r="L225" s="412" t="str">
        <f>IF('Mapa final'!AD228="","",'Mapa final'!AD228)</f>
        <v/>
      </c>
      <c r="M225" s="347" t="str">
        <f>IF('Mapa final'!P228="","",'Mapa final'!P228)</f>
        <v/>
      </c>
      <c r="N225" s="409"/>
      <c r="O225" s="409"/>
      <c r="P225" s="409"/>
      <c r="Q225" s="410"/>
    </row>
    <row r="226" spans="1:17" ht="43.5" customHeight="1" x14ac:dyDescent="0.25">
      <c r="A226" s="118" t="s">
        <v>857</v>
      </c>
      <c r="B226" s="697"/>
      <c r="C226" s="699"/>
      <c r="D226" s="701"/>
      <c r="E226" s="699"/>
      <c r="F226" s="702"/>
      <c r="G226" s="702"/>
      <c r="H226" s="695"/>
      <c r="I226" s="412" t="str">
        <f>IF('Mapa final'!Y229="","",'Mapa final'!Y229)</f>
        <v/>
      </c>
      <c r="J226" s="412" t="str">
        <f>IF('Mapa final'!AA229="","",'Mapa final'!AA229)</f>
        <v/>
      </c>
      <c r="K226" s="412" t="str">
        <f t="shared" si="3"/>
        <v/>
      </c>
      <c r="L226" s="412" t="str">
        <f>IF('Mapa final'!AD229="","",'Mapa final'!AD229)</f>
        <v/>
      </c>
      <c r="M226" s="347" t="str">
        <f>IF('Mapa final'!P229="","",'Mapa final'!P229)</f>
        <v/>
      </c>
      <c r="N226" s="409"/>
      <c r="O226" s="409"/>
      <c r="P226" s="409"/>
      <c r="Q226" s="410"/>
    </row>
    <row r="227" spans="1:17" ht="43.5" customHeight="1" x14ac:dyDescent="0.25">
      <c r="A227" s="118" t="s">
        <v>858</v>
      </c>
      <c r="B227" s="697"/>
      <c r="C227" s="699"/>
      <c r="D227" s="701"/>
      <c r="E227" s="699"/>
      <c r="F227" s="702"/>
      <c r="G227" s="702"/>
      <c r="H227" s="695"/>
      <c r="I227" s="412" t="str">
        <f>IF('Mapa final'!Y230="","",'Mapa final'!Y230)</f>
        <v/>
      </c>
      <c r="J227" s="412" t="str">
        <f>IF('Mapa final'!AA230="","",'Mapa final'!AA230)</f>
        <v/>
      </c>
      <c r="K227" s="412" t="str">
        <f t="shared" si="3"/>
        <v/>
      </c>
      <c r="L227" s="412" t="str">
        <f>IF('Mapa final'!AD230="","",'Mapa final'!AD230)</f>
        <v/>
      </c>
      <c r="M227" s="347" t="str">
        <f>IF('Mapa final'!P230="","",'Mapa final'!P230)</f>
        <v/>
      </c>
      <c r="N227" s="409"/>
      <c r="O227" s="409"/>
      <c r="P227" s="409"/>
      <c r="Q227" s="410"/>
    </row>
    <row r="228" spans="1:17" ht="43.5" customHeight="1" x14ac:dyDescent="0.25">
      <c r="A228" s="118" t="s">
        <v>859</v>
      </c>
      <c r="B228" s="697"/>
      <c r="C228" s="699"/>
      <c r="D228" s="701"/>
      <c r="E228" s="699"/>
      <c r="F228" s="702"/>
      <c r="G228" s="702"/>
      <c r="H228" s="695"/>
      <c r="I228" s="412" t="str">
        <f>IF('Mapa final'!Y231="","",'Mapa final'!Y231)</f>
        <v/>
      </c>
      <c r="J228" s="412" t="str">
        <f>IF('Mapa final'!AA231="","",'Mapa final'!AA231)</f>
        <v/>
      </c>
      <c r="K228" s="412" t="str">
        <f t="shared" si="3"/>
        <v/>
      </c>
      <c r="L228" s="412" t="str">
        <f>IF('Mapa final'!AD231="","",'Mapa final'!AD231)</f>
        <v/>
      </c>
      <c r="M228" s="347" t="str">
        <f>IF('Mapa final'!P231="","",'Mapa final'!P231)</f>
        <v/>
      </c>
      <c r="N228" s="409"/>
      <c r="O228" s="409"/>
      <c r="P228" s="409"/>
      <c r="Q228" s="410"/>
    </row>
    <row r="229" spans="1:17" ht="43.5" customHeight="1" x14ac:dyDescent="0.25">
      <c r="A229" s="118" t="s">
        <v>860</v>
      </c>
      <c r="B229" s="696"/>
      <c r="C229" s="698" t="str">
        <f>IF('Mapa final'!E232="","",'Mapa final'!E232)</f>
        <v/>
      </c>
      <c r="D229" s="700"/>
      <c r="E229" s="698" t="str">
        <f>IF('Mapa final'!D232="","",'Mapa final'!D232)</f>
        <v/>
      </c>
      <c r="F229" s="702" t="str">
        <f>IF('Mapa final'!H232="","",'Mapa final'!H232)</f>
        <v/>
      </c>
      <c r="G229" s="702" t="str">
        <f>IF('Mapa final'!L232="","",'Mapa final'!L232)</f>
        <v/>
      </c>
      <c r="H229" s="69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12" t="str">
        <f>IF('Mapa final'!Y232="","",'Mapa final'!Y232)</f>
        <v/>
      </c>
      <c r="J229" s="412" t="str">
        <f>IF('Mapa final'!AA232="","",'Mapa final'!AA232)</f>
        <v/>
      </c>
      <c r="K229" s="412" t="str">
        <f t="shared" si="3"/>
        <v/>
      </c>
      <c r="L229" s="412" t="str">
        <f>IF('Mapa final'!AD232="","",'Mapa final'!AD232)</f>
        <v/>
      </c>
      <c r="M229" s="347" t="str">
        <f>IF('Mapa final'!P232="","",'Mapa final'!P232)</f>
        <v/>
      </c>
      <c r="N229" s="409"/>
      <c r="O229" s="409"/>
      <c r="P229" s="409"/>
      <c r="Q229" s="410"/>
    </row>
    <row r="230" spans="1:17" ht="43.5" customHeight="1" x14ac:dyDescent="0.25">
      <c r="A230" s="118" t="s">
        <v>861</v>
      </c>
      <c r="B230" s="697"/>
      <c r="C230" s="699"/>
      <c r="D230" s="701"/>
      <c r="E230" s="699"/>
      <c r="F230" s="702"/>
      <c r="G230" s="702"/>
      <c r="H230" s="695"/>
      <c r="I230" s="412" t="str">
        <f>IF('Mapa final'!Y233="","",'Mapa final'!Y233)</f>
        <v/>
      </c>
      <c r="J230" s="412" t="str">
        <f>IF('Mapa final'!AA233="","",'Mapa final'!AA233)</f>
        <v/>
      </c>
      <c r="K230" s="412" t="str">
        <f t="shared" si="3"/>
        <v/>
      </c>
      <c r="L230" s="412" t="str">
        <f>IF('Mapa final'!AD233="","",'Mapa final'!AD233)</f>
        <v/>
      </c>
      <c r="M230" s="347" t="str">
        <f>IF('Mapa final'!P233="","",'Mapa final'!P233)</f>
        <v/>
      </c>
      <c r="N230" s="409"/>
      <c r="O230" s="409"/>
      <c r="P230" s="409"/>
      <c r="Q230" s="410"/>
    </row>
    <row r="231" spans="1:17" ht="43.5" customHeight="1" x14ac:dyDescent="0.25">
      <c r="A231" s="118" t="s">
        <v>862</v>
      </c>
      <c r="B231" s="697"/>
      <c r="C231" s="699"/>
      <c r="D231" s="701"/>
      <c r="E231" s="699"/>
      <c r="F231" s="702"/>
      <c r="G231" s="702"/>
      <c r="H231" s="695"/>
      <c r="I231" s="412" t="str">
        <f>IF('Mapa final'!Y234="","",'Mapa final'!Y234)</f>
        <v/>
      </c>
      <c r="J231" s="412" t="str">
        <f>IF('Mapa final'!AA234="","",'Mapa final'!AA234)</f>
        <v/>
      </c>
      <c r="K231" s="412" t="str">
        <f t="shared" si="3"/>
        <v/>
      </c>
      <c r="L231" s="412" t="str">
        <f>IF('Mapa final'!AD234="","",'Mapa final'!AD234)</f>
        <v/>
      </c>
      <c r="M231" s="347" t="str">
        <f>IF('Mapa final'!P234="","",'Mapa final'!P234)</f>
        <v/>
      </c>
      <c r="N231" s="409"/>
      <c r="O231" s="409"/>
      <c r="P231" s="409"/>
      <c r="Q231" s="410"/>
    </row>
    <row r="232" spans="1:17" ht="43.5" customHeight="1" x14ac:dyDescent="0.25">
      <c r="A232" s="118" t="s">
        <v>863</v>
      </c>
      <c r="B232" s="697"/>
      <c r="C232" s="699"/>
      <c r="D232" s="701"/>
      <c r="E232" s="699"/>
      <c r="F232" s="702"/>
      <c r="G232" s="702"/>
      <c r="H232" s="695"/>
      <c r="I232" s="412" t="str">
        <f>IF('Mapa final'!Y235="","",'Mapa final'!Y235)</f>
        <v/>
      </c>
      <c r="J232" s="412" t="str">
        <f>IF('Mapa final'!AA235="","",'Mapa final'!AA235)</f>
        <v/>
      </c>
      <c r="K232" s="412" t="str">
        <f t="shared" si="3"/>
        <v/>
      </c>
      <c r="L232" s="412" t="str">
        <f>IF('Mapa final'!AD235="","",'Mapa final'!AD235)</f>
        <v/>
      </c>
      <c r="M232" s="347" t="str">
        <f>IF('Mapa final'!P235="","",'Mapa final'!P235)</f>
        <v/>
      </c>
      <c r="N232" s="409"/>
      <c r="O232" s="409"/>
      <c r="P232" s="409"/>
      <c r="Q232" s="410"/>
    </row>
    <row r="233" spans="1:17" ht="43.5" customHeight="1" x14ac:dyDescent="0.25">
      <c r="A233" s="118" t="s">
        <v>864</v>
      </c>
      <c r="B233" s="697"/>
      <c r="C233" s="699"/>
      <c r="D233" s="701"/>
      <c r="E233" s="699"/>
      <c r="F233" s="702"/>
      <c r="G233" s="702"/>
      <c r="H233" s="695"/>
      <c r="I233" s="412" t="str">
        <f>IF('Mapa final'!Y236="","",'Mapa final'!Y236)</f>
        <v/>
      </c>
      <c r="J233" s="412" t="str">
        <f>IF('Mapa final'!AA236="","",'Mapa final'!AA236)</f>
        <v/>
      </c>
      <c r="K233" s="412" t="str">
        <f t="shared" si="3"/>
        <v/>
      </c>
      <c r="L233" s="412" t="str">
        <f>IF('Mapa final'!AD236="","",'Mapa final'!AD236)</f>
        <v/>
      </c>
      <c r="M233" s="347" t="str">
        <f>IF('Mapa final'!P236="","",'Mapa final'!P236)</f>
        <v/>
      </c>
      <c r="N233" s="409"/>
      <c r="O233" s="409"/>
      <c r="P233" s="409"/>
      <c r="Q233" s="410"/>
    </row>
    <row r="234" spans="1:17" ht="43.5" customHeight="1" x14ac:dyDescent="0.25">
      <c r="A234" s="118" t="s">
        <v>865</v>
      </c>
      <c r="B234" s="697"/>
      <c r="C234" s="699"/>
      <c r="D234" s="701"/>
      <c r="E234" s="699"/>
      <c r="F234" s="702"/>
      <c r="G234" s="702"/>
      <c r="H234" s="695"/>
      <c r="I234" s="412" t="str">
        <f>IF('Mapa final'!Y237="","",'Mapa final'!Y237)</f>
        <v/>
      </c>
      <c r="J234" s="412" t="str">
        <f>IF('Mapa final'!AA237="","",'Mapa final'!AA237)</f>
        <v/>
      </c>
      <c r="K234" s="412" t="str">
        <f t="shared" si="3"/>
        <v/>
      </c>
      <c r="L234" s="412" t="str">
        <f>IF('Mapa final'!AD237="","",'Mapa final'!AD237)</f>
        <v/>
      </c>
      <c r="M234" s="347" t="str">
        <f>IF('Mapa final'!P237="","",'Mapa final'!P237)</f>
        <v/>
      </c>
      <c r="N234" s="409"/>
      <c r="O234" s="409"/>
      <c r="P234" s="409"/>
      <c r="Q234" s="410"/>
    </row>
    <row r="235" spans="1:17" ht="43.5" customHeight="1" x14ac:dyDescent="0.25">
      <c r="A235" s="118" t="s">
        <v>866</v>
      </c>
      <c r="B235" s="696"/>
      <c r="C235" s="698" t="str">
        <f>IF('Mapa final'!E238="","",'Mapa final'!E238)</f>
        <v/>
      </c>
      <c r="D235" s="700"/>
      <c r="E235" s="698" t="str">
        <f>IF('Mapa final'!D238="","",'Mapa final'!D238)</f>
        <v/>
      </c>
      <c r="F235" s="702" t="str">
        <f>IF('Mapa final'!H238="","",'Mapa final'!H238)</f>
        <v/>
      </c>
      <c r="G235" s="702" t="str">
        <f>IF('Mapa final'!L238="","",'Mapa final'!L238)</f>
        <v/>
      </c>
      <c r="H235" s="69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12" t="str">
        <f>IF('Mapa final'!Y238="","",'Mapa final'!Y238)</f>
        <v/>
      </c>
      <c r="J235" s="412" t="str">
        <f>IF('Mapa final'!AA238="","",'Mapa final'!AA238)</f>
        <v/>
      </c>
      <c r="K235" s="412" t="str">
        <f t="shared" si="3"/>
        <v/>
      </c>
      <c r="L235" s="412" t="str">
        <f>IF('Mapa final'!AD238="","",'Mapa final'!AD238)</f>
        <v/>
      </c>
      <c r="M235" s="347" t="str">
        <f>IF('Mapa final'!P238="","",'Mapa final'!P238)</f>
        <v/>
      </c>
      <c r="N235" s="409"/>
      <c r="O235" s="409"/>
      <c r="P235" s="409"/>
      <c r="Q235" s="410"/>
    </row>
    <row r="236" spans="1:17" ht="43.5" customHeight="1" x14ac:dyDescent="0.25">
      <c r="A236" s="118" t="s">
        <v>867</v>
      </c>
      <c r="B236" s="697"/>
      <c r="C236" s="699"/>
      <c r="D236" s="701"/>
      <c r="E236" s="699"/>
      <c r="F236" s="702"/>
      <c r="G236" s="702"/>
      <c r="H236" s="695"/>
      <c r="I236" s="412" t="str">
        <f>IF('Mapa final'!Y239="","",'Mapa final'!Y239)</f>
        <v/>
      </c>
      <c r="J236" s="412" t="str">
        <f>IF('Mapa final'!AA239="","",'Mapa final'!AA239)</f>
        <v/>
      </c>
      <c r="K236" s="412" t="str">
        <f t="shared" si="3"/>
        <v/>
      </c>
      <c r="L236" s="412" t="str">
        <f>IF('Mapa final'!AD239="","",'Mapa final'!AD239)</f>
        <v/>
      </c>
      <c r="M236" s="347" t="str">
        <f>IF('Mapa final'!P239="","",'Mapa final'!P239)</f>
        <v/>
      </c>
      <c r="N236" s="409"/>
      <c r="O236" s="409"/>
      <c r="P236" s="409"/>
      <c r="Q236" s="410"/>
    </row>
    <row r="237" spans="1:17" ht="43.5" customHeight="1" x14ac:dyDescent="0.25">
      <c r="A237" s="118" t="s">
        <v>868</v>
      </c>
      <c r="B237" s="697"/>
      <c r="C237" s="699"/>
      <c r="D237" s="701"/>
      <c r="E237" s="699"/>
      <c r="F237" s="702"/>
      <c r="G237" s="702"/>
      <c r="H237" s="695"/>
      <c r="I237" s="412" t="str">
        <f>IF('Mapa final'!Y240="","",'Mapa final'!Y240)</f>
        <v/>
      </c>
      <c r="J237" s="412" t="str">
        <f>IF('Mapa final'!AA240="","",'Mapa final'!AA240)</f>
        <v/>
      </c>
      <c r="K237" s="412" t="str">
        <f t="shared" si="3"/>
        <v/>
      </c>
      <c r="L237" s="412" t="str">
        <f>IF('Mapa final'!AD240="","",'Mapa final'!AD240)</f>
        <v/>
      </c>
      <c r="M237" s="347" t="str">
        <f>IF('Mapa final'!P240="","",'Mapa final'!P240)</f>
        <v/>
      </c>
      <c r="N237" s="409"/>
      <c r="O237" s="409"/>
      <c r="P237" s="409"/>
      <c r="Q237" s="410"/>
    </row>
    <row r="238" spans="1:17" ht="43.5" customHeight="1" x14ac:dyDescent="0.25">
      <c r="A238" s="118" t="s">
        <v>869</v>
      </c>
      <c r="B238" s="697"/>
      <c r="C238" s="699"/>
      <c r="D238" s="701"/>
      <c r="E238" s="699"/>
      <c r="F238" s="702"/>
      <c r="G238" s="702"/>
      <c r="H238" s="695"/>
      <c r="I238" s="412" t="str">
        <f>IF('Mapa final'!Y241="","",'Mapa final'!Y241)</f>
        <v/>
      </c>
      <c r="J238" s="412" t="str">
        <f>IF('Mapa final'!AA241="","",'Mapa final'!AA241)</f>
        <v/>
      </c>
      <c r="K238" s="412" t="str">
        <f t="shared" si="3"/>
        <v/>
      </c>
      <c r="L238" s="412" t="str">
        <f>IF('Mapa final'!AD241="","",'Mapa final'!AD241)</f>
        <v/>
      </c>
      <c r="M238" s="347" t="str">
        <f>IF('Mapa final'!P241="","",'Mapa final'!P241)</f>
        <v/>
      </c>
      <c r="N238" s="409"/>
      <c r="O238" s="409"/>
      <c r="P238" s="409"/>
      <c r="Q238" s="410"/>
    </row>
    <row r="239" spans="1:17" ht="43.5" customHeight="1" x14ac:dyDescent="0.25">
      <c r="A239" s="118" t="s">
        <v>870</v>
      </c>
      <c r="B239" s="697"/>
      <c r="C239" s="699"/>
      <c r="D239" s="701"/>
      <c r="E239" s="699"/>
      <c r="F239" s="702"/>
      <c r="G239" s="702"/>
      <c r="H239" s="695"/>
      <c r="I239" s="412" t="str">
        <f>IF('Mapa final'!Y242="","",'Mapa final'!Y242)</f>
        <v/>
      </c>
      <c r="J239" s="412" t="str">
        <f>IF('Mapa final'!AA242="","",'Mapa final'!AA242)</f>
        <v/>
      </c>
      <c r="K239" s="412" t="str">
        <f t="shared" si="3"/>
        <v/>
      </c>
      <c r="L239" s="412" t="str">
        <f>IF('Mapa final'!AD242="","",'Mapa final'!AD242)</f>
        <v/>
      </c>
      <c r="M239" s="347" t="str">
        <f>IF('Mapa final'!P242="","",'Mapa final'!P242)</f>
        <v/>
      </c>
      <c r="N239" s="409"/>
      <c r="O239" s="409"/>
      <c r="P239" s="409"/>
      <c r="Q239" s="410"/>
    </row>
    <row r="240" spans="1:17" ht="43.5" customHeight="1" x14ac:dyDescent="0.25">
      <c r="A240" s="118" t="s">
        <v>871</v>
      </c>
      <c r="B240" s="697"/>
      <c r="C240" s="699"/>
      <c r="D240" s="701"/>
      <c r="E240" s="699"/>
      <c r="F240" s="702"/>
      <c r="G240" s="702"/>
      <c r="H240" s="695"/>
      <c r="I240" s="412" t="str">
        <f>IF('Mapa final'!Y243="","",'Mapa final'!Y243)</f>
        <v/>
      </c>
      <c r="J240" s="412" t="str">
        <f>IF('Mapa final'!AA243="","",'Mapa final'!AA243)</f>
        <v/>
      </c>
      <c r="K240" s="412" t="str">
        <f t="shared" si="3"/>
        <v/>
      </c>
      <c r="L240" s="412" t="str">
        <f>IF('Mapa final'!AD243="","",'Mapa final'!AD243)</f>
        <v/>
      </c>
      <c r="M240" s="347" t="str">
        <f>IF('Mapa final'!P243="","",'Mapa final'!P243)</f>
        <v/>
      </c>
      <c r="N240" s="409"/>
      <c r="O240" s="409"/>
      <c r="P240" s="409"/>
      <c r="Q240" s="410"/>
    </row>
    <row r="241" spans="1:17" ht="43.5" customHeight="1" x14ac:dyDescent="0.25">
      <c r="A241" s="118" t="s">
        <v>872</v>
      </c>
      <c r="B241" s="696"/>
      <c r="C241" s="698" t="str">
        <f>IF('Mapa final'!E244="","",'Mapa final'!E244)</f>
        <v/>
      </c>
      <c r="D241" s="700"/>
      <c r="E241" s="698" t="str">
        <f>IF('Mapa final'!D244="","",'Mapa final'!D244)</f>
        <v/>
      </c>
      <c r="F241" s="702" t="str">
        <f>IF('Mapa final'!H244="","",'Mapa final'!H244)</f>
        <v/>
      </c>
      <c r="G241" s="702" t="str">
        <f>IF('Mapa final'!L244="","",'Mapa final'!L244)</f>
        <v/>
      </c>
      <c r="H241" s="69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12" t="str">
        <f>IF('Mapa final'!Y244="","",'Mapa final'!Y244)</f>
        <v/>
      </c>
      <c r="J241" s="412" t="str">
        <f>IF('Mapa final'!AA244="","",'Mapa final'!AA244)</f>
        <v/>
      </c>
      <c r="K241" s="412" t="str">
        <f t="shared" si="3"/>
        <v/>
      </c>
      <c r="L241" s="412" t="str">
        <f>IF('Mapa final'!AD244="","",'Mapa final'!AD244)</f>
        <v/>
      </c>
      <c r="M241" s="347" t="str">
        <f>IF('Mapa final'!P244="","",'Mapa final'!P244)</f>
        <v/>
      </c>
      <c r="N241" s="409"/>
      <c r="O241" s="409"/>
      <c r="P241" s="409"/>
      <c r="Q241" s="410"/>
    </row>
    <row r="242" spans="1:17" ht="43.5" customHeight="1" x14ac:dyDescent="0.25">
      <c r="A242" s="118" t="s">
        <v>873</v>
      </c>
      <c r="B242" s="697"/>
      <c r="C242" s="699"/>
      <c r="D242" s="701"/>
      <c r="E242" s="699"/>
      <c r="F242" s="702"/>
      <c r="G242" s="702"/>
      <c r="H242" s="695"/>
      <c r="I242" s="412" t="str">
        <f>IF('Mapa final'!Y245="","",'Mapa final'!Y245)</f>
        <v/>
      </c>
      <c r="J242" s="412" t="str">
        <f>IF('Mapa final'!AA245="","",'Mapa final'!AA245)</f>
        <v/>
      </c>
      <c r="K242" s="412" t="str">
        <f t="shared" si="3"/>
        <v/>
      </c>
      <c r="L242" s="412" t="str">
        <f>IF('Mapa final'!AD245="","",'Mapa final'!AD245)</f>
        <v/>
      </c>
      <c r="M242" s="347" t="str">
        <f>IF('Mapa final'!P245="","",'Mapa final'!P245)</f>
        <v/>
      </c>
      <c r="N242" s="409"/>
      <c r="O242" s="409"/>
      <c r="P242" s="409"/>
      <c r="Q242" s="410"/>
    </row>
    <row r="243" spans="1:17" ht="43.5" customHeight="1" x14ac:dyDescent="0.25">
      <c r="A243" s="118" t="s">
        <v>874</v>
      </c>
      <c r="B243" s="697"/>
      <c r="C243" s="699"/>
      <c r="D243" s="701"/>
      <c r="E243" s="699"/>
      <c r="F243" s="702"/>
      <c r="G243" s="702"/>
      <c r="H243" s="695"/>
      <c r="I243" s="412" t="str">
        <f>IF('Mapa final'!Y246="","",'Mapa final'!Y246)</f>
        <v/>
      </c>
      <c r="J243" s="412" t="str">
        <f>IF('Mapa final'!AA246="","",'Mapa final'!AA246)</f>
        <v/>
      </c>
      <c r="K243" s="412" t="str">
        <f t="shared" si="3"/>
        <v/>
      </c>
      <c r="L243" s="412" t="str">
        <f>IF('Mapa final'!AD246="","",'Mapa final'!AD246)</f>
        <v/>
      </c>
      <c r="M243" s="347" t="str">
        <f>IF('Mapa final'!P246="","",'Mapa final'!P246)</f>
        <v/>
      </c>
      <c r="N243" s="409"/>
      <c r="O243" s="409"/>
      <c r="P243" s="409"/>
      <c r="Q243" s="410"/>
    </row>
    <row r="244" spans="1:17" ht="43.5" customHeight="1" x14ac:dyDescent="0.25">
      <c r="A244" s="118" t="s">
        <v>875</v>
      </c>
      <c r="B244" s="697"/>
      <c r="C244" s="699"/>
      <c r="D244" s="701"/>
      <c r="E244" s="699"/>
      <c r="F244" s="702"/>
      <c r="G244" s="702"/>
      <c r="H244" s="695"/>
      <c r="I244" s="412" t="str">
        <f>IF('Mapa final'!Y247="","",'Mapa final'!Y247)</f>
        <v/>
      </c>
      <c r="J244" s="412" t="str">
        <f>IF('Mapa final'!AA247="","",'Mapa final'!AA247)</f>
        <v/>
      </c>
      <c r="K244" s="412" t="str">
        <f t="shared" si="3"/>
        <v/>
      </c>
      <c r="L244" s="412" t="str">
        <f>IF('Mapa final'!AD247="","",'Mapa final'!AD247)</f>
        <v/>
      </c>
      <c r="M244" s="347" t="str">
        <f>IF('Mapa final'!P247="","",'Mapa final'!P247)</f>
        <v/>
      </c>
      <c r="N244" s="409"/>
      <c r="O244" s="409"/>
      <c r="P244" s="409"/>
      <c r="Q244" s="410"/>
    </row>
    <row r="245" spans="1:17" ht="43.5" customHeight="1" x14ac:dyDescent="0.25">
      <c r="A245" s="118" t="s">
        <v>876</v>
      </c>
      <c r="B245" s="697"/>
      <c r="C245" s="699"/>
      <c r="D245" s="701"/>
      <c r="E245" s="699"/>
      <c r="F245" s="702"/>
      <c r="G245" s="702"/>
      <c r="H245" s="695"/>
      <c r="I245" s="412" t="str">
        <f>IF('Mapa final'!Y248="","",'Mapa final'!Y248)</f>
        <v/>
      </c>
      <c r="J245" s="412" t="str">
        <f>IF('Mapa final'!AA248="","",'Mapa final'!AA248)</f>
        <v/>
      </c>
      <c r="K245" s="412" t="str">
        <f t="shared" si="3"/>
        <v/>
      </c>
      <c r="L245" s="412" t="str">
        <f>IF('Mapa final'!AD248="","",'Mapa final'!AD248)</f>
        <v/>
      </c>
      <c r="M245" s="347" t="str">
        <f>IF('Mapa final'!P248="","",'Mapa final'!P248)</f>
        <v/>
      </c>
      <c r="N245" s="409"/>
      <c r="O245" s="409"/>
      <c r="P245" s="409"/>
      <c r="Q245" s="410"/>
    </row>
    <row r="246" spans="1:17" ht="43.5" customHeight="1" x14ac:dyDescent="0.25">
      <c r="A246" s="118" t="s">
        <v>877</v>
      </c>
      <c r="B246" s="697"/>
      <c r="C246" s="699"/>
      <c r="D246" s="701"/>
      <c r="E246" s="699"/>
      <c r="F246" s="702"/>
      <c r="G246" s="702"/>
      <c r="H246" s="695"/>
      <c r="I246" s="412" t="str">
        <f>IF('Mapa final'!Y249="","",'Mapa final'!Y249)</f>
        <v/>
      </c>
      <c r="J246" s="412" t="str">
        <f>IF('Mapa final'!AA249="","",'Mapa final'!AA249)</f>
        <v/>
      </c>
      <c r="K246" s="412" t="str">
        <f t="shared" si="3"/>
        <v/>
      </c>
      <c r="L246" s="412" t="str">
        <f>IF('Mapa final'!AD249="","",'Mapa final'!AD249)</f>
        <v/>
      </c>
      <c r="M246" s="347" t="str">
        <f>IF('Mapa final'!P249="","",'Mapa final'!P249)</f>
        <v/>
      </c>
      <c r="N246" s="409"/>
      <c r="O246" s="409"/>
      <c r="P246" s="409"/>
      <c r="Q246" s="410"/>
    </row>
    <row r="247" spans="1:17" ht="43.5" customHeight="1" x14ac:dyDescent="0.25">
      <c r="A247" s="118" t="s">
        <v>878</v>
      </c>
      <c r="B247" s="696"/>
      <c r="C247" s="698" t="str">
        <f>IF('Mapa final'!E250="","",'Mapa final'!E250)</f>
        <v/>
      </c>
      <c r="D247" s="700"/>
      <c r="E247" s="698" t="str">
        <f>IF('Mapa final'!D250="","",'Mapa final'!D250)</f>
        <v/>
      </c>
      <c r="F247" s="702" t="str">
        <f>IF('Mapa final'!H250="","",'Mapa final'!H250)</f>
        <v/>
      </c>
      <c r="G247" s="702" t="str">
        <f>IF('Mapa final'!L250="","",'Mapa final'!L250)</f>
        <v/>
      </c>
      <c r="H247" s="69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12" t="str">
        <f>IF('Mapa final'!Y250="","",'Mapa final'!Y250)</f>
        <v/>
      </c>
      <c r="J247" s="412" t="str">
        <f>IF('Mapa final'!AA250="","",'Mapa final'!AA250)</f>
        <v/>
      </c>
      <c r="K247" s="412" t="str">
        <f t="shared" si="3"/>
        <v/>
      </c>
      <c r="L247" s="412" t="str">
        <f>IF('Mapa final'!AD250="","",'Mapa final'!AD250)</f>
        <v/>
      </c>
      <c r="M247" s="347" t="str">
        <f>IF('Mapa final'!P250="","",'Mapa final'!P250)</f>
        <v/>
      </c>
      <c r="N247" s="409"/>
      <c r="O247" s="409"/>
      <c r="P247" s="409"/>
      <c r="Q247" s="410"/>
    </row>
    <row r="248" spans="1:17" ht="43.5" customHeight="1" x14ac:dyDescent="0.25">
      <c r="A248" s="118" t="s">
        <v>879</v>
      </c>
      <c r="B248" s="697"/>
      <c r="C248" s="699"/>
      <c r="D248" s="701"/>
      <c r="E248" s="699"/>
      <c r="F248" s="702"/>
      <c r="G248" s="702"/>
      <c r="H248" s="695"/>
      <c r="I248" s="412" t="str">
        <f>IF('Mapa final'!Y251="","",'Mapa final'!Y251)</f>
        <v/>
      </c>
      <c r="J248" s="412" t="str">
        <f>IF('Mapa final'!AA251="","",'Mapa final'!AA251)</f>
        <v/>
      </c>
      <c r="K248" s="412" t="str">
        <f t="shared" si="3"/>
        <v/>
      </c>
      <c r="L248" s="412" t="str">
        <f>IF('Mapa final'!AD251="","",'Mapa final'!AD251)</f>
        <v/>
      </c>
      <c r="M248" s="347" t="str">
        <f>IF('Mapa final'!P251="","",'Mapa final'!P251)</f>
        <v/>
      </c>
      <c r="N248" s="409"/>
      <c r="O248" s="409"/>
      <c r="P248" s="409"/>
      <c r="Q248" s="410"/>
    </row>
    <row r="249" spans="1:17" ht="43.5" customHeight="1" x14ac:dyDescent="0.25">
      <c r="A249" s="118" t="s">
        <v>880</v>
      </c>
      <c r="B249" s="697"/>
      <c r="C249" s="699"/>
      <c r="D249" s="701"/>
      <c r="E249" s="699"/>
      <c r="F249" s="702"/>
      <c r="G249" s="702"/>
      <c r="H249" s="695"/>
      <c r="I249" s="412" t="str">
        <f>IF('Mapa final'!Y252="","",'Mapa final'!Y252)</f>
        <v/>
      </c>
      <c r="J249" s="412" t="str">
        <f>IF('Mapa final'!AA252="","",'Mapa final'!AA252)</f>
        <v/>
      </c>
      <c r="K249" s="412" t="str">
        <f t="shared" si="3"/>
        <v/>
      </c>
      <c r="L249" s="412" t="str">
        <f>IF('Mapa final'!AD252="","",'Mapa final'!AD252)</f>
        <v/>
      </c>
      <c r="M249" s="347" t="str">
        <f>IF('Mapa final'!P252="","",'Mapa final'!P252)</f>
        <v/>
      </c>
      <c r="N249" s="409"/>
      <c r="O249" s="409"/>
      <c r="P249" s="409"/>
      <c r="Q249" s="410"/>
    </row>
    <row r="250" spans="1:17" ht="43.5" customHeight="1" x14ac:dyDescent="0.25">
      <c r="A250" s="118" t="s">
        <v>881</v>
      </c>
      <c r="B250" s="697"/>
      <c r="C250" s="699"/>
      <c r="D250" s="701"/>
      <c r="E250" s="699"/>
      <c r="F250" s="702"/>
      <c r="G250" s="702"/>
      <c r="H250" s="695"/>
      <c r="I250" s="412" t="str">
        <f>IF('Mapa final'!Y253="","",'Mapa final'!Y253)</f>
        <v/>
      </c>
      <c r="J250" s="412" t="str">
        <f>IF('Mapa final'!AA253="","",'Mapa final'!AA253)</f>
        <v/>
      </c>
      <c r="K250" s="412" t="str">
        <f t="shared" si="3"/>
        <v/>
      </c>
      <c r="L250" s="412" t="str">
        <f>IF('Mapa final'!AD253="","",'Mapa final'!AD253)</f>
        <v/>
      </c>
      <c r="M250" s="347" t="str">
        <f>IF('Mapa final'!P253="","",'Mapa final'!P253)</f>
        <v/>
      </c>
      <c r="N250" s="409"/>
      <c r="O250" s="409"/>
      <c r="P250" s="409"/>
      <c r="Q250" s="410"/>
    </row>
    <row r="251" spans="1:17" ht="43.5" customHeight="1" x14ac:dyDescent="0.25">
      <c r="A251" s="118" t="s">
        <v>882</v>
      </c>
      <c r="B251" s="697"/>
      <c r="C251" s="699"/>
      <c r="D251" s="701"/>
      <c r="E251" s="699"/>
      <c r="F251" s="702"/>
      <c r="G251" s="702"/>
      <c r="H251" s="695"/>
      <c r="I251" s="412" t="str">
        <f>IF('Mapa final'!Y254="","",'Mapa final'!Y254)</f>
        <v/>
      </c>
      <c r="J251" s="412" t="str">
        <f>IF('Mapa final'!AA254="","",'Mapa final'!AA254)</f>
        <v/>
      </c>
      <c r="K251" s="412" t="str">
        <f t="shared" si="3"/>
        <v/>
      </c>
      <c r="L251" s="412" t="str">
        <f>IF('Mapa final'!AD254="","",'Mapa final'!AD254)</f>
        <v/>
      </c>
      <c r="M251" s="347" t="str">
        <f>IF('Mapa final'!P254="","",'Mapa final'!P254)</f>
        <v/>
      </c>
      <c r="N251" s="409"/>
      <c r="O251" s="409"/>
      <c r="P251" s="409"/>
      <c r="Q251" s="410"/>
    </row>
    <row r="252" spans="1:17" ht="43.5" customHeight="1" x14ac:dyDescent="0.25">
      <c r="A252" s="118" t="s">
        <v>883</v>
      </c>
      <c r="B252" s="697"/>
      <c r="C252" s="699"/>
      <c r="D252" s="701"/>
      <c r="E252" s="699"/>
      <c r="F252" s="702"/>
      <c r="G252" s="702"/>
      <c r="H252" s="695"/>
      <c r="I252" s="412" t="str">
        <f>IF('Mapa final'!Y255="","",'Mapa final'!Y255)</f>
        <v/>
      </c>
      <c r="J252" s="412" t="str">
        <f>IF('Mapa final'!AA255="","",'Mapa final'!AA255)</f>
        <v/>
      </c>
      <c r="K252" s="412" t="str">
        <f t="shared" si="3"/>
        <v/>
      </c>
      <c r="L252" s="412" t="str">
        <f>IF('Mapa final'!AD255="","",'Mapa final'!AD255)</f>
        <v/>
      </c>
      <c r="M252" s="347" t="str">
        <f>IF('Mapa final'!P255="","",'Mapa final'!P255)</f>
        <v/>
      </c>
      <c r="N252" s="409"/>
      <c r="O252" s="409"/>
      <c r="P252" s="409"/>
      <c r="Q252" s="410"/>
    </row>
    <row r="253" spans="1:17" ht="43.5" customHeight="1" x14ac:dyDescent="0.25">
      <c r="A253" s="118" t="s">
        <v>884</v>
      </c>
      <c r="B253" s="696"/>
      <c r="C253" s="698" t="str">
        <f>IF('Mapa final'!E256="","",'Mapa final'!E256)</f>
        <v/>
      </c>
      <c r="D253" s="700"/>
      <c r="E253" s="698" t="str">
        <f>IF('Mapa final'!D256="","",'Mapa final'!D256)</f>
        <v/>
      </c>
      <c r="F253" s="702" t="str">
        <f>IF('Mapa final'!H256="","",'Mapa final'!H256)</f>
        <v/>
      </c>
      <c r="G253" s="702" t="str">
        <f>IF('Mapa final'!L256="","",'Mapa final'!L256)</f>
        <v/>
      </c>
      <c r="H253" s="69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12" t="str">
        <f>IF('Mapa final'!Y256="","",'Mapa final'!Y256)</f>
        <v/>
      </c>
      <c r="J253" s="412" t="str">
        <f>IF('Mapa final'!AA256="","",'Mapa final'!AA256)</f>
        <v/>
      </c>
      <c r="K253" s="412" t="str">
        <f t="shared" si="3"/>
        <v/>
      </c>
      <c r="L253" s="412" t="str">
        <f>IF('Mapa final'!AD256="","",'Mapa final'!AD256)</f>
        <v/>
      </c>
      <c r="M253" s="347" t="str">
        <f>IF('Mapa final'!P256="","",'Mapa final'!P256)</f>
        <v/>
      </c>
      <c r="N253" s="409"/>
      <c r="O253" s="409"/>
      <c r="P253" s="409"/>
      <c r="Q253" s="410"/>
    </row>
    <row r="254" spans="1:17" ht="43.5" customHeight="1" x14ac:dyDescent="0.25">
      <c r="A254" s="118" t="s">
        <v>885</v>
      </c>
      <c r="B254" s="697"/>
      <c r="C254" s="699"/>
      <c r="D254" s="701"/>
      <c r="E254" s="699"/>
      <c r="F254" s="702"/>
      <c r="G254" s="702"/>
      <c r="H254" s="695"/>
      <c r="I254" s="412" t="str">
        <f>IF('Mapa final'!Y257="","",'Mapa final'!Y257)</f>
        <v/>
      </c>
      <c r="J254" s="412" t="str">
        <f>IF('Mapa final'!AA257="","",'Mapa final'!AA257)</f>
        <v/>
      </c>
      <c r="K254" s="412" t="str">
        <f t="shared" si="3"/>
        <v/>
      </c>
      <c r="L254" s="412" t="str">
        <f>IF('Mapa final'!AD257="","",'Mapa final'!AD257)</f>
        <v/>
      </c>
      <c r="M254" s="347" t="str">
        <f>IF('Mapa final'!P257="","",'Mapa final'!P257)</f>
        <v/>
      </c>
      <c r="N254" s="409"/>
      <c r="O254" s="409"/>
      <c r="P254" s="409"/>
      <c r="Q254" s="410"/>
    </row>
    <row r="255" spans="1:17" ht="43.5" customHeight="1" x14ac:dyDescent="0.25">
      <c r="A255" s="118" t="s">
        <v>886</v>
      </c>
      <c r="B255" s="697"/>
      <c r="C255" s="699"/>
      <c r="D255" s="701"/>
      <c r="E255" s="699"/>
      <c r="F255" s="702"/>
      <c r="G255" s="702"/>
      <c r="H255" s="695"/>
      <c r="I255" s="412" t="str">
        <f>IF('Mapa final'!Y258="","",'Mapa final'!Y258)</f>
        <v/>
      </c>
      <c r="J255" s="412" t="str">
        <f>IF('Mapa final'!AA258="","",'Mapa final'!AA258)</f>
        <v/>
      </c>
      <c r="K255" s="412" t="str">
        <f t="shared" si="3"/>
        <v/>
      </c>
      <c r="L255" s="412" t="str">
        <f>IF('Mapa final'!AD258="","",'Mapa final'!AD258)</f>
        <v/>
      </c>
      <c r="M255" s="347" t="str">
        <f>IF('Mapa final'!P258="","",'Mapa final'!P258)</f>
        <v/>
      </c>
      <c r="N255" s="409"/>
      <c r="O255" s="409"/>
      <c r="P255" s="409"/>
      <c r="Q255" s="410"/>
    </row>
    <row r="256" spans="1:17" ht="43.5" customHeight="1" x14ac:dyDescent="0.25">
      <c r="A256" s="118" t="s">
        <v>887</v>
      </c>
      <c r="B256" s="697"/>
      <c r="C256" s="699"/>
      <c r="D256" s="701"/>
      <c r="E256" s="699"/>
      <c r="F256" s="702"/>
      <c r="G256" s="702"/>
      <c r="H256" s="695"/>
      <c r="I256" s="412" t="str">
        <f>IF('Mapa final'!Y259="","",'Mapa final'!Y259)</f>
        <v/>
      </c>
      <c r="J256" s="412" t="str">
        <f>IF('Mapa final'!AA259="","",'Mapa final'!AA259)</f>
        <v/>
      </c>
      <c r="K256" s="412" t="str">
        <f t="shared" si="3"/>
        <v/>
      </c>
      <c r="L256" s="412" t="str">
        <f>IF('Mapa final'!AD259="","",'Mapa final'!AD259)</f>
        <v/>
      </c>
      <c r="M256" s="347" t="str">
        <f>IF('Mapa final'!P259="","",'Mapa final'!P259)</f>
        <v/>
      </c>
      <c r="N256" s="409"/>
      <c r="O256" s="409"/>
      <c r="P256" s="409"/>
      <c r="Q256" s="410"/>
    </row>
    <row r="257" spans="1:17" ht="43.5" customHeight="1" x14ac:dyDescent="0.25">
      <c r="A257" s="118" t="s">
        <v>888</v>
      </c>
      <c r="B257" s="697"/>
      <c r="C257" s="699"/>
      <c r="D257" s="701"/>
      <c r="E257" s="699"/>
      <c r="F257" s="702"/>
      <c r="G257" s="702"/>
      <c r="H257" s="695"/>
      <c r="I257" s="412" t="str">
        <f>IF('Mapa final'!Y260="","",'Mapa final'!Y260)</f>
        <v/>
      </c>
      <c r="J257" s="412" t="str">
        <f>IF('Mapa final'!AA260="","",'Mapa final'!AA260)</f>
        <v/>
      </c>
      <c r="K257" s="412" t="str">
        <f t="shared" si="3"/>
        <v/>
      </c>
      <c r="L257" s="412" t="str">
        <f>IF('Mapa final'!AD260="","",'Mapa final'!AD260)</f>
        <v/>
      </c>
      <c r="M257" s="347" t="str">
        <f>IF('Mapa final'!P260="","",'Mapa final'!P260)</f>
        <v/>
      </c>
      <c r="N257" s="409"/>
      <c r="O257" s="409"/>
      <c r="P257" s="409"/>
      <c r="Q257" s="410"/>
    </row>
    <row r="258" spans="1:17" ht="43.5" customHeight="1" x14ac:dyDescent="0.25">
      <c r="A258" s="118" t="s">
        <v>889</v>
      </c>
      <c r="B258" s="697"/>
      <c r="C258" s="699"/>
      <c r="D258" s="701"/>
      <c r="E258" s="699"/>
      <c r="F258" s="702"/>
      <c r="G258" s="702"/>
      <c r="H258" s="695"/>
      <c r="I258" s="412" t="str">
        <f>IF('Mapa final'!Y261="","",'Mapa final'!Y261)</f>
        <v/>
      </c>
      <c r="J258" s="412" t="str">
        <f>IF('Mapa final'!AA261="","",'Mapa final'!AA261)</f>
        <v/>
      </c>
      <c r="K258" s="412" t="str">
        <f t="shared" si="3"/>
        <v/>
      </c>
      <c r="L258" s="412" t="str">
        <f>IF('Mapa final'!AD261="","",'Mapa final'!AD261)</f>
        <v/>
      </c>
      <c r="M258" s="347" t="str">
        <f>IF('Mapa final'!P261="","",'Mapa final'!P261)</f>
        <v/>
      </c>
      <c r="N258" s="409"/>
      <c r="O258" s="409"/>
      <c r="P258" s="409"/>
      <c r="Q258" s="410"/>
    </row>
    <row r="259" spans="1:17" ht="43.5" customHeight="1" x14ac:dyDescent="0.25">
      <c r="A259" s="118" t="s">
        <v>890</v>
      </c>
      <c r="B259" s="696"/>
      <c r="C259" s="698" t="str">
        <f>IF('Mapa final'!E262="","",'Mapa final'!E262)</f>
        <v/>
      </c>
      <c r="D259" s="700"/>
      <c r="E259" s="698" t="str">
        <f>IF('Mapa final'!D262="","",'Mapa final'!D262)</f>
        <v/>
      </c>
      <c r="F259" s="702" t="str">
        <f>IF('Mapa final'!H262="","",'Mapa final'!H262)</f>
        <v/>
      </c>
      <c r="G259" s="702" t="str">
        <f>IF('Mapa final'!L262="","",'Mapa final'!L262)</f>
        <v/>
      </c>
      <c r="H259" s="69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12" t="str">
        <f>IF('Mapa final'!Y262="","",'Mapa final'!Y262)</f>
        <v/>
      </c>
      <c r="J259" s="412" t="str">
        <f>IF('Mapa final'!AA262="","",'Mapa final'!AA262)</f>
        <v/>
      </c>
      <c r="K259" s="412" t="str">
        <f t="shared" si="3"/>
        <v/>
      </c>
      <c r="L259" s="412" t="str">
        <f>IF('Mapa final'!AD262="","",'Mapa final'!AD262)</f>
        <v/>
      </c>
      <c r="M259" s="347" t="str">
        <f>IF('Mapa final'!P262="","",'Mapa final'!P262)</f>
        <v/>
      </c>
      <c r="N259" s="409"/>
      <c r="O259" s="409"/>
      <c r="P259" s="409"/>
      <c r="Q259" s="410"/>
    </row>
    <row r="260" spans="1:17" ht="43.5" customHeight="1" x14ac:dyDescent="0.25">
      <c r="A260" s="118" t="s">
        <v>891</v>
      </c>
      <c r="B260" s="697"/>
      <c r="C260" s="699"/>
      <c r="D260" s="701"/>
      <c r="E260" s="699"/>
      <c r="F260" s="702"/>
      <c r="G260" s="702"/>
      <c r="H260" s="695"/>
      <c r="I260" s="412" t="str">
        <f>IF('Mapa final'!Y263="","",'Mapa final'!Y263)</f>
        <v/>
      </c>
      <c r="J260" s="412" t="str">
        <f>IF('Mapa final'!AA263="","",'Mapa final'!AA263)</f>
        <v/>
      </c>
      <c r="K260" s="412" t="str">
        <f t="shared" si="3"/>
        <v/>
      </c>
      <c r="L260" s="412" t="str">
        <f>IF('Mapa final'!AD263="","",'Mapa final'!AD263)</f>
        <v/>
      </c>
      <c r="M260" s="347" t="str">
        <f>IF('Mapa final'!P263="","",'Mapa final'!P263)</f>
        <v/>
      </c>
      <c r="N260" s="409"/>
      <c r="O260" s="409"/>
      <c r="P260" s="409"/>
      <c r="Q260" s="410"/>
    </row>
    <row r="261" spans="1:17" ht="43.5" customHeight="1" x14ac:dyDescent="0.25">
      <c r="A261" s="118" t="s">
        <v>892</v>
      </c>
      <c r="B261" s="697"/>
      <c r="C261" s="699"/>
      <c r="D261" s="701"/>
      <c r="E261" s="699"/>
      <c r="F261" s="702"/>
      <c r="G261" s="702"/>
      <c r="H261" s="695"/>
      <c r="I261" s="412" t="str">
        <f>IF('Mapa final'!Y264="","",'Mapa final'!Y264)</f>
        <v/>
      </c>
      <c r="J261" s="412" t="str">
        <f>IF('Mapa final'!AA264="","",'Mapa final'!AA264)</f>
        <v/>
      </c>
      <c r="K261" s="412" t="str">
        <f t="shared" si="3"/>
        <v/>
      </c>
      <c r="L261" s="412" t="str">
        <f>IF('Mapa final'!AD264="","",'Mapa final'!AD264)</f>
        <v/>
      </c>
      <c r="M261" s="347" t="str">
        <f>IF('Mapa final'!P264="","",'Mapa final'!P264)</f>
        <v/>
      </c>
      <c r="N261" s="409"/>
      <c r="O261" s="409"/>
      <c r="P261" s="409"/>
      <c r="Q261" s="410"/>
    </row>
    <row r="262" spans="1:17" ht="43.5" customHeight="1" x14ac:dyDescent="0.25">
      <c r="A262" s="118" t="s">
        <v>893</v>
      </c>
      <c r="B262" s="697"/>
      <c r="C262" s="699"/>
      <c r="D262" s="701"/>
      <c r="E262" s="699"/>
      <c r="F262" s="702"/>
      <c r="G262" s="702"/>
      <c r="H262" s="695"/>
      <c r="I262" s="412" t="str">
        <f>IF('Mapa final'!Y265="","",'Mapa final'!Y265)</f>
        <v/>
      </c>
      <c r="J262" s="412" t="str">
        <f>IF('Mapa final'!AA265="","",'Mapa final'!AA265)</f>
        <v/>
      </c>
      <c r="K262" s="412" t="str">
        <f t="shared" si="3"/>
        <v/>
      </c>
      <c r="L262" s="412" t="str">
        <f>IF('Mapa final'!AD265="","",'Mapa final'!AD265)</f>
        <v/>
      </c>
      <c r="M262" s="347" t="str">
        <f>IF('Mapa final'!P265="","",'Mapa final'!P265)</f>
        <v/>
      </c>
      <c r="N262" s="409"/>
      <c r="O262" s="409"/>
      <c r="P262" s="409"/>
      <c r="Q262" s="410"/>
    </row>
    <row r="263" spans="1:17" ht="43.5" customHeight="1" x14ac:dyDescent="0.25">
      <c r="A263" s="118" t="s">
        <v>894</v>
      </c>
      <c r="B263" s="697"/>
      <c r="C263" s="699"/>
      <c r="D263" s="701"/>
      <c r="E263" s="699"/>
      <c r="F263" s="702"/>
      <c r="G263" s="702"/>
      <c r="H263" s="695"/>
      <c r="I263" s="412" t="str">
        <f>IF('Mapa final'!Y266="","",'Mapa final'!Y266)</f>
        <v/>
      </c>
      <c r="J263" s="412" t="str">
        <f>IF('Mapa final'!AA266="","",'Mapa final'!AA266)</f>
        <v/>
      </c>
      <c r="K263" s="412" t="str">
        <f t="shared" si="3"/>
        <v/>
      </c>
      <c r="L263" s="412" t="str">
        <f>IF('Mapa final'!AD266="","",'Mapa final'!AD266)</f>
        <v/>
      </c>
      <c r="M263" s="347" t="str">
        <f>IF('Mapa final'!P266="","",'Mapa final'!P266)</f>
        <v/>
      </c>
      <c r="N263" s="409"/>
      <c r="O263" s="409"/>
      <c r="P263" s="409"/>
      <c r="Q263" s="410"/>
    </row>
    <row r="264" spans="1:17" ht="43.5" customHeight="1" x14ac:dyDescent="0.25">
      <c r="A264" s="118" t="s">
        <v>895</v>
      </c>
      <c r="B264" s="697"/>
      <c r="C264" s="699"/>
      <c r="D264" s="701"/>
      <c r="E264" s="699"/>
      <c r="F264" s="702"/>
      <c r="G264" s="702"/>
      <c r="H264" s="695"/>
      <c r="I264" s="412" t="str">
        <f>IF('Mapa final'!Y267="","",'Mapa final'!Y267)</f>
        <v/>
      </c>
      <c r="J264" s="412" t="str">
        <f>IF('Mapa final'!AA267="","",'Mapa final'!AA267)</f>
        <v/>
      </c>
      <c r="K264" s="412"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12" t="str">
        <f>IF('Mapa final'!AD267="","",'Mapa final'!AD267)</f>
        <v/>
      </c>
      <c r="M264" s="347" t="str">
        <f>IF('Mapa final'!P267="","",'Mapa final'!P267)</f>
        <v/>
      </c>
      <c r="N264" s="409"/>
      <c r="O264" s="409"/>
      <c r="P264" s="409"/>
      <c r="Q264" s="410"/>
    </row>
    <row r="265" spans="1:17" ht="43.5" customHeight="1" x14ac:dyDescent="0.25">
      <c r="A265" s="118" t="s">
        <v>896</v>
      </c>
      <c r="B265" s="696"/>
      <c r="C265" s="698" t="str">
        <f>IF('Mapa final'!E268="","",'Mapa final'!E268)</f>
        <v/>
      </c>
      <c r="D265" s="700"/>
      <c r="E265" s="698" t="str">
        <f>IF('Mapa final'!D268="","",'Mapa final'!D268)</f>
        <v/>
      </c>
      <c r="F265" s="702" t="str">
        <f>IF('Mapa final'!H268="","",'Mapa final'!H268)</f>
        <v/>
      </c>
      <c r="G265" s="702" t="str">
        <f>IF('Mapa final'!L268="","",'Mapa final'!L268)</f>
        <v/>
      </c>
      <c r="H265" s="69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12" t="str">
        <f>IF('Mapa final'!Y268="","",'Mapa final'!Y268)</f>
        <v/>
      </c>
      <c r="J265" s="412" t="str">
        <f>IF('Mapa final'!AA268="","",'Mapa final'!AA268)</f>
        <v/>
      </c>
      <c r="K265" s="412" t="str">
        <f t="shared" si="4"/>
        <v/>
      </c>
      <c r="L265" s="412" t="str">
        <f>IF('Mapa final'!AD268="","",'Mapa final'!AD268)</f>
        <v/>
      </c>
      <c r="M265" s="347" t="str">
        <f>IF('Mapa final'!P268="","",'Mapa final'!P268)</f>
        <v/>
      </c>
      <c r="N265" s="409"/>
      <c r="O265" s="409"/>
      <c r="P265" s="409"/>
      <c r="Q265" s="410"/>
    </row>
    <row r="266" spans="1:17" ht="43.5" customHeight="1" x14ac:dyDescent="0.25">
      <c r="A266" s="118" t="s">
        <v>897</v>
      </c>
      <c r="B266" s="697"/>
      <c r="C266" s="699"/>
      <c r="D266" s="701"/>
      <c r="E266" s="699"/>
      <c r="F266" s="702"/>
      <c r="G266" s="702"/>
      <c r="H266" s="695"/>
      <c r="I266" s="412" t="str">
        <f>IF('Mapa final'!Y269="","",'Mapa final'!Y269)</f>
        <v/>
      </c>
      <c r="J266" s="412" t="str">
        <f>IF('Mapa final'!AA269="","",'Mapa final'!AA269)</f>
        <v/>
      </c>
      <c r="K266" s="412" t="str">
        <f t="shared" si="4"/>
        <v/>
      </c>
      <c r="L266" s="412" t="str">
        <f>IF('Mapa final'!AD269="","",'Mapa final'!AD269)</f>
        <v/>
      </c>
      <c r="M266" s="347" t="str">
        <f>IF('Mapa final'!P269="","",'Mapa final'!P269)</f>
        <v/>
      </c>
      <c r="N266" s="409"/>
      <c r="O266" s="409"/>
      <c r="P266" s="409"/>
      <c r="Q266" s="410"/>
    </row>
    <row r="267" spans="1:17" ht="43.5" customHeight="1" x14ac:dyDescent="0.25">
      <c r="A267" s="118" t="s">
        <v>898</v>
      </c>
      <c r="B267" s="697"/>
      <c r="C267" s="699"/>
      <c r="D267" s="701"/>
      <c r="E267" s="699"/>
      <c r="F267" s="702"/>
      <c r="G267" s="702"/>
      <c r="H267" s="695"/>
      <c r="I267" s="412" t="str">
        <f>IF('Mapa final'!Y270="","",'Mapa final'!Y270)</f>
        <v/>
      </c>
      <c r="J267" s="412" t="str">
        <f>IF('Mapa final'!AA270="","",'Mapa final'!AA270)</f>
        <v/>
      </c>
      <c r="K267" s="412" t="str">
        <f t="shared" si="4"/>
        <v/>
      </c>
      <c r="L267" s="412" t="str">
        <f>IF('Mapa final'!AD270="","",'Mapa final'!AD270)</f>
        <v/>
      </c>
      <c r="M267" s="347" t="str">
        <f>IF('Mapa final'!P270="","",'Mapa final'!P270)</f>
        <v/>
      </c>
      <c r="N267" s="409"/>
      <c r="O267" s="409"/>
      <c r="P267" s="409"/>
      <c r="Q267" s="410"/>
    </row>
    <row r="268" spans="1:17" ht="43.5" customHeight="1" x14ac:dyDescent="0.25">
      <c r="A268" s="118" t="s">
        <v>899</v>
      </c>
      <c r="B268" s="697"/>
      <c r="C268" s="699"/>
      <c r="D268" s="701"/>
      <c r="E268" s="699"/>
      <c r="F268" s="702"/>
      <c r="G268" s="702"/>
      <c r="H268" s="695"/>
      <c r="I268" s="412" t="str">
        <f>IF('Mapa final'!Y271="","",'Mapa final'!Y271)</f>
        <v/>
      </c>
      <c r="J268" s="412" t="str">
        <f>IF('Mapa final'!AA271="","",'Mapa final'!AA271)</f>
        <v/>
      </c>
      <c r="K268" s="412" t="str">
        <f t="shared" si="4"/>
        <v/>
      </c>
      <c r="L268" s="412" t="str">
        <f>IF('Mapa final'!AD271="","",'Mapa final'!AD271)</f>
        <v/>
      </c>
      <c r="M268" s="347" t="str">
        <f>IF('Mapa final'!P271="","",'Mapa final'!P271)</f>
        <v/>
      </c>
      <c r="N268" s="409"/>
      <c r="O268" s="409"/>
      <c r="P268" s="409"/>
      <c r="Q268" s="410"/>
    </row>
    <row r="269" spans="1:17" ht="43.5" customHeight="1" x14ac:dyDescent="0.25">
      <c r="A269" s="118" t="s">
        <v>900</v>
      </c>
      <c r="B269" s="697"/>
      <c r="C269" s="699"/>
      <c r="D269" s="701"/>
      <c r="E269" s="699"/>
      <c r="F269" s="702"/>
      <c r="G269" s="702"/>
      <c r="H269" s="695"/>
      <c r="I269" s="412" t="str">
        <f>IF('Mapa final'!Y272="","",'Mapa final'!Y272)</f>
        <v/>
      </c>
      <c r="J269" s="412" t="str">
        <f>IF('Mapa final'!AA272="","",'Mapa final'!AA272)</f>
        <v/>
      </c>
      <c r="K269" s="412" t="str">
        <f t="shared" si="4"/>
        <v/>
      </c>
      <c r="L269" s="412" t="str">
        <f>IF('Mapa final'!AD272="","",'Mapa final'!AD272)</f>
        <v/>
      </c>
      <c r="M269" s="347" t="str">
        <f>IF('Mapa final'!P272="","",'Mapa final'!P272)</f>
        <v/>
      </c>
      <c r="N269" s="409"/>
      <c r="O269" s="409"/>
      <c r="P269" s="409"/>
      <c r="Q269" s="410"/>
    </row>
    <row r="270" spans="1:17" ht="43.5" customHeight="1" x14ac:dyDescent="0.25">
      <c r="A270" s="118" t="s">
        <v>901</v>
      </c>
      <c r="B270" s="697"/>
      <c r="C270" s="699"/>
      <c r="D270" s="701"/>
      <c r="E270" s="699"/>
      <c r="F270" s="702"/>
      <c r="G270" s="702"/>
      <c r="H270" s="695"/>
      <c r="I270" s="412" t="str">
        <f>IF('Mapa final'!Y273="","",'Mapa final'!Y273)</f>
        <v/>
      </c>
      <c r="J270" s="412" t="str">
        <f>IF('Mapa final'!AA273="","",'Mapa final'!AA273)</f>
        <v/>
      </c>
      <c r="K270" s="412" t="str">
        <f t="shared" si="4"/>
        <v/>
      </c>
      <c r="L270" s="412" t="str">
        <f>IF('Mapa final'!AD273="","",'Mapa final'!AD273)</f>
        <v/>
      </c>
      <c r="M270" s="347" t="str">
        <f>IF('Mapa final'!P273="","",'Mapa final'!P273)</f>
        <v/>
      </c>
      <c r="N270" s="409"/>
      <c r="O270" s="409"/>
      <c r="P270" s="409"/>
      <c r="Q270" s="410"/>
    </row>
    <row r="271" spans="1:17" ht="43.5" customHeight="1" x14ac:dyDescent="0.25">
      <c r="A271" s="118" t="s">
        <v>902</v>
      </c>
      <c r="B271" s="696"/>
      <c r="C271" s="698" t="str">
        <f>IF('Mapa final'!E274="","",'Mapa final'!E274)</f>
        <v/>
      </c>
      <c r="D271" s="700"/>
      <c r="E271" s="698" t="str">
        <f>IF('Mapa final'!D274="","",'Mapa final'!D274)</f>
        <v/>
      </c>
      <c r="F271" s="702" t="str">
        <f>IF('Mapa final'!H274="","",'Mapa final'!H274)</f>
        <v/>
      </c>
      <c r="G271" s="702" t="str">
        <f>IF('Mapa final'!L274="","",'Mapa final'!L274)</f>
        <v/>
      </c>
      <c r="H271" s="69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12" t="str">
        <f>IF('Mapa final'!Y274="","",'Mapa final'!Y274)</f>
        <v/>
      </c>
      <c r="J271" s="412" t="str">
        <f>IF('Mapa final'!AA274="","",'Mapa final'!AA274)</f>
        <v/>
      </c>
      <c r="K271" s="412" t="str">
        <f t="shared" si="4"/>
        <v/>
      </c>
      <c r="L271" s="412" t="str">
        <f>IF('Mapa final'!AD274="","",'Mapa final'!AD274)</f>
        <v/>
      </c>
      <c r="M271" s="347" t="str">
        <f>IF('Mapa final'!P274="","",'Mapa final'!P274)</f>
        <v/>
      </c>
      <c r="N271" s="409"/>
      <c r="O271" s="409"/>
      <c r="P271" s="409"/>
      <c r="Q271" s="410"/>
    </row>
    <row r="272" spans="1:17" ht="43.5" customHeight="1" x14ac:dyDescent="0.25">
      <c r="A272" s="118" t="s">
        <v>903</v>
      </c>
      <c r="B272" s="697"/>
      <c r="C272" s="699"/>
      <c r="D272" s="701"/>
      <c r="E272" s="699"/>
      <c r="F272" s="702"/>
      <c r="G272" s="702"/>
      <c r="H272" s="695"/>
      <c r="I272" s="412" t="str">
        <f>IF('Mapa final'!Y275="","",'Mapa final'!Y275)</f>
        <v/>
      </c>
      <c r="J272" s="412" t="str">
        <f>IF('Mapa final'!AA275="","",'Mapa final'!AA275)</f>
        <v/>
      </c>
      <c r="K272" s="412" t="str">
        <f t="shared" si="4"/>
        <v/>
      </c>
      <c r="L272" s="412" t="str">
        <f>IF('Mapa final'!AD275="","",'Mapa final'!AD275)</f>
        <v/>
      </c>
      <c r="M272" s="347" t="str">
        <f>IF('Mapa final'!P275="","",'Mapa final'!P275)</f>
        <v/>
      </c>
      <c r="N272" s="409"/>
      <c r="O272" s="409"/>
      <c r="P272" s="409"/>
      <c r="Q272" s="410"/>
    </row>
    <row r="273" spans="1:17" ht="43.5" customHeight="1" x14ac:dyDescent="0.25">
      <c r="A273" s="118" t="s">
        <v>904</v>
      </c>
      <c r="B273" s="697"/>
      <c r="C273" s="699"/>
      <c r="D273" s="701"/>
      <c r="E273" s="699"/>
      <c r="F273" s="702"/>
      <c r="G273" s="702"/>
      <c r="H273" s="695"/>
      <c r="I273" s="412" t="str">
        <f>IF('Mapa final'!Y276="","",'Mapa final'!Y276)</f>
        <v/>
      </c>
      <c r="J273" s="412" t="str">
        <f>IF('Mapa final'!AA276="","",'Mapa final'!AA276)</f>
        <v/>
      </c>
      <c r="K273" s="412" t="str">
        <f t="shared" si="4"/>
        <v/>
      </c>
      <c r="L273" s="412" t="str">
        <f>IF('Mapa final'!AD276="","",'Mapa final'!AD276)</f>
        <v/>
      </c>
      <c r="M273" s="347" t="str">
        <f>IF('Mapa final'!P276="","",'Mapa final'!P276)</f>
        <v/>
      </c>
      <c r="N273" s="409"/>
      <c r="O273" s="409"/>
      <c r="P273" s="409"/>
      <c r="Q273" s="410"/>
    </row>
    <row r="274" spans="1:17" ht="43.5" customHeight="1" x14ac:dyDescent="0.25">
      <c r="A274" s="118" t="s">
        <v>905</v>
      </c>
      <c r="B274" s="697"/>
      <c r="C274" s="699"/>
      <c r="D274" s="701"/>
      <c r="E274" s="699"/>
      <c r="F274" s="702"/>
      <c r="G274" s="702"/>
      <c r="H274" s="695"/>
      <c r="I274" s="412" t="str">
        <f>IF('Mapa final'!Y277="","",'Mapa final'!Y277)</f>
        <v/>
      </c>
      <c r="J274" s="412" t="str">
        <f>IF('Mapa final'!AA277="","",'Mapa final'!AA277)</f>
        <v/>
      </c>
      <c r="K274" s="412" t="str">
        <f t="shared" si="4"/>
        <v/>
      </c>
      <c r="L274" s="412" t="str">
        <f>IF('Mapa final'!AD277="","",'Mapa final'!AD277)</f>
        <v/>
      </c>
      <c r="M274" s="347" t="str">
        <f>IF('Mapa final'!P277="","",'Mapa final'!P277)</f>
        <v/>
      </c>
      <c r="N274" s="409"/>
      <c r="O274" s="409"/>
      <c r="P274" s="409"/>
      <c r="Q274" s="410"/>
    </row>
    <row r="275" spans="1:17" ht="43.5" customHeight="1" x14ac:dyDescent="0.25">
      <c r="A275" s="118" t="s">
        <v>906</v>
      </c>
      <c r="B275" s="697"/>
      <c r="C275" s="699"/>
      <c r="D275" s="701"/>
      <c r="E275" s="699"/>
      <c r="F275" s="702"/>
      <c r="G275" s="702"/>
      <c r="H275" s="695"/>
      <c r="I275" s="412" t="str">
        <f>IF('Mapa final'!Y278="","",'Mapa final'!Y278)</f>
        <v/>
      </c>
      <c r="J275" s="412" t="str">
        <f>IF('Mapa final'!AA278="","",'Mapa final'!AA278)</f>
        <v/>
      </c>
      <c r="K275" s="412" t="str">
        <f t="shared" si="4"/>
        <v/>
      </c>
      <c r="L275" s="412" t="str">
        <f>IF('Mapa final'!AD278="","",'Mapa final'!AD278)</f>
        <v/>
      </c>
      <c r="M275" s="347" t="str">
        <f>IF('Mapa final'!P278="","",'Mapa final'!P278)</f>
        <v/>
      </c>
      <c r="N275" s="409"/>
      <c r="O275" s="409"/>
      <c r="P275" s="409"/>
      <c r="Q275" s="410"/>
    </row>
    <row r="276" spans="1:17" ht="43.5" customHeight="1" x14ac:dyDescent="0.25">
      <c r="A276" s="118" t="s">
        <v>907</v>
      </c>
      <c r="B276" s="697"/>
      <c r="C276" s="699"/>
      <c r="D276" s="701"/>
      <c r="E276" s="699"/>
      <c r="F276" s="702"/>
      <c r="G276" s="702"/>
      <c r="H276" s="695"/>
      <c r="I276" s="412" t="str">
        <f>IF('Mapa final'!Y279="","",'Mapa final'!Y279)</f>
        <v/>
      </c>
      <c r="J276" s="412" t="str">
        <f>IF('Mapa final'!AA279="","",'Mapa final'!AA279)</f>
        <v/>
      </c>
      <c r="K276" s="412" t="str">
        <f t="shared" si="4"/>
        <v/>
      </c>
      <c r="L276" s="412" t="str">
        <f>IF('Mapa final'!AD279="","",'Mapa final'!AD279)</f>
        <v/>
      </c>
      <c r="M276" s="347" t="str">
        <f>IF('Mapa final'!P279="","",'Mapa final'!P279)</f>
        <v/>
      </c>
      <c r="N276" s="409"/>
      <c r="O276" s="409"/>
      <c r="P276" s="409"/>
      <c r="Q276" s="410"/>
    </row>
    <row r="277" spans="1:17" ht="43.5" customHeight="1" x14ac:dyDescent="0.25">
      <c r="A277" s="118" t="s">
        <v>908</v>
      </c>
      <c r="B277" s="696"/>
      <c r="C277" s="698" t="str">
        <f>IF('Mapa final'!E280="","",'Mapa final'!E280)</f>
        <v/>
      </c>
      <c r="D277" s="700"/>
      <c r="E277" s="698" t="str">
        <f>IF('Mapa final'!D280="","",'Mapa final'!D280)</f>
        <v/>
      </c>
      <c r="F277" s="702" t="str">
        <f>IF('Mapa final'!H280="","",'Mapa final'!H280)</f>
        <v/>
      </c>
      <c r="G277" s="702" t="str">
        <f>IF('Mapa final'!L280="","",'Mapa final'!L280)</f>
        <v/>
      </c>
      <c r="H277" s="69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12" t="str">
        <f>IF('Mapa final'!Y280="","",'Mapa final'!Y280)</f>
        <v/>
      </c>
      <c r="J277" s="412" t="str">
        <f>IF('Mapa final'!AA280="","",'Mapa final'!AA280)</f>
        <v/>
      </c>
      <c r="K277" s="412" t="str">
        <f t="shared" si="4"/>
        <v/>
      </c>
      <c r="L277" s="412" t="str">
        <f>IF('Mapa final'!AD280="","",'Mapa final'!AD280)</f>
        <v/>
      </c>
      <c r="M277" s="347" t="str">
        <f>IF('Mapa final'!P280="","",'Mapa final'!P280)</f>
        <v/>
      </c>
      <c r="N277" s="409"/>
      <c r="O277" s="409"/>
      <c r="P277" s="409"/>
      <c r="Q277" s="410"/>
    </row>
    <row r="278" spans="1:17" ht="43.5" customHeight="1" x14ac:dyDescent="0.25">
      <c r="A278" s="118" t="s">
        <v>909</v>
      </c>
      <c r="B278" s="697"/>
      <c r="C278" s="699"/>
      <c r="D278" s="701"/>
      <c r="E278" s="699"/>
      <c r="F278" s="702"/>
      <c r="G278" s="702"/>
      <c r="H278" s="695"/>
      <c r="I278" s="412" t="str">
        <f>IF('Mapa final'!Y281="","",'Mapa final'!Y281)</f>
        <v/>
      </c>
      <c r="J278" s="412" t="str">
        <f>IF('Mapa final'!AA281="","",'Mapa final'!AA281)</f>
        <v/>
      </c>
      <c r="K278" s="412" t="str">
        <f t="shared" si="4"/>
        <v/>
      </c>
      <c r="L278" s="412" t="str">
        <f>IF('Mapa final'!AD281="","",'Mapa final'!AD281)</f>
        <v/>
      </c>
      <c r="M278" s="347" t="str">
        <f>IF('Mapa final'!P281="","",'Mapa final'!P281)</f>
        <v/>
      </c>
      <c r="N278" s="409"/>
      <c r="O278" s="409"/>
      <c r="P278" s="409"/>
      <c r="Q278" s="410"/>
    </row>
    <row r="279" spans="1:17" ht="43.5" customHeight="1" x14ac:dyDescent="0.25">
      <c r="A279" s="118" t="s">
        <v>910</v>
      </c>
      <c r="B279" s="697"/>
      <c r="C279" s="699"/>
      <c r="D279" s="701"/>
      <c r="E279" s="699"/>
      <c r="F279" s="702"/>
      <c r="G279" s="702"/>
      <c r="H279" s="695"/>
      <c r="I279" s="412" t="str">
        <f>IF('Mapa final'!Y282="","",'Mapa final'!Y282)</f>
        <v/>
      </c>
      <c r="J279" s="412" t="str">
        <f>IF('Mapa final'!AA282="","",'Mapa final'!AA282)</f>
        <v/>
      </c>
      <c r="K279" s="412" t="str">
        <f t="shared" si="4"/>
        <v/>
      </c>
      <c r="L279" s="412" t="str">
        <f>IF('Mapa final'!AD282="","",'Mapa final'!AD282)</f>
        <v/>
      </c>
      <c r="M279" s="347" t="str">
        <f>IF('Mapa final'!P282="","",'Mapa final'!P282)</f>
        <v/>
      </c>
      <c r="N279" s="409"/>
      <c r="O279" s="409"/>
      <c r="P279" s="409"/>
      <c r="Q279" s="410"/>
    </row>
    <row r="280" spans="1:17" ht="43.5" customHeight="1" x14ac:dyDescent="0.25">
      <c r="A280" s="118" t="s">
        <v>911</v>
      </c>
      <c r="B280" s="697"/>
      <c r="C280" s="699"/>
      <c r="D280" s="701"/>
      <c r="E280" s="699"/>
      <c r="F280" s="702"/>
      <c r="G280" s="702"/>
      <c r="H280" s="695"/>
      <c r="I280" s="412" t="str">
        <f>IF('Mapa final'!Y283="","",'Mapa final'!Y283)</f>
        <v/>
      </c>
      <c r="J280" s="412" t="str">
        <f>IF('Mapa final'!AA283="","",'Mapa final'!AA283)</f>
        <v/>
      </c>
      <c r="K280" s="412" t="str">
        <f t="shared" si="4"/>
        <v/>
      </c>
      <c r="L280" s="412" t="str">
        <f>IF('Mapa final'!AD283="","",'Mapa final'!AD283)</f>
        <v/>
      </c>
      <c r="M280" s="347" t="str">
        <f>IF('Mapa final'!P283="","",'Mapa final'!P283)</f>
        <v/>
      </c>
      <c r="N280" s="409"/>
      <c r="O280" s="409"/>
      <c r="P280" s="409"/>
      <c r="Q280" s="410"/>
    </row>
    <row r="281" spans="1:17" ht="43.5" customHeight="1" x14ac:dyDescent="0.25">
      <c r="A281" s="118" t="s">
        <v>912</v>
      </c>
      <c r="B281" s="697"/>
      <c r="C281" s="699"/>
      <c r="D281" s="701"/>
      <c r="E281" s="699"/>
      <c r="F281" s="702"/>
      <c r="G281" s="702"/>
      <c r="H281" s="695"/>
      <c r="I281" s="412" t="str">
        <f>IF('Mapa final'!Y284="","",'Mapa final'!Y284)</f>
        <v/>
      </c>
      <c r="J281" s="412" t="str">
        <f>IF('Mapa final'!AA284="","",'Mapa final'!AA284)</f>
        <v/>
      </c>
      <c r="K281" s="412" t="str">
        <f t="shared" si="4"/>
        <v/>
      </c>
      <c r="L281" s="412" t="str">
        <f>IF('Mapa final'!AD284="","",'Mapa final'!AD284)</f>
        <v/>
      </c>
      <c r="M281" s="347" t="str">
        <f>IF('Mapa final'!P284="","",'Mapa final'!P284)</f>
        <v/>
      </c>
      <c r="N281" s="409"/>
      <c r="O281" s="409"/>
      <c r="P281" s="409"/>
      <c r="Q281" s="410"/>
    </row>
    <row r="282" spans="1:17" ht="43.5" customHeight="1" x14ac:dyDescent="0.25">
      <c r="A282" s="118" t="s">
        <v>913</v>
      </c>
      <c r="B282" s="697"/>
      <c r="C282" s="699"/>
      <c r="D282" s="701"/>
      <c r="E282" s="699"/>
      <c r="F282" s="702"/>
      <c r="G282" s="702"/>
      <c r="H282" s="695"/>
      <c r="I282" s="412" t="str">
        <f>IF('Mapa final'!Y285="","",'Mapa final'!Y285)</f>
        <v/>
      </c>
      <c r="J282" s="412" t="str">
        <f>IF('Mapa final'!AA285="","",'Mapa final'!AA285)</f>
        <v/>
      </c>
      <c r="K282" s="412" t="str">
        <f t="shared" si="4"/>
        <v/>
      </c>
      <c r="L282" s="412" t="str">
        <f>IF('Mapa final'!AD285="","",'Mapa final'!AD285)</f>
        <v/>
      </c>
      <c r="M282" s="347" t="str">
        <f>IF('Mapa final'!P285="","",'Mapa final'!P285)</f>
        <v/>
      </c>
      <c r="N282" s="409"/>
      <c r="O282" s="409"/>
      <c r="P282" s="409"/>
      <c r="Q282" s="410"/>
    </row>
    <row r="283" spans="1:17" ht="43.5" customHeight="1" x14ac:dyDescent="0.25">
      <c r="A283" s="118" t="s">
        <v>914</v>
      </c>
      <c r="B283" s="696"/>
      <c r="C283" s="698" t="str">
        <f>IF('Mapa final'!E286="","",'Mapa final'!E286)</f>
        <v/>
      </c>
      <c r="D283" s="700"/>
      <c r="E283" s="698" t="str">
        <f>IF('Mapa final'!D286="","",'Mapa final'!D286)</f>
        <v/>
      </c>
      <c r="F283" s="702" t="str">
        <f>IF('Mapa final'!H286="","",'Mapa final'!H286)</f>
        <v/>
      </c>
      <c r="G283" s="702" t="str">
        <f>IF('Mapa final'!L286="","",'Mapa final'!L286)</f>
        <v/>
      </c>
      <c r="H283" s="69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12" t="str">
        <f>IF('Mapa final'!Y286="","",'Mapa final'!Y286)</f>
        <v/>
      </c>
      <c r="J283" s="412" t="str">
        <f>IF('Mapa final'!AA286="","",'Mapa final'!AA286)</f>
        <v/>
      </c>
      <c r="K283" s="412" t="str">
        <f t="shared" si="4"/>
        <v/>
      </c>
      <c r="L283" s="412" t="str">
        <f>IF('Mapa final'!AD286="","",'Mapa final'!AD286)</f>
        <v/>
      </c>
      <c r="M283" s="347" t="str">
        <f>IF('Mapa final'!P286="","",'Mapa final'!P286)</f>
        <v/>
      </c>
      <c r="N283" s="409"/>
      <c r="O283" s="409"/>
      <c r="P283" s="409"/>
      <c r="Q283" s="410"/>
    </row>
    <row r="284" spans="1:17" ht="43.5" customHeight="1" x14ac:dyDescent="0.25">
      <c r="A284" s="118" t="s">
        <v>915</v>
      </c>
      <c r="B284" s="697"/>
      <c r="C284" s="699"/>
      <c r="D284" s="701"/>
      <c r="E284" s="699"/>
      <c r="F284" s="702"/>
      <c r="G284" s="702"/>
      <c r="H284" s="695"/>
      <c r="I284" s="412" t="str">
        <f>IF('Mapa final'!Y287="","",'Mapa final'!Y287)</f>
        <v/>
      </c>
      <c r="J284" s="412" t="str">
        <f>IF('Mapa final'!AA287="","",'Mapa final'!AA287)</f>
        <v/>
      </c>
      <c r="K284" s="412" t="str">
        <f t="shared" si="4"/>
        <v/>
      </c>
      <c r="L284" s="412" t="str">
        <f>IF('Mapa final'!AD287="","",'Mapa final'!AD287)</f>
        <v/>
      </c>
      <c r="M284" s="347" t="str">
        <f>IF('Mapa final'!P287="","",'Mapa final'!P287)</f>
        <v/>
      </c>
      <c r="N284" s="409"/>
      <c r="O284" s="409"/>
      <c r="P284" s="409"/>
      <c r="Q284" s="410"/>
    </row>
    <row r="285" spans="1:17" ht="43.5" customHeight="1" x14ac:dyDescent="0.25">
      <c r="A285" s="118" t="s">
        <v>916</v>
      </c>
      <c r="B285" s="697"/>
      <c r="C285" s="699"/>
      <c r="D285" s="701"/>
      <c r="E285" s="699"/>
      <c r="F285" s="702"/>
      <c r="G285" s="702"/>
      <c r="H285" s="695"/>
      <c r="I285" s="412" t="str">
        <f>IF('Mapa final'!Y288="","",'Mapa final'!Y288)</f>
        <v/>
      </c>
      <c r="J285" s="412" t="str">
        <f>IF('Mapa final'!AA288="","",'Mapa final'!AA288)</f>
        <v/>
      </c>
      <c r="K285" s="412" t="str">
        <f t="shared" si="4"/>
        <v/>
      </c>
      <c r="L285" s="412" t="str">
        <f>IF('Mapa final'!AD288="","",'Mapa final'!AD288)</f>
        <v/>
      </c>
      <c r="M285" s="347" t="str">
        <f>IF('Mapa final'!P288="","",'Mapa final'!P288)</f>
        <v/>
      </c>
      <c r="N285" s="409"/>
      <c r="O285" s="409"/>
      <c r="P285" s="409"/>
      <c r="Q285" s="410"/>
    </row>
    <row r="286" spans="1:17" ht="43.5" customHeight="1" x14ac:dyDescent="0.25">
      <c r="A286" s="118" t="s">
        <v>917</v>
      </c>
      <c r="B286" s="697"/>
      <c r="C286" s="699"/>
      <c r="D286" s="701"/>
      <c r="E286" s="699"/>
      <c r="F286" s="702"/>
      <c r="G286" s="702"/>
      <c r="H286" s="695"/>
      <c r="I286" s="412" t="str">
        <f>IF('Mapa final'!Y289="","",'Mapa final'!Y289)</f>
        <v/>
      </c>
      <c r="J286" s="412" t="str">
        <f>IF('Mapa final'!AA289="","",'Mapa final'!AA289)</f>
        <v/>
      </c>
      <c r="K286" s="412" t="str">
        <f t="shared" si="4"/>
        <v/>
      </c>
      <c r="L286" s="412" t="str">
        <f>IF('Mapa final'!AD289="","",'Mapa final'!AD289)</f>
        <v/>
      </c>
      <c r="M286" s="347" t="str">
        <f>IF('Mapa final'!P289="","",'Mapa final'!P289)</f>
        <v/>
      </c>
      <c r="N286" s="409"/>
      <c r="O286" s="409"/>
      <c r="P286" s="409"/>
      <c r="Q286" s="410"/>
    </row>
    <row r="287" spans="1:17" ht="43.5" customHeight="1" x14ac:dyDescent="0.25">
      <c r="A287" s="118" t="s">
        <v>918</v>
      </c>
      <c r="B287" s="697"/>
      <c r="C287" s="699"/>
      <c r="D287" s="701"/>
      <c r="E287" s="699"/>
      <c r="F287" s="702"/>
      <c r="G287" s="702"/>
      <c r="H287" s="695"/>
      <c r="I287" s="412" t="str">
        <f>IF('Mapa final'!Y290="","",'Mapa final'!Y290)</f>
        <v/>
      </c>
      <c r="J287" s="412" t="str">
        <f>IF('Mapa final'!AA290="","",'Mapa final'!AA290)</f>
        <v/>
      </c>
      <c r="K287" s="412" t="str">
        <f t="shared" si="4"/>
        <v/>
      </c>
      <c r="L287" s="412" t="str">
        <f>IF('Mapa final'!AD290="","",'Mapa final'!AD290)</f>
        <v/>
      </c>
      <c r="M287" s="347" t="str">
        <f>IF('Mapa final'!P290="","",'Mapa final'!P290)</f>
        <v/>
      </c>
      <c r="N287" s="409"/>
      <c r="O287" s="409"/>
      <c r="P287" s="409"/>
      <c r="Q287" s="410"/>
    </row>
    <row r="288" spans="1:17" ht="43.5" customHeight="1" x14ac:dyDescent="0.25">
      <c r="A288" s="118" t="s">
        <v>919</v>
      </c>
      <c r="B288" s="697"/>
      <c r="C288" s="699"/>
      <c r="D288" s="701"/>
      <c r="E288" s="699"/>
      <c r="F288" s="702"/>
      <c r="G288" s="702"/>
      <c r="H288" s="695"/>
      <c r="I288" s="412" t="str">
        <f>IF('Mapa final'!Y291="","",'Mapa final'!Y291)</f>
        <v/>
      </c>
      <c r="J288" s="412" t="str">
        <f>IF('Mapa final'!AA291="","",'Mapa final'!AA291)</f>
        <v/>
      </c>
      <c r="K288" s="412" t="str">
        <f t="shared" si="4"/>
        <v/>
      </c>
      <c r="L288" s="412" t="str">
        <f>IF('Mapa final'!AD291="","",'Mapa final'!AD291)</f>
        <v/>
      </c>
      <c r="M288" s="347" t="str">
        <f>IF('Mapa final'!P291="","",'Mapa final'!P291)</f>
        <v/>
      </c>
      <c r="N288" s="409"/>
      <c r="O288" s="409"/>
      <c r="P288" s="409"/>
      <c r="Q288" s="410"/>
    </row>
    <row r="289" spans="1:17" ht="43.5" customHeight="1" x14ac:dyDescent="0.25">
      <c r="A289" s="118" t="s">
        <v>920</v>
      </c>
      <c r="B289" s="696"/>
      <c r="C289" s="698" t="str">
        <f>IF('Mapa final'!E292="","",'Mapa final'!E292)</f>
        <v/>
      </c>
      <c r="D289" s="700"/>
      <c r="E289" s="698" t="str">
        <f>IF('Mapa final'!D292="","",'Mapa final'!D292)</f>
        <v/>
      </c>
      <c r="F289" s="702" t="str">
        <f>IF('Mapa final'!H292="","",'Mapa final'!H292)</f>
        <v/>
      </c>
      <c r="G289" s="702" t="str">
        <f>IF('Mapa final'!L292="","",'Mapa final'!L292)</f>
        <v/>
      </c>
      <c r="H289" s="69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12" t="str">
        <f>IF('Mapa final'!Y292="","",'Mapa final'!Y292)</f>
        <v/>
      </c>
      <c r="J289" s="412" t="str">
        <f>IF('Mapa final'!AA292="","",'Mapa final'!AA292)</f>
        <v/>
      </c>
      <c r="K289" s="412" t="str">
        <f t="shared" si="4"/>
        <v/>
      </c>
      <c r="L289" s="412" t="str">
        <f>IF('Mapa final'!AD292="","",'Mapa final'!AD292)</f>
        <v/>
      </c>
      <c r="M289" s="347" t="str">
        <f>IF('Mapa final'!P292="","",'Mapa final'!P292)</f>
        <v/>
      </c>
      <c r="N289" s="409"/>
      <c r="O289" s="409"/>
      <c r="P289" s="409"/>
      <c r="Q289" s="410"/>
    </row>
    <row r="290" spans="1:17" ht="43.5" customHeight="1" x14ac:dyDescent="0.25">
      <c r="A290" s="118" t="s">
        <v>921</v>
      </c>
      <c r="B290" s="697"/>
      <c r="C290" s="699"/>
      <c r="D290" s="701"/>
      <c r="E290" s="699"/>
      <c r="F290" s="702"/>
      <c r="G290" s="702"/>
      <c r="H290" s="695"/>
      <c r="I290" s="412" t="str">
        <f>IF('Mapa final'!Y293="","",'Mapa final'!Y293)</f>
        <v/>
      </c>
      <c r="J290" s="412" t="str">
        <f>IF('Mapa final'!AA293="","",'Mapa final'!AA293)</f>
        <v/>
      </c>
      <c r="K290" s="412" t="str">
        <f t="shared" si="4"/>
        <v/>
      </c>
      <c r="L290" s="412" t="str">
        <f>IF('Mapa final'!AD293="","",'Mapa final'!AD293)</f>
        <v/>
      </c>
      <c r="M290" s="347" t="str">
        <f>IF('Mapa final'!P293="","",'Mapa final'!P293)</f>
        <v/>
      </c>
      <c r="N290" s="409"/>
      <c r="O290" s="409"/>
      <c r="P290" s="409"/>
      <c r="Q290" s="410"/>
    </row>
    <row r="291" spans="1:17" ht="43.5" customHeight="1" x14ac:dyDescent="0.25">
      <c r="A291" s="118" t="s">
        <v>922</v>
      </c>
      <c r="B291" s="697"/>
      <c r="C291" s="699"/>
      <c r="D291" s="701"/>
      <c r="E291" s="699"/>
      <c r="F291" s="702"/>
      <c r="G291" s="702"/>
      <c r="H291" s="695"/>
      <c r="I291" s="412" t="str">
        <f>IF('Mapa final'!Y294="","",'Mapa final'!Y294)</f>
        <v/>
      </c>
      <c r="J291" s="412" t="str">
        <f>IF('Mapa final'!AA294="","",'Mapa final'!AA294)</f>
        <v/>
      </c>
      <c r="K291" s="412" t="str">
        <f t="shared" si="4"/>
        <v/>
      </c>
      <c r="L291" s="412" t="str">
        <f>IF('Mapa final'!AD294="","",'Mapa final'!AD294)</f>
        <v/>
      </c>
      <c r="M291" s="347" t="str">
        <f>IF('Mapa final'!P294="","",'Mapa final'!P294)</f>
        <v/>
      </c>
      <c r="N291" s="409"/>
      <c r="O291" s="409"/>
      <c r="P291" s="409"/>
      <c r="Q291" s="410"/>
    </row>
    <row r="292" spans="1:17" ht="43.5" customHeight="1" x14ac:dyDescent="0.25">
      <c r="A292" s="118" t="s">
        <v>923</v>
      </c>
      <c r="B292" s="697"/>
      <c r="C292" s="699"/>
      <c r="D292" s="701"/>
      <c r="E292" s="699"/>
      <c r="F292" s="702"/>
      <c r="G292" s="702"/>
      <c r="H292" s="695"/>
      <c r="I292" s="412" t="str">
        <f>IF('Mapa final'!Y295="","",'Mapa final'!Y295)</f>
        <v/>
      </c>
      <c r="J292" s="412" t="str">
        <f>IF('Mapa final'!AA295="","",'Mapa final'!AA295)</f>
        <v/>
      </c>
      <c r="K292" s="412" t="str">
        <f t="shared" si="4"/>
        <v/>
      </c>
      <c r="L292" s="412" t="str">
        <f>IF('Mapa final'!AD295="","",'Mapa final'!AD295)</f>
        <v/>
      </c>
      <c r="M292" s="347" t="str">
        <f>IF('Mapa final'!P295="","",'Mapa final'!P295)</f>
        <v/>
      </c>
      <c r="N292" s="409"/>
      <c r="O292" s="409"/>
      <c r="P292" s="409"/>
      <c r="Q292" s="410"/>
    </row>
    <row r="293" spans="1:17" ht="43.5" customHeight="1" x14ac:dyDescent="0.25">
      <c r="A293" s="118" t="s">
        <v>924</v>
      </c>
      <c r="B293" s="697"/>
      <c r="C293" s="699"/>
      <c r="D293" s="701"/>
      <c r="E293" s="699"/>
      <c r="F293" s="702"/>
      <c r="G293" s="702"/>
      <c r="H293" s="695"/>
      <c r="I293" s="412" t="str">
        <f>IF('Mapa final'!Y296="","",'Mapa final'!Y296)</f>
        <v/>
      </c>
      <c r="J293" s="412" t="str">
        <f>IF('Mapa final'!AA296="","",'Mapa final'!AA296)</f>
        <v/>
      </c>
      <c r="K293" s="412" t="str">
        <f t="shared" si="4"/>
        <v/>
      </c>
      <c r="L293" s="412" t="str">
        <f>IF('Mapa final'!AD296="","",'Mapa final'!AD296)</f>
        <v/>
      </c>
      <c r="M293" s="347" t="str">
        <f>IF('Mapa final'!P296="","",'Mapa final'!P296)</f>
        <v/>
      </c>
      <c r="N293" s="409"/>
      <c r="O293" s="409"/>
      <c r="P293" s="409"/>
      <c r="Q293" s="410"/>
    </row>
    <row r="294" spans="1:17" ht="43.5" customHeight="1" x14ac:dyDescent="0.25">
      <c r="A294" s="118" t="s">
        <v>925</v>
      </c>
      <c r="B294" s="697"/>
      <c r="C294" s="699"/>
      <c r="D294" s="701"/>
      <c r="E294" s="699"/>
      <c r="F294" s="702"/>
      <c r="G294" s="702"/>
      <c r="H294" s="695"/>
      <c r="I294" s="412" t="str">
        <f>IF('Mapa final'!Y297="","",'Mapa final'!Y297)</f>
        <v/>
      </c>
      <c r="J294" s="412" t="str">
        <f>IF('Mapa final'!AA297="","",'Mapa final'!AA297)</f>
        <v/>
      </c>
      <c r="K294" s="412" t="str">
        <f t="shared" si="4"/>
        <v/>
      </c>
      <c r="L294" s="412" t="str">
        <f>IF('Mapa final'!AD297="","",'Mapa final'!AD297)</f>
        <v/>
      </c>
      <c r="M294" s="347" t="str">
        <f>IF('Mapa final'!P297="","",'Mapa final'!P297)</f>
        <v/>
      </c>
      <c r="N294" s="409"/>
      <c r="O294" s="409"/>
      <c r="P294" s="409"/>
      <c r="Q294" s="410"/>
    </row>
    <row r="295" spans="1:17" ht="43.5" customHeight="1" x14ac:dyDescent="0.25">
      <c r="A295" s="118" t="s">
        <v>926</v>
      </c>
      <c r="B295" s="696"/>
      <c r="C295" s="698" t="str">
        <f>IF('Mapa final'!E298="","",'Mapa final'!E298)</f>
        <v/>
      </c>
      <c r="D295" s="700"/>
      <c r="E295" s="698" t="str">
        <f>IF('Mapa final'!D298="","",'Mapa final'!D298)</f>
        <v/>
      </c>
      <c r="F295" s="702" t="str">
        <f>IF('Mapa final'!H298="","",'Mapa final'!H298)</f>
        <v/>
      </c>
      <c r="G295" s="702" t="str">
        <f>IF('Mapa final'!L298="","",'Mapa final'!L298)</f>
        <v/>
      </c>
      <c r="H295" s="69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12" t="str">
        <f>IF('Mapa final'!Y298="","",'Mapa final'!Y298)</f>
        <v/>
      </c>
      <c r="J295" s="412" t="str">
        <f>IF('Mapa final'!AA298="","",'Mapa final'!AA298)</f>
        <v/>
      </c>
      <c r="K295" s="412" t="str">
        <f t="shared" si="4"/>
        <v/>
      </c>
      <c r="L295" s="412" t="str">
        <f>IF('Mapa final'!AD298="","",'Mapa final'!AD298)</f>
        <v/>
      </c>
      <c r="M295" s="347" t="str">
        <f>IF('Mapa final'!P298="","",'Mapa final'!P298)</f>
        <v/>
      </c>
      <c r="N295" s="409"/>
      <c r="O295" s="409"/>
      <c r="P295" s="409"/>
      <c r="Q295" s="410"/>
    </row>
    <row r="296" spans="1:17" ht="43.5" customHeight="1" x14ac:dyDescent="0.25">
      <c r="A296" s="118" t="s">
        <v>927</v>
      </c>
      <c r="B296" s="697"/>
      <c r="C296" s="699"/>
      <c r="D296" s="701"/>
      <c r="E296" s="699"/>
      <c r="F296" s="702"/>
      <c r="G296" s="702"/>
      <c r="H296" s="695"/>
      <c r="I296" s="412" t="str">
        <f>IF('Mapa final'!Y299="","",'Mapa final'!Y299)</f>
        <v/>
      </c>
      <c r="J296" s="412" t="str">
        <f>IF('Mapa final'!AA299="","",'Mapa final'!AA299)</f>
        <v/>
      </c>
      <c r="K296" s="412" t="str">
        <f t="shared" si="4"/>
        <v/>
      </c>
      <c r="L296" s="412" t="str">
        <f>IF('Mapa final'!AD299="","",'Mapa final'!AD299)</f>
        <v/>
      </c>
      <c r="M296" s="347" t="str">
        <f>IF('Mapa final'!P299="","",'Mapa final'!P299)</f>
        <v/>
      </c>
      <c r="N296" s="409"/>
      <c r="O296" s="409"/>
      <c r="P296" s="409"/>
      <c r="Q296" s="410"/>
    </row>
    <row r="297" spans="1:17" ht="43.5" customHeight="1" x14ac:dyDescent="0.25">
      <c r="A297" s="118" t="s">
        <v>928</v>
      </c>
      <c r="B297" s="697"/>
      <c r="C297" s="699"/>
      <c r="D297" s="701"/>
      <c r="E297" s="699"/>
      <c r="F297" s="702"/>
      <c r="G297" s="702"/>
      <c r="H297" s="695"/>
      <c r="I297" s="412" t="str">
        <f>IF('Mapa final'!Y300="","",'Mapa final'!Y300)</f>
        <v/>
      </c>
      <c r="J297" s="412" t="str">
        <f>IF('Mapa final'!AA300="","",'Mapa final'!AA300)</f>
        <v/>
      </c>
      <c r="K297" s="412" t="str">
        <f t="shared" si="4"/>
        <v/>
      </c>
      <c r="L297" s="412" t="str">
        <f>IF('Mapa final'!AD300="","",'Mapa final'!AD300)</f>
        <v/>
      </c>
      <c r="M297" s="347" t="str">
        <f>IF('Mapa final'!P300="","",'Mapa final'!P300)</f>
        <v/>
      </c>
      <c r="N297" s="409"/>
      <c r="O297" s="409"/>
      <c r="P297" s="409"/>
      <c r="Q297" s="410"/>
    </row>
    <row r="298" spans="1:17" ht="43.5" customHeight="1" x14ac:dyDescent="0.25">
      <c r="A298" s="118" t="s">
        <v>929</v>
      </c>
      <c r="B298" s="697"/>
      <c r="C298" s="699"/>
      <c r="D298" s="701"/>
      <c r="E298" s="699"/>
      <c r="F298" s="702"/>
      <c r="G298" s="702"/>
      <c r="H298" s="695"/>
      <c r="I298" s="412" t="str">
        <f>IF('Mapa final'!Y301="","",'Mapa final'!Y301)</f>
        <v/>
      </c>
      <c r="J298" s="412" t="str">
        <f>IF('Mapa final'!AA301="","",'Mapa final'!AA301)</f>
        <v/>
      </c>
      <c r="K298" s="412" t="str">
        <f t="shared" si="4"/>
        <v/>
      </c>
      <c r="L298" s="412" t="str">
        <f>IF('Mapa final'!AD301="","",'Mapa final'!AD301)</f>
        <v/>
      </c>
      <c r="M298" s="347" t="str">
        <f>IF('Mapa final'!P301="","",'Mapa final'!P301)</f>
        <v/>
      </c>
      <c r="N298" s="409"/>
      <c r="O298" s="409"/>
      <c r="P298" s="409"/>
      <c r="Q298" s="410"/>
    </row>
    <row r="299" spans="1:17" ht="43.5" customHeight="1" x14ac:dyDescent="0.25">
      <c r="A299" s="118" t="s">
        <v>930</v>
      </c>
      <c r="B299" s="697"/>
      <c r="C299" s="699"/>
      <c r="D299" s="701"/>
      <c r="E299" s="699"/>
      <c r="F299" s="702"/>
      <c r="G299" s="702"/>
      <c r="H299" s="695"/>
      <c r="I299" s="412" t="str">
        <f>IF('Mapa final'!Y302="","",'Mapa final'!Y302)</f>
        <v/>
      </c>
      <c r="J299" s="412" t="str">
        <f>IF('Mapa final'!AA302="","",'Mapa final'!AA302)</f>
        <v/>
      </c>
      <c r="K299" s="412" t="str">
        <f t="shared" si="4"/>
        <v/>
      </c>
      <c r="L299" s="412" t="str">
        <f>IF('Mapa final'!AD302="","",'Mapa final'!AD302)</f>
        <v/>
      </c>
      <c r="M299" s="347" t="str">
        <f>IF('Mapa final'!P302="","",'Mapa final'!P302)</f>
        <v/>
      </c>
      <c r="N299" s="409"/>
      <c r="O299" s="409"/>
      <c r="P299" s="409"/>
      <c r="Q299" s="410"/>
    </row>
    <row r="300" spans="1:17" ht="43.5" customHeight="1" x14ac:dyDescent="0.25">
      <c r="A300" s="118" t="s">
        <v>931</v>
      </c>
      <c r="B300" s="697"/>
      <c r="C300" s="699"/>
      <c r="D300" s="701"/>
      <c r="E300" s="699"/>
      <c r="F300" s="702"/>
      <c r="G300" s="702"/>
      <c r="H300" s="695"/>
      <c r="I300" s="412" t="str">
        <f>IF('Mapa final'!Y303="","",'Mapa final'!Y303)</f>
        <v/>
      </c>
      <c r="J300" s="412" t="str">
        <f>IF('Mapa final'!AA303="","",'Mapa final'!AA303)</f>
        <v/>
      </c>
      <c r="K300" s="412" t="str">
        <f t="shared" si="4"/>
        <v/>
      </c>
      <c r="L300" s="412" t="str">
        <f>IF('Mapa final'!AD303="","",'Mapa final'!AD303)</f>
        <v/>
      </c>
      <c r="M300" s="347" t="str">
        <f>IF('Mapa final'!P303="","",'Mapa final'!P303)</f>
        <v/>
      </c>
      <c r="N300" s="409"/>
      <c r="O300" s="409"/>
      <c r="P300" s="409"/>
      <c r="Q300" s="410"/>
    </row>
    <row r="301" spans="1:17" ht="43.5" customHeight="1" x14ac:dyDescent="0.25">
      <c r="A301" s="118" t="s">
        <v>932</v>
      </c>
      <c r="B301" s="696"/>
      <c r="C301" s="698" t="str">
        <f>IF('Mapa final'!E304="","",'Mapa final'!E304)</f>
        <v/>
      </c>
      <c r="D301" s="700"/>
      <c r="E301" s="698" t="str">
        <f>IF('Mapa final'!D304="","",'Mapa final'!D304)</f>
        <v/>
      </c>
      <c r="F301" s="702" t="str">
        <f>IF('Mapa final'!H304="","",'Mapa final'!H304)</f>
        <v/>
      </c>
      <c r="G301" s="702" t="str">
        <f>IF('Mapa final'!L304="","",'Mapa final'!L304)</f>
        <v/>
      </c>
      <c r="H301" s="69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12" t="str">
        <f>IF('Mapa final'!Y304="","",'Mapa final'!Y304)</f>
        <v/>
      </c>
      <c r="J301" s="412" t="str">
        <f>IF('Mapa final'!AA304="","",'Mapa final'!AA304)</f>
        <v/>
      </c>
      <c r="K301" s="412" t="str">
        <f t="shared" si="4"/>
        <v/>
      </c>
      <c r="L301" s="412" t="str">
        <f>IF('Mapa final'!AD304="","",'Mapa final'!AD304)</f>
        <v/>
      </c>
      <c r="M301" s="347" t="str">
        <f>IF('Mapa final'!P304="","",'Mapa final'!P304)</f>
        <v/>
      </c>
      <c r="N301" s="409"/>
      <c r="O301" s="409"/>
      <c r="P301" s="409"/>
      <c r="Q301" s="410"/>
    </row>
    <row r="302" spans="1:17" ht="43.5" customHeight="1" x14ac:dyDescent="0.25">
      <c r="A302" s="118" t="s">
        <v>933</v>
      </c>
      <c r="B302" s="697"/>
      <c r="C302" s="699"/>
      <c r="D302" s="701"/>
      <c r="E302" s="699"/>
      <c r="F302" s="702"/>
      <c r="G302" s="702"/>
      <c r="H302" s="695"/>
      <c r="I302" s="412" t="str">
        <f>IF('Mapa final'!Y305="","",'Mapa final'!Y305)</f>
        <v/>
      </c>
      <c r="J302" s="412" t="str">
        <f>IF('Mapa final'!AA305="","",'Mapa final'!AA305)</f>
        <v/>
      </c>
      <c r="K302" s="412" t="str">
        <f t="shared" si="4"/>
        <v/>
      </c>
      <c r="L302" s="412" t="str">
        <f>IF('Mapa final'!AD305="","",'Mapa final'!AD305)</f>
        <v/>
      </c>
      <c r="M302" s="347" t="str">
        <f>IF('Mapa final'!P305="","",'Mapa final'!P305)</f>
        <v/>
      </c>
      <c r="N302" s="409"/>
      <c r="O302" s="409"/>
      <c r="P302" s="409"/>
      <c r="Q302" s="410"/>
    </row>
    <row r="303" spans="1:17" ht="43.5" customHeight="1" x14ac:dyDescent="0.25">
      <c r="A303" s="118" t="s">
        <v>934</v>
      </c>
      <c r="B303" s="697"/>
      <c r="C303" s="699"/>
      <c r="D303" s="701"/>
      <c r="E303" s="699"/>
      <c r="F303" s="702"/>
      <c r="G303" s="702"/>
      <c r="H303" s="695"/>
      <c r="I303" s="412" t="str">
        <f>IF('Mapa final'!Y306="","",'Mapa final'!Y306)</f>
        <v/>
      </c>
      <c r="J303" s="412" t="str">
        <f>IF('Mapa final'!AA306="","",'Mapa final'!AA306)</f>
        <v/>
      </c>
      <c r="K303" s="412" t="str">
        <f t="shared" si="4"/>
        <v/>
      </c>
      <c r="L303" s="412" t="str">
        <f>IF('Mapa final'!AD306="","",'Mapa final'!AD306)</f>
        <v/>
      </c>
      <c r="M303" s="347" t="str">
        <f>IF('Mapa final'!P306="","",'Mapa final'!P306)</f>
        <v/>
      </c>
      <c r="N303" s="409"/>
      <c r="O303" s="409"/>
      <c r="P303" s="409"/>
      <c r="Q303" s="410"/>
    </row>
    <row r="304" spans="1:17" ht="43.5" customHeight="1" x14ac:dyDescent="0.25">
      <c r="A304" s="118" t="s">
        <v>935</v>
      </c>
      <c r="B304" s="697"/>
      <c r="C304" s="699"/>
      <c r="D304" s="701"/>
      <c r="E304" s="699"/>
      <c r="F304" s="702"/>
      <c r="G304" s="702"/>
      <c r="H304" s="695"/>
      <c r="I304" s="412" t="str">
        <f>IF('Mapa final'!Y307="","",'Mapa final'!Y307)</f>
        <v/>
      </c>
      <c r="J304" s="412" t="str">
        <f>IF('Mapa final'!AA307="","",'Mapa final'!AA307)</f>
        <v/>
      </c>
      <c r="K304" s="412" t="str">
        <f t="shared" si="4"/>
        <v/>
      </c>
      <c r="L304" s="412" t="str">
        <f>IF('Mapa final'!AD307="","",'Mapa final'!AD307)</f>
        <v/>
      </c>
      <c r="M304" s="347" t="str">
        <f>IF('Mapa final'!P307="","",'Mapa final'!P307)</f>
        <v/>
      </c>
      <c r="N304" s="409"/>
      <c r="O304" s="409"/>
      <c r="P304" s="409"/>
      <c r="Q304" s="410"/>
    </row>
    <row r="305" spans="1:17" ht="43.5" customHeight="1" x14ac:dyDescent="0.25">
      <c r="A305" s="118" t="s">
        <v>936</v>
      </c>
      <c r="B305" s="697"/>
      <c r="C305" s="699"/>
      <c r="D305" s="701"/>
      <c r="E305" s="699"/>
      <c r="F305" s="702"/>
      <c r="G305" s="702"/>
      <c r="H305" s="695"/>
      <c r="I305" s="412" t="str">
        <f>IF('Mapa final'!Y308="","",'Mapa final'!Y308)</f>
        <v/>
      </c>
      <c r="J305" s="412" t="str">
        <f>IF('Mapa final'!AA308="","",'Mapa final'!AA308)</f>
        <v/>
      </c>
      <c r="K305" s="412" t="str">
        <f t="shared" si="4"/>
        <v/>
      </c>
      <c r="L305" s="412" t="str">
        <f>IF('Mapa final'!AD308="","",'Mapa final'!AD308)</f>
        <v/>
      </c>
      <c r="M305" s="347" t="str">
        <f>IF('Mapa final'!P308="","",'Mapa final'!P308)</f>
        <v/>
      </c>
      <c r="N305" s="409"/>
      <c r="O305" s="409"/>
      <c r="P305" s="409"/>
      <c r="Q305" s="410"/>
    </row>
    <row r="306" spans="1:17" ht="43.5" customHeight="1" x14ac:dyDescent="0.25">
      <c r="A306" s="118" t="s">
        <v>937</v>
      </c>
      <c r="B306" s="697"/>
      <c r="C306" s="699"/>
      <c r="D306" s="701"/>
      <c r="E306" s="699"/>
      <c r="F306" s="702"/>
      <c r="G306" s="702"/>
      <c r="H306" s="695"/>
      <c r="I306" s="412" t="str">
        <f>IF('Mapa final'!Y309="","",'Mapa final'!Y309)</f>
        <v/>
      </c>
      <c r="J306" s="412" t="str">
        <f>IF('Mapa final'!AA309="","",'Mapa final'!AA309)</f>
        <v/>
      </c>
      <c r="K306" s="412" t="str">
        <f t="shared" si="4"/>
        <v/>
      </c>
      <c r="L306" s="412" t="str">
        <f>IF('Mapa final'!AD309="","",'Mapa final'!AD309)</f>
        <v/>
      </c>
      <c r="M306" s="347" t="str">
        <f>IF('Mapa final'!P309="","",'Mapa final'!P309)</f>
        <v/>
      </c>
      <c r="N306" s="409"/>
      <c r="O306" s="409"/>
      <c r="P306" s="409"/>
      <c r="Q306" s="410"/>
    </row>
    <row r="307" spans="1:17" ht="43.5" customHeight="1" x14ac:dyDescent="0.25">
      <c r="A307" s="118" t="s">
        <v>938</v>
      </c>
      <c r="B307" s="696"/>
      <c r="C307" s="698" t="str">
        <f>IF('Mapa final'!E310="","",'Mapa final'!E310)</f>
        <v/>
      </c>
      <c r="D307" s="700"/>
      <c r="E307" s="698" t="str">
        <f>IF('Mapa final'!D310="","",'Mapa final'!D310)</f>
        <v/>
      </c>
      <c r="F307" s="702" t="str">
        <f>IF('Mapa final'!H310="","",'Mapa final'!H310)</f>
        <v/>
      </c>
      <c r="G307" s="702" t="str">
        <f>IF('Mapa final'!L310="","",'Mapa final'!L310)</f>
        <v/>
      </c>
      <c r="H307" s="69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12" t="str">
        <f>IF('Mapa final'!Y310="","",'Mapa final'!Y310)</f>
        <v/>
      </c>
      <c r="J307" s="412" t="str">
        <f>IF('Mapa final'!AA310="","",'Mapa final'!AA310)</f>
        <v/>
      </c>
      <c r="K307" s="412" t="str">
        <f t="shared" si="4"/>
        <v/>
      </c>
      <c r="L307" s="412" t="str">
        <f>IF('Mapa final'!AD310="","",'Mapa final'!AD310)</f>
        <v/>
      </c>
      <c r="M307" s="347" t="str">
        <f>IF('Mapa final'!P310="","",'Mapa final'!P310)</f>
        <v/>
      </c>
      <c r="N307" s="409"/>
      <c r="O307" s="409"/>
      <c r="P307" s="409"/>
      <c r="Q307" s="410"/>
    </row>
    <row r="308" spans="1:17" ht="43.5" customHeight="1" x14ac:dyDescent="0.25">
      <c r="A308" s="118" t="s">
        <v>939</v>
      </c>
      <c r="B308" s="697"/>
      <c r="C308" s="699"/>
      <c r="D308" s="701"/>
      <c r="E308" s="699"/>
      <c r="F308" s="702"/>
      <c r="G308" s="702"/>
      <c r="H308" s="695"/>
      <c r="I308" s="412" t="str">
        <f>IF('Mapa final'!Y311="","",'Mapa final'!Y311)</f>
        <v/>
      </c>
      <c r="J308" s="412" t="str">
        <f>IF('Mapa final'!AA311="","",'Mapa final'!AA311)</f>
        <v/>
      </c>
      <c r="K308" s="412" t="str">
        <f t="shared" si="4"/>
        <v/>
      </c>
      <c r="L308" s="412" t="str">
        <f>IF('Mapa final'!AD311="","",'Mapa final'!AD311)</f>
        <v/>
      </c>
      <c r="M308" s="347" t="str">
        <f>IF('Mapa final'!P311="","",'Mapa final'!P311)</f>
        <v/>
      </c>
      <c r="N308" s="409"/>
      <c r="O308" s="409"/>
      <c r="P308" s="409"/>
      <c r="Q308" s="410"/>
    </row>
    <row r="309" spans="1:17" ht="43.5" customHeight="1" x14ac:dyDescent="0.25">
      <c r="A309" s="118" t="s">
        <v>940</v>
      </c>
      <c r="B309" s="697"/>
      <c r="C309" s="699"/>
      <c r="D309" s="701"/>
      <c r="E309" s="699"/>
      <c r="F309" s="702"/>
      <c r="G309" s="702"/>
      <c r="H309" s="695"/>
      <c r="I309" s="412" t="str">
        <f>IF('Mapa final'!Y312="","",'Mapa final'!Y312)</f>
        <v/>
      </c>
      <c r="J309" s="412" t="str">
        <f>IF('Mapa final'!AA312="","",'Mapa final'!AA312)</f>
        <v/>
      </c>
      <c r="K309" s="412" t="str">
        <f t="shared" si="4"/>
        <v/>
      </c>
      <c r="L309" s="412" t="str">
        <f>IF('Mapa final'!AD312="","",'Mapa final'!AD312)</f>
        <v/>
      </c>
      <c r="M309" s="347" t="str">
        <f>IF('Mapa final'!P312="","",'Mapa final'!P312)</f>
        <v/>
      </c>
      <c r="N309" s="409"/>
      <c r="O309" s="409"/>
      <c r="P309" s="409"/>
      <c r="Q309" s="410"/>
    </row>
    <row r="310" spans="1:17" ht="43.5" customHeight="1" x14ac:dyDescent="0.25">
      <c r="A310" s="118" t="s">
        <v>941</v>
      </c>
      <c r="B310" s="697"/>
      <c r="C310" s="699"/>
      <c r="D310" s="701"/>
      <c r="E310" s="699"/>
      <c r="F310" s="702"/>
      <c r="G310" s="702"/>
      <c r="H310" s="695"/>
      <c r="I310" s="412" t="str">
        <f>IF('Mapa final'!Y313="","",'Mapa final'!Y313)</f>
        <v/>
      </c>
      <c r="J310" s="412" t="str">
        <f>IF('Mapa final'!AA313="","",'Mapa final'!AA313)</f>
        <v/>
      </c>
      <c r="K310" s="412" t="str">
        <f t="shared" si="4"/>
        <v/>
      </c>
      <c r="L310" s="412" t="str">
        <f>IF('Mapa final'!AD313="","",'Mapa final'!AD313)</f>
        <v/>
      </c>
      <c r="M310" s="347" t="str">
        <f>IF('Mapa final'!P313="","",'Mapa final'!P313)</f>
        <v/>
      </c>
      <c r="N310" s="409"/>
      <c r="O310" s="409"/>
      <c r="P310" s="409"/>
      <c r="Q310" s="410"/>
    </row>
    <row r="311" spans="1:17" ht="43.5" customHeight="1" x14ac:dyDescent="0.25">
      <c r="A311" s="118" t="s">
        <v>942</v>
      </c>
      <c r="B311" s="697"/>
      <c r="C311" s="699"/>
      <c r="D311" s="701"/>
      <c r="E311" s="699"/>
      <c r="F311" s="702"/>
      <c r="G311" s="702"/>
      <c r="H311" s="695"/>
      <c r="I311" s="412" t="str">
        <f>IF('Mapa final'!Y314="","",'Mapa final'!Y314)</f>
        <v/>
      </c>
      <c r="J311" s="412" t="str">
        <f>IF('Mapa final'!AA314="","",'Mapa final'!AA314)</f>
        <v/>
      </c>
      <c r="K311" s="412" t="str">
        <f t="shared" si="4"/>
        <v/>
      </c>
      <c r="L311" s="412" t="str">
        <f>IF('Mapa final'!AD314="","",'Mapa final'!AD314)</f>
        <v/>
      </c>
      <c r="M311" s="347" t="str">
        <f>IF('Mapa final'!P314="","",'Mapa final'!P314)</f>
        <v/>
      </c>
      <c r="N311" s="409"/>
      <c r="O311" s="409"/>
      <c r="P311" s="409"/>
      <c r="Q311" s="410"/>
    </row>
    <row r="312" spans="1:17" ht="43.5" customHeight="1" x14ac:dyDescent="0.25">
      <c r="A312" s="118" t="s">
        <v>943</v>
      </c>
      <c r="B312" s="697"/>
      <c r="C312" s="699"/>
      <c r="D312" s="701"/>
      <c r="E312" s="699"/>
      <c r="F312" s="702"/>
      <c r="G312" s="702"/>
      <c r="H312" s="695"/>
      <c r="I312" s="412" t="str">
        <f>IF('Mapa final'!Y315="","",'Mapa final'!Y315)</f>
        <v/>
      </c>
      <c r="J312" s="412" t="str">
        <f>IF('Mapa final'!AA315="","",'Mapa final'!AA315)</f>
        <v/>
      </c>
      <c r="K312" s="412" t="str">
        <f t="shared" si="4"/>
        <v/>
      </c>
      <c r="L312" s="412" t="str">
        <f>IF('Mapa final'!AD315="","",'Mapa final'!AD315)</f>
        <v/>
      </c>
      <c r="M312" s="347" t="str">
        <f>IF('Mapa final'!P315="","",'Mapa final'!P315)</f>
        <v/>
      </c>
      <c r="N312" s="409"/>
      <c r="O312" s="409"/>
      <c r="P312" s="409"/>
      <c r="Q312" s="410"/>
    </row>
    <row r="313" spans="1:17" ht="43.5" customHeight="1" x14ac:dyDescent="0.25">
      <c r="A313" s="118" t="s">
        <v>944</v>
      </c>
      <c r="B313" s="696"/>
      <c r="C313" s="698" t="str">
        <f>IF('Mapa final'!E316="","",'Mapa final'!E316)</f>
        <v/>
      </c>
      <c r="D313" s="700"/>
      <c r="E313" s="698" t="str">
        <f>IF('Mapa final'!D316="","",'Mapa final'!D316)</f>
        <v/>
      </c>
      <c r="F313" s="702" t="str">
        <f>IF('Mapa final'!H316="","",'Mapa final'!H316)</f>
        <v/>
      </c>
      <c r="G313" s="702" t="str">
        <f>IF('Mapa final'!L316="","",'Mapa final'!L316)</f>
        <v/>
      </c>
      <c r="H313" s="69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12" t="str">
        <f>IF('Mapa final'!Y316="","",'Mapa final'!Y316)</f>
        <v/>
      </c>
      <c r="J313" s="412" t="str">
        <f>IF('Mapa final'!AA316="","",'Mapa final'!AA316)</f>
        <v/>
      </c>
      <c r="K313" s="412" t="str">
        <f t="shared" si="4"/>
        <v/>
      </c>
      <c r="L313" s="412" t="str">
        <f>IF('Mapa final'!AD316="","",'Mapa final'!AD316)</f>
        <v/>
      </c>
      <c r="M313" s="347" t="str">
        <f>IF('Mapa final'!P316="","",'Mapa final'!P316)</f>
        <v/>
      </c>
      <c r="N313" s="409"/>
      <c r="O313" s="409"/>
      <c r="P313" s="409"/>
      <c r="Q313" s="410"/>
    </row>
    <row r="314" spans="1:17" ht="43.5" customHeight="1" x14ac:dyDescent="0.25">
      <c r="A314" s="118" t="s">
        <v>945</v>
      </c>
      <c r="B314" s="697"/>
      <c r="C314" s="699"/>
      <c r="D314" s="701"/>
      <c r="E314" s="699"/>
      <c r="F314" s="702"/>
      <c r="G314" s="702"/>
      <c r="H314" s="695"/>
      <c r="I314" s="412" t="str">
        <f>IF('Mapa final'!Y317="","",'Mapa final'!Y317)</f>
        <v/>
      </c>
      <c r="J314" s="412" t="str">
        <f>IF('Mapa final'!AA317="","",'Mapa final'!AA317)</f>
        <v/>
      </c>
      <c r="K314" s="412" t="str">
        <f t="shared" si="4"/>
        <v/>
      </c>
      <c r="L314" s="412" t="str">
        <f>IF('Mapa final'!AD317="","",'Mapa final'!AD317)</f>
        <v/>
      </c>
      <c r="M314" s="347" t="str">
        <f>IF('Mapa final'!P317="","",'Mapa final'!P317)</f>
        <v/>
      </c>
      <c r="N314" s="409"/>
      <c r="O314" s="409"/>
      <c r="P314" s="409"/>
      <c r="Q314" s="410"/>
    </row>
    <row r="315" spans="1:17" ht="43.5" customHeight="1" x14ac:dyDescent="0.25">
      <c r="A315" s="118" t="s">
        <v>946</v>
      </c>
      <c r="B315" s="697"/>
      <c r="C315" s="699"/>
      <c r="D315" s="701"/>
      <c r="E315" s="699"/>
      <c r="F315" s="702"/>
      <c r="G315" s="702"/>
      <c r="H315" s="695"/>
      <c r="I315" s="412" t="str">
        <f>IF('Mapa final'!Y318="","",'Mapa final'!Y318)</f>
        <v/>
      </c>
      <c r="J315" s="412" t="str">
        <f>IF('Mapa final'!AA318="","",'Mapa final'!AA318)</f>
        <v/>
      </c>
      <c r="K315" s="412" t="str">
        <f t="shared" si="4"/>
        <v/>
      </c>
      <c r="L315" s="412" t="str">
        <f>IF('Mapa final'!AD318="","",'Mapa final'!AD318)</f>
        <v/>
      </c>
      <c r="M315" s="347" t="str">
        <f>IF('Mapa final'!P318="","",'Mapa final'!P318)</f>
        <v/>
      </c>
      <c r="N315" s="409"/>
      <c r="O315" s="409"/>
      <c r="P315" s="409"/>
      <c r="Q315" s="410"/>
    </row>
    <row r="316" spans="1:17" ht="43.5" customHeight="1" x14ac:dyDescent="0.25">
      <c r="A316" s="118" t="s">
        <v>947</v>
      </c>
      <c r="B316" s="697"/>
      <c r="C316" s="699"/>
      <c r="D316" s="701"/>
      <c r="E316" s="699"/>
      <c r="F316" s="702"/>
      <c r="G316" s="702"/>
      <c r="H316" s="695"/>
      <c r="I316" s="412" t="str">
        <f>IF('Mapa final'!Y319="","",'Mapa final'!Y319)</f>
        <v/>
      </c>
      <c r="J316" s="412" t="str">
        <f>IF('Mapa final'!AA319="","",'Mapa final'!AA319)</f>
        <v/>
      </c>
      <c r="K316" s="412" t="str">
        <f t="shared" si="4"/>
        <v/>
      </c>
      <c r="L316" s="412" t="str">
        <f>IF('Mapa final'!AD319="","",'Mapa final'!AD319)</f>
        <v/>
      </c>
      <c r="M316" s="347" t="str">
        <f>IF('Mapa final'!P319="","",'Mapa final'!P319)</f>
        <v/>
      </c>
      <c r="N316" s="409"/>
      <c r="O316" s="409"/>
      <c r="P316" s="409"/>
      <c r="Q316" s="410"/>
    </row>
    <row r="317" spans="1:17" ht="43.5" customHeight="1" x14ac:dyDescent="0.25">
      <c r="A317" s="118" t="s">
        <v>948</v>
      </c>
      <c r="B317" s="697"/>
      <c r="C317" s="699"/>
      <c r="D317" s="701"/>
      <c r="E317" s="699"/>
      <c r="F317" s="702"/>
      <c r="G317" s="702"/>
      <c r="H317" s="695"/>
      <c r="I317" s="412" t="str">
        <f>IF('Mapa final'!Y320="","",'Mapa final'!Y320)</f>
        <v/>
      </c>
      <c r="J317" s="412" t="str">
        <f>IF('Mapa final'!AA320="","",'Mapa final'!AA320)</f>
        <v/>
      </c>
      <c r="K317" s="412" t="str">
        <f t="shared" si="4"/>
        <v/>
      </c>
      <c r="L317" s="412" t="str">
        <f>IF('Mapa final'!AD320="","",'Mapa final'!AD320)</f>
        <v/>
      </c>
      <c r="M317" s="347" t="str">
        <f>IF('Mapa final'!P320="","",'Mapa final'!P320)</f>
        <v/>
      </c>
      <c r="N317" s="409"/>
      <c r="O317" s="409"/>
      <c r="P317" s="409"/>
      <c r="Q317" s="410"/>
    </row>
    <row r="318" spans="1:17" ht="43.5" customHeight="1" x14ac:dyDescent="0.25">
      <c r="A318" s="118" t="s">
        <v>949</v>
      </c>
      <c r="B318" s="697"/>
      <c r="C318" s="699"/>
      <c r="D318" s="701"/>
      <c r="E318" s="699"/>
      <c r="F318" s="702"/>
      <c r="G318" s="702"/>
      <c r="H318" s="695"/>
      <c r="I318" s="412" t="str">
        <f>IF('Mapa final'!Y321="","",'Mapa final'!Y321)</f>
        <v/>
      </c>
      <c r="J318" s="412" t="str">
        <f>IF('Mapa final'!AA321="","",'Mapa final'!AA321)</f>
        <v/>
      </c>
      <c r="K318" s="412" t="str">
        <f t="shared" si="4"/>
        <v/>
      </c>
      <c r="L318" s="412" t="str">
        <f>IF('Mapa final'!AD321="","",'Mapa final'!AD321)</f>
        <v/>
      </c>
      <c r="M318" s="347" t="str">
        <f>IF('Mapa final'!P321="","",'Mapa final'!P321)</f>
        <v/>
      </c>
      <c r="N318" s="409"/>
      <c r="O318" s="409"/>
      <c r="P318" s="409"/>
      <c r="Q318" s="410"/>
    </row>
    <row r="319" spans="1:17" ht="43.5" customHeight="1" x14ac:dyDescent="0.25">
      <c r="A319" s="118" t="s">
        <v>950</v>
      </c>
      <c r="B319" s="696"/>
      <c r="C319" s="698" t="str">
        <f>IF('Mapa final'!E322="","",'Mapa final'!E322)</f>
        <v/>
      </c>
      <c r="D319" s="700"/>
      <c r="E319" s="698" t="str">
        <f>IF('Mapa final'!D322="","",'Mapa final'!D322)</f>
        <v/>
      </c>
      <c r="F319" s="702" t="str">
        <f>IF('Mapa final'!H322="","",'Mapa final'!H322)</f>
        <v/>
      </c>
      <c r="G319" s="702" t="str">
        <f>IF('Mapa final'!L322="","",'Mapa final'!L322)</f>
        <v/>
      </c>
      <c r="H319" s="69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12" t="str">
        <f>IF('Mapa final'!Y322="","",'Mapa final'!Y322)</f>
        <v/>
      </c>
      <c r="J319" s="412" t="str">
        <f>IF('Mapa final'!AA322="","",'Mapa final'!AA322)</f>
        <v/>
      </c>
      <c r="K319" s="412" t="str">
        <f t="shared" si="4"/>
        <v/>
      </c>
      <c r="L319" s="412" t="str">
        <f>IF('Mapa final'!AD322="","",'Mapa final'!AD322)</f>
        <v/>
      </c>
      <c r="M319" s="347" t="str">
        <f>IF('Mapa final'!P322="","",'Mapa final'!P322)</f>
        <v/>
      </c>
      <c r="N319" s="409"/>
      <c r="O319" s="409"/>
      <c r="P319" s="409"/>
      <c r="Q319" s="410"/>
    </row>
    <row r="320" spans="1:17" ht="43.5" customHeight="1" x14ac:dyDescent="0.25">
      <c r="A320" s="118" t="s">
        <v>951</v>
      </c>
      <c r="B320" s="697"/>
      <c r="C320" s="699"/>
      <c r="D320" s="701"/>
      <c r="E320" s="699"/>
      <c r="F320" s="702"/>
      <c r="G320" s="702"/>
      <c r="H320" s="695"/>
      <c r="I320" s="412" t="str">
        <f>IF('Mapa final'!Y323="","",'Mapa final'!Y323)</f>
        <v/>
      </c>
      <c r="J320" s="412" t="str">
        <f>IF('Mapa final'!AA323="","",'Mapa final'!AA323)</f>
        <v/>
      </c>
      <c r="K320" s="412" t="str">
        <f t="shared" si="4"/>
        <v/>
      </c>
      <c r="L320" s="412" t="str">
        <f>IF('Mapa final'!AD323="","",'Mapa final'!AD323)</f>
        <v/>
      </c>
      <c r="M320" s="347" t="str">
        <f>IF('Mapa final'!P323="","",'Mapa final'!P323)</f>
        <v/>
      </c>
      <c r="N320" s="409"/>
      <c r="O320" s="409"/>
      <c r="P320" s="409"/>
      <c r="Q320" s="410"/>
    </row>
    <row r="321" spans="1:17" ht="43.5" customHeight="1" x14ac:dyDescent="0.25">
      <c r="A321" s="118" t="s">
        <v>952</v>
      </c>
      <c r="B321" s="697"/>
      <c r="C321" s="699"/>
      <c r="D321" s="701"/>
      <c r="E321" s="699"/>
      <c r="F321" s="702"/>
      <c r="G321" s="702"/>
      <c r="H321" s="695"/>
      <c r="I321" s="412" t="str">
        <f>IF('Mapa final'!Y324="","",'Mapa final'!Y324)</f>
        <v/>
      </c>
      <c r="J321" s="412" t="str">
        <f>IF('Mapa final'!AA324="","",'Mapa final'!AA324)</f>
        <v/>
      </c>
      <c r="K321" s="412" t="str">
        <f t="shared" si="4"/>
        <v/>
      </c>
      <c r="L321" s="412" t="str">
        <f>IF('Mapa final'!AD324="","",'Mapa final'!AD324)</f>
        <v/>
      </c>
      <c r="M321" s="347" t="str">
        <f>IF('Mapa final'!P324="","",'Mapa final'!P324)</f>
        <v/>
      </c>
      <c r="N321" s="409"/>
      <c r="O321" s="409"/>
      <c r="P321" s="409"/>
      <c r="Q321" s="410"/>
    </row>
    <row r="322" spans="1:17" ht="43.5" customHeight="1" x14ac:dyDescent="0.25">
      <c r="A322" s="118" t="s">
        <v>953</v>
      </c>
      <c r="B322" s="697"/>
      <c r="C322" s="699"/>
      <c r="D322" s="701"/>
      <c r="E322" s="699"/>
      <c r="F322" s="702"/>
      <c r="G322" s="702"/>
      <c r="H322" s="695"/>
      <c r="I322" s="412" t="str">
        <f>IF('Mapa final'!Y325="","",'Mapa final'!Y325)</f>
        <v/>
      </c>
      <c r="J322" s="412" t="str">
        <f>IF('Mapa final'!AA325="","",'Mapa final'!AA325)</f>
        <v/>
      </c>
      <c r="K322" s="412" t="str">
        <f t="shared" si="4"/>
        <v/>
      </c>
      <c r="L322" s="412" t="str">
        <f>IF('Mapa final'!AD325="","",'Mapa final'!AD325)</f>
        <v/>
      </c>
      <c r="M322" s="347" t="str">
        <f>IF('Mapa final'!P325="","",'Mapa final'!P325)</f>
        <v/>
      </c>
      <c r="N322" s="409"/>
      <c r="O322" s="409"/>
      <c r="P322" s="409"/>
      <c r="Q322" s="410"/>
    </row>
    <row r="323" spans="1:17" ht="43.5" customHeight="1" x14ac:dyDescent="0.25">
      <c r="A323" s="118" t="s">
        <v>954</v>
      </c>
      <c r="B323" s="697"/>
      <c r="C323" s="699"/>
      <c r="D323" s="701"/>
      <c r="E323" s="699"/>
      <c r="F323" s="702"/>
      <c r="G323" s="702"/>
      <c r="H323" s="695"/>
      <c r="I323" s="412" t="str">
        <f>IF('Mapa final'!Y326="","",'Mapa final'!Y326)</f>
        <v/>
      </c>
      <c r="J323" s="412" t="str">
        <f>IF('Mapa final'!AA326="","",'Mapa final'!AA326)</f>
        <v/>
      </c>
      <c r="K323" s="412" t="str">
        <f t="shared" si="4"/>
        <v/>
      </c>
      <c r="L323" s="412" t="str">
        <f>IF('Mapa final'!AD326="","",'Mapa final'!AD326)</f>
        <v/>
      </c>
      <c r="M323" s="347" t="str">
        <f>IF('Mapa final'!P326="","",'Mapa final'!P326)</f>
        <v/>
      </c>
      <c r="N323" s="409"/>
      <c r="O323" s="409"/>
      <c r="P323" s="409"/>
      <c r="Q323" s="410"/>
    </row>
    <row r="324" spans="1:17" ht="43.5" customHeight="1" x14ac:dyDescent="0.25">
      <c r="A324" s="118" t="s">
        <v>955</v>
      </c>
      <c r="B324" s="697"/>
      <c r="C324" s="699"/>
      <c r="D324" s="701"/>
      <c r="E324" s="699"/>
      <c r="F324" s="702"/>
      <c r="G324" s="702"/>
      <c r="H324" s="695"/>
      <c r="I324" s="412" t="str">
        <f>IF('Mapa final'!Y327="","",'Mapa final'!Y327)</f>
        <v/>
      </c>
      <c r="J324" s="412" t="str">
        <f>IF('Mapa final'!AA327="","",'Mapa final'!AA327)</f>
        <v/>
      </c>
      <c r="K324" s="412" t="str">
        <f t="shared" si="4"/>
        <v/>
      </c>
      <c r="L324" s="412" t="str">
        <f>IF('Mapa final'!AD327="","",'Mapa final'!AD327)</f>
        <v/>
      </c>
      <c r="M324" s="347" t="str">
        <f>IF('Mapa final'!P327="","",'Mapa final'!P327)</f>
        <v/>
      </c>
      <c r="N324" s="409"/>
      <c r="O324" s="409"/>
      <c r="P324" s="409"/>
      <c r="Q324" s="410"/>
    </row>
    <row r="325" spans="1:17" ht="43.5" customHeight="1" x14ac:dyDescent="0.25">
      <c r="A325" s="118" t="s">
        <v>956</v>
      </c>
      <c r="B325" s="696"/>
      <c r="C325" s="698" t="str">
        <f>IF('Mapa final'!E328="","",'Mapa final'!E328)</f>
        <v/>
      </c>
      <c r="D325" s="700"/>
      <c r="E325" s="698" t="str">
        <f>IF('Mapa final'!D328="","",'Mapa final'!D328)</f>
        <v/>
      </c>
      <c r="F325" s="702" t="str">
        <f>IF('Mapa final'!H328="","",'Mapa final'!H328)</f>
        <v/>
      </c>
      <c r="G325" s="702" t="str">
        <f>IF('Mapa final'!L328="","",'Mapa final'!L328)</f>
        <v/>
      </c>
      <c r="H325" s="69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12" t="str">
        <f>IF('Mapa final'!Y328="","",'Mapa final'!Y328)</f>
        <v/>
      </c>
      <c r="J325" s="412" t="str">
        <f>IF('Mapa final'!AA328="","",'Mapa final'!AA328)</f>
        <v/>
      </c>
      <c r="K325" s="412" t="str">
        <f t="shared" si="4"/>
        <v/>
      </c>
      <c r="L325" s="412" t="str">
        <f>IF('Mapa final'!AD328="","",'Mapa final'!AD328)</f>
        <v/>
      </c>
      <c r="M325" s="347" t="str">
        <f>IF('Mapa final'!P328="","",'Mapa final'!P328)</f>
        <v/>
      </c>
      <c r="N325" s="409"/>
      <c r="O325" s="409"/>
      <c r="P325" s="409"/>
      <c r="Q325" s="410"/>
    </row>
    <row r="326" spans="1:17" ht="43.5" customHeight="1" x14ac:dyDescent="0.25">
      <c r="A326" s="118" t="s">
        <v>957</v>
      </c>
      <c r="B326" s="697"/>
      <c r="C326" s="699"/>
      <c r="D326" s="701"/>
      <c r="E326" s="699"/>
      <c r="F326" s="702"/>
      <c r="G326" s="702"/>
      <c r="H326" s="695"/>
      <c r="I326" s="412" t="str">
        <f>IF('Mapa final'!Y329="","",'Mapa final'!Y329)</f>
        <v/>
      </c>
      <c r="J326" s="412" t="str">
        <f>IF('Mapa final'!AA329="","",'Mapa final'!AA329)</f>
        <v/>
      </c>
      <c r="K326" s="412" t="str">
        <f t="shared" si="4"/>
        <v/>
      </c>
      <c r="L326" s="412" t="str">
        <f>IF('Mapa final'!AD329="","",'Mapa final'!AD329)</f>
        <v/>
      </c>
      <c r="M326" s="347" t="str">
        <f>IF('Mapa final'!P329="","",'Mapa final'!P329)</f>
        <v/>
      </c>
      <c r="N326" s="409"/>
      <c r="O326" s="409"/>
      <c r="P326" s="409"/>
      <c r="Q326" s="410"/>
    </row>
    <row r="327" spans="1:17" ht="43.5" customHeight="1" x14ac:dyDescent="0.25">
      <c r="A327" s="118" t="s">
        <v>958</v>
      </c>
      <c r="B327" s="697"/>
      <c r="C327" s="699"/>
      <c r="D327" s="701"/>
      <c r="E327" s="699"/>
      <c r="F327" s="702"/>
      <c r="G327" s="702"/>
      <c r="H327" s="695"/>
      <c r="I327" s="412" t="str">
        <f>IF('Mapa final'!Y330="","",'Mapa final'!Y330)</f>
        <v/>
      </c>
      <c r="J327" s="412" t="str">
        <f>IF('Mapa final'!AA330="","",'Mapa final'!AA330)</f>
        <v/>
      </c>
      <c r="K327" s="412" t="str">
        <f t="shared" si="4"/>
        <v/>
      </c>
      <c r="L327" s="412" t="str">
        <f>IF('Mapa final'!AD330="","",'Mapa final'!AD330)</f>
        <v/>
      </c>
      <c r="M327" s="347" t="str">
        <f>IF('Mapa final'!P330="","",'Mapa final'!P330)</f>
        <v/>
      </c>
      <c r="N327" s="409"/>
      <c r="O327" s="409"/>
      <c r="P327" s="409"/>
      <c r="Q327" s="410"/>
    </row>
    <row r="328" spans="1:17" ht="43.5" customHeight="1" x14ac:dyDescent="0.25">
      <c r="A328" s="118" t="s">
        <v>959</v>
      </c>
      <c r="B328" s="697"/>
      <c r="C328" s="699"/>
      <c r="D328" s="701"/>
      <c r="E328" s="699"/>
      <c r="F328" s="702"/>
      <c r="G328" s="702"/>
      <c r="H328" s="695"/>
      <c r="I328" s="412" t="str">
        <f>IF('Mapa final'!Y331="","",'Mapa final'!Y331)</f>
        <v/>
      </c>
      <c r="J328" s="412" t="str">
        <f>IF('Mapa final'!AA331="","",'Mapa final'!AA331)</f>
        <v/>
      </c>
      <c r="K328" s="412"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12" t="str">
        <f>IF('Mapa final'!AD331="","",'Mapa final'!AD331)</f>
        <v/>
      </c>
      <c r="M328" s="347" t="str">
        <f>IF('Mapa final'!P331="","",'Mapa final'!P331)</f>
        <v/>
      </c>
      <c r="N328" s="409"/>
      <c r="O328" s="409"/>
      <c r="P328" s="409"/>
      <c r="Q328" s="410"/>
    </row>
    <row r="329" spans="1:17" ht="43.5" customHeight="1" x14ac:dyDescent="0.25">
      <c r="A329" s="118" t="s">
        <v>960</v>
      </c>
      <c r="B329" s="697"/>
      <c r="C329" s="699"/>
      <c r="D329" s="701"/>
      <c r="E329" s="699"/>
      <c r="F329" s="702"/>
      <c r="G329" s="702"/>
      <c r="H329" s="695"/>
      <c r="I329" s="412" t="str">
        <f>IF('Mapa final'!Y332="","",'Mapa final'!Y332)</f>
        <v/>
      </c>
      <c r="J329" s="412" t="str">
        <f>IF('Mapa final'!AA332="","",'Mapa final'!AA332)</f>
        <v/>
      </c>
      <c r="K329" s="412" t="str">
        <f t="shared" si="5"/>
        <v/>
      </c>
      <c r="L329" s="412" t="str">
        <f>IF('Mapa final'!AD332="","",'Mapa final'!AD332)</f>
        <v/>
      </c>
      <c r="M329" s="347" t="str">
        <f>IF('Mapa final'!P332="","",'Mapa final'!P332)</f>
        <v/>
      </c>
      <c r="N329" s="409"/>
      <c r="O329" s="409"/>
      <c r="P329" s="409"/>
      <c r="Q329" s="410"/>
    </row>
    <row r="330" spans="1:17" ht="43.5" customHeight="1" x14ac:dyDescent="0.25">
      <c r="A330" s="118" t="s">
        <v>961</v>
      </c>
      <c r="B330" s="697"/>
      <c r="C330" s="699"/>
      <c r="D330" s="701"/>
      <c r="E330" s="699"/>
      <c r="F330" s="702"/>
      <c r="G330" s="702"/>
      <c r="H330" s="695"/>
      <c r="I330" s="412" t="str">
        <f>IF('Mapa final'!Y333="","",'Mapa final'!Y333)</f>
        <v/>
      </c>
      <c r="J330" s="412" t="str">
        <f>IF('Mapa final'!AA333="","",'Mapa final'!AA333)</f>
        <v/>
      </c>
      <c r="K330" s="412" t="str">
        <f t="shared" si="5"/>
        <v/>
      </c>
      <c r="L330" s="412" t="str">
        <f>IF('Mapa final'!AD333="","",'Mapa final'!AD333)</f>
        <v/>
      </c>
      <c r="M330" s="347" t="str">
        <f>IF('Mapa final'!P333="","",'Mapa final'!P333)</f>
        <v/>
      </c>
      <c r="N330" s="409"/>
      <c r="O330" s="409"/>
      <c r="P330" s="409"/>
      <c r="Q330" s="410"/>
    </row>
    <row r="331" spans="1:17" ht="43.5" customHeight="1" x14ac:dyDescent="0.25">
      <c r="A331" s="118" t="s">
        <v>962</v>
      </c>
      <c r="B331" s="696"/>
      <c r="C331" s="698" t="str">
        <f>IF('Mapa final'!E334="","",'Mapa final'!E334)</f>
        <v/>
      </c>
      <c r="D331" s="700"/>
      <c r="E331" s="698" t="str">
        <f>IF('Mapa final'!D334="","",'Mapa final'!D334)</f>
        <v/>
      </c>
      <c r="F331" s="702" t="str">
        <f>IF('Mapa final'!H334="","",'Mapa final'!H334)</f>
        <v/>
      </c>
      <c r="G331" s="702" t="str">
        <f>IF('Mapa final'!L334="","",'Mapa final'!L334)</f>
        <v/>
      </c>
      <c r="H331" s="69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12" t="str">
        <f>IF('Mapa final'!Y334="","",'Mapa final'!Y334)</f>
        <v/>
      </c>
      <c r="J331" s="412" t="str">
        <f>IF('Mapa final'!AA334="","",'Mapa final'!AA334)</f>
        <v/>
      </c>
      <c r="K331" s="412" t="str">
        <f t="shared" si="5"/>
        <v/>
      </c>
      <c r="L331" s="412" t="str">
        <f>IF('Mapa final'!AD334="","",'Mapa final'!AD334)</f>
        <v/>
      </c>
      <c r="M331" s="347" t="str">
        <f>IF('Mapa final'!P334="","",'Mapa final'!P334)</f>
        <v/>
      </c>
      <c r="N331" s="409"/>
      <c r="O331" s="409"/>
      <c r="P331" s="409"/>
      <c r="Q331" s="410"/>
    </row>
    <row r="332" spans="1:17" ht="43.5" customHeight="1" x14ac:dyDescent="0.25">
      <c r="A332" s="118" t="s">
        <v>963</v>
      </c>
      <c r="B332" s="697"/>
      <c r="C332" s="699"/>
      <c r="D332" s="701"/>
      <c r="E332" s="699"/>
      <c r="F332" s="702"/>
      <c r="G332" s="702"/>
      <c r="H332" s="695"/>
      <c r="I332" s="412" t="str">
        <f>IF('Mapa final'!Y335="","",'Mapa final'!Y335)</f>
        <v/>
      </c>
      <c r="J332" s="412" t="str">
        <f>IF('Mapa final'!AA335="","",'Mapa final'!AA335)</f>
        <v/>
      </c>
      <c r="K332" s="412" t="str">
        <f t="shared" si="5"/>
        <v/>
      </c>
      <c r="L332" s="412" t="str">
        <f>IF('Mapa final'!AD335="","",'Mapa final'!AD335)</f>
        <v/>
      </c>
      <c r="M332" s="347" t="str">
        <f>IF('Mapa final'!P335="","",'Mapa final'!P335)</f>
        <v/>
      </c>
      <c r="N332" s="409"/>
      <c r="O332" s="409"/>
      <c r="P332" s="409"/>
      <c r="Q332" s="410"/>
    </row>
    <row r="333" spans="1:17" ht="43.5" customHeight="1" x14ac:dyDescent="0.25">
      <c r="A333" s="118" t="s">
        <v>964</v>
      </c>
      <c r="B333" s="697"/>
      <c r="C333" s="699"/>
      <c r="D333" s="701"/>
      <c r="E333" s="699"/>
      <c r="F333" s="702"/>
      <c r="G333" s="702"/>
      <c r="H333" s="695"/>
      <c r="I333" s="412" t="str">
        <f>IF('Mapa final'!Y336="","",'Mapa final'!Y336)</f>
        <v/>
      </c>
      <c r="J333" s="412" t="str">
        <f>IF('Mapa final'!AA336="","",'Mapa final'!AA336)</f>
        <v/>
      </c>
      <c r="K333" s="412" t="str">
        <f t="shared" si="5"/>
        <v/>
      </c>
      <c r="L333" s="412" t="str">
        <f>IF('Mapa final'!AD336="","",'Mapa final'!AD336)</f>
        <v/>
      </c>
      <c r="M333" s="347" t="str">
        <f>IF('Mapa final'!P336="","",'Mapa final'!P336)</f>
        <v/>
      </c>
      <c r="N333" s="409"/>
      <c r="O333" s="409"/>
      <c r="P333" s="409"/>
      <c r="Q333" s="410"/>
    </row>
    <row r="334" spans="1:17" ht="43.5" customHeight="1" x14ac:dyDescent="0.25">
      <c r="A334" s="118" t="s">
        <v>965</v>
      </c>
      <c r="B334" s="697"/>
      <c r="C334" s="699"/>
      <c r="D334" s="701"/>
      <c r="E334" s="699"/>
      <c r="F334" s="702"/>
      <c r="G334" s="702"/>
      <c r="H334" s="695"/>
      <c r="I334" s="412" t="str">
        <f>IF('Mapa final'!Y337="","",'Mapa final'!Y337)</f>
        <v/>
      </c>
      <c r="J334" s="412" t="str">
        <f>IF('Mapa final'!AA337="","",'Mapa final'!AA337)</f>
        <v/>
      </c>
      <c r="K334" s="412" t="str">
        <f t="shared" si="5"/>
        <v/>
      </c>
      <c r="L334" s="412" t="str">
        <f>IF('Mapa final'!AD337="","",'Mapa final'!AD337)</f>
        <v/>
      </c>
      <c r="M334" s="347" t="str">
        <f>IF('Mapa final'!P337="","",'Mapa final'!P337)</f>
        <v/>
      </c>
      <c r="N334" s="409"/>
      <c r="O334" s="409"/>
      <c r="P334" s="409"/>
      <c r="Q334" s="410"/>
    </row>
    <row r="335" spans="1:17" ht="43.5" customHeight="1" x14ac:dyDescent="0.25">
      <c r="A335" s="118" t="s">
        <v>966</v>
      </c>
      <c r="B335" s="697"/>
      <c r="C335" s="699"/>
      <c r="D335" s="701"/>
      <c r="E335" s="699"/>
      <c r="F335" s="702"/>
      <c r="G335" s="702"/>
      <c r="H335" s="695"/>
      <c r="I335" s="412" t="str">
        <f>IF('Mapa final'!Y338="","",'Mapa final'!Y338)</f>
        <v/>
      </c>
      <c r="J335" s="412" t="str">
        <f>IF('Mapa final'!AA338="","",'Mapa final'!AA338)</f>
        <v/>
      </c>
      <c r="K335" s="412" t="str">
        <f t="shared" si="5"/>
        <v/>
      </c>
      <c r="L335" s="412" t="str">
        <f>IF('Mapa final'!AD338="","",'Mapa final'!AD338)</f>
        <v/>
      </c>
      <c r="M335" s="347" t="str">
        <f>IF('Mapa final'!P338="","",'Mapa final'!P338)</f>
        <v/>
      </c>
      <c r="N335" s="409"/>
      <c r="O335" s="409"/>
      <c r="P335" s="409"/>
      <c r="Q335" s="410"/>
    </row>
    <row r="336" spans="1:17" ht="43.5" customHeight="1" x14ac:dyDescent="0.25">
      <c r="A336" s="118" t="s">
        <v>967</v>
      </c>
      <c r="B336" s="697"/>
      <c r="C336" s="699"/>
      <c r="D336" s="701"/>
      <c r="E336" s="699"/>
      <c r="F336" s="702"/>
      <c r="G336" s="702"/>
      <c r="H336" s="695"/>
      <c r="I336" s="412" t="str">
        <f>IF('Mapa final'!Y339="","",'Mapa final'!Y339)</f>
        <v/>
      </c>
      <c r="J336" s="412" t="str">
        <f>IF('Mapa final'!AA339="","",'Mapa final'!AA339)</f>
        <v/>
      </c>
      <c r="K336" s="412" t="str">
        <f t="shared" si="5"/>
        <v/>
      </c>
      <c r="L336" s="412" t="str">
        <f>IF('Mapa final'!AD339="","",'Mapa final'!AD339)</f>
        <v/>
      </c>
      <c r="M336" s="347" t="str">
        <f>IF('Mapa final'!P339="","",'Mapa final'!P339)</f>
        <v/>
      </c>
      <c r="N336" s="409"/>
      <c r="O336" s="409"/>
      <c r="P336" s="409"/>
      <c r="Q336" s="410"/>
    </row>
    <row r="337" spans="1:17" ht="43.5" customHeight="1" x14ac:dyDescent="0.25">
      <c r="A337" s="118" t="s">
        <v>968</v>
      </c>
      <c r="B337" s="696"/>
      <c r="C337" s="698" t="str">
        <f>IF('Mapa final'!E340="","",'Mapa final'!E340)</f>
        <v/>
      </c>
      <c r="D337" s="700"/>
      <c r="E337" s="698" t="str">
        <f>IF('Mapa final'!D340="","",'Mapa final'!D340)</f>
        <v/>
      </c>
      <c r="F337" s="702" t="str">
        <f>IF('Mapa final'!H340="","",'Mapa final'!H340)</f>
        <v/>
      </c>
      <c r="G337" s="702" t="str">
        <f>IF('Mapa final'!L340="","",'Mapa final'!L340)</f>
        <v/>
      </c>
      <c r="H337" s="69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12" t="str">
        <f>IF('Mapa final'!Y340="","",'Mapa final'!Y340)</f>
        <v/>
      </c>
      <c r="J337" s="412" t="str">
        <f>IF('Mapa final'!AA340="","",'Mapa final'!AA340)</f>
        <v/>
      </c>
      <c r="K337" s="412" t="str">
        <f t="shared" si="5"/>
        <v/>
      </c>
      <c r="L337" s="412" t="str">
        <f>IF('Mapa final'!AD340="","",'Mapa final'!AD340)</f>
        <v/>
      </c>
      <c r="M337" s="347" t="str">
        <f>IF('Mapa final'!P340="","",'Mapa final'!P340)</f>
        <v/>
      </c>
      <c r="N337" s="409"/>
      <c r="O337" s="409"/>
      <c r="P337" s="409"/>
      <c r="Q337" s="410"/>
    </row>
    <row r="338" spans="1:17" ht="43.5" customHeight="1" x14ac:dyDescent="0.25">
      <c r="A338" s="118" t="s">
        <v>969</v>
      </c>
      <c r="B338" s="697"/>
      <c r="C338" s="699"/>
      <c r="D338" s="701"/>
      <c r="E338" s="699"/>
      <c r="F338" s="702"/>
      <c r="G338" s="702"/>
      <c r="H338" s="695"/>
      <c r="I338" s="412" t="str">
        <f>IF('Mapa final'!Y341="","",'Mapa final'!Y341)</f>
        <v/>
      </c>
      <c r="J338" s="412" t="str">
        <f>IF('Mapa final'!AA341="","",'Mapa final'!AA341)</f>
        <v/>
      </c>
      <c r="K338" s="412" t="str">
        <f t="shared" si="5"/>
        <v/>
      </c>
      <c r="L338" s="412" t="str">
        <f>IF('Mapa final'!AD341="","",'Mapa final'!AD341)</f>
        <v/>
      </c>
      <c r="M338" s="347" t="str">
        <f>IF('Mapa final'!P341="","",'Mapa final'!P341)</f>
        <v/>
      </c>
      <c r="N338" s="409"/>
      <c r="O338" s="409"/>
      <c r="P338" s="409"/>
      <c r="Q338" s="410"/>
    </row>
    <row r="339" spans="1:17" ht="43.5" customHeight="1" x14ac:dyDescent="0.25">
      <c r="A339" s="118" t="s">
        <v>970</v>
      </c>
      <c r="B339" s="697"/>
      <c r="C339" s="699"/>
      <c r="D339" s="701"/>
      <c r="E339" s="699"/>
      <c r="F339" s="702"/>
      <c r="G339" s="702"/>
      <c r="H339" s="695"/>
      <c r="I339" s="412" t="str">
        <f>IF('Mapa final'!Y342="","",'Mapa final'!Y342)</f>
        <v/>
      </c>
      <c r="J339" s="412" t="str">
        <f>IF('Mapa final'!AA342="","",'Mapa final'!AA342)</f>
        <v/>
      </c>
      <c r="K339" s="412" t="str">
        <f t="shared" si="5"/>
        <v/>
      </c>
      <c r="L339" s="412" t="str">
        <f>IF('Mapa final'!AD342="","",'Mapa final'!AD342)</f>
        <v/>
      </c>
      <c r="M339" s="347" t="str">
        <f>IF('Mapa final'!P342="","",'Mapa final'!P342)</f>
        <v/>
      </c>
      <c r="N339" s="409"/>
      <c r="O339" s="409"/>
      <c r="P339" s="409"/>
      <c r="Q339" s="410"/>
    </row>
    <row r="340" spans="1:17" ht="43.5" customHeight="1" x14ac:dyDescent="0.25">
      <c r="A340" s="118" t="s">
        <v>971</v>
      </c>
      <c r="B340" s="697"/>
      <c r="C340" s="699"/>
      <c r="D340" s="701"/>
      <c r="E340" s="699"/>
      <c r="F340" s="702"/>
      <c r="G340" s="702"/>
      <c r="H340" s="695"/>
      <c r="I340" s="412" t="str">
        <f>IF('Mapa final'!Y343="","",'Mapa final'!Y343)</f>
        <v/>
      </c>
      <c r="J340" s="412" t="str">
        <f>IF('Mapa final'!AA343="","",'Mapa final'!AA343)</f>
        <v/>
      </c>
      <c r="K340" s="412" t="str">
        <f t="shared" si="5"/>
        <v/>
      </c>
      <c r="L340" s="412" t="str">
        <f>IF('Mapa final'!AD343="","",'Mapa final'!AD343)</f>
        <v/>
      </c>
      <c r="M340" s="347" t="str">
        <f>IF('Mapa final'!P343="","",'Mapa final'!P343)</f>
        <v/>
      </c>
      <c r="N340" s="409"/>
      <c r="O340" s="409"/>
      <c r="P340" s="409"/>
      <c r="Q340" s="410"/>
    </row>
    <row r="341" spans="1:17" ht="43.5" customHeight="1" x14ac:dyDescent="0.25">
      <c r="A341" s="118" t="s">
        <v>972</v>
      </c>
      <c r="B341" s="697"/>
      <c r="C341" s="699"/>
      <c r="D341" s="701"/>
      <c r="E341" s="699"/>
      <c r="F341" s="702"/>
      <c r="G341" s="702"/>
      <c r="H341" s="695"/>
      <c r="I341" s="412" t="str">
        <f>IF('Mapa final'!Y344="","",'Mapa final'!Y344)</f>
        <v/>
      </c>
      <c r="J341" s="412" t="str">
        <f>IF('Mapa final'!AA344="","",'Mapa final'!AA344)</f>
        <v/>
      </c>
      <c r="K341" s="412" t="str">
        <f t="shared" si="5"/>
        <v/>
      </c>
      <c r="L341" s="412" t="str">
        <f>IF('Mapa final'!AD344="","",'Mapa final'!AD344)</f>
        <v/>
      </c>
      <c r="M341" s="347" t="str">
        <f>IF('Mapa final'!P344="","",'Mapa final'!P344)</f>
        <v/>
      </c>
      <c r="N341" s="409"/>
      <c r="O341" s="409"/>
      <c r="P341" s="409"/>
      <c r="Q341" s="410"/>
    </row>
    <row r="342" spans="1:17" ht="43.5" customHeight="1" x14ac:dyDescent="0.25">
      <c r="A342" s="118" t="s">
        <v>973</v>
      </c>
      <c r="B342" s="697"/>
      <c r="C342" s="699"/>
      <c r="D342" s="701"/>
      <c r="E342" s="699"/>
      <c r="F342" s="702"/>
      <c r="G342" s="702"/>
      <c r="H342" s="695"/>
      <c r="I342" s="412" t="str">
        <f>IF('Mapa final'!Y345="","",'Mapa final'!Y345)</f>
        <v/>
      </c>
      <c r="J342" s="412" t="str">
        <f>IF('Mapa final'!AA345="","",'Mapa final'!AA345)</f>
        <v/>
      </c>
      <c r="K342" s="412" t="str">
        <f t="shared" si="5"/>
        <v/>
      </c>
      <c r="L342" s="412" t="str">
        <f>IF('Mapa final'!AD345="","",'Mapa final'!AD345)</f>
        <v/>
      </c>
      <c r="M342" s="347" t="str">
        <f>IF('Mapa final'!P345="","",'Mapa final'!P345)</f>
        <v/>
      </c>
      <c r="N342" s="409"/>
      <c r="O342" s="409"/>
      <c r="P342" s="409"/>
      <c r="Q342" s="410"/>
    </row>
    <row r="343" spans="1:17" ht="43.5" customHeight="1" x14ac:dyDescent="0.25">
      <c r="A343" s="118" t="s">
        <v>974</v>
      </c>
      <c r="B343" s="696"/>
      <c r="C343" s="698" t="str">
        <f>IF('Mapa final'!E346="","",'Mapa final'!E346)</f>
        <v/>
      </c>
      <c r="D343" s="700"/>
      <c r="E343" s="698" t="str">
        <f>IF('Mapa final'!D346="","",'Mapa final'!D346)</f>
        <v/>
      </c>
      <c r="F343" s="702" t="str">
        <f>IF('Mapa final'!H346="","",'Mapa final'!H346)</f>
        <v/>
      </c>
      <c r="G343" s="702" t="str">
        <f>IF('Mapa final'!L346="","",'Mapa final'!L346)</f>
        <v/>
      </c>
      <c r="H343" s="69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12" t="str">
        <f>IF('Mapa final'!Y346="","",'Mapa final'!Y346)</f>
        <v/>
      </c>
      <c r="J343" s="412" t="str">
        <f>IF('Mapa final'!AA346="","",'Mapa final'!AA346)</f>
        <v/>
      </c>
      <c r="K343" s="412" t="str">
        <f t="shared" si="5"/>
        <v/>
      </c>
      <c r="L343" s="412" t="str">
        <f>IF('Mapa final'!AD346="","",'Mapa final'!AD346)</f>
        <v/>
      </c>
      <c r="M343" s="347" t="str">
        <f>IF('Mapa final'!P346="","",'Mapa final'!P346)</f>
        <v/>
      </c>
      <c r="N343" s="409"/>
      <c r="O343" s="409"/>
      <c r="P343" s="409"/>
      <c r="Q343" s="410"/>
    </row>
    <row r="344" spans="1:17" ht="43.5" customHeight="1" x14ac:dyDescent="0.25">
      <c r="A344" s="118" t="s">
        <v>975</v>
      </c>
      <c r="B344" s="697"/>
      <c r="C344" s="699"/>
      <c r="D344" s="701"/>
      <c r="E344" s="699"/>
      <c r="F344" s="702"/>
      <c r="G344" s="702"/>
      <c r="H344" s="695"/>
      <c r="I344" s="412" t="str">
        <f>IF('Mapa final'!Y347="","",'Mapa final'!Y347)</f>
        <v/>
      </c>
      <c r="J344" s="412" t="str">
        <f>IF('Mapa final'!AA347="","",'Mapa final'!AA347)</f>
        <v/>
      </c>
      <c r="K344" s="412" t="str">
        <f t="shared" si="5"/>
        <v/>
      </c>
      <c r="L344" s="412" t="str">
        <f>IF('Mapa final'!AD347="","",'Mapa final'!AD347)</f>
        <v/>
      </c>
      <c r="M344" s="347" t="str">
        <f>IF('Mapa final'!P347="","",'Mapa final'!P347)</f>
        <v/>
      </c>
      <c r="N344" s="409"/>
      <c r="O344" s="409"/>
      <c r="P344" s="409"/>
      <c r="Q344" s="410"/>
    </row>
    <row r="345" spans="1:17" ht="43.5" customHeight="1" x14ac:dyDescent="0.25">
      <c r="A345" s="118" t="s">
        <v>976</v>
      </c>
      <c r="B345" s="697"/>
      <c r="C345" s="699"/>
      <c r="D345" s="701"/>
      <c r="E345" s="699"/>
      <c r="F345" s="702"/>
      <c r="G345" s="702"/>
      <c r="H345" s="695"/>
      <c r="I345" s="412" t="str">
        <f>IF('Mapa final'!Y348="","",'Mapa final'!Y348)</f>
        <v/>
      </c>
      <c r="J345" s="412" t="str">
        <f>IF('Mapa final'!AA348="","",'Mapa final'!AA348)</f>
        <v/>
      </c>
      <c r="K345" s="412" t="str">
        <f t="shared" si="5"/>
        <v/>
      </c>
      <c r="L345" s="412" t="str">
        <f>IF('Mapa final'!AD348="","",'Mapa final'!AD348)</f>
        <v/>
      </c>
      <c r="M345" s="347" t="str">
        <f>IF('Mapa final'!P348="","",'Mapa final'!P348)</f>
        <v/>
      </c>
      <c r="N345" s="409"/>
      <c r="O345" s="409"/>
      <c r="P345" s="409"/>
      <c r="Q345" s="410"/>
    </row>
    <row r="346" spans="1:17" ht="43.5" customHeight="1" x14ac:dyDescent="0.25">
      <c r="A346" s="118" t="s">
        <v>977</v>
      </c>
      <c r="B346" s="697"/>
      <c r="C346" s="699"/>
      <c r="D346" s="701"/>
      <c r="E346" s="699"/>
      <c r="F346" s="702"/>
      <c r="G346" s="702"/>
      <c r="H346" s="695"/>
      <c r="I346" s="412" t="str">
        <f>IF('Mapa final'!Y349="","",'Mapa final'!Y349)</f>
        <v/>
      </c>
      <c r="J346" s="412" t="str">
        <f>IF('Mapa final'!AA349="","",'Mapa final'!AA349)</f>
        <v/>
      </c>
      <c r="K346" s="412" t="str">
        <f t="shared" si="5"/>
        <v/>
      </c>
      <c r="L346" s="412" t="str">
        <f>IF('Mapa final'!AD349="","",'Mapa final'!AD349)</f>
        <v/>
      </c>
      <c r="M346" s="347" t="str">
        <f>IF('Mapa final'!P349="","",'Mapa final'!P349)</f>
        <v/>
      </c>
      <c r="N346" s="409"/>
      <c r="O346" s="409"/>
      <c r="P346" s="409"/>
      <c r="Q346" s="410"/>
    </row>
    <row r="347" spans="1:17" ht="43.5" customHeight="1" x14ac:dyDescent="0.25">
      <c r="A347" s="118" t="s">
        <v>978</v>
      </c>
      <c r="B347" s="697"/>
      <c r="C347" s="699"/>
      <c r="D347" s="701"/>
      <c r="E347" s="699"/>
      <c r="F347" s="702"/>
      <c r="G347" s="702"/>
      <c r="H347" s="695"/>
      <c r="I347" s="412" t="str">
        <f>IF('Mapa final'!Y350="","",'Mapa final'!Y350)</f>
        <v/>
      </c>
      <c r="J347" s="412" t="str">
        <f>IF('Mapa final'!AA350="","",'Mapa final'!AA350)</f>
        <v/>
      </c>
      <c r="K347" s="412" t="str">
        <f t="shared" si="5"/>
        <v/>
      </c>
      <c r="L347" s="412" t="str">
        <f>IF('Mapa final'!AD350="","",'Mapa final'!AD350)</f>
        <v/>
      </c>
      <c r="M347" s="347" t="str">
        <f>IF('Mapa final'!P350="","",'Mapa final'!P350)</f>
        <v/>
      </c>
      <c r="N347" s="409"/>
      <c r="O347" s="409"/>
      <c r="P347" s="409"/>
      <c r="Q347" s="410"/>
    </row>
    <row r="348" spans="1:17" ht="43.5" customHeight="1" x14ac:dyDescent="0.25">
      <c r="A348" s="118" t="s">
        <v>979</v>
      </c>
      <c r="B348" s="697"/>
      <c r="C348" s="699"/>
      <c r="D348" s="701"/>
      <c r="E348" s="699"/>
      <c r="F348" s="702"/>
      <c r="G348" s="702"/>
      <c r="H348" s="695"/>
      <c r="I348" s="412" t="str">
        <f>IF('Mapa final'!Y351="","",'Mapa final'!Y351)</f>
        <v/>
      </c>
      <c r="J348" s="412" t="str">
        <f>IF('Mapa final'!AA351="","",'Mapa final'!AA351)</f>
        <v/>
      </c>
      <c r="K348" s="412" t="str">
        <f t="shared" si="5"/>
        <v/>
      </c>
      <c r="L348" s="412" t="str">
        <f>IF('Mapa final'!AD351="","",'Mapa final'!AD351)</f>
        <v/>
      </c>
      <c r="M348" s="347" t="str">
        <f>IF('Mapa final'!P351="","",'Mapa final'!P351)</f>
        <v/>
      </c>
      <c r="N348" s="409"/>
      <c r="O348" s="409"/>
      <c r="P348" s="409"/>
      <c r="Q348" s="410"/>
    </row>
    <row r="349" spans="1:17" ht="43.5" customHeight="1" x14ac:dyDescent="0.25">
      <c r="A349" s="118" t="s">
        <v>980</v>
      </c>
      <c r="B349" s="696"/>
      <c r="C349" s="698" t="str">
        <f>IF('Mapa final'!E352="","",'Mapa final'!E352)</f>
        <v/>
      </c>
      <c r="D349" s="700"/>
      <c r="E349" s="698" t="str">
        <f>IF('Mapa final'!D352="","",'Mapa final'!D352)</f>
        <v/>
      </c>
      <c r="F349" s="702" t="str">
        <f>IF('Mapa final'!H352="","",'Mapa final'!H352)</f>
        <v/>
      </c>
      <c r="G349" s="702" t="str">
        <f>IF('Mapa final'!L352="","",'Mapa final'!L352)</f>
        <v/>
      </c>
      <c r="H349" s="69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12" t="str">
        <f>IF('Mapa final'!Y352="","",'Mapa final'!Y352)</f>
        <v/>
      </c>
      <c r="J349" s="412" t="str">
        <f>IF('Mapa final'!AA352="","",'Mapa final'!AA352)</f>
        <v/>
      </c>
      <c r="K349" s="412" t="str">
        <f t="shared" si="5"/>
        <v/>
      </c>
      <c r="L349" s="412" t="str">
        <f>IF('Mapa final'!AD352="","",'Mapa final'!AD352)</f>
        <v/>
      </c>
      <c r="M349" s="347" t="str">
        <f>IF('Mapa final'!P352="","",'Mapa final'!P352)</f>
        <v/>
      </c>
      <c r="N349" s="409"/>
      <c r="O349" s="409"/>
      <c r="P349" s="409"/>
      <c r="Q349" s="410"/>
    </row>
    <row r="350" spans="1:17" ht="43.5" customHeight="1" x14ac:dyDescent="0.25">
      <c r="A350" s="118" t="s">
        <v>981</v>
      </c>
      <c r="B350" s="697"/>
      <c r="C350" s="699"/>
      <c r="D350" s="701"/>
      <c r="E350" s="699"/>
      <c r="F350" s="702"/>
      <c r="G350" s="702"/>
      <c r="H350" s="695"/>
      <c r="I350" s="412" t="str">
        <f>IF('Mapa final'!Y353="","",'Mapa final'!Y353)</f>
        <v/>
      </c>
      <c r="J350" s="412" t="str">
        <f>IF('Mapa final'!AA353="","",'Mapa final'!AA353)</f>
        <v/>
      </c>
      <c r="K350" s="412" t="str">
        <f t="shared" si="5"/>
        <v/>
      </c>
      <c r="L350" s="412" t="str">
        <f>IF('Mapa final'!AD353="","",'Mapa final'!AD353)</f>
        <v/>
      </c>
      <c r="M350" s="347" t="str">
        <f>IF('Mapa final'!P353="","",'Mapa final'!P353)</f>
        <v/>
      </c>
      <c r="N350" s="409"/>
      <c r="O350" s="409"/>
      <c r="P350" s="409"/>
      <c r="Q350" s="410"/>
    </row>
    <row r="351" spans="1:17" ht="43.5" customHeight="1" x14ac:dyDescent="0.25">
      <c r="A351" s="118" t="s">
        <v>982</v>
      </c>
      <c r="B351" s="697"/>
      <c r="C351" s="699"/>
      <c r="D351" s="701"/>
      <c r="E351" s="699"/>
      <c r="F351" s="702"/>
      <c r="G351" s="702"/>
      <c r="H351" s="695"/>
      <c r="I351" s="412" t="str">
        <f>IF('Mapa final'!Y354="","",'Mapa final'!Y354)</f>
        <v/>
      </c>
      <c r="J351" s="412" t="str">
        <f>IF('Mapa final'!AA354="","",'Mapa final'!AA354)</f>
        <v/>
      </c>
      <c r="K351" s="412" t="str">
        <f t="shared" si="5"/>
        <v/>
      </c>
      <c r="L351" s="412" t="str">
        <f>IF('Mapa final'!AD354="","",'Mapa final'!AD354)</f>
        <v/>
      </c>
      <c r="M351" s="347" t="str">
        <f>IF('Mapa final'!P354="","",'Mapa final'!P354)</f>
        <v/>
      </c>
      <c r="N351" s="409"/>
      <c r="O351" s="409"/>
      <c r="P351" s="409"/>
      <c r="Q351" s="410"/>
    </row>
    <row r="352" spans="1:17" ht="43.5" customHeight="1" x14ac:dyDescent="0.25">
      <c r="A352" s="118" t="s">
        <v>983</v>
      </c>
      <c r="B352" s="697"/>
      <c r="C352" s="699"/>
      <c r="D352" s="701"/>
      <c r="E352" s="699"/>
      <c r="F352" s="702"/>
      <c r="G352" s="702"/>
      <c r="H352" s="695"/>
      <c r="I352" s="412" t="str">
        <f>IF('Mapa final'!Y355="","",'Mapa final'!Y355)</f>
        <v/>
      </c>
      <c r="J352" s="412" t="str">
        <f>IF('Mapa final'!AA355="","",'Mapa final'!AA355)</f>
        <v/>
      </c>
      <c r="K352" s="412" t="str">
        <f t="shared" si="5"/>
        <v/>
      </c>
      <c r="L352" s="412" t="str">
        <f>IF('Mapa final'!AD355="","",'Mapa final'!AD355)</f>
        <v/>
      </c>
      <c r="M352" s="347" t="str">
        <f>IF('Mapa final'!P355="","",'Mapa final'!P355)</f>
        <v/>
      </c>
      <c r="N352" s="409"/>
      <c r="O352" s="409"/>
      <c r="P352" s="409"/>
      <c r="Q352" s="410"/>
    </row>
    <row r="353" spans="1:17" ht="43.5" customHeight="1" x14ac:dyDescent="0.25">
      <c r="A353" s="118" t="s">
        <v>984</v>
      </c>
      <c r="B353" s="697"/>
      <c r="C353" s="699"/>
      <c r="D353" s="701"/>
      <c r="E353" s="699"/>
      <c r="F353" s="702"/>
      <c r="G353" s="702"/>
      <c r="H353" s="695"/>
      <c r="I353" s="412" t="str">
        <f>IF('Mapa final'!Y356="","",'Mapa final'!Y356)</f>
        <v/>
      </c>
      <c r="J353" s="412" t="str">
        <f>IF('Mapa final'!AA356="","",'Mapa final'!AA356)</f>
        <v/>
      </c>
      <c r="K353" s="412" t="str">
        <f t="shared" si="5"/>
        <v/>
      </c>
      <c r="L353" s="412" t="str">
        <f>IF('Mapa final'!AD356="","",'Mapa final'!AD356)</f>
        <v/>
      </c>
      <c r="M353" s="347" t="str">
        <f>IF('Mapa final'!P356="","",'Mapa final'!P356)</f>
        <v/>
      </c>
      <c r="N353" s="409"/>
      <c r="O353" s="409"/>
      <c r="P353" s="409"/>
      <c r="Q353" s="410"/>
    </row>
    <row r="354" spans="1:17" ht="43.5" customHeight="1" x14ac:dyDescent="0.25">
      <c r="A354" s="118" t="s">
        <v>985</v>
      </c>
      <c r="B354" s="697"/>
      <c r="C354" s="699"/>
      <c r="D354" s="701"/>
      <c r="E354" s="699"/>
      <c r="F354" s="702"/>
      <c r="G354" s="702"/>
      <c r="H354" s="695"/>
      <c r="I354" s="412" t="str">
        <f>IF('Mapa final'!Y357="","",'Mapa final'!Y357)</f>
        <v/>
      </c>
      <c r="J354" s="412" t="str">
        <f>IF('Mapa final'!AA357="","",'Mapa final'!AA357)</f>
        <v/>
      </c>
      <c r="K354" s="412" t="str">
        <f t="shared" si="5"/>
        <v/>
      </c>
      <c r="L354" s="412" t="str">
        <f>IF('Mapa final'!AD357="","",'Mapa final'!AD357)</f>
        <v/>
      </c>
      <c r="M354" s="347" t="str">
        <f>IF('Mapa final'!P357="","",'Mapa final'!P357)</f>
        <v/>
      </c>
      <c r="N354" s="409"/>
      <c r="O354" s="409"/>
      <c r="P354" s="409"/>
      <c r="Q354" s="410"/>
    </row>
    <row r="355" spans="1:17" ht="43.5" customHeight="1" x14ac:dyDescent="0.25">
      <c r="A355" s="118" t="s">
        <v>986</v>
      </c>
      <c r="B355" s="696"/>
      <c r="C355" s="698" t="str">
        <f>IF('Mapa final'!E358="","",'Mapa final'!E358)</f>
        <v/>
      </c>
      <c r="D355" s="700"/>
      <c r="E355" s="698" t="str">
        <f>IF('Mapa final'!D358="","",'Mapa final'!D358)</f>
        <v/>
      </c>
      <c r="F355" s="702" t="str">
        <f>IF('Mapa final'!H358="","",'Mapa final'!H358)</f>
        <v/>
      </c>
      <c r="G355" s="702" t="str">
        <f>IF('Mapa final'!L358="","",'Mapa final'!L358)</f>
        <v/>
      </c>
      <c r="H355" s="69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12" t="str">
        <f>IF('Mapa final'!Y358="","",'Mapa final'!Y358)</f>
        <v/>
      </c>
      <c r="J355" s="412" t="str">
        <f>IF('Mapa final'!AA358="","",'Mapa final'!AA358)</f>
        <v/>
      </c>
      <c r="K355" s="412" t="str">
        <f t="shared" si="5"/>
        <v/>
      </c>
      <c r="L355" s="412" t="str">
        <f>IF('Mapa final'!AD358="","",'Mapa final'!AD358)</f>
        <v/>
      </c>
      <c r="M355" s="347" t="str">
        <f>IF('Mapa final'!P358="","",'Mapa final'!P358)</f>
        <v/>
      </c>
      <c r="N355" s="409"/>
      <c r="O355" s="409"/>
      <c r="P355" s="409"/>
      <c r="Q355" s="410"/>
    </row>
    <row r="356" spans="1:17" ht="43.5" customHeight="1" x14ac:dyDescent="0.25">
      <c r="A356" s="118" t="s">
        <v>987</v>
      </c>
      <c r="B356" s="697"/>
      <c r="C356" s="699"/>
      <c r="D356" s="701"/>
      <c r="E356" s="699"/>
      <c r="F356" s="702"/>
      <c r="G356" s="702"/>
      <c r="H356" s="695"/>
      <c r="I356" s="412" t="str">
        <f>IF('Mapa final'!Y359="","",'Mapa final'!Y359)</f>
        <v/>
      </c>
      <c r="J356" s="412" t="str">
        <f>IF('Mapa final'!AA359="","",'Mapa final'!AA359)</f>
        <v/>
      </c>
      <c r="K356" s="412" t="str">
        <f t="shared" si="5"/>
        <v/>
      </c>
      <c r="L356" s="412" t="str">
        <f>IF('Mapa final'!AD359="","",'Mapa final'!AD359)</f>
        <v/>
      </c>
      <c r="M356" s="347" t="str">
        <f>IF('Mapa final'!P359="","",'Mapa final'!P359)</f>
        <v/>
      </c>
      <c r="N356" s="409"/>
      <c r="O356" s="409"/>
      <c r="P356" s="409"/>
      <c r="Q356" s="410"/>
    </row>
    <row r="357" spans="1:17" ht="43.5" customHeight="1" x14ac:dyDescent="0.25">
      <c r="A357" s="118" t="s">
        <v>988</v>
      </c>
      <c r="B357" s="697"/>
      <c r="C357" s="699"/>
      <c r="D357" s="701"/>
      <c r="E357" s="699"/>
      <c r="F357" s="702"/>
      <c r="G357" s="702"/>
      <c r="H357" s="695"/>
      <c r="I357" s="412" t="str">
        <f>IF('Mapa final'!Y360="","",'Mapa final'!Y360)</f>
        <v/>
      </c>
      <c r="J357" s="412" t="str">
        <f>IF('Mapa final'!AA360="","",'Mapa final'!AA360)</f>
        <v/>
      </c>
      <c r="K357" s="412" t="str">
        <f t="shared" si="5"/>
        <v/>
      </c>
      <c r="L357" s="412" t="str">
        <f>IF('Mapa final'!AD360="","",'Mapa final'!AD360)</f>
        <v/>
      </c>
      <c r="M357" s="347" t="str">
        <f>IF('Mapa final'!P360="","",'Mapa final'!P360)</f>
        <v/>
      </c>
      <c r="N357" s="409"/>
      <c r="O357" s="409"/>
      <c r="P357" s="409"/>
      <c r="Q357" s="410"/>
    </row>
    <row r="358" spans="1:17" ht="43.5" customHeight="1" x14ac:dyDescent="0.25">
      <c r="A358" s="118" t="s">
        <v>989</v>
      </c>
      <c r="B358" s="697"/>
      <c r="C358" s="699"/>
      <c r="D358" s="701"/>
      <c r="E358" s="699"/>
      <c r="F358" s="702"/>
      <c r="G358" s="702"/>
      <c r="H358" s="695"/>
      <c r="I358" s="412" t="str">
        <f>IF('Mapa final'!Y361="","",'Mapa final'!Y361)</f>
        <v/>
      </c>
      <c r="J358" s="412" t="str">
        <f>IF('Mapa final'!AA361="","",'Mapa final'!AA361)</f>
        <v/>
      </c>
      <c r="K358" s="412" t="str">
        <f t="shared" si="5"/>
        <v/>
      </c>
      <c r="L358" s="412" t="str">
        <f>IF('Mapa final'!AD361="","",'Mapa final'!AD361)</f>
        <v/>
      </c>
      <c r="M358" s="347" t="str">
        <f>IF('Mapa final'!P361="","",'Mapa final'!P361)</f>
        <v/>
      </c>
      <c r="N358" s="409"/>
      <c r="O358" s="409"/>
      <c r="P358" s="409"/>
      <c r="Q358" s="410"/>
    </row>
    <row r="359" spans="1:17" ht="43.5" customHeight="1" x14ac:dyDescent="0.25">
      <c r="A359" s="118" t="s">
        <v>990</v>
      </c>
      <c r="B359" s="697"/>
      <c r="C359" s="699"/>
      <c r="D359" s="701"/>
      <c r="E359" s="699"/>
      <c r="F359" s="702"/>
      <c r="G359" s="702"/>
      <c r="H359" s="695"/>
      <c r="I359" s="412" t="str">
        <f>IF('Mapa final'!Y362="","",'Mapa final'!Y362)</f>
        <v/>
      </c>
      <c r="J359" s="412" t="str">
        <f>IF('Mapa final'!AA362="","",'Mapa final'!AA362)</f>
        <v/>
      </c>
      <c r="K359" s="412" t="str">
        <f t="shared" si="5"/>
        <v/>
      </c>
      <c r="L359" s="412" t="str">
        <f>IF('Mapa final'!AD362="","",'Mapa final'!AD362)</f>
        <v/>
      </c>
      <c r="M359" s="347" t="str">
        <f>IF('Mapa final'!P362="","",'Mapa final'!P362)</f>
        <v/>
      </c>
      <c r="N359" s="409"/>
      <c r="O359" s="409"/>
      <c r="P359" s="409"/>
      <c r="Q359" s="410"/>
    </row>
    <row r="360" spans="1:17" ht="43.5" customHeight="1" x14ac:dyDescent="0.25">
      <c r="A360" s="118" t="s">
        <v>991</v>
      </c>
      <c r="B360" s="697"/>
      <c r="C360" s="699"/>
      <c r="D360" s="701"/>
      <c r="E360" s="699"/>
      <c r="F360" s="702"/>
      <c r="G360" s="702"/>
      <c r="H360" s="695"/>
      <c r="I360" s="412" t="str">
        <f>IF('Mapa final'!Y363="","",'Mapa final'!Y363)</f>
        <v/>
      </c>
      <c r="J360" s="412" t="str">
        <f>IF('Mapa final'!AA363="","",'Mapa final'!AA363)</f>
        <v/>
      </c>
      <c r="K360" s="412" t="str">
        <f t="shared" si="5"/>
        <v/>
      </c>
      <c r="L360" s="412" t="str">
        <f>IF('Mapa final'!AD363="","",'Mapa final'!AD363)</f>
        <v/>
      </c>
      <c r="M360" s="347" t="str">
        <f>IF('Mapa final'!P363="","",'Mapa final'!P363)</f>
        <v/>
      </c>
      <c r="N360" s="409"/>
      <c r="O360" s="409"/>
      <c r="P360" s="409"/>
      <c r="Q360" s="410"/>
    </row>
    <row r="361" spans="1:17" ht="43.5" customHeight="1" x14ac:dyDescent="0.25">
      <c r="A361" s="118" t="s">
        <v>992</v>
      </c>
      <c r="B361" s="696"/>
      <c r="C361" s="698" t="str">
        <f>IF('Mapa final'!E364="","",'Mapa final'!E364)</f>
        <v/>
      </c>
      <c r="D361" s="700"/>
      <c r="E361" s="698" t="str">
        <f>IF('Mapa final'!D364="","",'Mapa final'!D364)</f>
        <v/>
      </c>
      <c r="F361" s="702" t="str">
        <f>IF('Mapa final'!H364="","",'Mapa final'!H364)</f>
        <v/>
      </c>
      <c r="G361" s="702" t="str">
        <f>IF('Mapa final'!L364="","",'Mapa final'!L364)</f>
        <v/>
      </c>
      <c r="H361" s="69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12" t="str">
        <f>IF('Mapa final'!Y364="","",'Mapa final'!Y364)</f>
        <v/>
      </c>
      <c r="J361" s="412" t="str">
        <f>IF('Mapa final'!AA364="","",'Mapa final'!AA364)</f>
        <v/>
      </c>
      <c r="K361" s="412" t="str">
        <f t="shared" si="5"/>
        <v/>
      </c>
      <c r="L361" s="412" t="str">
        <f>IF('Mapa final'!AD364="","",'Mapa final'!AD364)</f>
        <v/>
      </c>
      <c r="M361" s="347" t="str">
        <f>IF('Mapa final'!P364="","",'Mapa final'!P364)</f>
        <v/>
      </c>
      <c r="N361" s="409"/>
      <c r="O361" s="409"/>
      <c r="P361" s="409"/>
      <c r="Q361" s="410"/>
    </row>
    <row r="362" spans="1:17" ht="43.5" customHeight="1" x14ac:dyDescent="0.25">
      <c r="A362" s="118" t="s">
        <v>993</v>
      </c>
      <c r="B362" s="697"/>
      <c r="C362" s="699"/>
      <c r="D362" s="701"/>
      <c r="E362" s="699"/>
      <c r="F362" s="702"/>
      <c r="G362" s="702"/>
      <c r="H362" s="695"/>
      <c r="I362" s="412" t="str">
        <f>IF('Mapa final'!Y365="","",'Mapa final'!Y365)</f>
        <v/>
      </c>
      <c r="J362" s="412" t="str">
        <f>IF('Mapa final'!AA365="","",'Mapa final'!AA365)</f>
        <v/>
      </c>
      <c r="K362" s="412" t="str">
        <f t="shared" si="5"/>
        <v/>
      </c>
      <c r="L362" s="412" t="str">
        <f>IF('Mapa final'!AD365="","",'Mapa final'!AD365)</f>
        <v/>
      </c>
      <c r="M362" s="347" t="str">
        <f>IF('Mapa final'!P365="","",'Mapa final'!P365)</f>
        <v/>
      </c>
      <c r="N362" s="409"/>
      <c r="O362" s="409"/>
      <c r="P362" s="409"/>
      <c r="Q362" s="410"/>
    </row>
    <row r="363" spans="1:17" ht="51.75" customHeight="1" x14ac:dyDescent="0.25">
      <c r="A363" s="118" t="s">
        <v>994</v>
      </c>
      <c r="B363" s="697"/>
      <c r="C363" s="699"/>
      <c r="D363" s="701"/>
      <c r="E363" s="699"/>
      <c r="F363" s="702"/>
      <c r="G363" s="702"/>
      <c r="H363" s="695"/>
      <c r="I363" s="412" t="str">
        <f>IF('Mapa final'!Y366="","",'Mapa final'!Y366)</f>
        <v/>
      </c>
      <c r="J363" s="412" t="str">
        <f>IF('Mapa final'!AA366="","",'Mapa final'!AA366)</f>
        <v/>
      </c>
      <c r="K363" s="412" t="str">
        <f t="shared" si="5"/>
        <v/>
      </c>
      <c r="L363" s="412" t="str">
        <f>IF('Mapa final'!AD366="","",'Mapa final'!AD366)</f>
        <v/>
      </c>
      <c r="M363" s="347" t="str">
        <f>IF('Mapa final'!P366="","",'Mapa final'!P366)</f>
        <v/>
      </c>
      <c r="N363" s="409"/>
      <c r="O363" s="409"/>
      <c r="P363" s="409"/>
      <c r="Q363" s="410"/>
    </row>
    <row r="364" spans="1:17" ht="51.75" customHeight="1" x14ac:dyDescent="0.25">
      <c r="A364" s="118" t="s">
        <v>995</v>
      </c>
      <c r="B364" s="697"/>
      <c r="C364" s="699"/>
      <c r="D364" s="701"/>
      <c r="E364" s="699"/>
      <c r="F364" s="702"/>
      <c r="G364" s="702"/>
      <c r="H364" s="695"/>
      <c r="I364" s="412" t="str">
        <f>IF('Mapa final'!Y367="","",'Mapa final'!Y367)</f>
        <v/>
      </c>
      <c r="J364" s="412" t="str">
        <f>IF('Mapa final'!AA367="","",'Mapa final'!AA367)</f>
        <v/>
      </c>
      <c r="K364" s="412" t="str">
        <f t="shared" si="5"/>
        <v/>
      </c>
      <c r="L364" s="412" t="str">
        <f>IF('Mapa final'!AD367="","",'Mapa final'!AD367)</f>
        <v/>
      </c>
      <c r="M364" s="347" t="str">
        <f>IF('Mapa final'!P367="","",'Mapa final'!P367)</f>
        <v/>
      </c>
      <c r="N364" s="409"/>
      <c r="O364" s="409"/>
      <c r="P364" s="409"/>
      <c r="Q364" s="410"/>
    </row>
    <row r="365" spans="1:17" ht="51.75" customHeight="1" x14ac:dyDescent="0.25">
      <c r="A365" s="118" t="s">
        <v>996</v>
      </c>
      <c r="B365" s="697"/>
      <c r="C365" s="699"/>
      <c r="D365" s="701"/>
      <c r="E365" s="699"/>
      <c r="F365" s="702"/>
      <c r="G365" s="702"/>
      <c r="H365" s="695"/>
      <c r="I365" s="412" t="str">
        <f>IF('Mapa final'!Y368="","",'Mapa final'!Y368)</f>
        <v/>
      </c>
      <c r="J365" s="412" t="str">
        <f>IF('Mapa final'!AA368="","",'Mapa final'!AA368)</f>
        <v/>
      </c>
      <c r="K365" s="412" t="str">
        <f t="shared" si="5"/>
        <v/>
      </c>
      <c r="L365" s="412" t="str">
        <f>IF('Mapa final'!AD368="","",'Mapa final'!AD368)</f>
        <v/>
      </c>
      <c r="M365" s="347" t="str">
        <f>IF('Mapa final'!P368="","",'Mapa final'!P368)</f>
        <v/>
      </c>
      <c r="N365" s="409"/>
      <c r="O365" s="409"/>
      <c r="P365" s="409"/>
      <c r="Q365" s="410"/>
    </row>
    <row r="366" spans="1:17" ht="51.75" customHeight="1" x14ac:dyDescent="0.25">
      <c r="A366" s="118" t="s">
        <v>997</v>
      </c>
      <c r="B366" s="697"/>
      <c r="C366" s="699"/>
      <c r="D366" s="701"/>
      <c r="E366" s="699"/>
      <c r="F366" s="702"/>
      <c r="G366" s="702"/>
      <c r="H366" s="695"/>
      <c r="I366" s="412" t="str">
        <f>IF('Mapa final'!Y369="","",'Mapa final'!Y369)</f>
        <v/>
      </c>
      <c r="J366" s="412" t="str">
        <f>IF('Mapa final'!AA369="","",'Mapa final'!AA369)</f>
        <v/>
      </c>
      <c r="K366" s="412" t="str">
        <f t="shared" si="5"/>
        <v/>
      </c>
      <c r="L366" s="412" t="str">
        <f>IF('Mapa final'!AD369="","",'Mapa final'!AD369)</f>
        <v/>
      </c>
      <c r="M366" s="347" t="str">
        <f>IF('Mapa final'!P369="","",'Mapa final'!P369)</f>
        <v/>
      </c>
      <c r="N366" s="409"/>
      <c r="O366" s="409"/>
      <c r="P366" s="409"/>
      <c r="Q366" s="410"/>
    </row>
    <row r="367" spans="1:17" ht="51.75" customHeight="1" x14ac:dyDescent="0.25">
      <c r="A367" s="118" t="s">
        <v>998</v>
      </c>
      <c r="B367" s="696"/>
      <c r="C367" s="698" t="str">
        <f>IF('Mapa final'!E370="","",'Mapa final'!E370)</f>
        <v/>
      </c>
      <c r="D367" s="700"/>
      <c r="E367" s="698" t="str">
        <f>IF('Mapa final'!D370="","",'Mapa final'!D370)</f>
        <v/>
      </c>
      <c r="F367" s="702" t="str">
        <f>IF('Mapa final'!H370="","",'Mapa final'!H370)</f>
        <v/>
      </c>
      <c r="G367" s="702" t="str">
        <f>IF('Mapa final'!L370="","",'Mapa final'!L370)</f>
        <v/>
      </c>
      <c r="H367" s="69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12" t="str">
        <f>IF('Mapa final'!Y370="","",'Mapa final'!Y370)</f>
        <v/>
      </c>
      <c r="J367" s="412" t="str">
        <f>IF('Mapa final'!AA370="","",'Mapa final'!AA370)</f>
        <v/>
      </c>
      <c r="K367" s="412" t="str">
        <f t="shared" si="5"/>
        <v/>
      </c>
      <c r="L367" s="412" t="str">
        <f>IF('Mapa final'!AD370="","",'Mapa final'!AD370)</f>
        <v/>
      </c>
      <c r="M367" s="347" t="str">
        <f>IF('Mapa final'!P370="","",'Mapa final'!P370)</f>
        <v/>
      </c>
      <c r="N367" s="409"/>
      <c r="O367" s="409"/>
      <c r="P367" s="409"/>
      <c r="Q367" s="410"/>
    </row>
    <row r="368" spans="1:17" ht="51.75" customHeight="1" x14ac:dyDescent="0.25">
      <c r="A368" s="118" t="s">
        <v>999</v>
      </c>
      <c r="B368" s="697"/>
      <c r="C368" s="699"/>
      <c r="D368" s="701"/>
      <c r="E368" s="699"/>
      <c r="F368" s="702"/>
      <c r="G368" s="702"/>
      <c r="H368" s="695"/>
      <c r="I368" s="412" t="str">
        <f>IF('Mapa final'!Y371="","",'Mapa final'!Y371)</f>
        <v/>
      </c>
      <c r="J368" s="412" t="str">
        <f>IF('Mapa final'!AA371="","",'Mapa final'!AA371)</f>
        <v/>
      </c>
      <c r="K368" s="412" t="str">
        <f t="shared" si="5"/>
        <v/>
      </c>
      <c r="L368" s="412" t="str">
        <f>IF('Mapa final'!AD371="","",'Mapa final'!AD371)</f>
        <v/>
      </c>
      <c r="M368" s="347" t="str">
        <f>IF('Mapa final'!P371="","",'Mapa final'!P371)</f>
        <v/>
      </c>
      <c r="N368" s="409"/>
      <c r="O368" s="409"/>
      <c r="P368" s="409"/>
      <c r="Q368" s="410"/>
    </row>
    <row r="369" spans="1:17" ht="51.75" customHeight="1" x14ac:dyDescent="0.25">
      <c r="A369" s="118" t="s">
        <v>1000</v>
      </c>
      <c r="B369" s="697"/>
      <c r="C369" s="699"/>
      <c r="D369" s="701"/>
      <c r="E369" s="699"/>
      <c r="F369" s="702"/>
      <c r="G369" s="702"/>
      <c r="H369" s="695"/>
      <c r="I369" s="412" t="str">
        <f>IF('Mapa final'!Y372="","",'Mapa final'!Y372)</f>
        <v/>
      </c>
      <c r="J369" s="412" t="str">
        <f>IF('Mapa final'!AA372="","",'Mapa final'!AA372)</f>
        <v/>
      </c>
      <c r="K369" s="412" t="str">
        <f t="shared" si="5"/>
        <v/>
      </c>
      <c r="L369" s="412" t="str">
        <f>IF('Mapa final'!AD372="","",'Mapa final'!AD372)</f>
        <v/>
      </c>
      <c r="M369" s="347" t="str">
        <f>IF('Mapa final'!P372="","",'Mapa final'!P372)</f>
        <v/>
      </c>
      <c r="N369" s="409"/>
      <c r="O369" s="409"/>
      <c r="P369" s="409"/>
      <c r="Q369" s="410"/>
    </row>
    <row r="370" spans="1:17" ht="51.75" customHeight="1" x14ac:dyDescent="0.25">
      <c r="A370" s="118" t="s">
        <v>1001</v>
      </c>
      <c r="B370" s="697"/>
      <c r="C370" s="699"/>
      <c r="D370" s="701"/>
      <c r="E370" s="699"/>
      <c r="F370" s="702"/>
      <c r="G370" s="702"/>
      <c r="H370" s="695"/>
      <c r="I370" s="412" t="str">
        <f>IF('Mapa final'!Y373="","",'Mapa final'!Y373)</f>
        <v/>
      </c>
      <c r="J370" s="412" t="str">
        <f>IF('Mapa final'!AA373="","",'Mapa final'!AA373)</f>
        <v/>
      </c>
      <c r="K370" s="412" t="str">
        <f t="shared" si="5"/>
        <v/>
      </c>
      <c r="L370" s="412" t="str">
        <f>IF('Mapa final'!AD373="","",'Mapa final'!AD373)</f>
        <v/>
      </c>
      <c r="M370" s="347" t="str">
        <f>IF('Mapa final'!P373="","",'Mapa final'!P373)</f>
        <v/>
      </c>
      <c r="N370" s="409"/>
      <c r="O370" s="409"/>
      <c r="P370" s="409"/>
      <c r="Q370" s="410"/>
    </row>
    <row r="371" spans="1:17" ht="51.75" customHeight="1" x14ac:dyDescent="0.25">
      <c r="A371" s="118" t="s">
        <v>1002</v>
      </c>
      <c r="B371" s="697"/>
      <c r="C371" s="699"/>
      <c r="D371" s="701"/>
      <c r="E371" s="699"/>
      <c r="F371" s="702"/>
      <c r="G371" s="702"/>
      <c r="H371" s="695"/>
      <c r="I371" s="412" t="str">
        <f>IF('Mapa final'!Y374="","",'Mapa final'!Y374)</f>
        <v/>
      </c>
      <c r="J371" s="412" t="str">
        <f>IF('Mapa final'!AA374="","",'Mapa final'!AA374)</f>
        <v/>
      </c>
      <c r="K371" s="412" t="str">
        <f t="shared" si="5"/>
        <v/>
      </c>
      <c r="L371" s="412" t="str">
        <f>IF('Mapa final'!AD374="","",'Mapa final'!AD374)</f>
        <v/>
      </c>
      <c r="M371" s="347" t="str">
        <f>IF('Mapa final'!P374="","",'Mapa final'!P374)</f>
        <v/>
      </c>
      <c r="N371" s="409"/>
      <c r="O371" s="409"/>
      <c r="P371" s="409"/>
      <c r="Q371" s="410"/>
    </row>
    <row r="372" spans="1:17" ht="51.75" customHeight="1" x14ac:dyDescent="0.25">
      <c r="A372" s="118" t="s">
        <v>1003</v>
      </c>
      <c r="B372" s="697"/>
      <c r="C372" s="699"/>
      <c r="D372" s="701"/>
      <c r="E372" s="699"/>
      <c r="F372" s="702"/>
      <c r="G372" s="702"/>
      <c r="H372" s="695"/>
      <c r="I372" s="412" t="str">
        <f>IF('Mapa final'!Y375="","",'Mapa final'!Y375)</f>
        <v/>
      </c>
      <c r="J372" s="412" t="str">
        <f>IF('Mapa final'!AA375="","",'Mapa final'!AA375)</f>
        <v/>
      </c>
      <c r="K372" s="412" t="str">
        <f t="shared" si="5"/>
        <v/>
      </c>
      <c r="L372" s="412" t="str">
        <f>IF('Mapa final'!AD375="","",'Mapa final'!AD375)</f>
        <v/>
      </c>
      <c r="M372" s="347" t="str">
        <f>IF('Mapa final'!P375="","",'Mapa final'!P375)</f>
        <v/>
      </c>
      <c r="N372" s="409"/>
      <c r="O372" s="409"/>
      <c r="P372" s="409"/>
      <c r="Q372" s="410"/>
    </row>
    <row r="373" spans="1:17" ht="51.75" customHeight="1" x14ac:dyDescent="0.25">
      <c r="A373" s="118" t="s">
        <v>1004</v>
      </c>
      <c r="B373" s="696"/>
      <c r="C373" s="698" t="str">
        <f>IF('Mapa final'!E376="","",'Mapa final'!E376)</f>
        <v/>
      </c>
      <c r="D373" s="700"/>
      <c r="E373" s="698" t="str">
        <f>IF('Mapa final'!D376="","",'Mapa final'!D376)</f>
        <v/>
      </c>
      <c r="F373" s="702" t="str">
        <f>IF('Mapa final'!H376="","",'Mapa final'!H376)</f>
        <v/>
      </c>
      <c r="G373" s="702" t="str">
        <f>IF('Mapa final'!L376="","",'Mapa final'!L376)</f>
        <v/>
      </c>
      <c r="H373" s="69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12" t="str">
        <f>IF('Mapa final'!Y376="","",'Mapa final'!Y376)</f>
        <v/>
      </c>
      <c r="J373" s="412" t="str">
        <f>IF('Mapa final'!AA376="","",'Mapa final'!AA376)</f>
        <v/>
      </c>
      <c r="K373" s="412" t="str">
        <f t="shared" si="5"/>
        <v/>
      </c>
      <c r="L373" s="412" t="str">
        <f>IF('Mapa final'!AD376="","",'Mapa final'!AD376)</f>
        <v/>
      </c>
      <c r="M373" s="347" t="str">
        <f>IF('Mapa final'!P376="","",'Mapa final'!P376)</f>
        <v/>
      </c>
      <c r="N373" s="409"/>
      <c r="O373" s="409"/>
      <c r="P373" s="409"/>
      <c r="Q373" s="410"/>
    </row>
    <row r="374" spans="1:17" ht="51.75" customHeight="1" x14ac:dyDescent="0.25">
      <c r="A374" s="118" t="s">
        <v>1005</v>
      </c>
      <c r="B374" s="697"/>
      <c r="C374" s="699"/>
      <c r="D374" s="701"/>
      <c r="E374" s="699"/>
      <c r="F374" s="702"/>
      <c r="G374" s="702"/>
      <c r="H374" s="695"/>
      <c r="I374" s="412" t="str">
        <f>IF('Mapa final'!Y377="","",'Mapa final'!Y377)</f>
        <v/>
      </c>
      <c r="J374" s="412" t="str">
        <f>IF('Mapa final'!AA377="","",'Mapa final'!AA377)</f>
        <v/>
      </c>
      <c r="K374" s="412" t="str">
        <f t="shared" si="5"/>
        <v/>
      </c>
      <c r="L374" s="412" t="str">
        <f>IF('Mapa final'!AD377="","",'Mapa final'!AD377)</f>
        <v/>
      </c>
      <c r="M374" s="347" t="str">
        <f>IF('Mapa final'!P377="","",'Mapa final'!P377)</f>
        <v/>
      </c>
      <c r="N374" s="409"/>
      <c r="O374" s="409"/>
      <c r="P374" s="409"/>
      <c r="Q374" s="410"/>
    </row>
    <row r="375" spans="1:17" ht="51.75" customHeight="1" x14ac:dyDescent="0.25">
      <c r="A375" s="118" t="s">
        <v>1006</v>
      </c>
      <c r="B375" s="697"/>
      <c r="C375" s="699"/>
      <c r="D375" s="701"/>
      <c r="E375" s="699"/>
      <c r="F375" s="702"/>
      <c r="G375" s="702"/>
      <c r="H375" s="695"/>
      <c r="I375" s="412" t="str">
        <f>IF('Mapa final'!Y378="","",'Mapa final'!Y378)</f>
        <v/>
      </c>
      <c r="J375" s="412" t="str">
        <f>IF('Mapa final'!AA378="","",'Mapa final'!AA378)</f>
        <v/>
      </c>
      <c r="K375" s="412" t="str">
        <f t="shared" si="5"/>
        <v/>
      </c>
      <c r="L375" s="412" t="str">
        <f>IF('Mapa final'!AD378="","",'Mapa final'!AD378)</f>
        <v/>
      </c>
      <c r="M375" s="347" t="str">
        <f>IF('Mapa final'!P378="","",'Mapa final'!P378)</f>
        <v/>
      </c>
      <c r="N375" s="409"/>
      <c r="O375" s="409"/>
      <c r="P375" s="409"/>
      <c r="Q375" s="410"/>
    </row>
    <row r="376" spans="1:17" ht="51.75" customHeight="1" x14ac:dyDescent="0.25">
      <c r="A376" s="118" t="s">
        <v>1007</v>
      </c>
      <c r="B376" s="697"/>
      <c r="C376" s="699"/>
      <c r="D376" s="701"/>
      <c r="E376" s="699"/>
      <c r="F376" s="702"/>
      <c r="G376" s="702"/>
      <c r="H376" s="695"/>
      <c r="I376" s="412" t="str">
        <f>IF('Mapa final'!Y379="","",'Mapa final'!Y379)</f>
        <v/>
      </c>
      <c r="J376" s="412" t="str">
        <f>IF('Mapa final'!AA379="","",'Mapa final'!AA379)</f>
        <v/>
      </c>
      <c r="K376" s="412" t="str">
        <f t="shared" si="5"/>
        <v/>
      </c>
      <c r="L376" s="412" t="str">
        <f>IF('Mapa final'!AD379="","",'Mapa final'!AD379)</f>
        <v/>
      </c>
      <c r="M376" s="347" t="str">
        <f>IF('Mapa final'!P379="","",'Mapa final'!P379)</f>
        <v/>
      </c>
      <c r="N376" s="409"/>
      <c r="O376" s="409"/>
      <c r="P376" s="409"/>
      <c r="Q376" s="410"/>
    </row>
    <row r="377" spans="1:17" ht="51.75" customHeight="1" x14ac:dyDescent="0.25">
      <c r="A377" s="118" t="s">
        <v>1008</v>
      </c>
      <c r="B377" s="697"/>
      <c r="C377" s="699"/>
      <c r="D377" s="701"/>
      <c r="E377" s="699"/>
      <c r="F377" s="702"/>
      <c r="G377" s="702"/>
      <c r="H377" s="695"/>
      <c r="I377" s="412" t="str">
        <f>IF('Mapa final'!Y380="","",'Mapa final'!Y380)</f>
        <v/>
      </c>
      <c r="J377" s="412" t="str">
        <f>IF('Mapa final'!AA380="","",'Mapa final'!AA380)</f>
        <v/>
      </c>
      <c r="K377" s="412" t="str">
        <f t="shared" si="5"/>
        <v/>
      </c>
      <c r="L377" s="412" t="str">
        <f>IF('Mapa final'!AD380="","",'Mapa final'!AD380)</f>
        <v/>
      </c>
      <c r="M377" s="347" t="str">
        <f>IF('Mapa final'!P380="","",'Mapa final'!P380)</f>
        <v/>
      </c>
      <c r="N377" s="409"/>
      <c r="O377" s="409"/>
      <c r="P377" s="409"/>
      <c r="Q377" s="410"/>
    </row>
    <row r="378" spans="1:17" ht="51.75" customHeight="1" x14ac:dyDescent="0.25">
      <c r="A378" s="118" t="s">
        <v>1009</v>
      </c>
      <c r="B378" s="697"/>
      <c r="C378" s="699"/>
      <c r="D378" s="701"/>
      <c r="E378" s="699"/>
      <c r="F378" s="702"/>
      <c r="G378" s="702"/>
      <c r="H378" s="695"/>
      <c r="I378" s="412" t="str">
        <f>IF('Mapa final'!Y381="","",'Mapa final'!Y381)</f>
        <v/>
      </c>
      <c r="J378" s="412" t="str">
        <f>IF('Mapa final'!AA381="","",'Mapa final'!AA381)</f>
        <v/>
      </c>
      <c r="K378" s="412" t="str">
        <f t="shared" si="5"/>
        <v/>
      </c>
      <c r="L378" s="412" t="str">
        <f>IF('Mapa final'!AD381="","",'Mapa final'!AD381)</f>
        <v/>
      </c>
      <c r="M378" s="347" t="str">
        <f>IF('Mapa final'!P381="","",'Mapa final'!P381)</f>
        <v/>
      </c>
      <c r="N378" s="409"/>
      <c r="O378" s="409"/>
      <c r="P378" s="409"/>
      <c r="Q378" s="410"/>
    </row>
    <row r="379" spans="1:17" ht="51.75" customHeight="1" x14ac:dyDescent="0.25">
      <c r="A379" s="118" t="s">
        <v>1010</v>
      </c>
      <c r="B379" s="696"/>
      <c r="C379" s="698" t="str">
        <f>IF('Mapa final'!E382="","",'Mapa final'!E382)</f>
        <v/>
      </c>
      <c r="D379" s="700"/>
      <c r="E379" s="698" t="str">
        <f>IF('Mapa final'!D382="","",'Mapa final'!D382)</f>
        <v/>
      </c>
      <c r="F379" s="702" t="str">
        <f>IF('Mapa final'!H382="","",'Mapa final'!H382)</f>
        <v/>
      </c>
      <c r="G379" s="702" t="str">
        <f>IF('Mapa final'!L382="","",'Mapa final'!L382)</f>
        <v/>
      </c>
      <c r="H379" s="69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12" t="str">
        <f>IF('Mapa final'!Y382="","",'Mapa final'!Y382)</f>
        <v/>
      </c>
      <c r="J379" s="412" t="str">
        <f>IF('Mapa final'!AA382="","",'Mapa final'!AA382)</f>
        <v/>
      </c>
      <c r="K379" s="412" t="str">
        <f t="shared" si="5"/>
        <v/>
      </c>
      <c r="L379" s="412" t="str">
        <f>IF('Mapa final'!AD382="","",'Mapa final'!AD382)</f>
        <v/>
      </c>
      <c r="M379" s="347" t="str">
        <f>IF('Mapa final'!P382="","",'Mapa final'!P382)</f>
        <v/>
      </c>
      <c r="N379" s="409"/>
      <c r="O379" s="409"/>
      <c r="P379" s="409"/>
      <c r="Q379" s="410"/>
    </row>
    <row r="380" spans="1:17" ht="51.75" customHeight="1" x14ac:dyDescent="0.25">
      <c r="A380" s="118" t="s">
        <v>1011</v>
      </c>
      <c r="B380" s="697"/>
      <c r="C380" s="699"/>
      <c r="D380" s="701"/>
      <c r="E380" s="699"/>
      <c r="F380" s="702"/>
      <c r="G380" s="702"/>
      <c r="H380" s="695"/>
      <c r="I380" s="412" t="str">
        <f>IF('Mapa final'!Y383="","",'Mapa final'!Y383)</f>
        <v/>
      </c>
      <c r="J380" s="412" t="str">
        <f>IF('Mapa final'!AA383="","",'Mapa final'!AA383)</f>
        <v/>
      </c>
      <c r="K380" s="412" t="str">
        <f t="shared" si="5"/>
        <v/>
      </c>
      <c r="L380" s="412" t="str">
        <f>IF('Mapa final'!AD383="","",'Mapa final'!AD383)</f>
        <v/>
      </c>
      <c r="M380" s="347" t="str">
        <f>IF('Mapa final'!P383="","",'Mapa final'!P383)</f>
        <v/>
      </c>
      <c r="N380" s="409"/>
      <c r="O380" s="409"/>
      <c r="P380" s="409"/>
      <c r="Q380" s="410"/>
    </row>
    <row r="381" spans="1:17" ht="51.75" customHeight="1" x14ac:dyDescent="0.25">
      <c r="A381" s="118" t="s">
        <v>1012</v>
      </c>
      <c r="B381" s="697"/>
      <c r="C381" s="699"/>
      <c r="D381" s="701"/>
      <c r="E381" s="699"/>
      <c r="F381" s="702"/>
      <c r="G381" s="702"/>
      <c r="H381" s="695"/>
      <c r="I381" s="412" t="str">
        <f>IF('Mapa final'!Y384="","",'Mapa final'!Y384)</f>
        <v/>
      </c>
      <c r="J381" s="412" t="str">
        <f>IF('Mapa final'!AA384="","",'Mapa final'!AA384)</f>
        <v/>
      </c>
      <c r="K381" s="412" t="str">
        <f t="shared" si="5"/>
        <v/>
      </c>
      <c r="L381" s="412" t="str">
        <f>IF('Mapa final'!AD384="","",'Mapa final'!AD384)</f>
        <v/>
      </c>
      <c r="M381" s="347" t="str">
        <f>IF('Mapa final'!P384="","",'Mapa final'!P384)</f>
        <v/>
      </c>
      <c r="N381" s="409"/>
      <c r="O381" s="409"/>
      <c r="P381" s="409"/>
      <c r="Q381" s="410"/>
    </row>
    <row r="382" spans="1:17" ht="51.75" customHeight="1" x14ac:dyDescent="0.25">
      <c r="A382" s="118" t="s">
        <v>1013</v>
      </c>
      <c r="B382" s="697"/>
      <c r="C382" s="699"/>
      <c r="D382" s="701"/>
      <c r="E382" s="699"/>
      <c r="F382" s="702"/>
      <c r="G382" s="702"/>
      <c r="H382" s="695"/>
      <c r="I382" s="412" t="str">
        <f>IF('Mapa final'!Y385="","",'Mapa final'!Y385)</f>
        <v/>
      </c>
      <c r="J382" s="412" t="str">
        <f>IF('Mapa final'!AA385="","",'Mapa final'!AA385)</f>
        <v/>
      </c>
      <c r="K382" s="412" t="str">
        <f t="shared" si="5"/>
        <v/>
      </c>
      <c r="L382" s="412" t="str">
        <f>IF('Mapa final'!AD385="","",'Mapa final'!AD385)</f>
        <v/>
      </c>
      <c r="M382" s="347" t="str">
        <f>IF('Mapa final'!P385="","",'Mapa final'!P385)</f>
        <v/>
      </c>
      <c r="N382" s="409"/>
      <c r="O382" s="409"/>
      <c r="P382" s="409"/>
      <c r="Q382" s="410"/>
    </row>
    <row r="383" spans="1:17" ht="51.75" customHeight="1" x14ac:dyDescent="0.25">
      <c r="A383" s="118" t="s">
        <v>1014</v>
      </c>
      <c r="B383" s="697"/>
      <c r="C383" s="699"/>
      <c r="D383" s="701"/>
      <c r="E383" s="699"/>
      <c r="F383" s="702"/>
      <c r="G383" s="702"/>
      <c r="H383" s="695"/>
      <c r="I383" s="412" t="str">
        <f>IF('Mapa final'!Y386="","",'Mapa final'!Y386)</f>
        <v/>
      </c>
      <c r="J383" s="412" t="str">
        <f>IF('Mapa final'!AA386="","",'Mapa final'!AA386)</f>
        <v/>
      </c>
      <c r="K383" s="412" t="str">
        <f t="shared" si="5"/>
        <v/>
      </c>
      <c r="L383" s="412" t="str">
        <f>IF('Mapa final'!AD386="","",'Mapa final'!AD386)</f>
        <v/>
      </c>
      <c r="M383" s="347" t="str">
        <f>IF('Mapa final'!P386="","",'Mapa final'!P386)</f>
        <v/>
      </c>
      <c r="N383" s="409"/>
      <c r="O383" s="409"/>
      <c r="P383" s="409"/>
      <c r="Q383" s="410"/>
    </row>
    <row r="384" spans="1:17" ht="51.75" customHeight="1" x14ac:dyDescent="0.25">
      <c r="A384" s="118" t="s">
        <v>1015</v>
      </c>
      <c r="B384" s="697"/>
      <c r="C384" s="699"/>
      <c r="D384" s="701"/>
      <c r="E384" s="699"/>
      <c r="F384" s="702"/>
      <c r="G384" s="702"/>
      <c r="H384" s="695"/>
      <c r="I384" s="412" t="str">
        <f>IF('Mapa final'!Y387="","",'Mapa final'!Y387)</f>
        <v/>
      </c>
      <c r="J384" s="412" t="str">
        <f>IF('Mapa final'!AA387="","",'Mapa final'!AA387)</f>
        <v/>
      </c>
      <c r="K384" s="412" t="str">
        <f t="shared" si="5"/>
        <v/>
      </c>
      <c r="L384" s="412" t="str">
        <f>IF('Mapa final'!AD387="","",'Mapa final'!AD387)</f>
        <v/>
      </c>
      <c r="M384" s="347" t="str">
        <f>IF('Mapa final'!P387="","",'Mapa final'!P387)</f>
        <v/>
      </c>
      <c r="N384" s="409"/>
      <c r="O384" s="409"/>
      <c r="P384" s="409"/>
      <c r="Q384" s="410"/>
    </row>
    <row r="385" spans="1:17" ht="51.75" customHeight="1" x14ac:dyDescent="0.25">
      <c r="A385" s="118" t="s">
        <v>1016</v>
      </c>
      <c r="B385" s="696"/>
      <c r="C385" s="698" t="str">
        <f>IF('Mapa final'!E388="","",'Mapa final'!E388)</f>
        <v/>
      </c>
      <c r="D385" s="700"/>
      <c r="E385" s="698" t="str">
        <f>IF('Mapa final'!D388="","",'Mapa final'!D388)</f>
        <v/>
      </c>
      <c r="F385" s="702" t="str">
        <f>IF('Mapa final'!H388="","",'Mapa final'!H388)</f>
        <v/>
      </c>
      <c r="G385" s="702" t="str">
        <f>IF('Mapa final'!L388="","",'Mapa final'!L388)</f>
        <v/>
      </c>
      <c r="H385" s="69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12" t="str">
        <f>IF('Mapa final'!Y388="","",'Mapa final'!Y388)</f>
        <v/>
      </c>
      <c r="J385" s="412" t="str">
        <f>IF('Mapa final'!AA388="","",'Mapa final'!AA388)</f>
        <v/>
      </c>
      <c r="K385" s="412" t="str">
        <f t="shared" si="5"/>
        <v/>
      </c>
      <c r="L385" s="412" t="str">
        <f>IF('Mapa final'!AD388="","",'Mapa final'!AD388)</f>
        <v/>
      </c>
      <c r="M385" s="347" t="str">
        <f>IF('Mapa final'!P388="","",'Mapa final'!P388)</f>
        <v/>
      </c>
      <c r="N385" s="409"/>
      <c r="O385" s="409"/>
      <c r="P385" s="409"/>
      <c r="Q385" s="410"/>
    </row>
    <row r="386" spans="1:17" ht="51.75" customHeight="1" x14ac:dyDescent="0.25">
      <c r="A386" s="118" t="s">
        <v>1017</v>
      </c>
      <c r="B386" s="697"/>
      <c r="C386" s="699"/>
      <c r="D386" s="701"/>
      <c r="E386" s="699"/>
      <c r="F386" s="702"/>
      <c r="G386" s="702"/>
      <c r="H386" s="695"/>
      <c r="I386" s="412" t="str">
        <f>IF('Mapa final'!Y389="","",'Mapa final'!Y389)</f>
        <v/>
      </c>
      <c r="J386" s="412" t="str">
        <f>IF('Mapa final'!AA389="","",'Mapa final'!AA389)</f>
        <v/>
      </c>
      <c r="K386" s="412" t="str">
        <f t="shared" si="5"/>
        <v/>
      </c>
      <c r="L386" s="412" t="str">
        <f>IF('Mapa final'!AD389="","",'Mapa final'!AD389)</f>
        <v/>
      </c>
      <c r="M386" s="347" t="str">
        <f>IF('Mapa final'!P389="","",'Mapa final'!P389)</f>
        <v/>
      </c>
      <c r="N386" s="409"/>
      <c r="O386" s="409"/>
      <c r="P386" s="409"/>
      <c r="Q386" s="410"/>
    </row>
    <row r="387" spans="1:17" ht="51.75" customHeight="1" x14ac:dyDescent="0.25">
      <c r="A387" s="118" t="s">
        <v>1018</v>
      </c>
      <c r="B387" s="697"/>
      <c r="C387" s="699"/>
      <c r="D387" s="701"/>
      <c r="E387" s="699"/>
      <c r="F387" s="702"/>
      <c r="G387" s="702"/>
      <c r="H387" s="695"/>
      <c r="I387" s="412" t="str">
        <f>IF('Mapa final'!Y390="","",'Mapa final'!Y390)</f>
        <v/>
      </c>
      <c r="J387" s="412" t="str">
        <f>IF('Mapa final'!AA390="","",'Mapa final'!AA390)</f>
        <v/>
      </c>
      <c r="K387" s="412" t="str">
        <f t="shared" si="5"/>
        <v/>
      </c>
      <c r="L387" s="412" t="str">
        <f>IF('Mapa final'!AD390="","",'Mapa final'!AD390)</f>
        <v/>
      </c>
      <c r="M387" s="347" t="str">
        <f>IF('Mapa final'!P390="","",'Mapa final'!P390)</f>
        <v/>
      </c>
      <c r="N387" s="409"/>
      <c r="O387" s="409"/>
      <c r="P387" s="409"/>
      <c r="Q387" s="410"/>
    </row>
    <row r="388" spans="1:17" ht="51.75" customHeight="1" x14ac:dyDescent="0.25">
      <c r="A388" s="118" t="s">
        <v>1019</v>
      </c>
      <c r="B388" s="697"/>
      <c r="C388" s="699"/>
      <c r="D388" s="701"/>
      <c r="E388" s="699"/>
      <c r="F388" s="702"/>
      <c r="G388" s="702"/>
      <c r="H388" s="695"/>
      <c r="I388" s="412" t="str">
        <f>IF('Mapa final'!Y391="","",'Mapa final'!Y391)</f>
        <v/>
      </c>
      <c r="J388" s="412" t="str">
        <f>IF('Mapa final'!AA391="","",'Mapa final'!AA391)</f>
        <v/>
      </c>
      <c r="K388" s="412" t="str">
        <f t="shared" si="5"/>
        <v/>
      </c>
      <c r="L388" s="412" t="str">
        <f>IF('Mapa final'!AD391="","",'Mapa final'!AD391)</f>
        <v/>
      </c>
      <c r="M388" s="347" t="str">
        <f>IF('Mapa final'!P391="","",'Mapa final'!P391)</f>
        <v/>
      </c>
      <c r="N388" s="409"/>
      <c r="O388" s="409"/>
      <c r="P388" s="409"/>
      <c r="Q388" s="410"/>
    </row>
    <row r="389" spans="1:17" ht="51.75" customHeight="1" x14ac:dyDescent="0.25">
      <c r="A389" s="118" t="s">
        <v>1020</v>
      </c>
      <c r="B389" s="697"/>
      <c r="C389" s="699"/>
      <c r="D389" s="701"/>
      <c r="E389" s="699"/>
      <c r="F389" s="702"/>
      <c r="G389" s="702"/>
      <c r="H389" s="695"/>
      <c r="I389" s="412" t="str">
        <f>IF('Mapa final'!Y392="","",'Mapa final'!Y392)</f>
        <v/>
      </c>
      <c r="J389" s="412" t="str">
        <f>IF('Mapa final'!AA392="","",'Mapa final'!AA392)</f>
        <v/>
      </c>
      <c r="K389" s="412" t="str">
        <f t="shared" si="5"/>
        <v/>
      </c>
      <c r="L389" s="412" t="str">
        <f>IF('Mapa final'!AD392="","",'Mapa final'!AD392)</f>
        <v/>
      </c>
      <c r="M389" s="347" t="str">
        <f>IF('Mapa final'!P392="","",'Mapa final'!P392)</f>
        <v/>
      </c>
      <c r="N389" s="409"/>
      <c r="O389" s="409"/>
      <c r="P389" s="409"/>
      <c r="Q389" s="410"/>
    </row>
    <row r="390" spans="1:17" ht="51.75" customHeight="1" x14ac:dyDescent="0.25">
      <c r="A390" s="118" t="s">
        <v>1021</v>
      </c>
      <c r="B390" s="697"/>
      <c r="C390" s="699"/>
      <c r="D390" s="701"/>
      <c r="E390" s="699"/>
      <c r="F390" s="702"/>
      <c r="G390" s="702"/>
      <c r="H390" s="695"/>
      <c r="I390" s="412" t="str">
        <f>IF('Mapa final'!Y393="","",'Mapa final'!Y393)</f>
        <v/>
      </c>
      <c r="J390" s="412" t="str">
        <f>IF('Mapa final'!AA393="","",'Mapa final'!AA393)</f>
        <v/>
      </c>
      <c r="K390" s="412" t="str">
        <f t="shared" si="5"/>
        <v/>
      </c>
      <c r="L390" s="412" t="str">
        <f>IF('Mapa final'!AD393="","",'Mapa final'!AD393)</f>
        <v/>
      </c>
      <c r="M390" s="347" t="str">
        <f>IF('Mapa final'!P393="","",'Mapa final'!P393)</f>
        <v/>
      </c>
      <c r="N390" s="409"/>
      <c r="O390" s="409"/>
      <c r="P390" s="409"/>
      <c r="Q390" s="410"/>
    </row>
    <row r="391" spans="1:17" ht="51.75" customHeight="1" x14ac:dyDescent="0.25">
      <c r="A391" s="118" t="s">
        <v>1022</v>
      </c>
      <c r="B391" s="696"/>
      <c r="C391" s="698" t="str">
        <f>IF('Mapa final'!E394="","",'Mapa final'!E394)</f>
        <v/>
      </c>
      <c r="D391" s="700"/>
      <c r="E391" s="698" t="str">
        <f>IF('Mapa final'!D394="","",'Mapa final'!D394)</f>
        <v/>
      </c>
      <c r="F391" s="702" t="str">
        <f>IF('Mapa final'!H394="","",'Mapa final'!H394)</f>
        <v/>
      </c>
      <c r="G391" s="702" t="str">
        <f>IF('Mapa final'!L394="","",'Mapa final'!L394)</f>
        <v/>
      </c>
      <c r="H391" s="69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12" t="str">
        <f>IF('Mapa final'!Y394="","",'Mapa final'!Y394)</f>
        <v/>
      </c>
      <c r="J391" s="412" t="str">
        <f>IF('Mapa final'!AA394="","",'Mapa final'!AA394)</f>
        <v/>
      </c>
      <c r="K391" s="412" t="str">
        <f t="shared" si="5"/>
        <v/>
      </c>
      <c r="L391" s="412" t="str">
        <f>IF('Mapa final'!AD394="","",'Mapa final'!AD394)</f>
        <v/>
      </c>
      <c r="M391" s="347" t="str">
        <f>IF('Mapa final'!P394="","",'Mapa final'!P394)</f>
        <v/>
      </c>
      <c r="N391" s="409"/>
      <c r="O391" s="409"/>
      <c r="P391" s="409"/>
      <c r="Q391" s="410"/>
    </row>
    <row r="392" spans="1:17" ht="51.75" customHeight="1" x14ac:dyDescent="0.25">
      <c r="A392" s="118" t="s">
        <v>1023</v>
      </c>
      <c r="B392" s="697"/>
      <c r="C392" s="699"/>
      <c r="D392" s="701"/>
      <c r="E392" s="699"/>
      <c r="F392" s="702"/>
      <c r="G392" s="702"/>
      <c r="H392" s="695"/>
      <c r="I392" s="412" t="str">
        <f>IF('Mapa final'!Y395="","",'Mapa final'!Y395)</f>
        <v/>
      </c>
      <c r="J392" s="412" t="str">
        <f>IF('Mapa final'!AA395="","",'Mapa final'!AA395)</f>
        <v/>
      </c>
      <c r="K392" s="412"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12" t="str">
        <f>IF('Mapa final'!AD395="","",'Mapa final'!AD395)</f>
        <v/>
      </c>
      <c r="M392" s="347" t="str">
        <f>IF('Mapa final'!P395="","",'Mapa final'!P395)</f>
        <v/>
      </c>
      <c r="N392" s="409"/>
      <c r="O392" s="409"/>
      <c r="P392" s="409"/>
      <c r="Q392" s="410"/>
    </row>
    <row r="393" spans="1:17" ht="51.75" customHeight="1" x14ac:dyDescent="0.25">
      <c r="A393" s="118" t="s">
        <v>1024</v>
      </c>
      <c r="B393" s="697"/>
      <c r="C393" s="699"/>
      <c r="D393" s="701"/>
      <c r="E393" s="699"/>
      <c r="F393" s="702"/>
      <c r="G393" s="702"/>
      <c r="H393" s="695"/>
      <c r="I393" s="412" t="str">
        <f>IF('Mapa final'!Y396="","",'Mapa final'!Y396)</f>
        <v/>
      </c>
      <c r="J393" s="412" t="str">
        <f>IF('Mapa final'!AA396="","",'Mapa final'!AA396)</f>
        <v/>
      </c>
      <c r="K393" s="412" t="str">
        <f t="shared" si="6"/>
        <v/>
      </c>
      <c r="L393" s="412" t="str">
        <f>IF('Mapa final'!AD396="","",'Mapa final'!AD396)</f>
        <v/>
      </c>
      <c r="M393" s="347" t="str">
        <f>IF('Mapa final'!P396="","",'Mapa final'!P396)</f>
        <v/>
      </c>
      <c r="N393" s="409"/>
      <c r="O393" s="409"/>
      <c r="P393" s="409"/>
      <c r="Q393" s="410"/>
    </row>
    <row r="394" spans="1:17" ht="51.75" customHeight="1" x14ac:dyDescent="0.25">
      <c r="A394" s="118" t="s">
        <v>1025</v>
      </c>
      <c r="B394" s="697"/>
      <c r="C394" s="699"/>
      <c r="D394" s="701"/>
      <c r="E394" s="699"/>
      <c r="F394" s="702"/>
      <c r="G394" s="702"/>
      <c r="H394" s="695"/>
      <c r="I394" s="412" t="str">
        <f>IF('Mapa final'!Y397="","",'Mapa final'!Y397)</f>
        <v/>
      </c>
      <c r="J394" s="412" t="str">
        <f>IF('Mapa final'!AA397="","",'Mapa final'!AA397)</f>
        <v/>
      </c>
      <c r="K394" s="412" t="str">
        <f t="shared" si="6"/>
        <v/>
      </c>
      <c r="L394" s="412" t="str">
        <f>IF('Mapa final'!AD397="","",'Mapa final'!AD397)</f>
        <v/>
      </c>
      <c r="M394" s="347" t="str">
        <f>IF('Mapa final'!P397="","",'Mapa final'!P397)</f>
        <v/>
      </c>
      <c r="N394" s="409"/>
      <c r="O394" s="409"/>
      <c r="P394" s="409"/>
      <c r="Q394" s="410"/>
    </row>
    <row r="395" spans="1:17" ht="51.75" customHeight="1" x14ac:dyDescent="0.25">
      <c r="A395" s="118" t="s">
        <v>1026</v>
      </c>
      <c r="B395" s="697"/>
      <c r="C395" s="699"/>
      <c r="D395" s="701"/>
      <c r="E395" s="699"/>
      <c r="F395" s="702"/>
      <c r="G395" s="702"/>
      <c r="H395" s="695"/>
      <c r="I395" s="412" t="str">
        <f>IF('Mapa final'!Y398="","",'Mapa final'!Y398)</f>
        <v/>
      </c>
      <c r="J395" s="412" t="str">
        <f>IF('Mapa final'!AA398="","",'Mapa final'!AA398)</f>
        <v/>
      </c>
      <c r="K395" s="412" t="str">
        <f t="shared" si="6"/>
        <v/>
      </c>
      <c r="L395" s="412" t="str">
        <f>IF('Mapa final'!AD398="","",'Mapa final'!AD398)</f>
        <v/>
      </c>
      <c r="M395" s="347" t="str">
        <f>IF('Mapa final'!P398="","",'Mapa final'!P398)</f>
        <v/>
      </c>
      <c r="N395" s="409"/>
      <c r="O395" s="409"/>
      <c r="P395" s="409"/>
      <c r="Q395" s="410"/>
    </row>
    <row r="396" spans="1:17" ht="51.75" customHeight="1" x14ac:dyDescent="0.25">
      <c r="A396" s="118" t="s">
        <v>1027</v>
      </c>
      <c r="B396" s="697"/>
      <c r="C396" s="699"/>
      <c r="D396" s="701"/>
      <c r="E396" s="699"/>
      <c r="F396" s="702"/>
      <c r="G396" s="702"/>
      <c r="H396" s="695"/>
      <c r="I396" s="412" t="str">
        <f>IF('Mapa final'!Y399="","",'Mapa final'!Y399)</f>
        <v/>
      </c>
      <c r="J396" s="412" t="str">
        <f>IF('Mapa final'!AA399="","",'Mapa final'!AA399)</f>
        <v/>
      </c>
      <c r="K396" s="412" t="str">
        <f t="shared" si="6"/>
        <v/>
      </c>
      <c r="L396" s="412" t="str">
        <f>IF('Mapa final'!AD399="","",'Mapa final'!AD399)</f>
        <v/>
      </c>
      <c r="M396" s="347" t="str">
        <f>IF('Mapa final'!P399="","",'Mapa final'!P399)</f>
        <v/>
      </c>
      <c r="N396" s="409"/>
      <c r="O396" s="409"/>
      <c r="P396" s="409"/>
      <c r="Q396" s="410"/>
    </row>
    <row r="397" spans="1:17" ht="51.75" customHeight="1" x14ac:dyDescent="0.25">
      <c r="A397" s="118" t="s">
        <v>1028</v>
      </c>
      <c r="B397" s="696"/>
      <c r="C397" s="698" t="str">
        <f>IF('Mapa final'!E400="","",'Mapa final'!E400)</f>
        <v/>
      </c>
      <c r="D397" s="700"/>
      <c r="E397" s="698" t="str">
        <f>IF('Mapa final'!D400="","",'Mapa final'!D400)</f>
        <v/>
      </c>
      <c r="F397" s="702" t="str">
        <f>IF('Mapa final'!H400="","",'Mapa final'!H400)</f>
        <v/>
      </c>
      <c r="G397" s="702" t="str">
        <f>IF('Mapa final'!L400="","",'Mapa final'!L400)</f>
        <v/>
      </c>
      <c r="H397" s="69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12" t="str">
        <f>IF('Mapa final'!Y400="","",'Mapa final'!Y400)</f>
        <v/>
      </c>
      <c r="J397" s="412" t="str">
        <f>IF('Mapa final'!AA400="","",'Mapa final'!AA400)</f>
        <v/>
      </c>
      <c r="K397" s="412" t="str">
        <f t="shared" si="6"/>
        <v/>
      </c>
      <c r="L397" s="412" t="str">
        <f>IF('Mapa final'!AD400="","",'Mapa final'!AD400)</f>
        <v/>
      </c>
      <c r="M397" s="347" t="str">
        <f>IF('Mapa final'!P400="","",'Mapa final'!P400)</f>
        <v/>
      </c>
      <c r="N397" s="409"/>
      <c r="O397" s="409"/>
      <c r="P397" s="409"/>
      <c r="Q397" s="410"/>
    </row>
    <row r="398" spans="1:17" ht="51.75" customHeight="1" x14ac:dyDescent="0.25">
      <c r="A398" s="118" t="s">
        <v>1029</v>
      </c>
      <c r="B398" s="697"/>
      <c r="C398" s="699"/>
      <c r="D398" s="701"/>
      <c r="E398" s="699"/>
      <c r="F398" s="702"/>
      <c r="G398" s="702"/>
      <c r="H398" s="695"/>
      <c r="I398" s="412" t="str">
        <f>IF('Mapa final'!Y401="","",'Mapa final'!Y401)</f>
        <v/>
      </c>
      <c r="J398" s="412" t="str">
        <f>IF('Mapa final'!AA401="","",'Mapa final'!AA401)</f>
        <v/>
      </c>
      <c r="K398" s="412" t="str">
        <f t="shared" si="6"/>
        <v/>
      </c>
      <c r="L398" s="412" t="str">
        <f>IF('Mapa final'!AD401="","",'Mapa final'!AD401)</f>
        <v/>
      </c>
      <c r="M398" s="347" t="str">
        <f>IF('Mapa final'!P401="","",'Mapa final'!P401)</f>
        <v/>
      </c>
      <c r="N398" s="409"/>
      <c r="O398" s="409"/>
      <c r="P398" s="409"/>
      <c r="Q398" s="410"/>
    </row>
    <row r="399" spans="1:17" ht="51.75" customHeight="1" x14ac:dyDescent="0.25">
      <c r="A399" s="118" t="s">
        <v>1030</v>
      </c>
      <c r="B399" s="697"/>
      <c r="C399" s="699"/>
      <c r="D399" s="701"/>
      <c r="E399" s="699"/>
      <c r="F399" s="702"/>
      <c r="G399" s="702"/>
      <c r="H399" s="695"/>
      <c r="I399" s="412" t="str">
        <f>IF('Mapa final'!Y402="","",'Mapa final'!Y402)</f>
        <v/>
      </c>
      <c r="J399" s="412" t="str">
        <f>IF('Mapa final'!AA402="","",'Mapa final'!AA402)</f>
        <v/>
      </c>
      <c r="K399" s="412" t="str">
        <f t="shared" si="6"/>
        <v/>
      </c>
      <c r="L399" s="412" t="str">
        <f>IF('Mapa final'!AD402="","",'Mapa final'!AD402)</f>
        <v/>
      </c>
      <c r="M399" s="347" t="str">
        <f>IF('Mapa final'!P402="","",'Mapa final'!P402)</f>
        <v/>
      </c>
      <c r="N399" s="409"/>
      <c r="O399" s="409"/>
      <c r="P399" s="409"/>
      <c r="Q399" s="410"/>
    </row>
    <row r="400" spans="1:17" ht="51.75" customHeight="1" x14ac:dyDescent="0.25">
      <c r="A400" s="118" t="s">
        <v>1031</v>
      </c>
      <c r="B400" s="697"/>
      <c r="C400" s="699"/>
      <c r="D400" s="701"/>
      <c r="E400" s="699"/>
      <c r="F400" s="702"/>
      <c r="G400" s="702"/>
      <c r="H400" s="695"/>
      <c r="I400" s="412" t="str">
        <f>IF('Mapa final'!Y403="","",'Mapa final'!Y403)</f>
        <v/>
      </c>
      <c r="J400" s="412" t="str">
        <f>IF('Mapa final'!AA403="","",'Mapa final'!AA403)</f>
        <v/>
      </c>
      <c r="K400" s="412" t="str">
        <f t="shared" si="6"/>
        <v/>
      </c>
      <c r="L400" s="412" t="str">
        <f>IF('Mapa final'!AD403="","",'Mapa final'!AD403)</f>
        <v/>
      </c>
      <c r="M400" s="347" t="str">
        <f>IF('Mapa final'!P403="","",'Mapa final'!P403)</f>
        <v/>
      </c>
      <c r="N400" s="409"/>
      <c r="O400" s="409"/>
      <c r="P400" s="409"/>
      <c r="Q400" s="410"/>
    </row>
    <row r="401" spans="1:17" ht="51.75" customHeight="1" x14ac:dyDescent="0.25">
      <c r="A401" s="118" t="s">
        <v>1032</v>
      </c>
      <c r="B401" s="697"/>
      <c r="C401" s="699"/>
      <c r="D401" s="701"/>
      <c r="E401" s="699"/>
      <c r="F401" s="702"/>
      <c r="G401" s="702"/>
      <c r="H401" s="695"/>
      <c r="I401" s="412" t="str">
        <f>IF('Mapa final'!Y404="","",'Mapa final'!Y404)</f>
        <v/>
      </c>
      <c r="J401" s="412" t="str">
        <f>IF('Mapa final'!AA404="","",'Mapa final'!AA404)</f>
        <v/>
      </c>
      <c r="K401" s="412" t="str">
        <f t="shared" si="6"/>
        <v/>
      </c>
      <c r="L401" s="412" t="str">
        <f>IF('Mapa final'!AD404="","",'Mapa final'!AD404)</f>
        <v/>
      </c>
      <c r="M401" s="347" t="str">
        <f>IF('Mapa final'!P404="","",'Mapa final'!P404)</f>
        <v/>
      </c>
      <c r="N401" s="409"/>
      <c r="O401" s="409"/>
      <c r="P401" s="409"/>
      <c r="Q401" s="410"/>
    </row>
    <row r="402" spans="1:17" ht="51.75" customHeight="1" x14ac:dyDescent="0.25">
      <c r="A402" s="118" t="s">
        <v>1033</v>
      </c>
      <c r="B402" s="697"/>
      <c r="C402" s="699"/>
      <c r="D402" s="701"/>
      <c r="E402" s="699"/>
      <c r="F402" s="702"/>
      <c r="G402" s="702"/>
      <c r="H402" s="695"/>
      <c r="I402" s="412" t="str">
        <f>IF('Mapa final'!Y405="","",'Mapa final'!Y405)</f>
        <v/>
      </c>
      <c r="J402" s="412" t="str">
        <f>IF('Mapa final'!AA405="","",'Mapa final'!AA405)</f>
        <v/>
      </c>
      <c r="K402" s="412" t="str">
        <f t="shared" si="6"/>
        <v/>
      </c>
      <c r="L402" s="412" t="str">
        <f>IF('Mapa final'!AD405="","",'Mapa final'!AD405)</f>
        <v/>
      </c>
      <c r="M402" s="347" t="str">
        <f>IF('Mapa final'!P405="","",'Mapa final'!P405)</f>
        <v/>
      </c>
      <c r="N402" s="409"/>
      <c r="O402" s="409"/>
      <c r="P402" s="409"/>
      <c r="Q402" s="410"/>
    </row>
    <row r="403" spans="1:17" ht="51.75" customHeight="1" x14ac:dyDescent="0.25">
      <c r="A403" s="118" t="s">
        <v>1034</v>
      </c>
      <c r="B403" s="696"/>
      <c r="C403" s="698" t="str">
        <f>IF('Mapa final'!E406="","",'Mapa final'!E406)</f>
        <v/>
      </c>
      <c r="D403" s="700"/>
      <c r="E403" s="698" t="str">
        <f>IF('Mapa final'!D406="","",'Mapa final'!D406)</f>
        <v/>
      </c>
      <c r="F403" s="702" t="str">
        <f>IF('Mapa final'!H406="","",'Mapa final'!H406)</f>
        <v/>
      </c>
      <c r="G403" s="702" t="str">
        <f>IF('Mapa final'!L406="","",'Mapa final'!L406)</f>
        <v/>
      </c>
      <c r="H403" s="69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12" t="str">
        <f>IF('Mapa final'!Y406="","",'Mapa final'!Y406)</f>
        <v/>
      </c>
      <c r="J403" s="412" t="str">
        <f>IF('Mapa final'!AA406="","",'Mapa final'!AA406)</f>
        <v/>
      </c>
      <c r="K403" s="412" t="str">
        <f t="shared" si="6"/>
        <v/>
      </c>
      <c r="L403" s="412" t="str">
        <f>IF('Mapa final'!AD406="","",'Mapa final'!AD406)</f>
        <v/>
      </c>
      <c r="M403" s="347" t="str">
        <f>IF('Mapa final'!P406="","",'Mapa final'!P406)</f>
        <v/>
      </c>
      <c r="N403" s="409"/>
      <c r="O403" s="409"/>
      <c r="P403" s="409"/>
      <c r="Q403" s="410"/>
    </row>
    <row r="404" spans="1:17" ht="51.75" customHeight="1" x14ac:dyDescent="0.25">
      <c r="A404" s="118" t="s">
        <v>1035</v>
      </c>
      <c r="B404" s="697"/>
      <c r="C404" s="699"/>
      <c r="D404" s="701"/>
      <c r="E404" s="699"/>
      <c r="F404" s="702"/>
      <c r="G404" s="702"/>
      <c r="H404" s="695"/>
      <c r="I404" s="412" t="str">
        <f>IF('Mapa final'!Y407="","",'Mapa final'!Y407)</f>
        <v/>
      </c>
      <c r="J404" s="412" t="str">
        <f>IF('Mapa final'!AA407="","",'Mapa final'!AA407)</f>
        <v/>
      </c>
      <c r="K404" s="412" t="str">
        <f t="shared" si="6"/>
        <v/>
      </c>
      <c r="L404" s="412" t="str">
        <f>IF('Mapa final'!AD407="","",'Mapa final'!AD407)</f>
        <v/>
      </c>
      <c r="M404" s="347" t="str">
        <f>IF('Mapa final'!P407="","",'Mapa final'!P407)</f>
        <v/>
      </c>
      <c r="N404" s="409"/>
      <c r="O404" s="409"/>
      <c r="P404" s="409"/>
      <c r="Q404" s="410"/>
    </row>
    <row r="405" spans="1:17" ht="51.75" customHeight="1" x14ac:dyDescent="0.25">
      <c r="A405" s="118" t="s">
        <v>1036</v>
      </c>
      <c r="B405" s="697"/>
      <c r="C405" s="699"/>
      <c r="D405" s="701"/>
      <c r="E405" s="699"/>
      <c r="F405" s="702"/>
      <c r="G405" s="702"/>
      <c r="H405" s="695"/>
      <c r="I405" s="412" t="str">
        <f>IF('Mapa final'!Y408="","",'Mapa final'!Y408)</f>
        <v/>
      </c>
      <c r="J405" s="412" t="str">
        <f>IF('Mapa final'!AA408="","",'Mapa final'!AA408)</f>
        <v/>
      </c>
      <c r="K405" s="412" t="str">
        <f t="shared" si="6"/>
        <v/>
      </c>
      <c r="L405" s="412" t="str">
        <f>IF('Mapa final'!AD408="","",'Mapa final'!AD408)</f>
        <v/>
      </c>
      <c r="M405" s="347" t="str">
        <f>IF('Mapa final'!P408="","",'Mapa final'!P408)</f>
        <v/>
      </c>
      <c r="N405" s="409"/>
      <c r="O405" s="409"/>
      <c r="P405" s="409"/>
      <c r="Q405" s="410"/>
    </row>
    <row r="406" spans="1:17" ht="51.75" customHeight="1" x14ac:dyDescent="0.25">
      <c r="A406" s="118" t="s">
        <v>1037</v>
      </c>
      <c r="B406" s="697"/>
      <c r="C406" s="699"/>
      <c r="D406" s="701"/>
      <c r="E406" s="699"/>
      <c r="F406" s="702"/>
      <c r="G406" s="702"/>
      <c r="H406" s="695"/>
      <c r="I406" s="412" t="str">
        <f>IF('Mapa final'!Y409="","",'Mapa final'!Y409)</f>
        <v/>
      </c>
      <c r="J406" s="412" t="str">
        <f>IF('Mapa final'!AA409="","",'Mapa final'!AA409)</f>
        <v/>
      </c>
      <c r="K406" s="412" t="str">
        <f t="shared" si="6"/>
        <v/>
      </c>
      <c r="L406" s="412" t="str">
        <f>IF('Mapa final'!AD409="","",'Mapa final'!AD409)</f>
        <v/>
      </c>
      <c r="M406" s="347" t="str">
        <f>IF('Mapa final'!P409="","",'Mapa final'!P409)</f>
        <v/>
      </c>
      <c r="N406" s="409"/>
      <c r="O406" s="409"/>
      <c r="P406" s="409"/>
      <c r="Q406" s="410"/>
    </row>
    <row r="407" spans="1:17" ht="51.75" customHeight="1" x14ac:dyDescent="0.25">
      <c r="A407" s="118" t="s">
        <v>1038</v>
      </c>
      <c r="B407" s="697"/>
      <c r="C407" s="699"/>
      <c r="D407" s="701"/>
      <c r="E407" s="699"/>
      <c r="F407" s="702"/>
      <c r="G407" s="702"/>
      <c r="H407" s="695"/>
      <c r="I407" s="412" t="str">
        <f>IF('Mapa final'!Y410="","",'Mapa final'!Y410)</f>
        <v/>
      </c>
      <c r="J407" s="412" t="str">
        <f>IF('Mapa final'!AA410="","",'Mapa final'!AA410)</f>
        <v/>
      </c>
      <c r="K407" s="412" t="str">
        <f t="shared" si="6"/>
        <v/>
      </c>
      <c r="L407" s="412" t="str">
        <f>IF('Mapa final'!AD410="","",'Mapa final'!AD410)</f>
        <v/>
      </c>
      <c r="M407" s="347" t="str">
        <f>IF('Mapa final'!P410="","",'Mapa final'!P410)</f>
        <v/>
      </c>
      <c r="N407" s="409"/>
      <c r="O407" s="409"/>
      <c r="P407" s="409"/>
      <c r="Q407" s="410"/>
    </row>
    <row r="408" spans="1:17" ht="51.75" customHeight="1" x14ac:dyDescent="0.25">
      <c r="A408" s="118" t="s">
        <v>1039</v>
      </c>
      <c r="B408" s="697"/>
      <c r="C408" s="699"/>
      <c r="D408" s="701"/>
      <c r="E408" s="699"/>
      <c r="F408" s="702"/>
      <c r="G408" s="702"/>
      <c r="H408" s="695"/>
      <c r="I408" s="412" t="str">
        <f>IF('Mapa final'!Y411="","",'Mapa final'!Y411)</f>
        <v/>
      </c>
      <c r="J408" s="412" t="str">
        <f>IF('Mapa final'!AA411="","",'Mapa final'!AA411)</f>
        <v/>
      </c>
      <c r="K408" s="412" t="str">
        <f t="shared" si="6"/>
        <v/>
      </c>
      <c r="L408" s="412" t="str">
        <f>IF('Mapa final'!AD411="","",'Mapa final'!AD411)</f>
        <v/>
      </c>
      <c r="M408" s="347" t="str">
        <f>IF('Mapa final'!P411="","",'Mapa final'!P411)</f>
        <v/>
      </c>
      <c r="N408" s="409"/>
      <c r="O408" s="409"/>
      <c r="P408" s="409"/>
      <c r="Q408" s="410"/>
    </row>
    <row r="409" spans="1:17" ht="51.75" customHeight="1" x14ac:dyDescent="0.25">
      <c r="A409" s="118" t="s">
        <v>1040</v>
      </c>
      <c r="B409" s="696"/>
      <c r="C409" s="698" t="str">
        <f>IF('Mapa final'!E412="","",'Mapa final'!E412)</f>
        <v/>
      </c>
      <c r="D409" s="700"/>
      <c r="E409" s="698" t="str">
        <f>IF('Mapa final'!D412="","",'Mapa final'!D412)</f>
        <v/>
      </c>
      <c r="F409" s="702" t="str">
        <f>IF('Mapa final'!H412="","",'Mapa final'!H412)</f>
        <v/>
      </c>
      <c r="G409" s="702" t="str">
        <f>IF('Mapa final'!L412="","",'Mapa final'!L412)</f>
        <v/>
      </c>
      <c r="H409" s="69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12" t="str">
        <f>IF('Mapa final'!Y412="","",'Mapa final'!Y412)</f>
        <v/>
      </c>
      <c r="J409" s="412" t="str">
        <f>IF('Mapa final'!AA412="","",'Mapa final'!AA412)</f>
        <v/>
      </c>
      <c r="K409" s="412" t="str">
        <f t="shared" si="6"/>
        <v/>
      </c>
      <c r="L409" s="412" t="str">
        <f>IF('Mapa final'!AD412="","",'Mapa final'!AD412)</f>
        <v/>
      </c>
      <c r="M409" s="347" t="str">
        <f>IF('Mapa final'!P412="","",'Mapa final'!P412)</f>
        <v/>
      </c>
      <c r="N409" s="409"/>
      <c r="O409" s="409"/>
      <c r="P409" s="409"/>
      <c r="Q409" s="410"/>
    </row>
    <row r="410" spans="1:17" ht="51.75" customHeight="1" x14ac:dyDescent="0.25">
      <c r="A410" s="118" t="s">
        <v>1041</v>
      </c>
      <c r="B410" s="697"/>
      <c r="C410" s="699"/>
      <c r="D410" s="701"/>
      <c r="E410" s="699"/>
      <c r="F410" s="702"/>
      <c r="G410" s="702"/>
      <c r="H410" s="695"/>
      <c r="I410" s="412" t="str">
        <f>IF('Mapa final'!Y413="","",'Mapa final'!Y413)</f>
        <v/>
      </c>
      <c r="J410" s="412" t="str">
        <f>IF('Mapa final'!AA413="","",'Mapa final'!AA413)</f>
        <v/>
      </c>
      <c r="K410" s="412" t="str">
        <f t="shared" si="6"/>
        <v/>
      </c>
      <c r="L410" s="412" t="str">
        <f>IF('Mapa final'!AD413="","",'Mapa final'!AD413)</f>
        <v/>
      </c>
      <c r="M410" s="347" t="str">
        <f>IF('Mapa final'!P413="","",'Mapa final'!P413)</f>
        <v/>
      </c>
      <c r="N410" s="409"/>
      <c r="O410" s="409"/>
      <c r="P410" s="409"/>
      <c r="Q410" s="410"/>
    </row>
    <row r="411" spans="1:17" ht="51.75" customHeight="1" x14ac:dyDescent="0.25">
      <c r="A411" s="118" t="s">
        <v>1042</v>
      </c>
      <c r="B411" s="697"/>
      <c r="C411" s="699"/>
      <c r="D411" s="701"/>
      <c r="E411" s="699"/>
      <c r="F411" s="702"/>
      <c r="G411" s="702"/>
      <c r="H411" s="695"/>
      <c r="I411" s="412" t="str">
        <f>IF('Mapa final'!Y414="","",'Mapa final'!Y414)</f>
        <v/>
      </c>
      <c r="J411" s="412" t="str">
        <f>IF('Mapa final'!AA414="","",'Mapa final'!AA414)</f>
        <v/>
      </c>
      <c r="K411" s="412" t="str">
        <f t="shared" si="6"/>
        <v/>
      </c>
      <c r="L411" s="412" t="str">
        <f>IF('Mapa final'!AD414="","",'Mapa final'!AD414)</f>
        <v/>
      </c>
      <c r="M411" s="347" t="str">
        <f>IF('Mapa final'!P414="","",'Mapa final'!P414)</f>
        <v/>
      </c>
      <c r="N411" s="409"/>
      <c r="O411" s="409"/>
      <c r="P411" s="409"/>
      <c r="Q411" s="410"/>
    </row>
    <row r="412" spans="1:17" ht="51.75" customHeight="1" x14ac:dyDescent="0.25">
      <c r="A412" s="118" t="s">
        <v>1043</v>
      </c>
      <c r="B412" s="697"/>
      <c r="C412" s="699"/>
      <c r="D412" s="701"/>
      <c r="E412" s="699"/>
      <c r="F412" s="702"/>
      <c r="G412" s="702"/>
      <c r="H412" s="695"/>
      <c r="I412" s="412" t="str">
        <f>IF('Mapa final'!Y415="","",'Mapa final'!Y415)</f>
        <v/>
      </c>
      <c r="J412" s="412" t="str">
        <f>IF('Mapa final'!AA415="","",'Mapa final'!AA415)</f>
        <v/>
      </c>
      <c r="K412" s="412" t="str">
        <f t="shared" si="6"/>
        <v/>
      </c>
      <c r="L412" s="412" t="str">
        <f>IF('Mapa final'!AD415="","",'Mapa final'!AD415)</f>
        <v/>
      </c>
      <c r="M412" s="347" t="str">
        <f>IF('Mapa final'!P415="","",'Mapa final'!P415)</f>
        <v/>
      </c>
      <c r="N412" s="409"/>
      <c r="O412" s="409"/>
      <c r="P412" s="409"/>
      <c r="Q412" s="410"/>
    </row>
    <row r="413" spans="1:17" ht="51.75" customHeight="1" x14ac:dyDescent="0.25">
      <c r="A413" s="118" t="s">
        <v>1044</v>
      </c>
      <c r="B413" s="697"/>
      <c r="C413" s="699"/>
      <c r="D413" s="701"/>
      <c r="E413" s="699"/>
      <c r="F413" s="702"/>
      <c r="G413" s="702"/>
      <c r="H413" s="695"/>
      <c r="I413" s="412" t="str">
        <f>IF('Mapa final'!Y416="","",'Mapa final'!Y416)</f>
        <v/>
      </c>
      <c r="J413" s="412" t="str">
        <f>IF('Mapa final'!AA416="","",'Mapa final'!AA416)</f>
        <v/>
      </c>
      <c r="K413" s="412" t="str">
        <f t="shared" si="6"/>
        <v/>
      </c>
      <c r="L413" s="412" t="str">
        <f>IF('Mapa final'!AD416="","",'Mapa final'!AD416)</f>
        <v/>
      </c>
      <c r="M413" s="347" t="str">
        <f>IF('Mapa final'!P416="","",'Mapa final'!P416)</f>
        <v/>
      </c>
      <c r="N413" s="409"/>
      <c r="O413" s="409"/>
      <c r="P413" s="409"/>
      <c r="Q413" s="410"/>
    </row>
    <row r="414" spans="1:17" ht="51.75" customHeight="1" x14ac:dyDescent="0.25">
      <c r="A414" s="118" t="s">
        <v>1045</v>
      </c>
      <c r="B414" s="697"/>
      <c r="C414" s="699"/>
      <c r="D414" s="701"/>
      <c r="E414" s="699"/>
      <c r="F414" s="702"/>
      <c r="G414" s="702"/>
      <c r="H414" s="695"/>
      <c r="I414" s="412" t="str">
        <f>IF('Mapa final'!Y417="","",'Mapa final'!Y417)</f>
        <v/>
      </c>
      <c r="J414" s="412" t="str">
        <f>IF('Mapa final'!AA417="","",'Mapa final'!AA417)</f>
        <v/>
      </c>
      <c r="K414" s="412" t="str">
        <f t="shared" si="6"/>
        <v/>
      </c>
      <c r="L414" s="412" t="str">
        <f>IF('Mapa final'!AD417="","",'Mapa final'!AD417)</f>
        <v/>
      </c>
      <c r="M414" s="347" t="str">
        <f>IF('Mapa final'!P417="","",'Mapa final'!P417)</f>
        <v/>
      </c>
      <c r="N414" s="409"/>
      <c r="O414" s="409"/>
      <c r="P414" s="409"/>
      <c r="Q414" s="410"/>
    </row>
    <row r="415" spans="1:17" ht="51.75" customHeight="1" x14ac:dyDescent="0.25">
      <c r="A415" s="118" t="s">
        <v>1046</v>
      </c>
      <c r="B415" s="696"/>
      <c r="C415" s="698" t="str">
        <f>IF('Mapa final'!E418="","",'Mapa final'!E418)</f>
        <v/>
      </c>
      <c r="D415" s="700"/>
      <c r="E415" s="698" t="str">
        <f>IF('Mapa final'!D418="","",'Mapa final'!D418)</f>
        <v/>
      </c>
      <c r="F415" s="702" t="str">
        <f>IF('Mapa final'!H418="","",'Mapa final'!H418)</f>
        <v/>
      </c>
      <c r="G415" s="702" t="str">
        <f>IF('Mapa final'!L418="","",'Mapa final'!L418)</f>
        <v/>
      </c>
      <c r="H415" s="69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12" t="str">
        <f>IF('Mapa final'!Y418="","",'Mapa final'!Y418)</f>
        <v/>
      </c>
      <c r="J415" s="412" t="str">
        <f>IF('Mapa final'!AA418="","",'Mapa final'!AA418)</f>
        <v/>
      </c>
      <c r="K415" s="412" t="str">
        <f t="shared" si="6"/>
        <v/>
      </c>
      <c r="L415" s="412" t="str">
        <f>IF('Mapa final'!AD418="","",'Mapa final'!AD418)</f>
        <v/>
      </c>
      <c r="M415" s="347" t="str">
        <f>IF('Mapa final'!P418="","",'Mapa final'!P418)</f>
        <v/>
      </c>
      <c r="N415" s="409"/>
      <c r="O415" s="409"/>
      <c r="P415" s="409"/>
      <c r="Q415" s="410"/>
    </row>
    <row r="416" spans="1:17" ht="51.75" customHeight="1" x14ac:dyDescent="0.25">
      <c r="A416" s="118" t="s">
        <v>1047</v>
      </c>
      <c r="B416" s="697"/>
      <c r="C416" s="699"/>
      <c r="D416" s="701"/>
      <c r="E416" s="699"/>
      <c r="F416" s="702"/>
      <c r="G416" s="702"/>
      <c r="H416" s="695"/>
      <c r="I416" s="412" t="str">
        <f>IF('Mapa final'!Y419="","",'Mapa final'!Y419)</f>
        <v/>
      </c>
      <c r="J416" s="412" t="str">
        <f>IF('Mapa final'!AA419="","",'Mapa final'!AA419)</f>
        <v/>
      </c>
      <c r="K416" s="412" t="str">
        <f t="shared" si="6"/>
        <v/>
      </c>
      <c r="L416" s="412" t="str">
        <f>IF('Mapa final'!AD419="","",'Mapa final'!AD419)</f>
        <v/>
      </c>
      <c r="M416" s="347" t="str">
        <f>IF('Mapa final'!P419="","",'Mapa final'!P419)</f>
        <v/>
      </c>
      <c r="N416" s="409"/>
      <c r="O416" s="409"/>
      <c r="P416" s="409"/>
      <c r="Q416" s="410"/>
    </row>
    <row r="417" spans="1:18" ht="51.75" customHeight="1" x14ac:dyDescent="0.25">
      <c r="A417" s="118" t="s">
        <v>1048</v>
      </c>
      <c r="B417" s="697"/>
      <c r="C417" s="699"/>
      <c r="D417" s="701"/>
      <c r="E417" s="699"/>
      <c r="F417" s="702"/>
      <c r="G417" s="702"/>
      <c r="H417" s="695"/>
      <c r="I417" s="412" t="str">
        <f>IF('Mapa final'!Y420="","",'Mapa final'!Y420)</f>
        <v/>
      </c>
      <c r="J417" s="412" t="str">
        <f>IF('Mapa final'!AA420="","",'Mapa final'!AA420)</f>
        <v/>
      </c>
      <c r="K417" s="412" t="str">
        <f t="shared" si="6"/>
        <v/>
      </c>
      <c r="L417" s="412" t="str">
        <f>IF('Mapa final'!AD420="","",'Mapa final'!AD420)</f>
        <v/>
      </c>
      <c r="M417" s="347" t="str">
        <f>IF('Mapa final'!P420="","",'Mapa final'!P420)</f>
        <v/>
      </c>
      <c r="N417" s="409"/>
      <c r="O417" s="409"/>
      <c r="P417" s="409"/>
      <c r="Q417" s="410"/>
    </row>
    <row r="418" spans="1:18" ht="51.75" customHeight="1" x14ac:dyDescent="0.25">
      <c r="A418" s="118" t="s">
        <v>1049</v>
      </c>
      <c r="B418" s="697"/>
      <c r="C418" s="699"/>
      <c r="D418" s="701"/>
      <c r="E418" s="699"/>
      <c r="F418" s="702"/>
      <c r="G418" s="702"/>
      <c r="H418" s="695"/>
      <c r="I418" s="412" t="str">
        <f>IF('Mapa final'!Y421="","",'Mapa final'!Y421)</f>
        <v/>
      </c>
      <c r="J418" s="412" t="str">
        <f>IF('Mapa final'!AA421="","",'Mapa final'!AA421)</f>
        <v/>
      </c>
      <c r="K418" s="412" t="str">
        <f t="shared" si="6"/>
        <v/>
      </c>
      <c r="L418" s="412" t="str">
        <f>IF('Mapa final'!AD421="","",'Mapa final'!AD421)</f>
        <v/>
      </c>
      <c r="M418" s="347" t="str">
        <f>IF('Mapa final'!P421="","",'Mapa final'!P421)</f>
        <v/>
      </c>
      <c r="N418" s="409"/>
      <c r="O418" s="409"/>
      <c r="P418" s="409"/>
      <c r="Q418" s="410"/>
    </row>
    <row r="419" spans="1:18" ht="51.75" customHeight="1" x14ac:dyDescent="0.25">
      <c r="A419" s="118" t="s">
        <v>1050</v>
      </c>
      <c r="B419" s="697"/>
      <c r="C419" s="699"/>
      <c r="D419" s="701"/>
      <c r="E419" s="699"/>
      <c r="F419" s="702"/>
      <c r="G419" s="702"/>
      <c r="H419" s="695"/>
      <c r="I419" s="412" t="str">
        <f>IF('Mapa final'!Y422="","",'Mapa final'!Y422)</f>
        <v/>
      </c>
      <c r="J419" s="412" t="str">
        <f>IF('Mapa final'!AA422="","",'Mapa final'!AA422)</f>
        <v/>
      </c>
      <c r="K419" s="412" t="str">
        <f t="shared" si="6"/>
        <v/>
      </c>
      <c r="L419" s="412" t="str">
        <f>IF('Mapa final'!AD422="","",'Mapa final'!AD422)</f>
        <v/>
      </c>
      <c r="M419" s="347" t="str">
        <f>IF('Mapa final'!P422="","",'Mapa final'!P422)</f>
        <v/>
      </c>
      <c r="N419" s="409"/>
      <c r="O419" s="409"/>
      <c r="P419" s="409"/>
      <c r="Q419" s="410"/>
    </row>
    <row r="420" spans="1:18" ht="51.75" customHeight="1" x14ac:dyDescent="0.25">
      <c r="A420" s="118" t="s">
        <v>1051</v>
      </c>
      <c r="B420" s="697"/>
      <c r="C420" s="699"/>
      <c r="D420" s="701"/>
      <c r="E420" s="699"/>
      <c r="F420" s="702"/>
      <c r="G420" s="702"/>
      <c r="H420" s="695"/>
      <c r="I420" s="412" t="str">
        <f>IF('Mapa final'!Y423="","",'Mapa final'!Y423)</f>
        <v/>
      </c>
      <c r="J420" s="412" t="str">
        <f>IF('Mapa final'!AA423="","",'Mapa final'!AA423)</f>
        <v/>
      </c>
      <c r="K420" s="412" t="str">
        <f t="shared" si="6"/>
        <v/>
      </c>
      <c r="L420" s="412" t="str">
        <f>IF('Mapa final'!AD423="","",'Mapa final'!AD423)</f>
        <v/>
      </c>
      <c r="M420" s="347" t="str">
        <f>IF('Mapa final'!P423="","",'Mapa final'!P423)</f>
        <v/>
      </c>
      <c r="N420" s="409"/>
      <c r="O420" s="409"/>
      <c r="P420" s="409"/>
      <c r="Q420" s="410"/>
    </row>
    <row r="421" spans="1:18" ht="51.75" customHeight="1" x14ac:dyDescent="0.25">
      <c r="A421" s="118" t="s">
        <v>1052</v>
      </c>
      <c r="B421" s="696"/>
      <c r="C421" s="698" t="str">
        <f>IF('Mapa final'!E424="","",'Mapa final'!E424)</f>
        <v/>
      </c>
      <c r="D421" s="700"/>
      <c r="E421" s="698" t="str">
        <f>IF('Mapa final'!D424="","",'Mapa final'!D424)</f>
        <v/>
      </c>
      <c r="F421" s="702" t="str">
        <f>IF('Mapa final'!H424="","",'Mapa final'!H424)</f>
        <v/>
      </c>
      <c r="G421" s="702" t="str">
        <f>IF('Mapa final'!L424="","",'Mapa final'!L424)</f>
        <v/>
      </c>
      <c r="H421" s="69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12" t="str">
        <f>IF('Mapa final'!Y424="","",'Mapa final'!Y424)</f>
        <v/>
      </c>
      <c r="J421" s="412" t="str">
        <f>IF('Mapa final'!AA424="","",'Mapa final'!AA424)</f>
        <v/>
      </c>
      <c r="K421" s="412" t="str">
        <f t="shared" si="6"/>
        <v/>
      </c>
      <c r="L421" s="412" t="str">
        <f>IF('Mapa final'!AD424="","",'Mapa final'!AD424)</f>
        <v/>
      </c>
      <c r="M421" s="347" t="str">
        <f>IF('Mapa final'!P424="","",'Mapa final'!P424)</f>
        <v/>
      </c>
      <c r="N421" s="409"/>
      <c r="O421" s="409"/>
      <c r="P421" s="409"/>
      <c r="Q421" s="410"/>
    </row>
    <row r="422" spans="1:18" ht="51.75" customHeight="1" x14ac:dyDescent="0.25">
      <c r="A422" s="118" t="s">
        <v>1053</v>
      </c>
      <c r="B422" s="697"/>
      <c r="C422" s="699"/>
      <c r="D422" s="701"/>
      <c r="E422" s="699"/>
      <c r="F422" s="702"/>
      <c r="G422" s="702"/>
      <c r="H422" s="695"/>
      <c r="I422" s="412" t="str">
        <f>IF('Mapa final'!Y425="","",'Mapa final'!Y425)</f>
        <v/>
      </c>
      <c r="J422" s="412" t="str">
        <f>IF('Mapa final'!AA425="","",'Mapa final'!AA425)</f>
        <v/>
      </c>
      <c r="K422" s="412" t="str">
        <f t="shared" si="6"/>
        <v/>
      </c>
      <c r="L422" s="412" t="str">
        <f>IF('Mapa final'!AD425="","",'Mapa final'!AD425)</f>
        <v/>
      </c>
      <c r="M422" s="347" t="str">
        <f>IF('Mapa final'!P425="","",'Mapa final'!P425)</f>
        <v/>
      </c>
      <c r="N422" s="409"/>
      <c r="O422" s="409"/>
      <c r="P422" s="409"/>
      <c r="Q422" s="410"/>
    </row>
    <row r="423" spans="1:18" ht="51.75" customHeight="1" x14ac:dyDescent="0.25">
      <c r="A423" s="118" t="s">
        <v>1054</v>
      </c>
      <c r="B423" s="697"/>
      <c r="C423" s="699"/>
      <c r="D423" s="701"/>
      <c r="E423" s="699"/>
      <c r="F423" s="702"/>
      <c r="G423" s="702"/>
      <c r="H423" s="695"/>
      <c r="I423" s="412" t="str">
        <f>IF('Mapa final'!Y426="","",'Mapa final'!Y426)</f>
        <v/>
      </c>
      <c r="J423" s="412" t="str">
        <f>IF('Mapa final'!AA426="","",'Mapa final'!AA426)</f>
        <v/>
      </c>
      <c r="K423" s="412" t="str">
        <f t="shared" si="6"/>
        <v/>
      </c>
      <c r="L423" s="412" t="str">
        <f>IF('Mapa final'!AD426="","",'Mapa final'!AD426)</f>
        <v/>
      </c>
      <c r="M423" s="347" t="str">
        <f>IF('Mapa final'!P426="","",'Mapa final'!P426)</f>
        <v/>
      </c>
      <c r="N423" s="409"/>
      <c r="O423" s="409"/>
      <c r="P423" s="409"/>
      <c r="Q423" s="410"/>
    </row>
    <row r="424" spans="1:18" ht="51.75" customHeight="1" x14ac:dyDescent="0.25">
      <c r="A424" s="118" t="s">
        <v>1055</v>
      </c>
      <c r="B424" s="697"/>
      <c r="C424" s="699"/>
      <c r="D424" s="701"/>
      <c r="E424" s="699"/>
      <c r="F424" s="702"/>
      <c r="G424" s="702"/>
      <c r="H424" s="695"/>
      <c r="I424" s="412" t="str">
        <f>IF('Mapa final'!Y427="","",'Mapa final'!Y427)</f>
        <v/>
      </c>
      <c r="J424" s="412" t="str">
        <f>IF('Mapa final'!AA427="","",'Mapa final'!AA427)</f>
        <v/>
      </c>
      <c r="K424" s="412" t="str">
        <f t="shared" si="6"/>
        <v/>
      </c>
      <c r="L424" s="412" t="str">
        <f>IF('Mapa final'!AD427="","",'Mapa final'!AD427)</f>
        <v/>
      </c>
      <c r="M424" s="347" t="str">
        <f>IF('Mapa final'!P427="","",'Mapa final'!P427)</f>
        <v/>
      </c>
      <c r="N424" s="409"/>
      <c r="O424" s="409"/>
      <c r="P424" s="409"/>
      <c r="Q424" s="410"/>
    </row>
    <row r="425" spans="1:18" ht="51.75" customHeight="1" x14ac:dyDescent="0.25">
      <c r="A425" s="118" t="s">
        <v>1056</v>
      </c>
      <c r="B425" s="697"/>
      <c r="C425" s="699"/>
      <c r="D425" s="701"/>
      <c r="E425" s="699"/>
      <c r="F425" s="702"/>
      <c r="G425" s="702"/>
      <c r="H425" s="695"/>
      <c r="I425" s="412" t="str">
        <f>IF('Mapa final'!Y428="","",'Mapa final'!Y428)</f>
        <v/>
      </c>
      <c r="J425" s="412" t="str">
        <f>IF('Mapa final'!AA428="","",'Mapa final'!AA428)</f>
        <v/>
      </c>
      <c r="K425" s="412" t="str">
        <f t="shared" si="6"/>
        <v/>
      </c>
      <c r="L425" s="412" t="str">
        <f>IF('Mapa final'!AD428="","",'Mapa final'!AD428)</f>
        <v/>
      </c>
      <c r="M425" s="347" t="str">
        <f>IF('Mapa final'!P428="","",'Mapa final'!P428)</f>
        <v/>
      </c>
      <c r="N425" s="409"/>
      <c r="O425" s="409"/>
      <c r="P425" s="409"/>
      <c r="Q425" s="410"/>
    </row>
    <row r="426" spans="1:18" ht="51.75" customHeight="1" x14ac:dyDescent="0.25">
      <c r="A426" s="118" t="s">
        <v>1057</v>
      </c>
      <c r="B426" s="697"/>
      <c r="C426" s="699"/>
      <c r="D426" s="701"/>
      <c r="E426" s="699"/>
      <c r="F426" s="702"/>
      <c r="G426" s="702"/>
      <c r="H426" s="695"/>
      <c r="I426" s="412" t="str">
        <f>IF('Mapa final'!Y429="","",'Mapa final'!Y429)</f>
        <v/>
      </c>
      <c r="J426" s="412" t="str">
        <f>IF('Mapa final'!AA429="","",'Mapa final'!AA429)</f>
        <v/>
      </c>
      <c r="K426" s="412" t="str">
        <f t="shared" si="6"/>
        <v/>
      </c>
      <c r="L426" s="412" t="str">
        <f>IF('Mapa final'!AD429="","",'Mapa final'!AD429)</f>
        <v/>
      </c>
      <c r="M426" s="347" t="str">
        <f>IF('Mapa final'!P429="","",'Mapa final'!P429)</f>
        <v/>
      </c>
      <c r="N426" s="409"/>
      <c r="O426" s="409"/>
      <c r="P426" s="409"/>
      <c r="Q426" s="410"/>
      <c r="R426" s="114"/>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8">
    <mergeCell ref="B7:B12"/>
    <mergeCell ref="C7:C12"/>
    <mergeCell ref="D7:D12"/>
    <mergeCell ref="E7:E12"/>
    <mergeCell ref="F7:F12"/>
    <mergeCell ref="G7:G12"/>
    <mergeCell ref="H7:H12"/>
    <mergeCell ref="D1:D2"/>
    <mergeCell ref="E1:O2"/>
    <mergeCell ref="Q7:Q12"/>
    <mergeCell ref="H13:H18"/>
    <mergeCell ref="CK1:CL1"/>
    <mergeCell ref="CK2:CL2"/>
    <mergeCell ref="E3:O3"/>
    <mergeCell ref="CK3:CL3"/>
    <mergeCell ref="E4:O4"/>
    <mergeCell ref="G31:G36"/>
    <mergeCell ref="H31:H36"/>
    <mergeCell ref="B25:B30"/>
    <mergeCell ref="C25:C30"/>
    <mergeCell ref="H19:H24"/>
    <mergeCell ref="B13:B18"/>
    <mergeCell ref="C13:C18"/>
    <mergeCell ref="D13:D18"/>
    <mergeCell ref="E13:E18"/>
    <mergeCell ref="F13:F18"/>
    <mergeCell ref="G13:G18"/>
    <mergeCell ref="B19:B24"/>
    <mergeCell ref="C19:C24"/>
    <mergeCell ref="D19:D24"/>
    <mergeCell ref="E19:E24"/>
    <mergeCell ref="F19:F24"/>
    <mergeCell ref="G19:G24"/>
    <mergeCell ref="G43:G48"/>
    <mergeCell ref="H43:H48"/>
    <mergeCell ref="B37:B42"/>
    <mergeCell ref="C37:C42"/>
    <mergeCell ref="D37:D42"/>
    <mergeCell ref="E37:E42"/>
    <mergeCell ref="F37:F42"/>
    <mergeCell ref="G37:G42"/>
    <mergeCell ref="D25:D30"/>
    <mergeCell ref="E25:E30"/>
    <mergeCell ref="F25:F30"/>
    <mergeCell ref="G25:G30"/>
    <mergeCell ref="H37:H42"/>
    <mergeCell ref="B43:B48"/>
    <mergeCell ref="C43:C48"/>
    <mergeCell ref="D43:D48"/>
    <mergeCell ref="E43:E48"/>
    <mergeCell ref="F43:F48"/>
    <mergeCell ref="H25:H30"/>
    <mergeCell ref="B31:B36"/>
    <mergeCell ref="C31:C36"/>
    <mergeCell ref="D31:D36"/>
    <mergeCell ref="E31:E36"/>
    <mergeCell ref="F31:F36"/>
    <mergeCell ref="D49:D54"/>
    <mergeCell ref="E49:E54"/>
    <mergeCell ref="F49:F54"/>
    <mergeCell ref="G49:G54"/>
    <mergeCell ref="H61:H66"/>
    <mergeCell ref="B67:B72"/>
    <mergeCell ref="C67:C72"/>
    <mergeCell ref="D67:D72"/>
    <mergeCell ref="E67:E72"/>
    <mergeCell ref="F67:F72"/>
    <mergeCell ref="H49:H54"/>
    <mergeCell ref="B55:B60"/>
    <mergeCell ref="C55:C60"/>
    <mergeCell ref="D55:D60"/>
    <mergeCell ref="E55:E60"/>
    <mergeCell ref="F55:F60"/>
    <mergeCell ref="G55:G60"/>
    <mergeCell ref="H55:H60"/>
    <mergeCell ref="B49:B54"/>
    <mergeCell ref="C49:C54"/>
    <mergeCell ref="G79:G84"/>
    <mergeCell ref="H79:H84"/>
    <mergeCell ref="B73:B78"/>
    <mergeCell ref="C73:C78"/>
    <mergeCell ref="G67:G72"/>
    <mergeCell ref="H67:H72"/>
    <mergeCell ref="B61:B66"/>
    <mergeCell ref="C61:C66"/>
    <mergeCell ref="D61:D66"/>
    <mergeCell ref="E61:E66"/>
    <mergeCell ref="F61:F66"/>
    <mergeCell ref="G61:G66"/>
    <mergeCell ref="G91:G96"/>
    <mergeCell ref="H91:H96"/>
    <mergeCell ref="B85:B90"/>
    <mergeCell ref="C85:C90"/>
    <mergeCell ref="D85:D90"/>
    <mergeCell ref="E85:E90"/>
    <mergeCell ref="F85:F90"/>
    <mergeCell ref="G85:G90"/>
    <mergeCell ref="D73:D78"/>
    <mergeCell ref="E73:E78"/>
    <mergeCell ref="F73:F78"/>
    <mergeCell ref="G73:G78"/>
    <mergeCell ref="H85:H90"/>
    <mergeCell ref="B91:B96"/>
    <mergeCell ref="C91:C96"/>
    <mergeCell ref="D91:D96"/>
    <mergeCell ref="E91:E96"/>
    <mergeCell ref="F91:F96"/>
    <mergeCell ref="H73:H78"/>
    <mergeCell ref="B79:B84"/>
    <mergeCell ref="C79:C84"/>
    <mergeCell ref="D79:D84"/>
    <mergeCell ref="E79:E84"/>
    <mergeCell ref="F79:F84"/>
    <mergeCell ref="D97:D102"/>
    <mergeCell ref="E97:E102"/>
    <mergeCell ref="F97:F102"/>
    <mergeCell ref="G97:G102"/>
    <mergeCell ref="H109:H114"/>
    <mergeCell ref="B115:B120"/>
    <mergeCell ref="C115:C120"/>
    <mergeCell ref="D115:D120"/>
    <mergeCell ref="E115:E120"/>
    <mergeCell ref="F115:F120"/>
    <mergeCell ref="H97:H102"/>
    <mergeCell ref="B103:B108"/>
    <mergeCell ref="C103:C108"/>
    <mergeCell ref="D103:D108"/>
    <mergeCell ref="E103:E108"/>
    <mergeCell ref="F103:F108"/>
    <mergeCell ref="G103:G108"/>
    <mergeCell ref="H103:H108"/>
    <mergeCell ref="B97:B102"/>
    <mergeCell ref="C97:C102"/>
    <mergeCell ref="G127:G132"/>
    <mergeCell ref="H127:H132"/>
    <mergeCell ref="B121:B126"/>
    <mergeCell ref="C121:C126"/>
    <mergeCell ref="G115:G120"/>
    <mergeCell ref="H115:H120"/>
    <mergeCell ref="B109:B114"/>
    <mergeCell ref="C109:C114"/>
    <mergeCell ref="D109:D114"/>
    <mergeCell ref="E109:E114"/>
    <mergeCell ref="F109:F114"/>
    <mergeCell ref="G109:G114"/>
    <mergeCell ref="G139:G144"/>
    <mergeCell ref="H139:H144"/>
    <mergeCell ref="B133:B138"/>
    <mergeCell ref="C133:C138"/>
    <mergeCell ref="D133:D138"/>
    <mergeCell ref="E133:E138"/>
    <mergeCell ref="F133:F138"/>
    <mergeCell ref="G133:G138"/>
    <mergeCell ref="D121:D126"/>
    <mergeCell ref="E121:E126"/>
    <mergeCell ref="F121:F126"/>
    <mergeCell ref="G121:G126"/>
    <mergeCell ref="H133:H138"/>
    <mergeCell ref="B139:B144"/>
    <mergeCell ref="C139:C144"/>
    <mergeCell ref="D139:D144"/>
    <mergeCell ref="E139:E144"/>
    <mergeCell ref="F139:F144"/>
    <mergeCell ref="H121:H126"/>
    <mergeCell ref="B127:B132"/>
    <mergeCell ref="C127:C132"/>
    <mergeCell ref="D127:D132"/>
    <mergeCell ref="E127:E132"/>
    <mergeCell ref="F127:F132"/>
    <mergeCell ref="D145:D150"/>
    <mergeCell ref="E145:E150"/>
    <mergeCell ref="F145:F150"/>
    <mergeCell ref="G145:G150"/>
    <mergeCell ref="H157:H162"/>
    <mergeCell ref="B163:B168"/>
    <mergeCell ref="C163:C168"/>
    <mergeCell ref="D163:D168"/>
    <mergeCell ref="E163:E168"/>
    <mergeCell ref="F163:F168"/>
    <mergeCell ref="H145:H150"/>
    <mergeCell ref="B151:B156"/>
    <mergeCell ref="C151:C156"/>
    <mergeCell ref="D151:D156"/>
    <mergeCell ref="E151:E156"/>
    <mergeCell ref="F151:F156"/>
    <mergeCell ref="G151:G156"/>
    <mergeCell ref="H151:H156"/>
    <mergeCell ref="B145:B150"/>
    <mergeCell ref="C145:C150"/>
    <mergeCell ref="G175:G180"/>
    <mergeCell ref="H175:H180"/>
    <mergeCell ref="B169:B174"/>
    <mergeCell ref="C169:C174"/>
    <mergeCell ref="G163:G168"/>
    <mergeCell ref="H163:H168"/>
    <mergeCell ref="B157:B162"/>
    <mergeCell ref="C157:C162"/>
    <mergeCell ref="D157:D162"/>
    <mergeCell ref="E157:E162"/>
    <mergeCell ref="F157:F162"/>
    <mergeCell ref="G157:G162"/>
    <mergeCell ref="G187:G192"/>
    <mergeCell ref="H187:H192"/>
    <mergeCell ref="B181:B186"/>
    <mergeCell ref="C181:C186"/>
    <mergeCell ref="D181:D186"/>
    <mergeCell ref="E181:E186"/>
    <mergeCell ref="F181:F186"/>
    <mergeCell ref="G181:G186"/>
    <mergeCell ref="D169:D174"/>
    <mergeCell ref="E169:E174"/>
    <mergeCell ref="F169:F174"/>
    <mergeCell ref="G169:G174"/>
    <mergeCell ref="H181:H186"/>
    <mergeCell ref="B187:B192"/>
    <mergeCell ref="C187:C192"/>
    <mergeCell ref="D187:D192"/>
    <mergeCell ref="E187:E192"/>
    <mergeCell ref="F187:F192"/>
    <mergeCell ref="H169:H174"/>
    <mergeCell ref="B175:B180"/>
    <mergeCell ref="C175:C180"/>
    <mergeCell ref="D175:D180"/>
    <mergeCell ref="E175:E180"/>
    <mergeCell ref="F175:F180"/>
    <mergeCell ref="D193:D198"/>
    <mergeCell ref="E193:E198"/>
    <mergeCell ref="F193:F198"/>
    <mergeCell ref="G193:G198"/>
    <mergeCell ref="H205:H210"/>
    <mergeCell ref="B211:B216"/>
    <mergeCell ref="C211:C216"/>
    <mergeCell ref="D211:D216"/>
    <mergeCell ref="E211:E216"/>
    <mergeCell ref="F211:F216"/>
    <mergeCell ref="H193:H198"/>
    <mergeCell ref="B199:B204"/>
    <mergeCell ref="C199:C204"/>
    <mergeCell ref="D199:D204"/>
    <mergeCell ref="E199:E204"/>
    <mergeCell ref="F199:F204"/>
    <mergeCell ref="G199:G204"/>
    <mergeCell ref="H199:H204"/>
    <mergeCell ref="B193:B198"/>
    <mergeCell ref="C193:C198"/>
    <mergeCell ref="G223:G228"/>
    <mergeCell ref="H223:H228"/>
    <mergeCell ref="B217:B222"/>
    <mergeCell ref="C217:C222"/>
    <mergeCell ref="G211:G216"/>
    <mergeCell ref="H211:H216"/>
    <mergeCell ref="B205:B210"/>
    <mergeCell ref="C205:C210"/>
    <mergeCell ref="D205:D210"/>
    <mergeCell ref="E205:E210"/>
    <mergeCell ref="F205:F210"/>
    <mergeCell ref="G205:G210"/>
    <mergeCell ref="G235:G240"/>
    <mergeCell ref="H235:H240"/>
    <mergeCell ref="B229:B234"/>
    <mergeCell ref="C229:C234"/>
    <mergeCell ref="D229:D234"/>
    <mergeCell ref="E229:E234"/>
    <mergeCell ref="F229:F234"/>
    <mergeCell ref="G229:G234"/>
    <mergeCell ref="D217:D222"/>
    <mergeCell ref="E217:E222"/>
    <mergeCell ref="F217:F222"/>
    <mergeCell ref="G217:G222"/>
    <mergeCell ref="H229:H234"/>
    <mergeCell ref="B235:B240"/>
    <mergeCell ref="C235:C240"/>
    <mergeCell ref="D235:D240"/>
    <mergeCell ref="E235:E240"/>
    <mergeCell ref="F235:F240"/>
    <mergeCell ref="H217:H222"/>
    <mergeCell ref="B223:B228"/>
    <mergeCell ref="C223:C228"/>
    <mergeCell ref="D223:D228"/>
    <mergeCell ref="E223:E228"/>
    <mergeCell ref="F223:F228"/>
    <mergeCell ref="D241:D246"/>
    <mergeCell ref="E241:E246"/>
    <mergeCell ref="F241:F246"/>
    <mergeCell ref="G241:G246"/>
    <mergeCell ref="H253:H258"/>
    <mergeCell ref="B259:B264"/>
    <mergeCell ref="C259:C264"/>
    <mergeCell ref="D259:D264"/>
    <mergeCell ref="E259:E264"/>
    <mergeCell ref="F259:F264"/>
    <mergeCell ref="H241:H246"/>
    <mergeCell ref="B247:B252"/>
    <mergeCell ref="C247:C252"/>
    <mergeCell ref="D247:D252"/>
    <mergeCell ref="E247:E252"/>
    <mergeCell ref="F247:F252"/>
    <mergeCell ref="G247:G252"/>
    <mergeCell ref="H247:H252"/>
    <mergeCell ref="B241:B246"/>
    <mergeCell ref="C241:C246"/>
    <mergeCell ref="G271:G276"/>
    <mergeCell ref="H271:H276"/>
    <mergeCell ref="B265:B270"/>
    <mergeCell ref="C265:C270"/>
    <mergeCell ref="G259:G264"/>
    <mergeCell ref="H259:H264"/>
    <mergeCell ref="B253:B258"/>
    <mergeCell ref="C253:C258"/>
    <mergeCell ref="D253:D258"/>
    <mergeCell ref="E253:E258"/>
    <mergeCell ref="F253:F258"/>
    <mergeCell ref="G253:G258"/>
    <mergeCell ref="G283:G288"/>
    <mergeCell ref="H283:H288"/>
    <mergeCell ref="B277:B282"/>
    <mergeCell ref="C277:C282"/>
    <mergeCell ref="D277:D282"/>
    <mergeCell ref="E277:E282"/>
    <mergeCell ref="F277:F282"/>
    <mergeCell ref="G277:G282"/>
    <mergeCell ref="D265:D270"/>
    <mergeCell ref="E265:E270"/>
    <mergeCell ref="F265:F270"/>
    <mergeCell ref="G265:G270"/>
    <mergeCell ref="H277:H282"/>
    <mergeCell ref="B283:B288"/>
    <mergeCell ref="C283:C288"/>
    <mergeCell ref="D283:D288"/>
    <mergeCell ref="E283:E288"/>
    <mergeCell ref="F283:F288"/>
    <mergeCell ref="H265:H270"/>
    <mergeCell ref="B271:B276"/>
    <mergeCell ref="C271:C276"/>
    <mergeCell ref="D271:D276"/>
    <mergeCell ref="E271:E276"/>
    <mergeCell ref="F271:F276"/>
    <mergeCell ref="D289:D294"/>
    <mergeCell ref="E289:E294"/>
    <mergeCell ref="F289:F294"/>
    <mergeCell ref="G289:G294"/>
    <mergeCell ref="H301:H306"/>
    <mergeCell ref="B307:B312"/>
    <mergeCell ref="C307:C312"/>
    <mergeCell ref="D307:D312"/>
    <mergeCell ref="E307:E312"/>
    <mergeCell ref="F307:F312"/>
    <mergeCell ref="H289:H294"/>
    <mergeCell ref="B295:B300"/>
    <mergeCell ref="C295:C300"/>
    <mergeCell ref="D295:D300"/>
    <mergeCell ref="E295:E300"/>
    <mergeCell ref="F295:F300"/>
    <mergeCell ref="G295:G300"/>
    <mergeCell ref="H295:H300"/>
    <mergeCell ref="B289:B294"/>
    <mergeCell ref="C289:C294"/>
    <mergeCell ref="G319:G324"/>
    <mergeCell ref="H319:H324"/>
    <mergeCell ref="B313:B318"/>
    <mergeCell ref="C313:C318"/>
    <mergeCell ref="G307:G312"/>
    <mergeCell ref="H307:H312"/>
    <mergeCell ref="B301:B306"/>
    <mergeCell ref="C301:C306"/>
    <mergeCell ref="D301:D306"/>
    <mergeCell ref="E301:E306"/>
    <mergeCell ref="F301:F306"/>
    <mergeCell ref="G301:G306"/>
    <mergeCell ref="G331:G336"/>
    <mergeCell ref="H331:H336"/>
    <mergeCell ref="B325:B330"/>
    <mergeCell ref="C325:C330"/>
    <mergeCell ref="D325:D330"/>
    <mergeCell ref="E325:E330"/>
    <mergeCell ref="F325:F330"/>
    <mergeCell ref="G325:G330"/>
    <mergeCell ref="D313:D318"/>
    <mergeCell ref="E313:E318"/>
    <mergeCell ref="F313:F318"/>
    <mergeCell ref="G313:G318"/>
    <mergeCell ref="H325:H330"/>
    <mergeCell ref="B331:B336"/>
    <mergeCell ref="C331:C336"/>
    <mergeCell ref="D331:D336"/>
    <mergeCell ref="E331:E336"/>
    <mergeCell ref="F331:F336"/>
    <mergeCell ref="H313:H318"/>
    <mergeCell ref="B319:B324"/>
    <mergeCell ref="C319:C324"/>
    <mergeCell ref="D319:D324"/>
    <mergeCell ref="E319:E324"/>
    <mergeCell ref="F319:F324"/>
    <mergeCell ref="D337:D342"/>
    <mergeCell ref="E337:E342"/>
    <mergeCell ref="F337:F342"/>
    <mergeCell ref="G337:G342"/>
    <mergeCell ref="H349:H354"/>
    <mergeCell ref="B355:B360"/>
    <mergeCell ref="C355:C360"/>
    <mergeCell ref="D355:D360"/>
    <mergeCell ref="E355:E360"/>
    <mergeCell ref="F355:F360"/>
    <mergeCell ref="H337:H342"/>
    <mergeCell ref="B343:B348"/>
    <mergeCell ref="C343:C348"/>
    <mergeCell ref="D343:D348"/>
    <mergeCell ref="E343:E348"/>
    <mergeCell ref="F343:F348"/>
    <mergeCell ref="G343:G348"/>
    <mergeCell ref="H343:H348"/>
    <mergeCell ref="B337:B342"/>
    <mergeCell ref="C337:C342"/>
    <mergeCell ref="G367:G372"/>
    <mergeCell ref="H367:H372"/>
    <mergeCell ref="B361:B366"/>
    <mergeCell ref="C361:C366"/>
    <mergeCell ref="G355:G360"/>
    <mergeCell ref="H355:H360"/>
    <mergeCell ref="B349:B354"/>
    <mergeCell ref="C349:C354"/>
    <mergeCell ref="D349:D354"/>
    <mergeCell ref="E349:E354"/>
    <mergeCell ref="F349:F354"/>
    <mergeCell ref="G349:G354"/>
    <mergeCell ref="G379:G384"/>
    <mergeCell ref="H379:H384"/>
    <mergeCell ref="B373:B378"/>
    <mergeCell ref="C373:C378"/>
    <mergeCell ref="D373:D378"/>
    <mergeCell ref="E373:E378"/>
    <mergeCell ref="F373:F378"/>
    <mergeCell ref="G373:G378"/>
    <mergeCell ref="D361:D366"/>
    <mergeCell ref="E361:E366"/>
    <mergeCell ref="F361:F366"/>
    <mergeCell ref="G361:G366"/>
    <mergeCell ref="H373:H378"/>
    <mergeCell ref="B379:B384"/>
    <mergeCell ref="C379:C384"/>
    <mergeCell ref="D379:D384"/>
    <mergeCell ref="E379:E384"/>
    <mergeCell ref="F379:F384"/>
    <mergeCell ref="H361:H366"/>
    <mergeCell ref="B367:B372"/>
    <mergeCell ref="C367:C372"/>
    <mergeCell ref="D367:D372"/>
    <mergeCell ref="E367:E372"/>
    <mergeCell ref="F367:F37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E403:E408"/>
    <mergeCell ref="F403:F408"/>
    <mergeCell ref="G403:G408"/>
    <mergeCell ref="H421:H426"/>
    <mergeCell ref="B421:B426"/>
    <mergeCell ref="C421:C426"/>
    <mergeCell ref="D421:D426"/>
    <mergeCell ref="E421:E426"/>
    <mergeCell ref="F421:F426"/>
    <mergeCell ref="G421:G426"/>
    <mergeCell ref="H403:H408"/>
    <mergeCell ref="H397:H402"/>
    <mergeCell ref="B403:B408"/>
    <mergeCell ref="H409:H414"/>
    <mergeCell ref="B415:B420"/>
    <mergeCell ref="C415:C420"/>
    <mergeCell ref="D415:D420"/>
    <mergeCell ref="E415:E420"/>
    <mergeCell ref="F415:F420"/>
    <mergeCell ref="G415:G420"/>
    <mergeCell ref="H415:H420"/>
    <mergeCell ref="B409:B414"/>
    <mergeCell ref="C409:C414"/>
    <mergeCell ref="B397:B402"/>
    <mergeCell ref="C397:C402"/>
    <mergeCell ref="D397:D402"/>
    <mergeCell ref="E397:E402"/>
    <mergeCell ref="F397:F402"/>
    <mergeCell ref="G397:G402"/>
    <mergeCell ref="D409:D414"/>
    <mergeCell ref="E409:E414"/>
    <mergeCell ref="F409:F414"/>
    <mergeCell ref="G409:G414"/>
    <mergeCell ref="C403:C408"/>
    <mergeCell ref="D403:D408"/>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07" priority="5" operator="containsText" text="Bajo">
      <formula>NOT(ISERROR(SEARCH("Bajo",H7)))</formula>
    </cfRule>
    <cfRule type="containsText" dxfId="206" priority="6" operator="containsText" text="Moderado">
      <formula>NOT(ISERROR(SEARCH("Moderado",H7)))</formula>
    </cfRule>
    <cfRule type="containsText" dxfId="205" priority="7" operator="containsText" text="Alto">
      <formula>NOT(ISERROR(SEARCH("Alto",H7)))</formula>
    </cfRule>
    <cfRule type="containsText" dxfId="204" priority="8" operator="containsText" text="Extremo">
      <formula>NOT(ISERROR(SEARCH("Extremo",H7)))</formula>
    </cfRule>
  </conditionalFormatting>
  <conditionalFormatting sqref="H427:H572">
    <cfRule type="containsText" dxfId="203" priority="9" operator="containsText" text="Zona Baja">
      <formula>NOT(ISERROR(SEARCH("Zona Baja",H427)))</formula>
    </cfRule>
    <cfRule type="containsText" dxfId="202" priority="10" operator="containsText" text="Zona Moderada">
      <formula>NOT(ISERROR(SEARCH("Zona Moderada",H427)))</formula>
    </cfRule>
    <cfRule type="containsText" dxfId="201" priority="11" operator="containsText" text="Zona Alta">
      <formula>NOT(ISERROR(SEARCH("Zona Alta",H427)))</formula>
    </cfRule>
    <cfRule type="containsText" dxfId="200" priority="12" operator="containsText" text="Zona Extrema">
      <formula>NOT(ISERROR(SEARCH("Zona Extrema",H427)))</formula>
    </cfRule>
  </conditionalFormatting>
  <conditionalFormatting sqref="K7:K426">
    <cfRule type="containsText" dxfId="199" priority="1" operator="containsText" text="Extremo">
      <formula>NOT(ISERROR(SEARCH("Extremo",K7)))</formula>
    </cfRule>
    <cfRule type="containsText" dxfId="198" priority="2" operator="containsText" text="Alto">
      <formula>NOT(ISERROR(SEARCH("Alto",K7)))</formula>
    </cfRule>
    <cfRule type="containsText" dxfId="197" priority="3" operator="containsText" text="Moderado">
      <formula>NOT(ISERROR(SEARCH("Moderado",K7)))</formula>
    </cfRule>
    <cfRule type="containsText" dxfId="196"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70" zoomScaleNormal="70" workbookViewId="0">
      <pane xSplit="9" ySplit="12" topLeftCell="J17" activePane="bottomRight" state="frozen"/>
      <selection pane="topRight" activeCell="J1" sqref="J1"/>
      <selection pane="bottomLeft" activeCell="A13" sqref="A13"/>
      <selection pane="bottomRight" activeCell="I41" sqref="I41"/>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18" t="s">
        <v>1058</v>
      </c>
      <c r="C1" s="718"/>
      <c r="D1" s="718"/>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3"/>
      <c r="C3" s="294" t="s">
        <v>1059</v>
      </c>
      <c r="D3" s="294" t="s">
        <v>583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5" t="s">
        <v>1060</v>
      </c>
      <c r="C4" s="296" t="s">
        <v>1061</v>
      </c>
      <c r="D4" s="297">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8" t="s">
        <v>1062</v>
      </c>
      <c r="C5" s="299" t="s">
        <v>1063</v>
      </c>
      <c r="D5" s="300">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1" t="s">
        <v>1064</v>
      </c>
      <c r="C6" s="299" t="s">
        <v>1065</v>
      </c>
      <c r="D6" s="300">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2" t="s">
        <v>1066</v>
      </c>
      <c r="C7" s="299" t="s">
        <v>1067</v>
      </c>
      <c r="D7" s="300">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3" t="s">
        <v>1068</v>
      </c>
      <c r="C8" s="299" t="s">
        <v>1069</v>
      </c>
      <c r="D8" s="300">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4"/>
      <c r="C9" s="304"/>
      <c r="D9" s="30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2"/>
      <c r="B10" s="343"/>
      <c r="C10" s="342"/>
      <c r="D10" s="342"/>
      <c r="E10" s="342"/>
      <c r="F10" s="342"/>
      <c r="G10" s="342"/>
      <c r="H10" s="342"/>
      <c r="I10" s="342"/>
      <c r="J10" s="342"/>
      <c r="K10" s="342"/>
      <c r="L10" s="342"/>
      <c r="M10" s="342"/>
      <c r="N10" s="342"/>
      <c r="O10" s="342"/>
      <c r="P10" s="342"/>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2"/>
      <c r="B11" s="342"/>
      <c r="C11" s="342"/>
      <c r="D11" s="342"/>
      <c r="E11" s="342"/>
      <c r="F11" s="342"/>
      <c r="G11" s="342"/>
      <c r="H11" s="342"/>
      <c r="I11" s="342"/>
      <c r="J11" s="342"/>
      <c r="K11" s="342"/>
      <c r="L11" s="342"/>
      <c r="M11" s="342"/>
      <c r="N11" s="342"/>
      <c r="O11" s="342"/>
      <c r="P11" s="342"/>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2"/>
      <c r="B12" s="342"/>
      <c r="C12" s="342"/>
      <c r="D12" s="342"/>
      <c r="E12" s="342"/>
      <c r="F12" s="342"/>
      <c r="G12" s="342"/>
      <c r="H12" s="342"/>
      <c r="I12" s="342"/>
      <c r="J12" s="342"/>
      <c r="K12" s="342"/>
      <c r="L12" s="342"/>
      <c r="M12" s="342"/>
      <c r="N12" s="342"/>
      <c r="O12" s="342"/>
      <c r="P12" s="342"/>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2"/>
      <c r="B13" s="342"/>
      <c r="C13" s="342"/>
      <c r="D13" s="342"/>
      <c r="E13" s="342"/>
      <c r="F13" s="342"/>
      <c r="G13" s="342"/>
      <c r="H13" s="342"/>
      <c r="I13" s="342"/>
      <c r="J13" s="342"/>
      <c r="K13" s="342"/>
      <c r="L13" s="342"/>
      <c r="M13" s="342"/>
      <c r="N13" s="342"/>
      <c r="O13" s="342"/>
      <c r="P13" s="342"/>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2"/>
      <c r="B14" s="342"/>
      <c r="C14" s="342"/>
      <c r="D14" s="342"/>
      <c r="E14" s="342"/>
      <c r="F14" s="342"/>
      <c r="G14" s="342"/>
      <c r="H14" s="342"/>
      <c r="I14" s="342"/>
      <c r="J14" s="342"/>
      <c r="K14" s="342"/>
      <c r="L14" s="342"/>
      <c r="M14" s="342"/>
      <c r="N14" s="342"/>
      <c r="O14" s="342"/>
      <c r="P14" s="342"/>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2"/>
      <c r="B15" s="342"/>
      <c r="C15" s="342"/>
      <c r="D15" s="342"/>
      <c r="E15" s="342"/>
      <c r="F15" s="342"/>
      <c r="G15" s="342"/>
      <c r="H15" s="342"/>
      <c r="I15" s="342"/>
      <c r="J15" s="342"/>
      <c r="K15" s="342"/>
      <c r="L15" s="342"/>
      <c r="M15" s="342"/>
      <c r="N15" s="342"/>
      <c r="O15" s="342"/>
      <c r="P15" s="342"/>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2"/>
      <c r="B16" s="342"/>
      <c r="C16" s="342"/>
      <c r="D16" s="342"/>
      <c r="E16" s="342"/>
      <c r="F16" s="342"/>
      <c r="G16" s="342"/>
      <c r="H16" s="342"/>
      <c r="I16" s="342"/>
      <c r="J16" s="342"/>
      <c r="K16" s="342"/>
      <c r="L16" s="342"/>
      <c r="M16" s="342"/>
      <c r="N16" s="342"/>
      <c r="O16" s="342"/>
      <c r="P16" s="342"/>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2"/>
      <c r="B17" s="342"/>
      <c r="C17" s="342"/>
      <c r="D17" s="342"/>
      <c r="E17" s="342"/>
      <c r="F17" s="342"/>
      <c r="G17" s="342"/>
      <c r="H17" s="342"/>
      <c r="I17" s="342"/>
      <c r="J17" s="342"/>
      <c r="K17" s="342"/>
      <c r="L17" s="342"/>
      <c r="M17" s="342"/>
      <c r="N17" s="342"/>
      <c r="O17" s="342"/>
      <c r="P17" s="342"/>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2"/>
      <c r="B18" s="342"/>
      <c r="C18" s="342"/>
      <c r="D18" s="342"/>
      <c r="E18" s="342"/>
      <c r="F18" s="342"/>
      <c r="G18" s="342"/>
      <c r="H18" s="342"/>
      <c r="I18" s="342"/>
      <c r="J18" s="342"/>
      <c r="K18" s="342"/>
      <c r="L18" s="342"/>
      <c r="M18" s="342"/>
      <c r="N18" s="342"/>
      <c r="O18" s="342"/>
      <c r="P18" s="342"/>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2"/>
      <c r="B19" s="342"/>
      <c r="C19" s="342"/>
      <c r="D19" s="342"/>
      <c r="E19" s="342"/>
      <c r="F19" s="342"/>
      <c r="G19" s="342"/>
      <c r="H19" s="342"/>
      <c r="I19" s="342"/>
      <c r="J19" s="342"/>
      <c r="K19" s="342"/>
      <c r="L19" s="342"/>
      <c r="M19" s="342"/>
      <c r="N19" s="342"/>
      <c r="O19" s="342"/>
      <c r="P19" s="342"/>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2"/>
      <c r="B20" s="342"/>
      <c r="C20" s="342"/>
      <c r="D20" s="342"/>
      <c r="E20" s="342"/>
      <c r="F20" s="342"/>
      <c r="G20" s="342"/>
      <c r="H20" s="342"/>
      <c r="I20" s="342"/>
      <c r="J20" s="342"/>
      <c r="K20" s="342"/>
      <c r="L20" s="342"/>
      <c r="M20" s="342"/>
      <c r="N20" s="342"/>
      <c r="O20" s="342"/>
      <c r="P20" s="342"/>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2"/>
      <c r="B21" s="342"/>
      <c r="C21" s="342"/>
      <c r="D21" s="342"/>
      <c r="E21" s="342"/>
      <c r="F21" s="342"/>
      <c r="G21" s="342"/>
      <c r="H21" s="342"/>
      <c r="I21" s="342"/>
      <c r="J21" s="342"/>
      <c r="K21" s="342"/>
      <c r="L21" s="342"/>
      <c r="M21" s="342"/>
      <c r="N21" s="342"/>
      <c r="O21" s="342"/>
      <c r="P21" s="342"/>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2"/>
      <c r="B22" s="342"/>
      <c r="C22" s="342"/>
      <c r="D22" s="342"/>
      <c r="E22" s="342"/>
      <c r="F22" s="342"/>
      <c r="G22" s="342"/>
      <c r="H22" s="342"/>
      <c r="I22" s="342"/>
      <c r="J22" s="342"/>
      <c r="K22" s="342"/>
      <c r="L22" s="342"/>
      <c r="M22" s="342"/>
      <c r="N22" s="342"/>
      <c r="O22" s="342"/>
      <c r="P22" s="342"/>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2"/>
      <c r="B23" s="342"/>
      <c r="C23" s="342"/>
      <c r="D23" s="342"/>
      <c r="E23" s="342"/>
      <c r="F23" s="342"/>
      <c r="G23" s="342"/>
      <c r="H23" s="342"/>
      <c r="I23" s="342"/>
      <c r="J23" s="342"/>
      <c r="K23" s="342"/>
      <c r="L23" s="342"/>
      <c r="M23" s="342"/>
      <c r="N23" s="342"/>
      <c r="O23" s="342"/>
      <c r="P23" s="342"/>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2"/>
      <c r="B24" s="342"/>
      <c r="C24" s="342"/>
      <c r="D24" s="342"/>
      <c r="E24" s="342"/>
      <c r="F24" s="342"/>
      <c r="G24" s="342"/>
      <c r="H24" s="342"/>
      <c r="I24" s="342"/>
      <c r="J24" s="342"/>
      <c r="K24" s="342"/>
      <c r="L24" s="342"/>
      <c r="M24" s="342"/>
      <c r="N24" s="342"/>
      <c r="O24" s="342"/>
      <c r="P24" s="342"/>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2"/>
      <c r="B25" s="342"/>
      <c r="C25" s="342"/>
      <c r="D25" s="342"/>
      <c r="E25" s="342"/>
      <c r="F25" s="342"/>
      <c r="G25" s="342"/>
      <c r="H25" s="342"/>
      <c r="I25" s="342"/>
      <c r="J25" s="342"/>
      <c r="K25" s="342"/>
      <c r="L25" s="342"/>
      <c r="M25" s="342"/>
      <c r="N25" s="342"/>
      <c r="O25" s="342"/>
      <c r="P25" s="342"/>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2"/>
      <c r="B26" s="342"/>
      <c r="C26" s="342"/>
      <c r="D26" s="342"/>
      <c r="E26" s="342"/>
      <c r="F26" s="342"/>
      <c r="G26" s="342"/>
      <c r="H26" s="342"/>
      <c r="I26" s="342"/>
      <c r="J26" s="342"/>
      <c r="K26" s="342"/>
      <c r="L26" s="342"/>
      <c r="M26" s="342"/>
      <c r="N26" s="342"/>
      <c r="O26" s="342"/>
      <c r="P26" s="342"/>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2"/>
      <c r="B27" s="342"/>
      <c r="C27" s="342"/>
      <c r="D27" s="342"/>
      <c r="E27" s="342"/>
      <c r="F27" s="342"/>
      <c r="G27" s="342"/>
      <c r="H27" s="342"/>
      <c r="I27" s="342"/>
      <c r="J27" s="342"/>
      <c r="K27" s="342"/>
      <c r="L27" s="342"/>
      <c r="M27" s="342"/>
      <c r="N27" s="342"/>
      <c r="O27" s="342"/>
      <c r="P27" s="342"/>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2"/>
      <c r="B28" s="342"/>
      <c r="C28" s="342"/>
      <c r="D28" s="342"/>
      <c r="E28" s="342"/>
      <c r="F28" s="342"/>
      <c r="G28" s="342"/>
      <c r="H28" s="342"/>
      <c r="I28" s="342"/>
      <c r="J28" s="342"/>
      <c r="K28" s="342"/>
      <c r="L28" s="342"/>
      <c r="M28" s="342"/>
      <c r="N28" s="342"/>
      <c r="O28" s="342"/>
      <c r="P28" s="342"/>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2"/>
      <c r="B29" s="342"/>
      <c r="C29" s="342"/>
      <c r="D29" s="342"/>
      <c r="E29" s="342"/>
      <c r="F29" s="342"/>
      <c r="G29" s="342"/>
      <c r="H29" s="342"/>
      <c r="I29" s="342"/>
      <c r="J29" s="342"/>
      <c r="K29" s="342"/>
      <c r="L29" s="342"/>
      <c r="M29" s="342"/>
      <c r="N29" s="342"/>
      <c r="O29" s="342"/>
      <c r="P29" s="342"/>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2"/>
      <c r="B30" s="342"/>
      <c r="C30" s="342"/>
      <c r="D30" s="342"/>
      <c r="E30" s="342"/>
      <c r="F30" s="342"/>
      <c r="G30" s="342"/>
      <c r="H30" s="342"/>
      <c r="I30" s="342"/>
      <c r="J30" s="342"/>
      <c r="K30" s="342"/>
      <c r="L30" s="342"/>
      <c r="M30" s="342"/>
      <c r="N30" s="342"/>
      <c r="O30" s="342"/>
      <c r="P30" s="342"/>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2"/>
      <c r="B31" s="342"/>
      <c r="C31" s="342"/>
      <c r="D31" s="342"/>
      <c r="E31" s="342"/>
      <c r="F31" s="342"/>
      <c r="G31" s="342"/>
      <c r="H31" s="342"/>
      <c r="I31" s="342"/>
      <c r="J31" s="342"/>
      <c r="K31" s="342"/>
      <c r="L31" s="342"/>
      <c r="M31" s="342"/>
      <c r="N31" s="342"/>
      <c r="O31" s="342"/>
      <c r="P31" s="342"/>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2"/>
      <c r="B32" s="342"/>
      <c r="C32" s="342"/>
      <c r="D32" s="342"/>
      <c r="E32" s="342"/>
      <c r="F32" s="342"/>
      <c r="G32" s="342"/>
      <c r="H32" s="342"/>
      <c r="I32" s="342"/>
      <c r="J32" s="342"/>
      <c r="K32" s="342"/>
      <c r="L32" s="342"/>
      <c r="M32" s="342"/>
      <c r="N32" s="342"/>
      <c r="O32" s="342"/>
      <c r="P32" s="342"/>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2"/>
      <c r="B33" s="322"/>
      <c r="C33" s="322"/>
      <c r="D33" s="322"/>
      <c r="E33" s="342"/>
      <c r="F33" s="342"/>
      <c r="G33" s="342"/>
      <c r="H33" s="342"/>
      <c r="I33" s="342"/>
      <c r="J33" s="342"/>
      <c r="K33" s="342"/>
      <c r="L33" s="342"/>
      <c r="M33" s="342"/>
      <c r="N33" s="342"/>
      <c r="O33" s="342"/>
      <c r="P33" s="342"/>
      <c r="Q33" s="15"/>
      <c r="R33" s="15"/>
      <c r="S33" s="15"/>
      <c r="T33" s="15"/>
      <c r="U33" s="15"/>
      <c r="V33" s="15"/>
      <c r="W33" s="15"/>
      <c r="X33" s="15"/>
      <c r="Y33" s="15"/>
      <c r="Z33" s="15"/>
      <c r="AA33" s="15"/>
      <c r="AB33" s="15"/>
      <c r="AC33" s="15"/>
      <c r="AD33" s="15"/>
      <c r="AE33" s="15"/>
    </row>
    <row r="34" spans="1:31" x14ac:dyDescent="0.25">
      <c r="A34" s="342"/>
      <c r="B34" s="322"/>
      <c r="C34" s="322"/>
      <c r="D34" s="322"/>
      <c r="E34" s="342"/>
      <c r="F34" s="342"/>
      <c r="G34" s="342"/>
      <c r="H34" s="342"/>
      <c r="I34" s="342"/>
      <c r="J34" s="342"/>
      <c r="K34" s="342"/>
      <c r="L34" s="342"/>
      <c r="M34" s="342"/>
      <c r="N34" s="342"/>
      <c r="O34" s="342"/>
      <c r="P34" s="342"/>
      <c r="Q34" s="15"/>
      <c r="R34" s="15"/>
      <c r="S34" s="15"/>
      <c r="T34" s="15"/>
      <c r="U34" s="15"/>
      <c r="V34" s="15"/>
      <c r="W34" s="15"/>
      <c r="X34" s="15"/>
      <c r="Y34" s="15"/>
      <c r="Z34" s="15"/>
      <c r="AA34" s="15"/>
      <c r="AB34" s="15"/>
      <c r="AC34" s="15"/>
      <c r="AD34" s="15"/>
      <c r="AE34" s="15"/>
    </row>
    <row r="35" spans="1:31" x14ac:dyDescent="0.25">
      <c r="A35" s="342"/>
      <c r="B35" s="322"/>
      <c r="C35" s="322"/>
      <c r="D35" s="322"/>
      <c r="E35" s="322"/>
      <c r="F35" s="322"/>
      <c r="G35" s="322"/>
      <c r="H35" s="322"/>
      <c r="I35" s="322"/>
      <c r="J35" s="322"/>
      <c r="K35" s="322"/>
      <c r="L35" s="322"/>
      <c r="M35" s="322"/>
      <c r="N35" s="322"/>
      <c r="O35" s="322"/>
      <c r="P35" s="322"/>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091F4BC67BECC44BBC243C17A016314" ma:contentTypeVersion="16" ma:contentTypeDescription="Crear nuevo documento." ma:contentTypeScope="" ma:versionID="09115c0c99094d844d214db779fa17bf">
  <xsd:schema xmlns:xsd="http://www.w3.org/2001/XMLSchema" xmlns:xs="http://www.w3.org/2001/XMLSchema" xmlns:p="http://schemas.microsoft.com/office/2006/metadata/properties" xmlns:ns3="8757c181-039b-4fd3-b5b4-f193ecef8269" xmlns:ns4="c5d639e7-08af-42bc-b232-172a9ace2326" targetNamespace="http://schemas.microsoft.com/office/2006/metadata/properties" ma:root="true" ma:fieldsID="11da800524a62cc12e8f6537ba8503eb" ns3:_="" ns4:_="">
    <xsd:import namespace="8757c181-039b-4fd3-b5b4-f193ecef8269"/>
    <xsd:import namespace="c5d639e7-08af-42bc-b232-172a9ace232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element ref="ns4:MediaLengthInSeconds" minOccurs="0"/>
                <xsd:element ref="ns4:_activity" minOccurs="0"/>
                <xsd:element ref="ns4: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757c181-039b-4fd3-b5b4-f193ecef8269"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5d639e7-08af-42bc-b232-172a9ace232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2AAE8D-8667-4E6C-9113-32ECE756EE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757c181-039b-4fd3-b5b4-f193ecef8269"/>
    <ds:schemaRef ds:uri="c5d639e7-08af-42bc-b232-172a9ace23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AEB752-3B8A-41FD-9B3A-4E1D9F5A5A5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Informaci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cristhian javier castañeda vanegas</dc:creator>
  <cp:keywords/>
  <dc:description/>
  <cp:lastModifiedBy>Liseth Johana Alvarez</cp:lastModifiedBy>
  <cp:revision/>
  <dcterms:created xsi:type="dcterms:W3CDTF">2016-12-28T16:20:46Z</dcterms:created>
  <dcterms:modified xsi:type="dcterms:W3CDTF">2024-05-08T20:54:31Z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0x0101004091F4BC67BECC44BBC243C17A016314</vt:lpwstr>
  </property>
  <property fmtid="{D5CDD505-2E9C-101B-9397-08002B2CF9AE}" pid="3" name="_activity">
    <vt:lpwstr/>
  </property>
</Properties>
</file>