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13. Gestión de Asuntos Disciplinarios/III CUATRIMESTRE - II SEMESTRE/PROCESO/"/>
    </mc:Choice>
  </mc:AlternateContent>
  <xr:revisionPtr revIDLastSave="23" documentId="8_{C8EC31AE-40B3-49AB-B265-75DF3E6CDE66}" xr6:coauthVersionLast="47" xr6:coauthVersionMax="47" xr10:uidLastSave="{A503503B-F8E2-40A8-BC9C-9DB1F08A7ABC}"/>
  <bookViews>
    <workbookView xWindow="-120" yWindow="-120" windowWidth="20730" windowHeight="11040" tabRatio="923"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state="hidden" r:id="rId14"/>
    <sheet name="Mapa R. Fiscal" sheetId="79" r:id="rId15"/>
    <sheet name="Matriz Calor Inherente R.Fiscal" sheetId="80" r:id="rId16"/>
    <sheet name="Matriz Calor Residual R. Fiscal" sheetId="87" r:id="rId17"/>
    <sheet name="Mapa Final R. Fiscal" sheetId="82"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I" sheetId="78"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8" r:id="rId33"/>
    <pivotCache cacheId="9" r:id="rId3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5" i="55" l="1"/>
  <c r="M8" i="78"/>
  <c r="M7" i="78" l="1"/>
  <c r="C7" i="82" l="1"/>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E409" i="82"/>
  <c r="C5" i="82"/>
  <c r="L426" i="82"/>
  <c r="J426" i="82"/>
  <c r="I426" i="82"/>
  <c r="L425" i="82"/>
  <c r="J425" i="82"/>
  <c r="I425" i="82"/>
  <c r="L424" i="82"/>
  <c r="J424" i="82"/>
  <c r="I424" i="82"/>
  <c r="K424" i="82" s="1"/>
  <c r="L423" i="82"/>
  <c r="J423" i="82"/>
  <c r="I423" i="82"/>
  <c r="L422" i="82"/>
  <c r="J422" i="82"/>
  <c r="I422" i="82"/>
  <c r="L421" i="82"/>
  <c r="J421" i="82"/>
  <c r="I421" i="82"/>
  <c r="G421" i="82"/>
  <c r="F421" i="82"/>
  <c r="C421" i="82"/>
  <c r="L420" i="82"/>
  <c r="J420" i="82"/>
  <c r="K420" i="82" s="1"/>
  <c r="I420" i="82"/>
  <c r="L419" i="82"/>
  <c r="J419" i="82"/>
  <c r="I419" i="82"/>
  <c r="L418" i="82"/>
  <c r="J418" i="82"/>
  <c r="I418" i="82"/>
  <c r="L417" i="82"/>
  <c r="J417" i="82"/>
  <c r="I417" i="82"/>
  <c r="L416" i="82"/>
  <c r="J416" i="82"/>
  <c r="I416" i="82"/>
  <c r="L415" i="82"/>
  <c r="J415" i="82"/>
  <c r="I415" i="82"/>
  <c r="G415" i="82"/>
  <c r="F415" i="82"/>
  <c r="C415" i="82"/>
  <c r="L414" i="82"/>
  <c r="J414" i="82"/>
  <c r="I414" i="82"/>
  <c r="L413" i="82"/>
  <c r="J413" i="82"/>
  <c r="I413" i="82"/>
  <c r="L412" i="82"/>
  <c r="J412" i="82"/>
  <c r="I412" i="82"/>
  <c r="L411" i="82"/>
  <c r="J411" i="82"/>
  <c r="I411" i="82"/>
  <c r="L410" i="82"/>
  <c r="J410" i="82"/>
  <c r="I410" i="82"/>
  <c r="L409" i="82"/>
  <c r="J409" i="82"/>
  <c r="I409" i="82"/>
  <c r="G409" i="82"/>
  <c r="F409" i="82"/>
  <c r="C409" i="82"/>
  <c r="L408" i="82"/>
  <c r="J408" i="82"/>
  <c r="I408" i="82"/>
  <c r="L407" i="82"/>
  <c r="J407" i="82"/>
  <c r="I407" i="82"/>
  <c r="K407" i="82" s="1"/>
  <c r="L406" i="82"/>
  <c r="J406" i="82"/>
  <c r="I406" i="82"/>
  <c r="L405" i="82"/>
  <c r="J405" i="82"/>
  <c r="I405" i="82"/>
  <c r="L404" i="82"/>
  <c r="J404" i="82"/>
  <c r="I404" i="82"/>
  <c r="L403" i="82"/>
  <c r="J403" i="82"/>
  <c r="I403" i="82"/>
  <c r="K403" i="82" s="1"/>
  <c r="G403" i="82"/>
  <c r="F403" i="82"/>
  <c r="C403" i="82"/>
  <c r="L402" i="82"/>
  <c r="J402" i="82"/>
  <c r="I402" i="82"/>
  <c r="L401" i="82"/>
  <c r="J401" i="82"/>
  <c r="I401" i="82"/>
  <c r="L400" i="82"/>
  <c r="J400" i="82"/>
  <c r="I400" i="82"/>
  <c r="K400" i="82" s="1"/>
  <c r="L399" i="82"/>
  <c r="J399" i="82"/>
  <c r="I399" i="82"/>
  <c r="L398" i="82"/>
  <c r="J398" i="82"/>
  <c r="I398" i="82"/>
  <c r="L397" i="82"/>
  <c r="J397" i="82"/>
  <c r="I397" i="82"/>
  <c r="G397" i="82"/>
  <c r="F397" i="82"/>
  <c r="C397" i="82"/>
  <c r="L396" i="82"/>
  <c r="J396" i="82"/>
  <c r="I396" i="82"/>
  <c r="L395" i="82"/>
  <c r="J395" i="82"/>
  <c r="I395" i="82"/>
  <c r="L394" i="82"/>
  <c r="J394" i="82"/>
  <c r="I394" i="82"/>
  <c r="L393" i="82"/>
  <c r="J393" i="82"/>
  <c r="I393" i="82"/>
  <c r="L392" i="82"/>
  <c r="J392" i="82"/>
  <c r="K392" i="82" s="1"/>
  <c r="I392" i="82"/>
  <c r="L391" i="82"/>
  <c r="J391" i="82"/>
  <c r="I391" i="82"/>
  <c r="G391" i="82"/>
  <c r="F391" i="82"/>
  <c r="C391" i="82"/>
  <c r="L390" i="82"/>
  <c r="J390" i="82"/>
  <c r="I390" i="82"/>
  <c r="L389" i="82"/>
  <c r="J389" i="82"/>
  <c r="I389" i="82"/>
  <c r="L388" i="82"/>
  <c r="J388" i="82"/>
  <c r="I388" i="82"/>
  <c r="L387" i="82"/>
  <c r="J387" i="82"/>
  <c r="I387" i="82"/>
  <c r="L386" i="82"/>
  <c r="J386" i="82"/>
  <c r="I386" i="82"/>
  <c r="L385" i="82"/>
  <c r="J385" i="82"/>
  <c r="K385" i="82" s="1"/>
  <c r="I385" i="82"/>
  <c r="G385" i="82"/>
  <c r="F385" i="82"/>
  <c r="C385" i="82"/>
  <c r="L384" i="82"/>
  <c r="J384" i="82"/>
  <c r="I384" i="82"/>
  <c r="K384" i="82" s="1"/>
  <c r="L383" i="82"/>
  <c r="J383" i="82"/>
  <c r="I383" i="82"/>
  <c r="K383" i="82" s="1"/>
  <c r="L382" i="82"/>
  <c r="J382" i="82"/>
  <c r="I382" i="82"/>
  <c r="L381" i="82"/>
  <c r="J381" i="82"/>
  <c r="I381" i="82"/>
  <c r="L380" i="82"/>
  <c r="J380" i="82"/>
  <c r="I380" i="82"/>
  <c r="L379" i="82"/>
  <c r="J379" i="82"/>
  <c r="I379" i="82"/>
  <c r="G379" i="82"/>
  <c r="F379" i="82"/>
  <c r="C379" i="82"/>
  <c r="L378" i="82"/>
  <c r="J378" i="82"/>
  <c r="I378" i="82"/>
  <c r="L377" i="82"/>
  <c r="J377" i="82"/>
  <c r="I377" i="82"/>
  <c r="L376" i="82"/>
  <c r="J376" i="82"/>
  <c r="I376" i="82"/>
  <c r="K376" i="82" s="1"/>
  <c r="L375" i="82"/>
  <c r="J375" i="82"/>
  <c r="I375" i="82"/>
  <c r="L374" i="82"/>
  <c r="J374" i="82"/>
  <c r="I374" i="82"/>
  <c r="K374" i="82" s="1"/>
  <c r="L373" i="82"/>
  <c r="J373" i="82"/>
  <c r="I373" i="82"/>
  <c r="G373" i="82"/>
  <c r="F373" i="82"/>
  <c r="C373" i="82"/>
  <c r="L372" i="82"/>
  <c r="J372" i="82"/>
  <c r="I372" i="82"/>
  <c r="L371" i="82"/>
  <c r="J371" i="82"/>
  <c r="I371" i="82"/>
  <c r="L370" i="82"/>
  <c r="J370" i="82"/>
  <c r="I370" i="82"/>
  <c r="L369" i="82"/>
  <c r="J369" i="82"/>
  <c r="I369" i="82"/>
  <c r="L368" i="82"/>
  <c r="J368" i="82"/>
  <c r="I368" i="82"/>
  <c r="L367" i="82"/>
  <c r="J367" i="82"/>
  <c r="I367" i="82"/>
  <c r="G367" i="82"/>
  <c r="F367" i="82"/>
  <c r="C367" i="82"/>
  <c r="L366" i="82"/>
  <c r="J366" i="82"/>
  <c r="I366" i="82"/>
  <c r="K366" i="82" s="1"/>
  <c r="L365" i="82"/>
  <c r="J365" i="82"/>
  <c r="K365" i="82" s="1"/>
  <c r="I365" i="82"/>
  <c r="L364" i="82"/>
  <c r="J364" i="82"/>
  <c r="I364" i="82"/>
  <c r="L363" i="82"/>
  <c r="J363" i="82"/>
  <c r="I363" i="82"/>
  <c r="L362" i="82"/>
  <c r="J362" i="82"/>
  <c r="I362" i="82"/>
  <c r="L361" i="82"/>
  <c r="J361" i="82"/>
  <c r="I361" i="82"/>
  <c r="G361" i="82"/>
  <c r="F361" i="82"/>
  <c r="E361" i="82"/>
  <c r="C361" i="82"/>
  <c r="L360" i="82"/>
  <c r="J360" i="82"/>
  <c r="I360" i="82"/>
  <c r="L359" i="82"/>
  <c r="J359" i="82"/>
  <c r="I359" i="82"/>
  <c r="K359" i="82" s="1"/>
  <c r="L358" i="82"/>
  <c r="J358" i="82"/>
  <c r="I358" i="82"/>
  <c r="K358" i="82" s="1"/>
  <c r="L357" i="82"/>
  <c r="J357" i="82"/>
  <c r="I357" i="82"/>
  <c r="L356" i="82"/>
  <c r="J356" i="82"/>
  <c r="I356" i="82"/>
  <c r="L355" i="82"/>
  <c r="J355" i="82"/>
  <c r="I355" i="82"/>
  <c r="G355" i="82"/>
  <c r="F355" i="82"/>
  <c r="E355" i="82"/>
  <c r="C355" i="82"/>
  <c r="L354" i="82"/>
  <c r="J354" i="82"/>
  <c r="I354" i="82"/>
  <c r="L353" i="82"/>
  <c r="J353" i="82"/>
  <c r="I353" i="82"/>
  <c r="L352" i="82"/>
  <c r="J352" i="82"/>
  <c r="I352" i="82"/>
  <c r="L351" i="82"/>
  <c r="J351" i="82"/>
  <c r="I351" i="82"/>
  <c r="L350" i="82"/>
  <c r="J350" i="82"/>
  <c r="I350" i="82"/>
  <c r="K350" i="82" s="1"/>
  <c r="L349" i="82"/>
  <c r="J349" i="82"/>
  <c r="K349" i="82" s="1"/>
  <c r="I349" i="82"/>
  <c r="G349" i="82"/>
  <c r="F349" i="82"/>
  <c r="H349" i="82" s="1"/>
  <c r="E349" i="82"/>
  <c r="C349" i="82"/>
  <c r="L348" i="82"/>
  <c r="J348" i="82"/>
  <c r="I348" i="82"/>
  <c r="K348" i="82" s="1"/>
  <c r="L347" i="82"/>
  <c r="J347" i="82"/>
  <c r="I347" i="82"/>
  <c r="L346" i="82"/>
  <c r="J346" i="82"/>
  <c r="I346" i="82"/>
  <c r="L345" i="82"/>
  <c r="J345" i="82"/>
  <c r="I345" i="82"/>
  <c r="L344" i="82"/>
  <c r="J344" i="82"/>
  <c r="I344" i="82"/>
  <c r="L343" i="82"/>
  <c r="J343" i="82"/>
  <c r="I343" i="82"/>
  <c r="K343" i="82" s="1"/>
  <c r="G343" i="82"/>
  <c r="H343" i="82" s="1"/>
  <c r="F343" i="82"/>
  <c r="E343" i="82"/>
  <c r="C343" i="82"/>
  <c r="L342" i="82"/>
  <c r="J342" i="82"/>
  <c r="I342" i="82"/>
  <c r="L341" i="82"/>
  <c r="J341" i="82"/>
  <c r="I341" i="82"/>
  <c r="L340" i="82"/>
  <c r="J340" i="82"/>
  <c r="I340" i="82"/>
  <c r="L339" i="82"/>
  <c r="J339" i="82"/>
  <c r="I339" i="82"/>
  <c r="K339" i="82" s="1"/>
  <c r="L338" i="82"/>
  <c r="J338" i="82"/>
  <c r="I338" i="82"/>
  <c r="L337" i="82"/>
  <c r="J337" i="82"/>
  <c r="I337" i="82"/>
  <c r="G337" i="82"/>
  <c r="F337" i="82"/>
  <c r="E337" i="82"/>
  <c r="C337" i="82"/>
  <c r="L336" i="82"/>
  <c r="J336" i="82"/>
  <c r="I336" i="82"/>
  <c r="L335" i="82"/>
  <c r="J335" i="82"/>
  <c r="I335" i="82"/>
  <c r="L334" i="82"/>
  <c r="J334" i="82"/>
  <c r="I334" i="82"/>
  <c r="L333" i="82"/>
  <c r="J333" i="82"/>
  <c r="I333" i="82"/>
  <c r="L332" i="82"/>
  <c r="J332" i="82"/>
  <c r="I332" i="82"/>
  <c r="L331" i="82"/>
  <c r="J331" i="82"/>
  <c r="I331" i="82"/>
  <c r="K331" i="82" s="1"/>
  <c r="G331" i="82"/>
  <c r="F331" i="82"/>
  <c r="E331" i="82"/>
  <c r="C331" i="82"/>
  <c r="L330" i="82"/>
  <c r="J330" i="82"/>
  <c r="I330" i="82"/>
  <c r="L329" i="82"/>
  <c r="J329" i="82"/>
  <c r="I329" i="82"/>
  <c r="L328" i="82"/>
  <c r="J328" i="82"/>
  <c r="I328" i="82"/>
  <c r="L327" i="82"/>
  <c r="J327" i="82"/>
  <c r="I327" i="82"/>
  <c r="L326" i="82"/>
  <c r="J326" i="82"/>
  <c r="I326" i="82"/>
  <c r="L325" i="82"/>
  <c r="J325" i="82"/>
  <c r="K325" i="82" s="1"/>
  <c r="I325" i="82"/>
  <c r="G325" i="82"/>
  <c r="F325" i="82"/>
  <c r="H325" i="82" s="1"/>
  <c r="E325" i="82"/>
  <c r="C325" i="82"/>
  <c r="L324" i="82"/>
  <c r="J324" i="82"/>
  <c r="I324" i="82"/>
  <c r="L323" i="82"/>
  <c r="J323" i="82"/>
  <c r="I323" i="82"/>
  <c r="K323" i="82" s="1"/>
  <c r="L322" i="82"/>
  <c r="J322" i="82"/>
  <c r="I322" i="82"/>
  <c r="L321" i="82"/>
  <c r="J321" i="82"/>
  <c r="K321" i="82" s="1"/>
  <c r="I321" i="82"/>
  <c r="L320" i="82"/>
  <c r="J320" i="82"/>
  <c r="I320" i="82"/>
  <c r="L319" i="82"/>
  <c r="J319" i="82"/>
  <c r="I319" i="82"/>
  <c r="G319" i="82"/>
  <c r="H319" i="82" s="1"/>
  <c r="F319" i="82"/>
  <c r="E319" i="82"/>
  <c r="C319" i="82"/>
  <c r="L318" i="82"/>
  <c r="J318" i="82"/>
  <c r="I318" i="82"/>
  <c r="L317" i="82"/>
  <c r="J317" i="82"/>
  <c r="K317" i="82" s="1"/>
  <c r="I317" i="82"/>
  <c r="L316" i="82"/>
  <c r="J316" i="82"/>
  <c r="I316" i="82"/>
  <c r="L315" i="82"/>
  <c r="J315" i="82"/>
  <c r="I315" i="82"/>
  <c r="L314" i="82"/>
  <c r="J314" i="82"/>
  <c r="I314" i="82"/>
  <c r="K314" i="82" s="1"/>
  <c r="L313" i="82"/>
  <c r="J313" i="82"/>
  <c r="I313" i="82"/>
  <c r="G313" i="82"/>
  <c r="F313" i="82"/>
  <c r="H313" i="82" s="1"/>
  <c r="E313" i="82"/>
  <c r="C313" i="82"/>
  <c r="L312" i="82"/>
  <c r="J312" i="82"/>
  <c r="I312" i="82"/>
  <c r="L311" i="82"/>
  <c r="J311" i="82"/>
  <c r="I311" i="82"/>
  <c r="L310" i="82"/>
  <c r="J310" i="82"/>
  <c r="I310" i="82"/>
  <c r="L309" i="82"/>
  <c r="J309" i="82"/>
  <c r="I309" i="82"/>
  <c r="L308" i="82"/>
  <c r="J308" i="82"/>
  <c r="I308" i="82"/>
  <c r="L307" i="82"/>
  <c r="J307" i="82"/>
  <c r="I307" i="82"/>
  <c r="G307" i="82"/>
  <c r="F307" i="82"/>
  <c r="E307" i="82"/>
  <c r="C307" i="82"/>
  <c r="L306" i="82"/>
  <c r="J306" i="82"/>
  <c r="I306" i="82"/>
  <c r="L305" i="82"/>
  <c r="J305" i="82"/>
  <c r="I305" i="82"/>
  <c r="L304" i="82"/>
  <c r="J304" i="82"/>
  <c r="I304" i="82"/>
  <c r="L303" i="82"/>
  <c r="J303" i="82"/>
  <c r="I303" i="82"/>
  <c r="L302" i="82"/>
  <c r="J302" i="82"/>
  <c r="I302" i="82"/>
  <c r="K302" i="82" s="1"/>
  <c r="L301" i="82"/>
  <c r="J301" i="82"/>
  <c r="K301" i="82" s="1"/>
  <c r="I301" i="82"/>
  <c r="G301" i="82"/>
  <c r="F301" i="82"/>
  <c r="E301" i="82"/>
  <c r="C301" i="82"/>
  <c r="L300" i="82"/>
  <c r="J300" i="82"/>
  <c r="I300" i="82"/>
  <c r="L299" i="82"/>
  <c r="J299" i="82"/>
  <c r="I299" i="82"/>
  <c r="K299" i="82" s="1"/>
  <c r="L298" i="82"/>
  <c r="J298" i="82"/>
  <c r="I298" i="82"/>
  <c r="L297" i="82"/>
  <c r="J297" i="82"/>
  <c r="I297" i="82"/>
  <c r="L296" i="82"/>
  <c r="J296" i="82"/>
  <c r="I296" i="82"/>
  <c r="L295" i="82"/>
  <c r="J295" i="82"/>
  <c r="I295" i="82"/>
  <c r="K295" i="82" s="1"/>
  <c r="G295" i="82"/>
  <c r="F295" i="82"/>
  <c r="E295" i="82"/>
  <c r="C295" i="82"/>
  <c r="L294" i="82"/>
  <c r="J294" i="82"/>
  <c r="I294" i="82"/>
  <c r="K294" i="82" s="1"/>
  <c r="L293" i="82"/>
  <c r="J293" i="82"/>
  <c r="K293" i="82" s="1"/>
  <c r="I293" i="82"/>
  <c r="L292" i="82"/>
  <c r="J292" i="82"/>
  <c r="I292" i="82"/>
  <c r="L291" i="82"/>
  <c r="J291" i="82"/>
  <c r="I291" i="82"/>
  <c r="L290" i="82"/>
  <c r="J290" i="82"/>
  <c r="I290" i="82"/>
  <c r="L289" i="82"/>
  <c r="J289" i="82"/>
  <c r="I289" i="82"/>
  <c r="G289" i="82"/>
  <c r="F289" i="82"/>
  <c r="H289" i="82" s="1"/>
  <c r="E289" i="82"/>
  <c r="C289" i="82"/>
  <c r="L288" i="82"/>
  <c r="J288" i="82"/>
  <c r="I288" i="82"/>
  <c r="L287" i="82"/>
  <c r="J287" i="82"/>
  <c r="I287" i="82"/>
  <c r="L286" i="82"/>
  <c r="J286" i="82"/>
  <c r="I286" i="82"/>
  <c r="K286" i="82" s="1"/>
  <c r="L285" i="82"/>
  <c r="J285" i="82"/>
  <c r="I285" i="82"/>
  <c r="L284" i="82"/>
  <c r="J284" i="82"/>
  <c r="I284" i="82"/>
  <c r="L283" i="82"/>
  <c r="J283" i="82"/>
  <c r="I283" i="82"/>
  <c r="K283" i="82" s="1"/>
  <c r="G283" i="82"/>
  <c r="F283" i="82"/>
  <c r="E283" i="82"/>
  <c r="C283" i="82"/>
  <c r="L282" i="82"/>
  <c r="J282" i="82"/>
  <c r="I282" i="82"/>
  <c r="L281" i="82"/>
  <c r="J281" i="82"/>
  <c r="I281" i="82"/>
  <c r="L280" i="82"/>
  <c r="J280" i="82"/>
  <c r="I280" i="82"/>
  <c r="L279" i="82"/>
  <c r="J279" i="82"/>
  <c r="I279" i="82"/>
  <c r="L278" i="82"/>
  <c r="J278" i="82"/>
  <c r="I278" i="82"/>
  <c r="K278" i="82" s="1"/>
  <c r="L277" i="82"/>
  <c r="J277" i="82"/>
  <c r="K277" i="82" s="1"/>
  <c r="I277" i="82"/>
  <c r="G277" i="82"/>
  <c r="F277" i="82"/>
  <c r="H277" i="82" s="1"/>
  <c r="E277" i="82"/>
  <c r="C277" i="82"/>
  <c r="L276" i="82"/>
  <c r="J276" i="82"/>
  <c r="I276" i="82"/>
  <c r="L275" i="82"/>
  <c r="J275" i="82"/>
  <c r="I275" i="82"/>
  <c r="K275" i="82" s="1"/>
  <c r="L274" i="82"/>
  <c r="J274" i="82"/>
  <c r="I274" i="82"/>
  <c r="L273" i="82"/>
  <c r="J273" i="82"/>
  <c r="I273" i="82"/>
  <c r="L272" i="82"/>
  <c r="J272" i="82"/>
  <c r="I272" i="82"/>
  <c r="L271" i="82"/>
  <c r="J271" i="82"/>
  <c r="I271" i="82"/>
  <c r="G271" i="82"/>
  <c r="H271" i="82" s="1"/>
  <c r="F271" i="82"/>
  <c r="E271" i="82"/>
  <c r="C271" i="82"/>
  <c r="L270" i="82"/>
  <c r="J270" i="82"/>
  <c r="I270" i="82"/>
  <c r="L269" i="82"/>
  <c r="J269" i="82"/>
  <c r="K269" i="82" s="1"/>
  <c r="I269" i="82"/>
  <c r="L268" i="82"/>
  <c r="J268" i="82"/>
  <c r="I268" i="82"/>
  <c r="L267" i="82"/>
  <c r="J267" i="82"/>
  <c r="I267" i="82"/>
  <c r="K267" i="82" s="1"/>
  <c r="L266" i="82"/>
  <c r="J266" i="82"/>
  <c r="I266" i="82"/>
  <c r="L265" i="82"/>
  <c r="J265" i="82"/>
  <c r="I265" i="82"/>
  <c r="G265" i="82"/>
  <c r="F265" i="82"/>
  <c r="E265" i="82"/>
  <c r="C265" i="82"/>
  <c r="L264" i="82"/>
  <c r="J264" i="82"/>
  <c r="I264" i="82"/>
  <c r="L263" i="82"/>
  <c r="J263" i="82"/>
  <c r="I263" i="82"/>
  <c r="K263" i="82" s="1"/>
  <c r="L262" i="82"/>
  <c r="J262" i="82"/>
  <c r="I262" i="82"/>
  <c r="L261" i="82"/>
  <c r="J261" i="82"/>
  <c r="I261" i="82"/>
  <c r="L260" i="82"/>
  <c r="J260" i="82"/>
  <c r="I260" i="82"/>
  <c r="L259" i="82"/>
  <c r="J259" i="82"/>
  <c r="I259" i="82"/>
  <c r="G259" i="82"/>
  <c r="F259" i="82"/>
  <c r="E259" i="82"/>
  <c r="C259" i="82"/>
  <c r="L258" i="82"/>
  <c r="J258" i="82"/>
  <c r="I258" i="82"/>
  <c r="L257" i="82"/>
  <c r="J257" i="82"/>
  <c r="I257" i="82"/>
  <c r="L256" i="82"/>
  <c r="J256" i="82"/>
  <c r="I256" i="82"/>
  <c r="L255" i="82"/>
  <c r="J255" i="82"/>
  <c r="I255" i="82"/>
  <c r="L254" i="82"/>
  <c r="J254" i="82"/>
  <c r="I254" i="82"/>
  <c r="K254" i="82" s="1"/>
  <c r="L253" i="82"/>
  <c r="J253" i="82"/>
  <c r="I253" i="82"/>
  <c r="G253" i="82"/>
  <c r="F253" i="82"/>
  <c r="H253" i="82" s="1"/>
  <c r="E253" i="82"/>
  <c r="C253" i="82"/>
  <c r="L252" i="82"/>
  <c r="J252" i="82"/>
  <c r="I252" i="82"/>
  <c r="L251" i="82"/>
  <c r="J251" i="82"/>
  <c r="I251" i="82"/>
  <c r="K251" i="82" s="1"/>
  <c r="L250" i="82"/>
  <c r="J250" i="82"/>
  <c r="I250" i="82"/>
  <c r="L249" i="82"/>
  <c r="J249" i="82"/>
  <c r="I249" i="82"/>
  <c r="L248" i="82"/>
  <c r="J248" i="82"/>
  <c r="I248" i="82"/>
  <c r="L247" i="82"/>
  <c r="J247" i="82"/>
  <c r="I247" i="82"/>
  <c r="K247" i="82" s="1"/>
  <c r="G247" i="82"/>
  <c r="H247" i="82" s="1"/>
  <c r="F247" i="82"/>
  <c r="E247" i="82"/>
  <c r="C247" i="82"/>
  <c r="L246" i="82"/>
  <c r="J246" i="82"/>
  <c r="I246" i="82"/>
  <c r="L245" i="82"/>
  <c r="J245" i="82"/>
  <c r="K245" i="82" s="1"/>
  <c r="I245" i="82"/>
  <c r="L244" i="82"/>
  <c r="J244" i="82"/>
  <c r="I244" i="82"/>
  <c r="L243" i="82"/>
  <c r="J243" i="82"/>
  <c r="I243" i="82"/>
  <c r="K243" i="82" s="1"/>
  <c r="L242" i="82"/>
  <c r="J242" i="82"/>
  <c r="I242" i="82"/>
  <c r="K242" i="82" s="1"/>
  <c r="L241" i="82"/>
  <c r="J241" i="82"/>
  <c r="I241" i="82"/>
  <c r="G241" i="82"/>
  <c r="F241" i="82"/>
  <c r="H241" i="82" s="1"/>
  <c r="E241" i="82"/>
  <c r="C241" i="82"/>
  <c r="L240" i="82"/>
  <c r="J240" i="82"/>
  <c r="I240" i="82"/>
  <c r="L239" i="82"/>
  <c r="J239" i="82"/>
  <c r="I239" i="82"/>
  <c r="L238" i="82"/>
  <c r="J238" i="82"/>
  <c r="I238" i="82"/>
  <c r="L237" i="82"/>
  <c r="J237" i="82"/>
  <c r="I237" i="82"/>
  <c r="L236" i="82"/>
  <c r="J236" i="82"/>
  <c r="I236" i="82"/>
  <c r="L235" i="82"/>
  <c r="J235" i="82"/>
  <c r="I235" i="82"/>
  <c r="G235" i="82"/>
  <c r="F235" i="82"/>
  <c r="E235" i="82"/>
  <c r="C235" i="82"/>
  <c r="L234" i="82"/>
  <c r="J234" i="82"/>
  <c r="I234" i="82"/>
  <c r="L233" i="82"/>
  <c r="J233" i="82"/>
  <c r="I233" i="82"/>
  <c r="L232" i="82"/>
  <c r="J232" i="82"/>
  <c r="I232" i="82"/>
  <c r="L231" i="82"/>
  <c r="J231" i="82"/>
  <c r="I231" i="82"/>
  <c r="L230" i="82"/>
  <c r="J230" i="82"/>
  <c r="I230" i="82"/>
  <c r="L229" i="82"/>
  <c r="J229" i="82"/>
  <c r="I229" i="82"/>
  <c r="G229" i="82"/>
  <c r="F229" i="82"/>
  <c r="E229" i="82"/>
  <c r="C229" i="82"/>
  <c r="L228" i="82"/>
  <c r="J228" i="82"/>
  <c r="I228" i="82"/>
  <c r="L227" i="82"/>
  <c r="J227" i="82"/>
  <c r="I227" i="82"/>
  <c r="K227" i="82" s="1"/>
  <c r="L226" i="82"/>
  <c r="J226" i="82"/>
  <c r="I226" i="82"/>
  <c r="L225" i="82"/>
  <c r="J225" i="82"/>
  <c r="I225" i="82"/>
  <c r="L224" i="82"/>
  <c r="J224" i="82"/>
  <c r="I224" i="82"/>
  <c r="L223" i="82"/>
  <c r="J223" i="82"/>
  <c r="I223" i="82"/>
  <c r="G223" i="82"/>
  <c r="H223" i="82" s="1"/>
  <c r="F223" i="82"/>
  <c r="E223" i="82"/>
  <c r="C223" i="82"/>
  <c r="L222" i="82"/>
  <c r="J222" i="82"/>
  <c r="I222" i="82"/>
  <c r="L221" i="82"/>
  <c r="J221" i="82"/>
  <c r="I221" i="82"/>
  <c r="L220" i="82"/>
  <c r="J220" i="82"/>
  <c r="I220" i="82"/>
  <c r="L219" i="82"/>
  <c r="J219" i="82"/>
  <c r="I219" i="82"/>
  <c r="L218" i="82"/>
  <c r="J218" i="82"/>
  <c r="I218" i="82"/>
  <c r="L217" i="82"/>
  <c r="J217" i="82"/>
  <c r="I217" i="82"/>
  <c r="G217" i="82"/>
  <c r="F217" i="82"/>
  <c r="H217" i="82" s="1"/>
  <c r="E217" i="82"/>
  <c r="C217" i="82"/>
  <c r="L216" i="82"/>
  <c r="J216" i="82"/>
  <c r="I216" i="82"/>
  <c r="L215" i="82"/>
  <c r="J215" i="82"/>
  <c r="I215" i="82"/>
  <c r="L214" i="82"/>
  <c r="J214" i="82"/>
  <c r="I214" i="82"/>
  <c r="L213" i="82"/>
  <c r="J213" i="82"/>
  <c r="I213" i="82"/>
  <c r="L212" i="82"/>
  <c r="J212" i="82"/>
  <c r="I212" i="82"/>
  <c r="L211" i="82"/>
  <c r="J211" i="82"/>
  <c r="I211" i="82"/>
  <c r="G211" i="82"/>
  <c r="F211" i="82"/>
  <c r="E211" i="82"/>
  <c r="C211" i="82"/>
  <c r="L210" i="82"/>
  <c r="J210" i="82"/>
  <c r="I210" i="82"/>
  <c r="L209" i="82"/>
  <c r="J209" i="82"/>
  <c r="I209" i="82"/>
  <c r="L208" i="82"/>
  <c r="J208" i="82"/>
  <c r="I208" i="82"/>
  <c r="L207" i="82"/>
  <c r="J207" i="82"/>
  <c r="I207" i="82"/>
  <c r="K207" i="82" s="1"/>
  <c r="L206" i="82"/>
  <c r="J206" i="82"/>
  <c r="I206" i="82"/>
  <c r="L205" i="82"/>
  <c r="J205" i="82"/>
  <c r="I205" i="82"/>
  <c r="G205" i="82"/>
  <c r="F205" i="82"/>
  <c r="H205" i="82" s="1"/>
  <c r="E205" i="82"/>
  <c r="C205" i="82"/>
  <c r="L204" i="82"/>
  <c r="J204" i="82"/>
  <c r="I204" i="82"/>
  <c r="L203" i="82"/>
  <c r="J203" i="82"/>
  <c r="I203" i="82"/>
  <c r="L202" i="82"/>
  <c r="J202" i="82"/>
  <c r="I202" i="82"/>
  <c r="L201" i="82"/>
  <c r="J201" i="82"/>
  <c r="I201" i="82"/>
  <c r="L200" i="82"/>
  <c r="J200" i="82"/>
  <c r="I200" i="82"/>
  <c r="L199" i="82"/>
  <c r="J199" i="82"/>
  <c r="I199" i="82"/>
  <c r="G199" i="82"/>
  <c r="F199" i="82"/>
  <c r="E199" i="82"/>
  <c r="C199" i="82"/>
  <c r="L198" i="82"/>
  <c r="J198" i="82"/>
  <c r="I198" i="82"/>
  <c r="L197" i="82"/>
  <c r="J197" i="82"/>
  <c r="I197" i="82"/>
  <c r="K197" i="82" s="1"/>
  <c r="L196" i="82"/>
  <c r="J196" i="82"/>
  <c r="I196" i="82"/>
  <c r="L195" i="82"/>
  <c r="J195" i="82"/>
  <c r="I195" i="82"/>
  <c r="L194" i="82"/>
  <c r="J194" i="82"/>
  <c r="I194" i="82"/>
  <c r="L193" i="82"/>
  <c r="J193" i="82"/>
  <c r="I193" i="82"/>
  <c r="G193" i="82"/>
  <c r="F193" i="82"/>
  <c r="E193" i="82"/>
  <c r="C193" i="82"/>
  <c r="L192" i="82"/>
  <c r="J192" i="82"/>
  <c r="I192" i="82"/>
  <c r="L191" i="82"/>
  <c r="J191" i="82"/>
  <c r="I191" i="82"/>
  <c r="K191" i="82" s="1"/>
  <c r="L190" i="82"/>
  <c r="J190" i="82"/>
  <c r="I190" i="82"/>
  <c r="L189" i="82"/>
  <c r="J189" i="82"/>
  <c r="I189" i="82"/>
  <c r="L188" i="82"/>
  <c r="J188" i="82"/>
  <c r="I188" i="82"/>
  <c r="L187" i="82"/>
  <c r="J187" i="82"/>
  <c r="I187" i="82"/>
  <c r="K187" i="82" s="1"/>
  <c r="G187" i="82"/>
  <c r="F187" i="82"/>
  <c r="E187" i="82"/>
  <c r="C187" i="82"/>
  <c r="L186" i="82"/>
  <c r="J186" i="82"/>
  <c r="I186" i="82"/>
  <c r="L185" i="82"/>
  <c r="J185" i="82"/>
  <c r="I185" i="82"/>
  <c r="L184" i="82"/>
  <c r="J184" i="82"/>
  <c r="I184" i="82"/>
  <c r="L183" i="82"/>
  <c r="J183" i="82"/>
  <c r="I183" i="82"/>
  <c r="L182" i="82"/>
  <c r="J182" i="82"/>
  <c r="I182" i="82"/>
  <c r="L181" i="82"/>
  <c r="J181" i="82"/>
  <c r="I181" i="82"/>
  <c r="G181" i="82"/>
  <c r="F181" i="82"/>
  <c r="H181" i="82" s="1"/>
  <c r="E181" i="82"/>
  <c r="C181" i="82"/>
  <c r="L180" i="82"/>
  <c r="J180" i="82"/>
  <c r="I180" i="82"/>
  <c r="L179" i="82"/>
  <c r="J179" i="82"/>
  <c r="I179" i="82"/>
  <c r="K179" i="82" s="1"/>
  <c r="L178" i="82"/>
  <c r="J178" i="82"/>
  <c r="I178" i="82"/>
  <c r="L177" i="82"/>
  <c r="J177" i="82"/>
  <c r="I177" i="82"/>
  <c r="L176" i="82"/>
  <c r="J176" i="82"/>
  <c r="I176" i="82"/>
  <c r="L175" i="82"/>
  <c r="J175" i="82"/>
  <c r="I175" i="82"/>
  <c r="K175" i="82" s="1"/>
  <c r="G175" i="82"/>
  <c r="H175" i="82" s="1"/>
  <c r="F175" i="82"/>
  <c r="E175" i="82"/>
  <c r="C175" i="82"/>
  <c r="L174" i="82"/>
  <c r="J174" i="82"/>
  <c r="I174" i="82"/>
  <c r="L173" i="82"/>
  <c r="J173" i="82"/>
  <c r="K173" i="82" s="1"/>
  <c r="I173" i="82"/>
  <c r="L172" i="82"/>
  <c r="J172" i="82"/>
  <c r="I172" i="82"/>
  <c r="L171" i="82"/>
  <c r="J171" i="82"/>
  <c r="I171" i="82"/>
  <c r="L170" i="82"/>
  <c r="J170" i="82"/>
  <c r="I170" i="82"/>
  <c r="L169" i="82"/>
  <c r="J169" i="82"/>
  <c r="I169" i="82"/>
  <c r="K169" i="82" s="1"/>
  <c r="G169" i="82"/>
  <c r="F169" i="82"/>
  <c r="H169" i="82" s="1"/>
  <c r="E169" i="82"/>
  <c r="C169" i="82"/>
  <c r="L168" i="82"/>
  <c r="J168" i="82"/>
  <c r="I168" i="82"/>
  <c r="L167" i="82"/>
  <c r="J167" i="82"/>
  <c r="I167" i="82"/>
  <c r="L166" i="82"/>
  <c r="J166" i="82"/>
  <c r="I166" i="82"/>
  <c r="L165" i="82"/>
  <c r="J165" i="82"/>
  <c r="I165" i="82"/>
  <c r="L164" i="82"/>
  <c r="J164" i="82"/>
  <c r="I164" i="82"/>
  <c r="L163" i="82"/>
  <c r="J163" i="82"/>
  <c r="I163" i="82"/>
  <c r="G163" i="82"/>
  <c r="F163" i="82"/>
  <c r="E163" i="82"/>
  <c r="C163" i="82"/>
  <c r="L162" i="82"/>
  <c r="J162" i="82"/>
  <c r="I162" i="82"/>
  <c r="L161" i="82"/>
  <c r="J161" i="82"/>
  <c r="I161" i="82"/>
  <c r="K161" i="82" s="1"/>
  <c r="L160" i="82"/>
  <c r="J160" i="82"/>
  <c r="I160" i="82"/>
  <c r="L159" i="82"/>
  <c r="J159" i="82"/>
  <c r="I159" i="82"/>
  <c r="L158" i="82"/>
  <c r="J158" i="82"/>
  <c r="I158" i="82"/>
  <c r="L157" i="82"/>
  <c r="J157" i="82"/>
  <c r="I157" i="82"/>
  <c r="G157" i="82"/>
  <c r="F157" i="82"/>
  <c r="E157" i="82"/>
  <c r="C157" i="82"/>
  <c r="L156" i="82"/>
  <c r="J156" i="82"/>
  <c r="I156" i="82"/>
  <c r="L155" i="82"/>
  <c r="J155" i="82"/>
  <c r="I155" i="82"/>
  <c r="K155" i="82" s="1"/>
  <c r="L154" i="82"/>
  <c r="J154" i="82"/>
  <c r="I154" i="82"/>
  <c r="L153" i="82"/>
  <c r="J153" i="82"/>
  <c r="I153" i="82"/>
  <c r="L152" i="82"/>
  <c r="J152" i="82"/>
  <c r="I152" i="82"/>
  <c r="L151" i="82"/>
  <c r="J151" i="82"/>
  <c r="I151" i="82"/>
  <c r="K151" i="82" s="1"/>
  <c r="G151" i="82"/>
  <c r="H151" i="82" s="1"/>
  <c r="F151" i="82"/>
  <c r="E151" i="82"/>
  <c r="C151" i="82"/>
  <c r="L150" i="82"/>
  <c r="J150" i="82"/>
  <c r="I150" i="82"/>
  <c r="L149" i="82"/>
  <c r="J149" i="82"/>
  <c r="I149" i="82"/>
  <c r="L148" i="82"/>
  <c r="J148" i="82"/>
  <c r="I148" i="82"/>
  <c r="L147" i="82"/>
  <c r="J147" i="82"/>
  <c r="I147" i="82"/>
  <c r="L146" i="82"/>
  <c r="J146" i="82"/>
  <c r="I146" i="82"/>
  <c r="L145" i="82"/>
  <c r="J145" i="82"/>
  <c r="I145" i="82"/>
  <c r="G145" i="82"/>
  <c r="F145" i="82"/>
  <c r="H145" i="82" s="1"/>
  <c r="E145" i="82"/>
  <c r="C145" i="82"/>
  <c r="L144" i="82"/>
  <c r="J144" i="82"/>
  <c r="I144" i="82"/>
  <c r="L143" i="82"/>
  <c r="J143" i="82"/>
  <c r="I143" i="82"/>
  <c r="K143" i="82" s="1"/>
  <c r="L142" i="82"/>
  <c r="J142" i="82"/>
  <c r="I142" i="82"/>
  <c r="L141" i="82"/>
  <c r="J141" i="82"/>
  <c r="I141" i="82"/>
  <c r="L140" i="82"/>
  <c r="J140" i="82"/>
  <c r="I140" i="82"/>
  <c r="L139" i="82"/>
  <c r="J139" i="82"/>
  <c r="I139" i="82"/>
  <c r="K139" i="82" s="1"/>
  <c r="G139" i="82"/>
  <c r="F139" i="82"/>
  <c r="E139" i="82"/>
  <c r="C139" i="82"/>
  <c r="L138" i="82"/>
  <c r="J138" i="82"/>
  <c r="I138" i="82"/>
  <c r="L137" i="82"/>
  <c r="J137" i="82"/>
  <c r="I137" i="82"/>
  <c r="L136" i="82"/>
  <c r="J136" i="82"/>
  <c r="I136" i="82"/>
  <c r="L135" i="82"/>
  <c r="J135" i="82"/>
  <c r="I135" i="82"/>
  <c r="L134" i="82"/>
  <c r="J134" i="82"/>
  <c r="I134" i="82"/>
  <c r="L133" i="82"/>
  <c r="J133" i="82"/>
  <c r="I133" i="82"/>
  <c r="G133" i="82"/>
  <c r="F133" i="82"/>
  <c r="H133" i="82" s="1"/>
  <c r="E133" i="82"/>
  <c r="C133" i="82"/>
  <c r="L132" i="82"/>
  <c r="J132" i="82"/>
  <c r="I132" i="82"/>
  <c r="L131" i="82"/>
  <c r="J131" i="82"/>
  <c r="I131" i="82"/>
  <c r="L130" i="82"/>
  <c r="J130" i="82"/>
  <c r="I130" i="82"/>
  <c r="L129" i="82"/>
  <c r="J129" i="82"/>
  <c r="I129" i="82"/>
  <c r="L128" i="82"/>
  <c r="J128" i="82"/>
  <c r="I128" i="82"/>
  <c r="L127" i="82"/>
  <c r="J127" i="82"/>
  <c r="I127" i="82"/>
  <c r="G127" i="82"/>
  <c r="H127" i="82" s="1"/>
  <c r="F127" i="82"/>
  <c r="E127" i="82"/>
  <c r="C127" i="82"/>
  <c r="L126" i="82"/>
  <c r="J126" i="82"/>
  <c r="I126" i="82"/>
  <c r="L125" i="82"/>
  <c r="J125" i="82"/>
  <c r="I125" i="82"/>
  <c r="L124" i="82"/>
  <c r="J124" i="82"/>
  <c r="I124" i="82"/>
  <c r="L123" i="82"/>
  <c r="J123" i="82"/>
  <c r="I123" i="82"/>
  <c r="L122" i="82"/>
  <c r="J122" i="82"/>
  <c r="I122" i="82"/>
  <c r="L121" i="82"/>
  <c r="J121" i="82"/>
  <c r="I121" i="82"/>
  <c r="K121" i="82" s="1"/>
  <c r="G121" i="82"/>
  <c r="F121" i="82"/>
  <c r="E121" i="82"/>
  <c r="C121" i="82"/>
  <c r="L120" i="82"/>
  <c r="J120" i="82"/>
  <c r="I120" i="82"/>
  <c r="L119" i="82"/>
  <c r="J119" i="82"/>
  <c r="I119" i="82"/>
  <c r="K119" i="82" s="1"/>
  <c r="L118" i="82"/>
  <c r="J118" i="82"/>
  <c r="I118" i="82"/>
  <c r="L117" i="82"/>
  <c r="J117" i="82"/>
  <c r="I117" i="82"/>
  <c r="L116" i="82"/>
  <c r="J116" i="82"/>
  <c r="I116" i="82"/>
  <c r="L115" i="82"/>
  <c r="J115" i="82"/>
  <c r="I115" i="82"/>
  <c r="K115" i="82" s="1"/>
  <c r="G115" i="82"/>
  <c r="F115" i="82"/>
  <c r="E115" i="82"/>
  <c r="C115" i="82"/>
  <c r="L114" i="82"/>
  <c r="J114" i="82"/>
  <c r="I114" i="82"/>
  <c r="L113" i="82"/>
  <c r="J113" i="82"/>
  <c r="I113" i="82"/>
  <c r="L112" i="82"/>
  <c r="J112" i="82"/>
  <c r="I112" i="82"/>
  <c r="L111" i="82"/>
  <c r="J111" i="82"/>
  <c r="I111" i="82"/>
  <c r="K111" i="82" s="1"/>
  <c r="L110" i="82"/>
  <c r="J110" i="82"/>
  <c r="I110" i="82"/>
  <c r="L109" i="82"/>
  <c r="J109" i="82"/>
  <c r="I109" i="82"/>
  <c r="G109" i="82"/>
  <c r="F109" i="82"/>
  <c r="H109" i="82" s="1"/>
  <c r="E109" i="82"/>
  <c r="C109" i="82"/>
  <c r="L108" i="82"/>
  <c r="J108" i="82"/>
  <c r="I108" i="82"/>
  <c r="L107" i="82"/>
  <c r="J107" i="82"/>
  <c r="I107" i="82"/>
  <c r="L106" i="82"/>
  <c r="J106" i="82"/>
  <c r="I106" i="82"/>
  <c r="L105" i="82"/>
  <c r="J105" i="82"/>
  <c r="I105" i="82"/>
  <c r="L104" i="82"/>
  <c r="J104" i="82"/>
  <c r="I104" i="82"/>
  <c r="L103" i="82"/>
  <c r="J103" i="82"/>
  <c r="I103" i="82"/>
  <c r="G103" i="82"/>
  <c r="H103" i="82" s="1"/>
  <c r="F103" i="82"/>
  <c r="E103" i="82"/>
  <c r="C103" i="82"/>
  <c r="L102" i="82"/>
  <c r="J102" i="82"/>
  <c r="I102" i="82"/>
  <c r="L101" i="82"/>
  <c r="J101" i="82"/>
  <c r="I101" i="82"/>
  <c r="L100" i="82"/>
  <c r="J100" i="82"/>
  <c r="I100" i="82"/>
  <c r="L99" i="82"/>
  <c r="J99" i="82"/>
  <c r="I99" i="82"/>
  <c r="L98" i="82"/>
  <c r="J98" i="82"/>
  <c r="I98" i="82"/>
  <c r="L97" i="82"/>
  <c r="J97" i="82"/>
  <c r="I97" i="82"/>
  <c r="K97" i="82" s="1"/>
  <c r="G97" i="82"/>
  <c r="F97" i="82"/>
  <c r="E97" i="82"/>
  <c r="C97" i="82"/>
  <c r="L96" i="82"/>
  <c r="J96" i="82"/>
  <c r="I96" i="82"/>
  <c r="L95" i="82"/>
  <c r="J95" i="82"/>
  <c r="I95" i="82"/>
  <c r="L94" i="82"/>
  <c r="J94" i="82"/>
  <c r="I94" i="82"/>
  <c r="L93" i="82"/>
  <c r="J93" i="82"/>
  <c r="I93" i="82"/>
  <c r="K93" i="82" s="1"/>
  <c r="L92" i="82"/>
  <c r="J92" i="82"/>
  <c r="I92" i="82"/>
  <c r="L91" i="82"/>
  <c r="J91" i="82"/>
  <c r="I91" i="82"/>
  <c r="G91" i="82"/>
  <c r="F91" i="82"/>
  <c r="E91" i="82"/>
  <c r="C91" i="82"/>
  <c r="L90" i="82"/>
  <c r="J90" i="82"/>
  <c r="I90" i="82"/>
  <c r="L89" i="82"/>
  <c r="J89" i="82"/>
  <c r="I89" i="82"/>
  <c r="L88" i="82"/>
  <c r="J88" i="82"/>
  <c r="I88" i="82"/>
  <c r="L87" i="82"/>
  <c r="J87" i="82"/>
  <c r="I87" i="82"/>
  <c r="L86" i="82"/>
  <c r="J86" i="82"/>
  <c r="I86" i="82"/>
  <c r="L85" i="82"/>
  <c r="J85" i="82"/>
  <c r="I85" i="82"/>
  <c r="G85" i="82"/>
  <c r="F85" i="82"/>
  <c r="E85" i="82"/>
  <c r="C85" i="82"/>
  <c r="L84" i="82"/>
  <c r="J84" i="82"/>
  <c r="I84" i="82"/>
  <c r="L83" i="82"/>
  <c r="J83" i="82"/>
  <c r="I83" i="82"/>
  <c r="L82" i="82"/>
  <c r="J82" i="82"/>
  <c r="I82" i="82"/>
  <c r="L81" i="82"/>
  <c r="J81" i="82"/>
  <c r="I81" i="82"/>
  <c r="L80" i="82"/>
  <c r="J80" i="82"/>
  <c r="I80" i="82"/>
  <c r="L79" i="82"/>
  <c r="J79" i="82"/>
  <c r="I79" i="82"/>
  <c r="G79" i="82"/>
  <c r="F79" i="82"/>
  <c r="E79" i="82"/>
  <c r="C79" i="82"/>
  <c r="L78" i="82"/>
  <c r="J78" i="82"/>
  <c r="I78" i="82"/>
  <c r="L77" i="82"/>
  <c r="J77" i="82"/>
  <c r="I77" i="82"/>
  <c r="L76" i="82"/>
  <c r="J76" i="82"/>
  <c r="I76" i="82"/>
  <c r="L75" i="82"/>
  <c r="J75" i="82"/>
  <c r="I75" i="82"/>
  <c r="L74" i="82"/>
  <c r="J74" i="82"/>
  <c r="I74" i="82"/>
  <c r="L73" i="82"/>
  <c r="J73" i="82"/>
  <c r="I73" i="82"/>
  <c r="G73" i="82"/>
  <c r="F73" i="82"/>
  <c r="H73" i="82" s="1"/>
  <c r="E73" i="82"/>
  <c r="C73" i="82"/>
  <c r="L72" i="82"/>
  <c r="J72" i="82"/>
  <c r="I72" i="82"/>
  <c r="L71" i="82"/>
  <c r="J71" i="82"/>
  <c r="I71" i="82"/>
  <c r="L70" i="82"/>
  <c r="J70" i="82"/>
  <c r="I70" i="82"/>
  <c r="L69" i="82"/>
  <c r="J69" i="82"/>
  <c r="I69" i="82"/>
  <c r="L68" i="82"/>
  <c r="J68" i="82"/>
  <c r="I68" i="82"/>
  <c r="L67" i="82"/>
  <c r="J67" i="82"/>
  <c r="I67" i="82"/>
  <c r="G67" i="82"/>
  <c r="F67" i="82"/>
  <c r="E67" i="82"/>
  <c r="C67" i="82"/>
  <c r="L66" i="82"/>
  <c r="L65" i="82"/>
  <c r="L64" i="82"/>
  <c r="L63" i="82"/>
  <c r="L62" i="82"/>
  <c r="L61" i="82"/>
  <c r="E61" i="82"/>
  <c r="C61" i="82"/>
  <c r="L60" i="82"/>
  <c r="L59" i="82"/>
  <c r="L58" i="82"/>
  <c r="L57" i="82"/>
  <c r="L56" i="82"/>
  <c r="L55" i="82"/>
  <c r="E55" i="82"/>
  <c r="C55" i="82"/>
  <c r="L54" i="82"/>
  <c r="L53" i="82"/>
  <c r="L52" i="82"/>
  <c r="L51" i="82"/>
  <c r="L50" i="82"/>
  <c r="L49" i="82"/>
  <c r="E49" i="82"/>
  <c r="C49" i="82"/>
  <c r="L48" i="82"/>
  <c r="L47" i="82"/>
  <c r="L46" i="82"/>
  <c r="L45" i="82"/>
  <c r="L44" i="82"/>
  <c r="L43" i="82"/>
  <c r="E43" i="82"/>
  <c r="C43" i="82"/>
  <c r="L42" i="82"/>
  <c r="L41" i="82"/>
  <c r="L40" i="82"/>
  <c r="L39" i="82"/>
  <c r="L38" i="82"/>
  <c r="L37" i="82"/>
  <c r="E37" i="82"/>
  <c r="C37" i="82"/>
  <c r="L36" i="82"/>
  <c r="L35" i="82"/>
  <c r="L34" i="82"/>
  <c r="L33" i="82"/>
  <c r="L32" i="82"/>
  <c r="L31" i="82"/>
  <c r="E31" i="82"/>
  <c r="C31" i="82"/>
  <c r="L30" i="82"/>
  <c r="L29" i="82"/>
  <c r="L28" i="82"/>
  <c r="L27" i="82"/>
  <c r="L26" i="82"/>
  <c r="L25" i="82"/>
  <c r="E25" i="82"/>
  <c r="C25" i="82"/>
  <c r="L24" i="82"/>
  <c r="L23" i="82"/>
  <c r="L22" i="82"/>
  <c r="L21" i="82"/>
  <c r="L20" i="82"/>
  <c r="L19" i="82"/>
  <c r="E19" i="82"/>
  <c r="C19" i="82"/>
  <c r="L18" i="82"/>
  <c r="L17" i="82"/>
  <c r="L16" i="82"/>
  <c r="L15" i="82"/>
  <c r="L14" i="82"/>
  <c r="L13" i="82"/>
  <c r="E13" i="82"/>
  <c r="C13" i="82"/>
  <c r="L12" i="82"/>
  <c r="L11" i="82"/>
  <c r="L10" i="82"/>
  <c r="L9" i="82"/>
  <c r="L8" i="82"/>
  <c r="L7" i="82"/>
  <c r="E7" i="82"/>
  <c r="K82" i="82"/>
  <c r="K137" i="82"/>
  <c r="K185" i="82"/>
  <c r="K193" i="82"/>
  <c r="K202" i="82"/>
  <c r="K213" i="82"/>
  <c r="K218" i="82"/>
  <c r="K225" i="82"/>
  <c r="K241" i="82"/>
  <c r="K246" i="82"/>
  <c r="K257" i="82"/>
  <c r="K258" i="82"/>
  <c r="K261" i="82"/>
  <c r="K274" i="82"/>
  <c r="K281" i="82"/>
  <c r="K285" i="82"/>
  <c r="K289" i="82"/>
  <c r="K290" i="82"/>
  <c r="K298" i="82"/>
  <c r="K305" i="82"/>
  <c r="K310" i="82"/>
  <c r="K313" i="82"/>
  <c r="K329" i="82"/>
  <c r="K334" i="82"/>
  <c r="K335" i="82"/>
  <c r="K337" i="82"/>
  <c r="K346" i="82"/>
  <c r="K353" i="82"/>
  <c r="K357" i="82"/>
  <c r="K361" i="82"/>
  <c r="K362" i="82"/>
  <c r="K364" i="82"/>
  <c r="K368" i="82"/>
  <c r="K375" i="82"/>
  <c r="K379" i="82"/>
  <c r="K382" i="82"/>
  <c r="K386" i="82"/>
  <c r="K389" i="82"/>
  <c r="K393" i="82"/>
  <c r="K394" i="82"/>
  <c r="K406" i="82"/>
  <c r="K409" i="82"/>
  <c r="K410" i="82"/>
  <c r="K413" i="82"/>
  <c r="K416" i="82"/>
  <c r="K423" i="82"/>
  <c r="H67" i="82"/>
  <c r="H91" i="82"/>
  <c r="H139" i="82"/>
  <c r="H163" i="82"/>
  <c r="H187" i="82"/>
  <c r="H199" i="82"/>
  <c r="H211" i="82"/>
  <c r="H235" i="82"/>
  <c r="H259" i="82"/>
  <c r="H283" i="82"/>
  <c r="H295" i="82"/>
  <c r="H307" i="82"/>
  <c r="H331" i="82"/>
  <c r="K355" i="82" l="1"/>
  <c r="K170" i="82"/>
  <c r="K194" i="82"/>
  <c r="K214" i="82"/>
  <c r="K101" i="82"/>
  <c r="K125" i="82"/>
  <c r="K133" i="82"/>
  <c r="K157" i="82"/>
  <c r="K229" i="82"/>
  <c r="K404" i="82"/>
  <c r="K152" i="82"/>
  <c r="K172" i="82"/>
  <c r="K184" i="82"/>
  <c r="K308" i="82"/>
  <c r="K415" i="82"/>
  <c r="K118" i="82"/>
  <c r="K130" i="82"/>
  <c r="K190" i="82"/>
  <c r="K206" i="82"/>
  <c r="K210" i="82"/>
  <c r="K233" i="82"/>
  <c r="K70" i="82"/>
  <c r="K73" i="82"/>
  <c r="K75" i="82"/>
  <c r="K77" i="82"/>
  <c r="H85" i="82"/>
  <c r="K91" i="82"/>
  <c r="K95" i="82"/>
  <c r="K109" i="82"/>
  <c r="K113" i="82"/>
  <c r="H121" i="82"/>
  <c r="K127" i="82"/>
  <c r="K129" i="82"/>
  <c r="K131" i="82"/>
  <c r="K145" i="82"/>
  <c r="K147" i="82"/>
  <c r="K149" i="82"/>
  <c r="H157" i="82"/>
  <c r="K163" i="82"/>
  <c r="K165" i="82"/>
  <c r="K167" i="82"/>
  <c r="K181" i="82"/>
  <c r="K183" i="82"/>
  <c r="H193" i="82"/>
  <c r="K199" i="82"/>
  <c r="K201" i="82"/>
  <c r="K203" i="82"/>
  <c r="K219" i="82"/>
  <c r="K221" i="82"/>
  <c r="H229" i="82"/>
  <c r="K237" i="82"/>
  <c r="K239" i="82"/>
  <c r="K255" i="82"/>
  <c r="H265" i="82"/>
  <c r="K271" i="82"/>
  <c r="H301" i="82"/>
  <c r="K307" i="82"/>
  <c r="K311" i="82"/>
  <c r="H337" i="82"/>
  <c r="K347" i="82"/>
  <c r="K370" i="82"/>
  <c r="K373" i="82"/>
  <c r="K377" i="82"/>
  <c r="K380" i="82"/>
  <c r="K397" i="82"/>
  <c r="K401" i="82"/>
  <c r="K411" i="82"/>
  <c r="K418" i="82"/>
  <c r="K421" i="82"/>
  <c r="K425" i="82"/>
  <c r="K134" i="82"/>
  <c r="K154" i="82"/>
  <c r="K74" i="82"/>
  <c r="K94" i="82"/>
  <c r="K110" i="82"/>
  <c r="K146" i="82"/>
  <c r="K150" i="82"/>
  <c r="K166" i="82"/>
  <c r="K182" i="82"/>
  <c r="K186" i="82"/>
  <c r="K222" i="82"/>
  <c r="K238" i="82"/>
  <c r="K326" i="82"/>
  <c r="K330" i="82"/>
  <c r="K68" i="82"/>
  <c r="K76" i="82"/>
  <c r="K80" i="82"/>
  <c r="K84" i="82"/>
  <c r="K88" i="82"/>
  <c r="K100" i="82"/>
  <c r="K104" i="82"/>
  <c r="K116" i="82"/>
  <c r="K120" i="82"/>
  <c r="K124" i="82"/>
  <c r="K136" i="82"/>
  <c r="K140" i="82"/>
  <c r="K148" i="82"/>
  <c r="K156" i="82"/>
  <c r="K160" i="82"/>
  <c r="K176" i="82"/>
  <c r="K188" i="82"/>
  <c r="K192" i="82"/>
  <c r="K196" i="82"/>
  <c r="K212" i="82"/>
  <c r="K216" i="82"/>
  <c r="K220" i="82"/>
  <c r="K224" i="82"/>
  <c r="K228" i="82"/>
  <c r="K236" i="82"/>
  <c r="K240" i="82"/>
  <c r="K248" i="82"/>
  <c r="K252" i="82"/>
  <c r="K260" i="82"/>
  <c r="K268" i="82"/>
  <c r="K280" i="82"/>
  <c r="K284" i="82"/>
  <c r="K296" i="82"/>
  <c r="K304" i="82"/>
  <c r="K312" i="82"/>
  <c r="K316" i="82"/>
  <c r="K320" i="82"/>
  <c r="K328" i="82"/>
  <c r="K332" i="82"/>
  <c r="K340" i="82"/>
  <c r="K344" i="82"/>
  <c r="K352" i="82"/>
  <c r="K356" i="82"/>
  <c r="K367" i="82"/>
  <c r="K371" i="82"/>
  <c r="K388" i="82"/>
  <c r="K391" i="82"/>
  <c r="K395" i="82"/>
  <c r="K398" i="82"/>
  <c r="K402" i="82"/>
  <c r="K412" i="82"/>
  <c r="K419" i="82"/>
  <c r="K422" i="82"/>
  <c r="K426" i="82"/>
  <c r="K98" i="82"/>
  <c r="K102" i="82"/>
  <c r="K122" i="82"/>
  <c r="K138" i="82"/>
  <c r="K142" i="82"/>
  <c r="K158" i="82"/>
  <c r="K174" i="82"/>
  <c r="K178" i="82"/>
  <c r="K230" i="82"/>
  <c r="K234" i="82"/>
  <c r="K266" i="82"/>
  <c r="K322" i="82"/>
  <c r="K338" i="82"/>
  <c r="H79" i="82"/>
  <c r="K85" i="82"/>
  <c r="K89" i="82"/>
  <c r="K92" i="82"/>
  <c r="K112" i="82"/>
  <c r="H115" i="82"/>
  <c r="K117" i="82"/>
  <c r="K128" i="82"/>
  <c r="K132" i="82"/>
  <c r="K153" i="82"/>
  <c r="K164" i="82"/>
  <c r="K168" i="82"/>
  <c r="K189" i="82"/>
  <c r="K200" i="82"/>
  <c r="K204" i="82"/>
  <c r="K209" i="82"/>
  <c r="K249" i="82"/>
  <c r="K256" i="82"/>
  <c r="K265" i="82"/>
  <c r="K272" i="82"/>
  <c r="K276" i="82"/>
  <c r="K292" i="82"/>
  <c r="K341" i="82"/>
  <c r="K79" i="82"/>
  <c r="K83" i="82"/>
  <c r="H97" i="82"/>
  <c r="K103" i="82"/>
  <c r="K107" i="82"/>
  <c r="K135" i="82"/>
  <c r="K171" i="82"/>
  <c r="K211" i="82"/>
  <c r="K215" i="82"/>
  <c r="K231" i="82"/>
  <c r="K287" i="82"/>
  <c r="K303" i="82"/>
  <c r="K319" i="82"/>
  <c r="K67" i="82"/>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E421" i="82"/>
  <c r="E415" i="82"/>
  <c r="E403" i="82"/>
  <c r="H397" i="82"/>
  <c r="E397" i="82"/>
  <c r="H391" i="82"/>
  <c r="E391" i="82"/>
  <c r="E385" i="82"/>
  <c r="E379" i="82"/>
  <c r="E373" i="82"/>
  <c r="E367" i="82"/>
  <c r="H361" i="82"/>
  <c r="H415" i="82" l="1"/>
  <c r="H379" i="82"/>
  <c r="H355" i="82"/>
  <c r="H385" i="82"/>
  <c r="H367" i="82"/>
  <c r="H373" i="82"/>
  <c r="H403" i="82"/>
  <c r="H409" i="82"/>
  <c r="N20" i="80" l="1"/>
  <c r="L20" i="80"/>
  <c r="L36" i="80"/>
  <c r="N12" i="80"/>
  <c r="L12" i="80"/>
  <c r="T69" i="79"/>
  <c r="Q69" i="79"/>
  <c r="K69" i="79"/>
  <c r="T68" i="79"/>
  <c r="Q68" i="79"/>
  <c r="K68" i="79"/>
  <c r="T67" i="79"/>
  <c r="Q67" i="79"/>
  <c r="K67" i="79"/>
  <c r="T66" i="79"/>
  <c r="Q66" i="79"/>
  <c r="K66" i="79"/>
  <c r="T65" i="79"/>
  <c r="Q65" i="79"/>
  <c r="K65" i="79"/>
  <c r="T64" i="79"/>
  <c r="Q64" i="79"/>
  <c r="H64" i="79"/>
  <c r="T63" i="79"/>
  <c r="Q63" i="79"/>
  <c r="K63" i="79"/>
  <c r="T62" i="79"/>
  <c r="Q62" i="79"/>
  <c r="K62" i="79"/>
  <c r="T61" i="79"/>
  <c r="Q61" i="79"/>
  <c r="K61" i="79"/>
  <c r="T60" i="79"/>
  <c r="Q60" i="79"/>
  <c r="K60" i="79"/>
  <c r="T59" i="79"/>
  <c r="Q59" i="79"/>
  <c r="K59" i="79"/>
  <c r="T58" i="79"/>
  <c r="Q58" i="79"/>
  <c r="H58" i="79"/>
  <c r="T57" i="79"/>
  <c r="Q57" i="79"/>
  <c r="K57" i="79"/>
  <c r="T56" i="79"/>
  <c r="Q56" i="79"/>
  <c r="K56" i="79"/>
  <c r="T55" i="79"/>
  <c r="Q55" i="79"/>
  <c r="K55" i="79"/>
  <c r="T54" i="79"/>
  <c r="Q54" i="79"/>
  <c r="K54" i="79"/>
  <c r="T53" i="79"/>
  <c r="Q53" i="79"/>
  <c r="K53" i="79"/>
  <c r="T52" i="79"/>
  <c r="Q52" i="79"/>
  <c r="X52" i="79" s="1"/>
  <c r="H52" i="79"/>
  <c r="T51" i="79"/>
  <c r="Q51" i="79"/>
  <c r="K51" i="79"/>
  <c r="T50" i="79"/>
  <c r="Q50" i="79"/>
  <c r="K50" i="79"/>
  <c r="T49" i="79"/>
  <c r="Q49" i="79"/>
  <c r="K49" i="79"/>
  <c r="T48" i="79"/>
  <c r="Q48" i="79"/>
  <c r="K48" i="79"/>
  <c r="T47" i="79"/>
  <c r="Q47" i="79"/>
  <c r="K47" i="79"/>
  <c r="T46" i="79"/>
  <c r="Q46" i="79"/>
  <c r="AB46" i="79" s="1"/>
  <c r="AA46" i="79" s="1"/>
  <c r="H46" i="79"/>
  <c r="F43" i="82" s="1"/>
  <c r="T45" i="79"/>
  <c r="Q45" i="79"/>
  <c r="K45" i="79"/>
  <c r="T44" i="79"/>
  <c r="Q44" i="79"/>
  <c r="K44" i="79"/>
  <c r="T43" i="79"/>
  <c r="Q43" i="79"/>
  <c r="K43" i="79"/>
  <c r="T42" i="79"/>
  <c r="Q42" i="79"/>
  <c r="K42" i="79"/>
  <c r="T41" i="79"/>
  <c r="Q41" i="79"/>
  <c r="K41" i="79"/>
  <c r="T40" i="79"/>
  <c r="Q40" i="79"/>
  <c r="AB40" i="79" s="1"/>
  <c r="AA40" i="79" s="1"/>
  <c r="H40" i="79"/>
  <c r="T39" i="79"/>
  <c r="Q39" i="79"/>
  <c r="K39" i="79"/>
  <c r="T38" i="79"/>
  <c r="Q38" i="79"/>
  <c r="K38" i="79"/>
  <c r="T37" i="79"/>
  <c r="Q37" i="79"/>
  <c r="K37" i="79"/>
  <c r="T36" i="79"/>
  <c r="Q36" i="79"/>
  <c r="K36" i="79"/>
  <c r="T35" i="79"/>
  <c r="Q35" i="79"/>
  <c r="K35" i="79"/>
  <c r="T34" i="79"/>
  <c r="Q34" i="79"/>
  <c r="AB34" i="79" s="1"/>
  <c r="AA34" i="79" s="1"/>
  <c r="H34" i="79"/>
  <c r="F31" i="82" s="1"/>
  <c r="T33" i="79"/>
  <c r="Q33" i="79"/>
  <c r="K33" i="79"/>
  <c r="T32" i="79"/>
  <c r="Q32" i="79"/>
  <c r="K32" i="79"/>
  <c r="T31" i="79"/>
  <c r="Q31" i="79"/>
  <c r="K31" i="79"/>
  <c r="T30" i="79"/>
  <c r="Q30" i="79"/>
  <c r="K30" i="79"/>
  <c r="T29" i="79"/>
  <c r="Q29" i="79"/>
  <c r="K29" i="79"/>
  <c r="T28" i="79"/>
  <c r="Q28" i="79"/>
  <c r="X28" i="79" s="1"/>
  <c r="Y28" i="79" s="1"/>
  <c r="I25" i="82" s="1"/>
  <c r="H28" i="79"/>
  <c r="T27" i="79"/>
  <c r="Q27" i="79"/>
  <c r="K27" i="79"/>
  <c r="T26" i="79"/>
  <c r="Q26" i="79"/>
  <c r="K26" i="79"/>
  <c r="T25" i="79"/>
  <c r="Q25" i="79"/>
  <c r="K25" i="79"/>
  <c r="T24" i="79"/>
  <c r="Q24" i="79"/>
  <c r="K24" i="79"/>
  <c r="T23" i="79"/>
  <c r="Q23" i="79"/>
  <c r="K23" i="79"/>
  <c r="T22" i="79"/>
  <c r="Q22" i="79"/>
  <c r="H22" i="79"/>
  <c r="F19" i="82" s="1"/>
  <c r="T21" i="79"/>
  <c r="Q21" i="79"/>
  <c r="K21" i="79"/>
  <c r="T20" i="79"/>
  <c r="Q20" i="79"/>
  <c r="K20" i="79"/>
  <c r="T19" i="79"/>
  <c r="Q19" i="79"/>
  <c r="K19" i="79"/>
  <c r="T18" i="79"/>
  <c r="Q18" i="79"/>
  <c r="K18" i="79"/>
  <c r="T17" i="79"/>
  <c r="Q17" i="79"/>
  <c r="K17" i="79"/>
  <c r="T16" i="79"/>
  <c r="Q16" i="79"/>
  <c r="H16" i="79"/>
  <c r="T15" i="79"/>
  <c r="Q15" i="79"/>
  <c r="K15" i="79"/>
  <c r="T14" i="79"/>
  <c r="Q14" i="79"/>
  <c r="K14" i="79"/>
  <c r="T13" i="79"/>
  <c r="Q13" i="79"/>
  <c r="K13" i="79"/>
  <c r="T12" i="79"/>
  <c r="Q12" i="79"/>
  <c r="K12" i="79"/>
  <c r="T11" i="79"/>
  <c r="Q11" i="79"/>
  <c r="K11" i="79"/>
  <c r="T10" i="79"/>
  <c r="H10" i="79"/>
  <c r="F7" i="82" s="1"/>
  <c r="AB18" i="79" l="1"/>
  <c r="AA18" i="79" s="1"/>
  <c r="X38" i="79"/>
  <c r="X42" i="79"/>
  <c r="X62" i="79"/>
  <c r="AB66" i="79"/>
  <c r="AA66" i="79" s="1"/>
  <c r="AB20" i="79"/>
  <c r="AA20" i="79" s="1"/>
  <c r="J17" i="82" s="1"/>
  <c r="X24" i="79"/>
  <c r="Z24" i="79" s="1"/>
  <c r="X44" i="79"/>
  <c r="X60" i="79"/>
  <c r="X55" i="79"/>
  <c r="X57" i="79"/>
  <c r="F25" i="82"/>
  <c r="I28" i="79"/>
  <c r="AB50" i="79"/>
  <c r="AA50" i="79" s="1"/>
  <c r="J47" i="82" s="1"/>
  <c r="F55" i="82"/>
  <c r="I58" i="79"/>
  <c r="I40" i="79"/>
  <c r="F37" i="82"/>
  <c r="AB24" i="79"/>
  <c r="AA24" i="79" s="1"/>
  <c r="I52" i="79"/>
  <c r="F49" i="82"/>
  <c r="I16" i="79"/>
  <c r="F13" i="82"/>
  <c r="I64" i="79"/>
  <c r="F61" i="82"/>
  <c r="X12" i="79"/>
  <c r="Y12" i="79" s="1"/>
  <c r="I9" i="82" s="1"/>
  <c r="X16" i="79"/>
  <c r="Z16" i="79" s="1"/>
  <c r="AB16" i="79"/>
  <c r="X26" i="79"/>
  <c r="Z26" i="79" s="1"/>
  <c r="I46" i="79"/>
  <c r="AB68" i="79"/>
  <c r="AA68" i="79" s="1"/>
  <c r="J65" i="82" s="1"/>
  <c r="I10" i="79"/>
  <c r="X10" i="79" s="1"/>
  <c r="Y10" i="79" s="1"/>
  <c r="I7" i="82" s="1"/>
  <c r="AB12" i="79"/>
  <c r="AA12" i="79" s="1"/>
  <c r="AB19" i="79"/>
  <c r="AA19" i="79" s="1"/>
  <c r="J16" i="82" s="1"/>
  <c r="AB21" i="79"/>
  <c r="AA21" i="79" s="1"/>
  <c r="J18" i="82" s="1"/>
  <c r="X48" i="79"/>
  <c r="X50" i="79"/>
  <c r="Z50" i="79" s="1"/>
  <c r="AB59" i="79"/>
  <c r="AA59" i="79" s="1"/>
  <c r="J56" i="82" s="1"/>
  <c r="AB61" i="79"/>
  <c r="AA61" i="79" s="1"/>
  <c r="J58" i="82" s="1"/>
  <c r="AB63" i="79"/>
  <c r="AA63" i="79" s="1"/>
  <c r="J60" i="82" s="1"/>
  <c r="AB14" i="79"/>
  <c r="AA14" i="79" s="1"/>
  <c r="J11" i="82" s="1"/>
  <c r="AB23" i="79"/>
  <c r="AA23" i="79" s="1"/>
  <c r="J20" i="82" s="1"/>
  <c r="AB30" i="79"/>
  <c r="AA30" i="79" s="1"/>
  <c r="J27" i="82" s="1"/>
  <c r="AB32" i="79"/>
  <c r="AA32" i="79" s="1"/>
  <c r="J29" i="82" s="1"/>
  <c r="X54" i="79"/>
  <c r="Y54" i="79" s="1"/>
  <c r="I51" i="82" s="1"/>
  <c r="X56" i="79"/>
  <c r="Z56" i="79" s="1"/>
  <c r="AB65" i="79"/>
  <c r="AA65" i="79" s="1"/>
  <c r="J62" i="82" s="1"/>
  <c r="AB69" i="79"/>
  <c r="AA69" i="79" s="1"/>
  <c r="J66" i="82" s="1"/>
  <c r="X27" i="79"/>
  <c r="Z27" i="79" s="1"/>
  <c r="H7" i="82"/>
  <c r="J31" i="82"/>
  <c r="J37" i="82"/>
  <c r="J15" i="82"/>
  <c r="J43" i="82"/>
  <c r="J21" i="82"/>
  <c r="J63" i="82"/>
  <c r="X14" i="79"/>
  <c r="Y14" i="79" s="1"/>
  <c r="X11" i="79"/>
  <c r="AB13" i="79"/>
  <c r="AA13" i="79" s="1"/>
  <c r="AB15" i="79"/>
  <c r="AA15" i="79" s="1"/>
  <c r="X15" i="79"/>
  <c r="Y15" i="79" s="1"/>
  <c r="I12" i="82" s="1"/>
  <c r="AB17" i="79"/>
  <c r="AA17" i="79" s="1"/>
  <c r="AA16" i="79"/>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Y46" i="79" s="1"/>
  <c r="AB48" i="79"/>
  <c r="AA48" i="79" s="1"/>
  <c r="X49" i="79"/>
  <c r="Z49" i="79" s="1"/>
  <c r="X65" i="79"/>
  <c r="Z65" i="79" s="1"/>
  <c r="X68" i="79"/>
  <c r="Z68" i="79" s="1"/>
  <c r="X18" i="79"/>
  <c r="Y26" i="79"/>
  <c r="I23" i="82" s="1"/>
  <c r="X37" i="79"/>
  <c r="AB37" i="79"/>
  <c r="AA37" i="79" s="1"/>
  <c r="X19" i="79"/>
  <c r="AB25" i="79"/>
  <c r="AA25" i="79" s="1"/>
  <c r="Z28" i="79"/>
  <c r="Z10" i="79"/>
  <c r="X20" i="79"/>
  <c r="I22" i="79"/>
  <c r="X25" i="79"/>
  <c r="AB26" i="79"/>
  <c r="AA26" i="79" s="1"/>
  <c r="I34" i="79"/>
  <c r="X36" i="79"/>
  <c r="AB36" i="79"/>
  <c r="AA36" i="79" s="1"/>
  <c r="X39" i="79"/>
  <c r="AB39" i="79"/>
  <c r="AA39" i="79" s="1"/>
  <c r="Z44" i="79"/>
  <c r="Y44" i="79"/>
  <c r="I41" i="82" s="1"/>
  <c r="Z52" i="79"/>
  <c r="Y52" i="79"/>
  <c r="I49" i="82" s="1"/>
  <c r="Z55" i="79"/>
  <c r="Y55" i="79"/>
  <c r="I52" i="82" s="1"/>
  <c r="Z57" i="79"/>
  <c r="Y57" i="79"/>
  <c r="Z48" i="79"/>
  <c r="Y48" i="79"/>
  <c r="I45" i="82" s="1"/>
  <c r="Y60" i="79"/>
  <c r="I57" i="82" s="1"/>
  <c r="Z60" i="79"/>
  <c r="Y62" i="79"/>
  <c r="I59" i="82" s="1"/>
  <c r="Z62" i="79"/>
  <c r="AB22" i="79"/>
  <c r="AA22" i="79" s="1"/>
  <c r="X35" i="79"/>
  <c r="AB35" i="79"/>
  <c r="AA35" i="79" s="1"/>
  <c r="X34" i="79"/>
  <c r="Z38" i="79"/>
  <c r="Y38" i="79"/>
  <c r="I35" i="82" s="1"/>
  <c r="Y16" i="79"/>
  <c r="X17" i="79"/>
  <c r="Z54" i="79"/>
  <c r="Y56" i="79"/>
  <c r="I53" i="82" s="1"/>
  <c r="Z12" i="79"/>
  <c r="X22" i="79"/>
  <c r="X23" i="79"/>
  <c r="Z42" i="79"/>
  <c r="Y42" i="79"/>
  <c r="I39" i="82" s="1"/>
  <c r="Z46" i="79"/>
  <c r="AB53" i="79"/>
  <c r="AA53" i="79" s="1"/>
  <c r="AB55" i="79"/>
  <c r="AA55" i="79" s="1"/>
  <c r="AB11" i="79"/>
  <c r="AA11" i="79" s="1"/>
  <c r="AB28" i="79"/>
  <c r="AA28" i="79" s="1"/>
  <c r="X40" i="79"/>
  <c r="AB47" i="79"/>
  <c r="AA47" i="79" s="1"/>
  <c r="AB49" i="79"/>
  <c r="AA49" i="79" s="1"/>
  <c r="Y50" i="79"/>
  <c r="AL52" i="87" s="1"/>
  <c r="AB51" i="79"/>
  <c r="AA51" i="79" s="1"/>
  <c r="X59" i="79"/>
  <c r="X61" i="79"/>
  <c r="X63" i="79"/>
  <c r="AB64" i="79"/>
  <c r="AA64" i="79" s="1"/>
  <c r="Y67" i="79"/>
  <c r="I64" i="82" s="1"/>
  <c r="AB41" i="79"/>
  <c r="AA41" i="79" s="1"/>
  <c r="AB43" i="79"/>
  <c r="AA43" i="79" s="1"/>
  <c r="AB45" i="79"/>
  <c r="AA45" i="79" s="1"/>
  <c r="X53" i="79"/>
  <c r="AB58" i="79"/>
  <c r="AA58" i="79" s="1"/>
  <c r="AB60" i="79"/>
  <c r="AA60" i="79" s="1"/>
  <c r="AB62" i="79"/>
  <c r="AA62" i="79" s="1"/>
  <c r="AB52" i="79"/>
  <c r="AA52" i="79" s="1"/>
  <c r="AB56" i="79"/>
  <c r="AA56" i="79" s="1"/>
  <c r="AB54" i="79"/>
  <c r="AA54" i="79" s="1"/>
  <c r="X41" i="79"/>
  <c r="X43" i="79"/>
  <c r="X45" i="79"/>
  <c r="X58" i="79"/>
  <c r="Z29" i="79" l="1"/>
  <c r="Y47" i="79"/>
  <c r="I44" i="82" s="1"/>
  <c r="Y24" i="79"/>
  <c r="Y68" i="79"/>
  <c r="T55" i="87" s="1"/>
  <c r="L46" i="87"/>
  <c r="Z33" i="79"/>
  <c r="P52" i="87"/>
  <c r="J22" i="87"/>
  <c r="AJ18" i="87"/>
  <c r="Z13" i="79"/>
  <c r="Z15" i="79"/>
  <c r="Z26" i="87"/>
  <c r="AC13" i="79"/>
  <c r="Z14" i="79"/>
  <c r="AD46" i="87"/>
  <c r="AC12" i="79"/>
  <c r="X6" i="87"/>
  <c r="X16" i="87"/>
  <c r="L6" i="87"/>
  <c r="N16" i="87"/>
  <c r="AJ36" i="87"/>
  <c r="AD26" i="87"/>
  <c r="R46" i="87"/>
  <c r="P12" i="87"/>
  <c r="R28" i="87"/>
  <c r="P42" i="87"/>
  <c r="T36" i="87"/>
  <c r="AH32" i="87"/>
  <c r="AD48" i="87"/>
  <c r="Y65" i="79"/>
  <c r="AI55" i="87" s="1"/>
  <c r="Y69" i="79"/>
  <c r="O25" i="87" s="1"/>
  <c r="J12" i="87"/>
  <c r="AC33" i="79"/>
  <c r="I30" i="82"/>
  <c r="AC57" i="79"/>
  <c r="I54" i="82"/>
  <c r="AC14" i="79"/>
  <c r="I21" i="82"/>
  <c r="L28" i="87"/>
  <c r="AJ48" i="87"/>
  <c r="X38" i="87"/>
  <c r="AD38" i="87"/>
  <c r="AD8" i="87"/>
  <c r="L18" i="87"/>
  <c r="X48" i="87"/>
  <c r="AD28" i="87"/>
  <c r="AJ38" i="87"/>
  <c r="AJ8" i="87"/>
  <c r="T25" i="87"/>
  <c r="AL25" i="87"/>
  <c r="Z55" i="87"/>
  <c r="AL45" i="87"/>
  <c r="X18" i="87"/>
  <c r="X28" i="87"/>
  <c r="T12" i="87"/>
  <c r="N22" i="87"/>
  <c r="Z52" i="87"/>
  <c r="Y64" i="79"/>
  <c r="I61" i="82" s="1"/>
  <c r="AC46" i="79"/>
  <c r="I43" i="82"/>
  <c r="V32" i="87"/>
  <c r="AB32" i="87"/>
  <c r="P22" i="87"/>
  <c r="AH52" i="87"/>
  <c r="V42" i="87"/>
  <c r="AH42" i="87"/>
  <c r="AB22" i="87"/>
  <c r="AB12" i="87"/>
  <c r="V52" i="87"/>
  <c r="P32" i="87"/>
  <c r="V22" i="87"/>
  <c r="V12" i="87"/>
  <c r="AC16" i="79"/>
  <c r="I13" i="82"/>
  <c r="Z31" i="79"/>
  <c r="Y27" i="79"/>
  <c r="I24" i="82" s="1"/>
  <c r="N35" i="87"/>
  <c r="Z15" i="87"/>
  <c r="N45" i="87"/>
  <c r="N55" i="87"/>
  <c r="R18" i="87"/>
  <c r="AJ28" i="87"/>
  <c r="Z22" i="87"/>
  <c r="T32" i="87"/>
  <c r="AH12" i="87"/>
  <c r="J52" i="87"/>
  <c r="AJ16" i="87"/>
  <c r="X26" i="87"/>
  <c r="W35" i="87"/>
  <c r="N6" i="87"/>
  <c r="Z36" i="87"/>
  <c r="Y66" i="79"/>
  <c r="AL55" i="87"/>
  <c r="T46" i="87"/>
  <c r="T16" i="87"/>
  <c r="Z46" i="87"/>
  <c r="Y51" i="79"/>
  <c r="I48" i="82" s="1"/>
  <c r="Y32" i="79"/>
  <c r="AC69" i="79"/>
  <c r="U45" i="87"/>
  <c r="U55" i="87"/>
  <c r="AA15" i="87"/>
  <c r="AM25" i="87"/>
  <c r="Y21" i="79"/>
  <c r="AF25" i="87"/>
  <c r="N15" i="87"/>
  <c r="Z35" i="87"/>
  <c r="AF35" i="87"/>
  <c r="T45" i="87"/>
  <c r="AD18" i="87"/>
  <c r="R38" i="87"/>
  <c r="L48" i="87"/>
  <c r="N12" i="87"/>
  <c r="AH22" i="87"/>
  <c r="J42" i="87"/>
  <c r="AB52" i="87"/>
  <c r="AD16" i="87"/>
  <c r="L36" i="87"/>
  <c r="AA35" i="87"/>
  <c r="Z16" i="87"/>
  <c r="AC50" i="79"/>
  <c r="I47" i="82"/>
  <c r="K47" i="82" s="1"/>
  <c r="AF52" i="87"/>
  <c r="T52" i="87"/>
  <c r="Z42" i="87"/>
  <c r="AF32" i="87"/>
  <c r="AL42" i="87"/>
  <c r="AF42" i="87"/>
  <c r="AL22" i="87"/>
  <c r="N32" i="87"/>
  <c r="Z32" i="87"/>
  <c r="AF22" i="87"/>
  <c r="AF12" i="87"/>
  <c r="AL12" i="87"/>
  <c r="Z25" i="87"/>
  <c r="Z45" i="87"/>
  <c r="I11" i="82"/>
  <c r="K11" i="82" s="1"/>
  <c r="AL46" i="87"/>
  <c r="N26" i="87"/>
  <c r="AL36" i="87"/>
  <c r="AL6" i="87"/>
  <c r="AF46" i="87"/>
  <c r="AL16" i="87"/>
  <c r="AF16" i="87"/>
  <c r="T6" i="87"/>
  <c r="N46" i="87"/>
  <c r="AF36" i="87"/>
  <c r="AF6" i="87"/>
  <c r="Z6" i="87"/>
  <c r="T35" i="87"/>
  <c r="N25" i="87"/>
  <c r="AF55" i="87"/>
  <c r="N42" i="87"/>
  <c r="T42" i="87"/>
  <c r="Y49" i="79"/>
  <c r="I46" i="82" s="1"/>
  <c r="AC31" i="79"/>
  <c r="T15" i="87"/>
  <c r="AF15" i="87"/>
  <c r="AL35" i="87"/>
  <c r="AF45" i="87"/>
  <c r="L8" i="87"/>
  <c r="L38" i="87"/>
  <c r="R48" i="87"/>
  <c r="T22" i="87"/>
  <c r="AL32" i="87"/>
  <c r="J32" i="87"/>
  <c r="AB42" i="87"/>
  <c r="AJ6" i="87"/>
  <c r="U15" i="87"/>
  <c r="AM35" i="87"/>
  <c r="AF26" i="87"/>
  <c r="AL26" i="87"/>
  <c r="AL15" i="87"/>
  <c r="Z12" i="87"/>
  <c r="N52" i="87"/>
  <c r="AC68" i="79"/>
  <c r="I65" i="82"/>
  <c r="K65" i="82" s="1"/>
  <c r="AC35" i="87"/>
  <c r="Q35" i="87"/>
  <c r="W45" i="87"/>
  <c r="K45" i="87"/>
  <c r="T26" i="87"/>
  <c r="N36" i="87"/>
  <c r="J9" i="82"/>
  <c r="K9" i="82" s="1"/>
  <c r="R26" i="87"/>
  <c r="R6" i="87"/>
  <c r="R16" i="87"/>
  <c r="AJ46" i="87"/>
  <c r="AD36" i="87"/>
  <c r="L26" i="87"/>
  <c r="X36" i="87"/>
  <c r="AD6" i="87"/>
  <c r="X46" i="87"/>
  <c r="AJ26" i="87"/>
  <c r="R36" i="87"/>
  <c r="L16" i="87"/>
  <c r="K21" i="82"/>
  <c r="K43"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J34" i="82"/>
  <c r="AJ52" i="87"/>
  <c r="AD52" i="87"/>
  <c r="X52" i="87"/>
  <c r="R52" i="87"/>
  <c r="L52" i="87"/>
  <c r="J45" i="82"/>
  <c r="K45" i="82" s="1"/>
  <c r="AD42" i="87"/>
  <c r="L42" i="87"/>
  <c r="X32" i="87"/>
  <c r="AJ42" i="87"/>
  <c r="R42" i="87"/>
  <c r="AD32" i="87"/>
  <c r="L32" i="87"/>
  <c r="X42" i="87"/>
  <c r="R32" i="87"/>
  <c r="AD22" i="87"/>
  <c r="L22" i="87"/>
  <c r="X12" i="87"/>
  <c r="AJ32" i="87"/>
  <c r="X22" i="87"/>
  <c r="AJ12" i="87"/>
  <c r="R12" i="87"/>
  <c r="AJ22" i="87"/>
  <c r="R22" i="87"/>
  <c r="AD12" i="87"/>
  <c r="L1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K54" i="82" s="1"/>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AM38" i="87"/>
  <c r="J24" i="82"/>
  <c r="AG28" i="87"/>
  <c r="AA18" i="87"/>
  <c r="U8" i="87"/>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U52" i="87"/>
  <c r="AA42" i="87"/>
  <c r="O42" i="87"/>
  <c r="U32" i="87"/>
  <c r="AM22" i="87"/>
  <c r="O22" i="87"/>
  <c r="AG1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J61" i="82"/>
  <c r="AK52" i="87"/>
  <c r="AE52" i="87"/>
  <c r="Y52" i="87"/>
  <c r="S52" i="87"/>
  <c r="M52" i="87"/>
  <c r="J46" i="82"/>
  <c r="K46" i="82" s="1"/>
  <c r="AK42" i="87"/>
  <c r="AE42" i="87"/>
  <c r="Y42" i="87"/>
  <c r="S42" i="87"/>
  <c r="M42" i="87"/>
  <c r="AK32" i="87"/>
  <c r="AE32" i="87"/>
  <c r="Y32" i="87"/>
  <c r="S32" i="87"/>
  <c r="M32" i="87"/>
  <c r="AE22" i="87"/>
  <c r="M22" i="87"/>
  <c r="Y12" i="87"/>
  <c r="M12" i="87"/>
  <c r="AK22" i="87"/>
  <c r="S22" i="87"/>
  <c r="AE12" i="87"/>
  <c r="Y22" i="87"/>
  <c r="AK12" i="87"/>
  <c r="S1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J40" i="82"/>
  <c r="J44" i="82"/>
  <c r="K44" i="82" s="1"/>
  <c r="AI52" i="87"/>
  <c r="AC52" i="87"/>
  <c r="W52" i="87"/>
  <c r="Q52" i="87"/>
  <c r="K52" i="87"/>
  <c r="K42" i="87"/>
  <c r="AI42" i="87"/>
  <c r="W42" i="87"/>
  <c r="K32" i="87"/>
  <c r="AI22" i="87"/>
  <c r="AC22" i="87"/>
  <c r="W22" i="87"/>
  <c r="Q22" i="87"/>
  <c r="K22" i="87"/>
  <c r="AI12" i="87"/>
  <c r="AC12" i="87"/>
  <c r="W12" i="87"/>
  <c r="Q12" i="87"/>
  <c r="K12" i="87"/>
  <c r="Q42" i="87"/>
  <c r="AI32" i="87"/>
  <c r="AC42" i="87"/>
  <c r="W32" i="87"/>
  <c r="Q32" i="87"/>
  <c r="AC32" i="87"/>
  <c r="J53" i="82"/>
  <c r="K53" i="82" s="1"/>
  <c r="AF53" i="87"/>
  <c r="Z43" i="87"/>
  <c r="T53" i="87"/>
  <c r="AL43" i="87"/>
  <c r="T43" i="87"/>
  <c r="N53" i="87"/>
  <c r="AL53" i="87"/>
  <c r="AL33" i="87"/>
  <c r="Z53" i="87"/>
  <c r="N43" i="87"/>
  <c r="AF33" i="87"/>
  <c r="N33" i="87"/>
  <c r="AF43" i="87"/>
  <c r="T23" i="87"/>
  <c r="AF13" i="87"/>
  <c r="N13" i="87"/>
  <c r="AL23" i="87"/>
  <c r="Z23" i="87"/>
  <c r="AL13" i="87"/>
  <c r="T13" i="87"/>
  <c r="Z33" i="87"/>
  <c r="N23" i="87"/>
  <c r="Z13" i="87"/>
  <c r="T33" i="87"/>
  <c r="AF2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8" i="79"/>
  <c r="AC44" i="79"/>
  <c r="Y11" i="79"/>
  <c r="AC46" i="87" s="1"/>
  <c r="Z11" i="79"/>
  <c r="Y30" i="79"/>
  <c r="Z30" i="79"/>
  <c r="AC60" i="79"/>
  <c r="Y43" i="79"/>
  <c r="Z43" i="79"/>
  <c r="Z63" i="79"/>
  <c r="Y63" i="79"/>
  <c r="Y58" i="79"/>
  <c r="Z58" i="79"/>
  <c r="Y41" i="79"/>
  <c r="W51" i="87" s="1"/>
  <c r="Z41" i="79"/>
  <c r="Z61" i="79"/>
  <c r="Y61" i="79"/>
  <c r="Z40" i="79"/>
  <c r="Y40" i="79"/>
  <c r="AC56" i="79"/>
  <c r="AC55" i="79"/>
  <c r="Z37" i="79"/>
  <c r="Y37" i="79"/>
  <c r="Z17" i="79"/>
  <c r="Y17" i="79"/>
  <c r="K47" i="87" s="1"/>
  <c r="AC51" i="79"/>
  <c r="Z59" i="79"/>
  <c r="Y59" i="79"/>
  <c r="Z39" i="79"/>
  <c r="Y39" i="79"/>
  <c r="AC26" i="79"/>
  <c r="Z35" i="79"/>
  <c r="Y35" i="79"/>
  <c r="AC50" i="87" s="1"/>
  <c r="AC49" i="79"/>
  <c r="Z53" i="79"/>
  <c r="Y53" i="79"/>
  <c r="K53" i="87" s="1"/>
  <c r="AC54" i="79"/>
  <c r="Z34" i="79"/>
  <c r="Y34" i="79"/>
  <c r="AC52" i="79"/>
  <c r="Y25" i="79"/>
  <c r="Z25" i="79"/>
  <c r="Z19" i="79"/>
  <c r="Y19" i="79"/>
  <c r="Z18" i="79"/>
  <c r="Y18" i="79"/>
  <c r="AC47" i="79"/>
  <c r="Y23" i="79"/>
  <c r="Z23" i="79"/>
  <c r="AC62" i="79"/>
  <c r="Z36" i="79"/>
  <c r="Y36" i="79"/>
  <c r="AD50" i="87" s="1"/>
  <c r="Y45" i="79"/>
  <c r="Z45" i="79"/>
  <c r="Z22" i="79"/>
  <c r="Y22" i="79"/>
  <c r="AH38" i="87" s="1"/>
  <c r="Z20" i="79"/>
  <c r="Y20" i="79"/>
  <c r="X8" i="87" l="1"/>
  <c r="AC24" i="79"/>
  <c r="R8" i="87"/>
  <c r="V45" i="87"/>
  <c r="AA8" i="87"/>
  <c r="AG18" i="87"/>
  <c r="K24" i="82"/>
  <c r="O48" i="87"/>
  <c r="AA25" i="87"/>
  <c r="AG35" i="87"/>
  <c r="AG15" i="87"/>
  <c r="J35" i="87"/>
  <c r="P55" i="87"/>
  <c r="AG8" i="87"/>
  <c r="AM18" i="87"/>
  <c r="O38" i="87"/>
  <c r="U48" i="87"/>
  <c r="AM45" i="87"/>
  <c r="O35" i="87"/>
  <c r="AB35" i="87"/>
  <c r="AM8" i="87"/>
  <c r="U28" i="87"/>
  <c r="U38" i="87"/>
  <c r="AA48" i="87"/>
  <c r="AC64" i="79"/>
  <c r="AB25" i="87"/>
  <c r="AA28" i="87"/>
  <c r="O18" i="87"/>
  <c r="AM28" i="87"/>
  <c r="AA38" i="87"/>
  <c r="AG48" i="87"/>
  <c r="AC27" i="79"/>
  <c r="AG25" i="87"/>
  <c r="AA55" i="87"/>
  <c r="AH35" i="87"/>
  <c r="O8" i="87"/>
  <c r="U18" i="87"/>
  <c r="O28" i="87"/>
  <c r="AG38" i="87"/>
  <c r="AM48" i="87"/>
  <c r="AM55" i="87"/>
  <c r="O15" i="87"/>
  <c r="O45" i="87"/>
  <c r="I66" i="82"/>
  <c r="K66" i="82" s="1"/>
  <c r="AK51" i="87"/>
  <c r="Y51" i="87"/>
  <c r="M31" i="87"/>
  <c r="S41" i="87"/>
  <c r="V15" i="87"/>
  <c r="J25" i="87"/>
  <c r="AH25" i="87"/>
  <c r="K61" i="82"/>
  <c r="AB45" i="87"/>
  <c r="V55" i="87"/>
  <c r="K25" i="87"/>
  <c r="AC55" i="87"/>
  <c r="AI45" i="87"/>
  <c r="K55" i="87"/>
  <c r="W55" i="87"/>
  <c r="AC45" i="87"/>
  <c r="AE11" i="87"/>
  <c r="AK41" i="87"/>
  <c r="J15" i="87"/>
  <c r="P15" i="87"/>
  <c r="P25" i="87"/>
  <c r="V35" i="87"/>
  <c r="J45" i="87"/>
  <c r="AH45" i="87"/>
  <c r="AB55" i="87"/>
  <c r="Q25" i="87"/>
  <c r="AC25" i="87"/>
  <c r="W25" i="87"/>
  <c r="I62" i="82"/>
  <c r="K62" i="82" s="1"/>
  <c r="AI15" i="87"/>
  <c r="W15" i="87"/>
  <c r="Q55" i="87"/>
  <c r="AI35" i="87"/>
  <c r="S11" i="87"/>
  <c r="AB15" i="87"/>
  <c r="AH15" i="87"/>
  <c r="V25" i="87"/>
  <c r="P35" i="87"/>
  <c r="P45" i="87"/>
  <c r="J55" i="87"/>
  <c r="AH55" i="87"/>
  <c r="K30" i="82"/>
  <c r="K13" i="82"/>
  <c r="AC15" i="87"/>
  <c r="K35" i="87"/>
  <c r="K15" i="87"/>
  <c r="AC65" i="79"/>
  <c r="AI25" i="87"/>
  <c r="Q15" i="87"/>
  <c r="Q45" i="87"/>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AC45" i="79"/>
  <c r="I42" i="82"/>
  <c r="AC25" i="79"/>
  <c r="I22" i="82"/>
  <c r="AC37" i="79"/>
  <c r="I34" i="82"/>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K55" i="82"/>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K34" i="82"/>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K40" i="82"/>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3" i="57"/>
  <c r="L8" i="77"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54" i="64" l="1"/>
  <c r="K46" i="79"/>
  <c r="L46" i="79" s="1"/>
  <c r="K22" i="79"/>
  <c r="L22" i="79" s="1"/>
  <c r="K64" i="79"/>
  <c r="L64" i="79" s="1"/>
  <c r="K40" i="79"/>
  <c r="L40" i="79" s="1"/>
  <c r="K16" i="79"/>
  <c r="L16" i="79" s="1"/>
  <c r="K28" i="79"/>
  <c r="L28" i="79" s="1"/>
  <c r="K58" i="79"/>
  <c r="L58" i="79" s="1"/>
  <c r="K34" i="79"/>
  <c r="L34" i="79" s="1"/>
  <c r="K10" i="79"/>
  <c r="L10" i="79" s="1"/>
  <c r="K52" i="79"/>
  <c r="L52" i="79" s="1"/>
  <c r="Z56" i="64"/>
  <c r="AD42" i="72"/>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K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J17" i="78"/>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L40" i="74"/>
  <c r="AD40" i="74"/>
  <c r="AE54" i="74"/>
  <c r="AG49" i="72"/>
  <c r="AH53" i="74"/>
  <c r="V53" i="74"/>
  <c r="J53" i="74"/>
  <c r="AB53" i="74"/>
  <c r="P53" i="74"/>
  <c r="AH43" i="74"/>
  <c r="V43" i="74"/>
  <c r="J43" i="74"/>
  <c r="AB33" i="74"/>
  <c r="P33" i="74"/>
  <c r="AB43" i="74"/>
  <c r="P43" i="74"/>
  <c r="AH33" i="74"/>
  <c r="V33" i="74"/>
  <c r="J33" i="74"/>
  <c r="J23" i="74"/>
  <c r="AB13" i="74"/>
  <c r="P13" i="74"/>
  <c r="AH13" i="74"/>
  <c r="V13" i="74"/>
  <c r="J13" i="74"/>
  <c r="W4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W38" i="74"/>
  <c r="K1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G33"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D51" i="66"/>
  <c r="X51" i="66"/>
  <c r="AD31" i="66"/>
  <c r="X31" i="66"/>
  <c r="R21" i="66"/>
  <c r="R1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G52" i="66"/>
  <c r="AA42" i="66"/>
  <c r="U22" i="66"/>
  <c r="AA1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I8" i="74" l="1"/>
  <c r="K38" i="74"/>
  <c r="Q28" i="74"/>
  <c r="AI38" i="74"/>
  <c r="K17" i="78"/>
  <c r="K28" i="74"/>
  <c r="AC28" i="74"/>
  <c r="K48" i="74"/>
  <c r="AG20" i="72"/>
  <c r="W28" i="74"/>
  <c r="Q8" i="74"/>
  <c r="W48" i="74"/>
  <c r="AI28" i="74"/>
  <c r="AC8" i="74"/>
  <c r="AI48" i="74"/>
  <c r="K8" i="74"/>
  <c r="Q38" i="74"/>
  <c r="Q48" i="74"/>
  <c r="W8" i="74"/>
  <c r="AC38" i="74"/>
  <c r="AC48" i="74"/>
  <c r="AD24" i="80"/>
  <c r="AD40" i="80"/>
  <c r="AD8" i="80"/>
  <c r="L24" i="80"/>
  <c r="X40" i="80"/>
  <c r="L16" i="80"/>
  <c r="AJ8" i="80"/>
  <c r="R24" i="80"/>
  <c r="R40" i="80"/>
  <c r="R8" i="80"/>
  <c r="AJ16" i="80"/>
  <c r="L40" i="80"/>
  <c r="M34" i="79"/>
  <c r="L8" i="80"/>
  <c r="L32" i="80"/>
  <c r="N34" i="79"/>
  <c r="X8" i="80"/>
  <c r="AD16" i="80"/>
  <c r="AJ32" i="80"/>
  <c r="AJ24" i="80"/>
  <c r="X16" i="80"/>
  <c r="AD32" i="80"/>
  <c r="G31" i="82"/>
  <c r="H31" i="82" s="1"/>
  <c r="R32" i="80"/>
  <c r="R16" i="80"/>
  <c r="X32" i="80"/>
  <c r="X24" i="80"/>
  <c r="AJ40" i="80"/>
  <c r="X21" i="66"/>
  <c r="R51" i="66"/>
  <c r="AD11" i="66"/>
  <c r="AJ31" i="66"/>
  <c r="AJ41" i="66"/>
  <c r="L41" i="66"/>
  <c r="AC42" i="64"/>
  <c r="AE14" i="74"/>
  <c r="AG58" i="72"/>
  <c r="Z34" i="80"/>
  <c r="AL42" i="80"/>
  <c r="Z26" i="80"/>
  <c r="T10" i="80"/>
  <c r="Z18" i="80"/>
  <c r="T26" i="80"/>
  <c r="G55" i="82"/>
  <c r="H55" i="82" s="1"/>
  <c r="N18" i="80"/>
  <c r="N34" i="80"/>
  <c r="Z42" i="80"/>
  <c r="N26" i="80"/>
  <c r="AF34" i="80"/>
  <c r="AF42" i="80"/>
  <c r="AL10" i="80"/>
  <c r="AF18" i="80"/>
  <c r="N42" i="80"/>
  <c r="Z10" i="80"/>
  <c r="T34" i="80"/>
  <c r="T42" i="80"/>
  <c r="N10" i="80"/>
  <c r="N58" i="79"/>
  <c r="AL34" i="80"/>
  <c r="T18" i="80"/>
  <c r="AL26" i="80"/>
  <c r="AF10" i="80"/>
  <c r="AL18" i="80"/>
  <c r="AF26" i="80"/>
  <c r="M58" i="79"/>
  <c r="J44" i="80"/>
  <c r="AH28" i="80"/>
  <c r="AB20" i="80"/>
  <c r="AB36" i="80"/>
  <c r="AB12" i="80"/>
  <c r="J12" i="80"/>
  <c r="AH20" i="80"/>
  <c r="V28" i="80"/>
  <c r="P20" i="80"/>
  <c r="P36" i="80"/>
  <c r="P12" i="80"/>
  <c r="J36" i="80"/>
  <c r="M64" i="79"/>
  <c r="AH44" i="80"/>
  <c r="AH36" i="80"/>
  <c r="AH12" i="80"/>
  <c r="AB44" i="80"/>
  <c r="AB28" i="80"/>
  <c r="V20" i="80"/>
  <c r="G61" i="82"/>
  <c r="H61" i="82" s="1"/>
  <c r="J28" i="80"/>
  <c r="N64" i="79"/>
  <c r="P44" i="80"/>
  <c r="V12" i="80"/>
  <c r="V44" i="80"/>
  <c r="P28" i="80"/>
  <c r="V36" i="80"/>
  <c r="J20" i="80"/>
  <c r="AJ21" i="66"/>
  <c r="X11" i="66"/>
  <c r="L21" i="66"/>
  <c r="AD21" i="66"/>
  <c r="AJ51" i="66"/>
  <c r="AD41" i="66"/>
  <c r="M34" i="74"/>
  <c r="AD10" i="74"/>
  <c r="L50" i="74"/>
  <c r="X34" i="80"/>
  <c r="X42" i="80"/>
  <c r="L26" i="80"/>
  <c r="R34" i="80"/>
  <c r="R42" i="80"/>
  <c r="G49" i="82"/>
  <c r="H49" i="82" s="1"/>
  <c r="L18" i="80"/>
  <c r="AJ10" i="80"/>
  <c r="AD18" i="80"/>
  <c r="L42" i="80"/>
  <c r="AD10" i="80"/>
  <c r="AJ18" i="80"/>
  <c r="AD26" i="80"/>
  <c r="L34" i="80"/>
  <c r="X10" i="80"/>
  <c r="R18" i="80"/>
  <c r="AJ26" i="80"/>
  <c r="R10" i="80"/>
  <c r="X18" i="80"/>
  <c r="R26" i="80"/>
  <c r="N52" i="79"/>
  <c r="AJ42" i="80"/>
  <c r="AD42" i="80"/>
  <c r="X26" i="80"/>
  <c r="AJ34" i="80"/>
  <c r="L10" i="80"/>
  <c r="AD34" i="80"/>
  <c r="M52" i="79"/>
  <c r="V40" i="80"/>
  <c r="AH8" i="80"/>
  <c r="AB16" i="80"/>
  <c r="AH32" i="80"/>
  <c r="P8" i="80"/>
  <c r="J24" i="80"/>
  <c r="J26" i="80"/>
  <c r="J40" i="80"/>
  <c r="V8" i="80"/>
  <c r="P16" i="80"/>
  <c r="V32" i="80"/>
  <c r="AH24" i="80"/>
  <c r="AB32" i="80"/>
  <c r="AB24" i="80"/>
  <c r="AB40" i="80"/>
  <c r="V16" i="80"/>
  <c r="V24" i="80"/>
  <c r="M28" i="79"/>
  <c r="J16" i="80"/>
  <c r="N28" i="79"/>
  <c r="AH40" i="80"/>
  <c r="AB8" i="80"/>
  <c r="P32" i="80"/>
  <c r="AH16" i="80"/>
  <c r="J32" i="80"/>
  <c r="J8" i="80"/>
  <c r="P40" i="80"/>
  <c r="G25" i="82"/>
  <c r="H25" i="82" s="1"/>
  <c r="P24" i="80"/>
  <c r="AF22" i="80"/>
  <c r="AL30" i="80"/>
  <c r="AF38" i="80"/>
  <c r="T14" i="80"/>
  <c r="AF30" i="80"/>
  <c r="G19" i="82"/>
  <c r="H19" i="82" s="1"/>
  <c r="Z30" i="80"/>
  <c r="N22" i="80"/>
  <c r="T30" i="80"/>
  <c r="N38" i="80"/>
  <c r="Z6" i="80"/>
  <c r="N30" i="80"/>
  <c r="N6" i="80"/>
  <c r="N22" i="79"/>
  <c r="AL38" i="80"/>
  <c r="Z14" i="80"/>
  <c r="AL22" i="80"/>
  <c r="Z22" i="80"/>
  <c r="T22" i="80"/>
  <c r="Z38" i="80"/>
  <c r="N14" i="80"/>
  <c r="T38" i="80"/>
  <c r="AL6" i="80"/>
  <c r="AF6" i="80"/>
  <c r="T6" i="80"/>
  <c r="M22" i="79"/>
  <c r="AL14" i="80"/>
  <c r="AF14" i="80"/>
  <c r="T24" i="80"/>
  <c r="AF40" i="80"/>
  <c r="N32" i="80"/>
  <c r="AL24" i="80"/>
  <c r="Z16" i="80"/>
  <c r="AF32" i="80"/>
  <c r="M40" i="79"/>
  <c r="AF16" i="80"/>
  <c r="T40" i="80"/>
  <c r="AF8" i="80"/>
  <c r="Z24" i="80"/>
  <c r="AL40" i="80"/>
  <c r="T32" i="80"/>
  <c r="G37" i="82"/>
  <c r="H37" i="82" s="1"/>
  <c r="T16" i="80"/>
  <c r="AL32" i="80"/>
  <c r="T8" i="80"/>
  <c r="N24" i="80"/>
  <c r="Z40" i="80"/>
  <c r="N16" i="80"/>
  <c r="N40" i="79"/>
  <c r="AF24" i="80"/>
  <c r="AL8" i="80"/>
  <c r="N40" i="80"/>
  <c r="N8" i="80"/>
  <c r="Z32" i="80"/>
  <c r="AL16" i="80"/>
  <c r="Z8" i="80"/>
  <c r="R41" i="66"/>
  <c r="AJ11" i="66"/>
  <c r="L31" i="66"/>
  <c r="R31" i="66"/>
  <c r="X41" i="66"/>
  <c r="L51" i="66"/>
  <c r="S54" i="74"/>
  <c r="L20" i="74"/>
  <c r="X50" i="74"/>
  <c r="AH38" i="80"/>
  <c r="V30" i="80"/>
  <c r="P6" i="80"/>
  <c r="P38" i="80"/>
  <c r="V14" i="80"/>
  <c r="P22" i="80"/>
  <c r="J22" i="80"/>
  <c r="V38" i="80"/>
  <c r="AB14" i="80"/>
  <c r="AH22" i="80"/>
  <c r="AB30" i="80"/>
  <c r="AH6" i="80"/>
  <c r="M10" i="79"/>
  <c r="AB10" i="79" s="1"/>
  <c r="AA10" i="79" s="1"/>
  <c r="N10" i="79"/>
  <c r="J30" i="80"/>
  <c r="J38" i="80"/>
  <c r="P14" i="80"/>
  <c r="V22" i="80"/>
  <c r="P30" i="80"/>
  <c r="V6" i="80"/>
  <c r="J14" i="80"/>
  <c r="AB38" i="80"/>
  <c r="J6" i="80"/>
  <c r="AB6" i="80"/>
  <c r="AH14" i="80"/>
  <c r="AH30" i="80"/>
  <c r="AB22" i="80"/>
  <c r="AJ22" i="80"/>
  <c r="R6" i="80"/>
  <c r="R38" i="80"/>
  <c r="AD6" i="80"/>
  <c r="L38" i="80"/>
  <c r="X6" i="80"/>
  <c r="G13" i="82"/>
  <c r="H13" i="82" s="1"/>
  <c r="R22" i="80"/>
  <c r="X30" i="80"/>
  <c r="AD22" i="80"/>
  <c r="AJ30" i="80"/>
  <c r="X22" i="80"/>
  <c r="L6" i="80"/>
  <c r="L30" i="80"/>
  <c r="AD14" i="80"/>
  <c r="AD30" i="80"/>
  <c r="L22" i="80"/>
  <c r="R30" i="80"/>
  <c r="AJ14" i="80"/>
  <c r="AJ38" i="80"/>
  <c r="N16" i="79"/>
  <c r="AJ6" i="80"/>
  <c r="R14" i="80"/>
  <c r="X14" i="80"/>
  <c r="M16" i="79"/>
  <c r="L14" i="80"/>
  <c r="X38" i="80"/>
  <c r="AD38" i="80"/>
  <c r="AB42" i="80"/>
  <c r="AH10" i="80"/>
  <c r="V34" i="80"/>
  <c r="AH42" i="80"/>
  <c r="V26" i="80"/>
  <c r="AB34" i="80"/>
  <c r="M46" i="79"/>
  <c r="P42" i="80"/>
  <c r="V10" i="80"/>
  <c r="AB18" i="80"/>
  <c r="V42" i="80"/>
  <c r="P34" i="80"/>
  <c r="J10" i="80"/>
  <c r="AB26" i="80"/>
  <c r="V18" i="80"/>
  <c r="P18" i="80"/>
  <c r="J42" i="80"/>
  <c r="AB10" i="80"/>
  <c r="G43" i="82"/>
  <c r="H43" i="82" s="1"/>
  <c r="J18" i="80"/>
  <c r="AH18" i="80"/>
  <c r="N46" i="79"/>
  <c r="AH26" i="80"/>
  <c r="AH34" i="80"/>
  <c r="P26" i="80"/>
  <c r="P10" i="80"/>
  <c r="J34" i="80"/>
  <c r="AI33" i="74"/>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C10" i="79" l="1"/>
  <c r="AB36" i="87"/>
  <c r="V26" i="87"/>
  <c r="AH6" i="87"/>
  <c r="AH36" i="87"/>
  <c r="J6" i="87"/>
  <c r="J7" i="82"/>
  <c r="K7" i="82" s="1"/>
  <c r="AH16" i="87"/>
  <c r="V16" i="87"/>
  <c r="V46" i="87"/>
  <c r="J36" i="87"/>
  <c r="AB26" i="87"/>
  <c r="P36" i="87"/>
  <c r="J16" i="87"/>
  <c r="P46" i="87"/>
  <c r="AH26" i="87"/>
  <c r="J46" i="87"/>
  <c r="V6" i="87"/>
  <c r="AH46" i="87"/>
  <c r="AB6" i="87"/>
  <c r="P26" i="87"/>
  <c r="P6" i="87"/>
  <c r="AB16" i="87"/>
  <c r="P16" i="87"/>
  <c r="J26" i="87"/>
  <c r="AB46" i="87"/>
  <c r="V36" i="87"/>
  <c r="AE13" i="72"/>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J47" i="74" l="1"/>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BM11" i="54"/>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3" i="57" l="1"/>
  <c r="M7" i="57"/>
  <c r="M8" i="57"/>
  <c r="M10" i="57"/>
  <c r="M11" i="57"/>
  <c r="M12" i="57"/>
  <c r="M9" i="57"/>
  <c r="M14" i="57"/>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8" i="55"/>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<sst xmlns="http://schemas.openxmlformats.org/spreadsheetml/2006/main" count="3437" uniqueCount="1356">
  <si>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</si>
  <si>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</si>
  <si>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</si>
  <si>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</si>
  <si>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</si>
  <si>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</si>
  <si>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</si>
  <si>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</si>
  <si>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</si>
  <si>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</si>
  <si>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</si>
  <si>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</si>
  <si>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</si>
  <si>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</si>
  <si>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</si>
  <si>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</si>
  <si>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</si>
  <si>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</si>
  <si>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</si>
  <si>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</si>
  <si>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</si>
  <si>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</si>
  <si>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</si>
  <si>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</si>
  <si>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</si>
  <si>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</si>
  <si>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</si>
  <si>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</si>
  <si>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</si>
  <si>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</si>
  <si>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</si>
  <si>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</si>
  <si>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</si>
  <si>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</si>
  <si>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</si>
  <si>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</si>
  <si>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</si>
  <si>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</si>
  <si>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</si>
  <si>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</si>
  <si>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</si>
  <si>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</si>
  <si>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</si>
  <si>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</si>
  <si>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</si>
  <si>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</si>
  <si>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</si>
  <si>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</si>
  <si>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</si>
  <si>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</si>
  <si>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</si>
  <si>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</si>
  <si>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</si>
  <si>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</si>
  <si>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</si>
  <si>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</si>
  <si>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</si>
  <si>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</si>
  <si>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</si>
  <si>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</si>
  <si>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</si>
  <si>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</si>
  <si>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</si>
  <si>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</si>
  <si>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</si>
  <si>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</si>
  <si>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</si>
  <si>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</si>
  <si>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</si>
  <si>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</si>
  <si>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</si>
  <si>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</si>
  <si>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</si>
  <si>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</si>
  <si>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</si>
  <si>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</si>
  <si>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</si>
  <si>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</si>
  <si>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</si>
  <si>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</si>
  <si>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</si>
  <si>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</si>
  <si>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</si>
  <si>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</si>
  <si>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</si>
  <si>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</si>
  <si>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</si>
  <si>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</si>
  <si>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</si>
  <si>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</si>
  <si>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</si>
  <si>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</si>
  <si>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</si>
  <si>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</si>
  <si>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</si>
  <si>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</si>
  <si>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</si>
  <si>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</si>
  <si>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</si>
  <si>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</si>
  <si>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</si>
  <si>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</si>
  <si>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</si>
  <si>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</si>
  <si>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</si>
  <si>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</si>
  <si>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</si>
  <si>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</si>
  <si>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</si>
  <si>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</si>
  <si>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</si>
  <si>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</si>
  <si>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</si>
  <si>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</si>
  <si>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</si>
  <si>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</si>
  <si>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</si>
  <si>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</si>
  <si>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</si>
  <si>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</si>
  <si>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</si>
  <si>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</si>
  <si>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</si>
  <si>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</si>
  <si>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</si>
  <si>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</si>
  <si>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</si>
  <si>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</si>
  <si>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</si>
  <si>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</si>
  <si>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</si>
  <si>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</si>
  <si>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</si>
  <si>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</si>
  <si>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</si>
  <si>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</si>
  <si>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</si>
  <si>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</si>
  <si>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</si>
  <si>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</si>
  <si>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</si>
  <si>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</si>
  <si>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</si>
  <si>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</si>
  <si>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</si>
  <si>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</si>
  <si>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</si>
  <si>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</si>
  <si>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</si>
  <si>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</si>
  <si>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</si>
  <si>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</si>
  <si>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</si>
  <si>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</si>
  <si>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</si>
  <si>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</si>
  <si>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</si>
  <si>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</si>
  <si>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</si>
  <si>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</si>
  <si>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</si>
  <si>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</si>
  <si>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</si>
  <si>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</si>
  <si>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</si>
  <si>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</si>
  <si>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</si>
  <si>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</si>
  <si>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</si>
  <si>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</si>
  <si>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</si>
  <si>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</si>
  <si>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</si>
  <si>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</si>
  <si>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</si>
  <si>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</si>
  <si>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</si>
  <si>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</si>
  <si>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</si>
  <si>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</si>
  <si>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</si>
  <si>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</si>
  <si>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</si>
  <si>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</si>
  <si>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</si>
  <si>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</si>
  <si>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</si>
  <si>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</si>
  <si>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</si>
  <si>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</si>
  <si>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</si>
  <si>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</si>
  <si>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</si>
  <si>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</si>
  <si>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</si>
  <si>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</si>
  <si>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</si>
  <si>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</si>
  <si>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</si>
  <si>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</si>
  <si>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</si>
  <si>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</si>
  <si>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</si>
  <si>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</si>
  <si>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</si>
  <si>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</si>
  <si>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</si>
  <si>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</si>
  <si>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</si>
  <si>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</si>
  <si>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</si>
  <si>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</si>
  <si>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</si>
  <si>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</si>
  <si>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</si>
  <si>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</si>
  <si>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</si>
  <si>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</si>
  <si>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</si>
  <si>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</si>
  <si>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</si>
  <si>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</si>
  <si>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</si>
  <si>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</si>
  <si>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</si>
  <si>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</si>
  <si>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</si>
  <si>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</si>
  <si>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</si>
  <si>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</si>
  <si>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</si>
  <si>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</si>
  <si>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</si>
  <si>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</si>
  <si>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</si>
  <si>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</si>
  <si>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</si>
  <si>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</si>
  <si>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</si>
  <si>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</si>
  <si>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</si>
  <si>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</si>
  <si>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</si>
  <si>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</si>
  <si>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</si>
  <si>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</si>
  <si>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</si>
  <si>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</si>
  <si>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</si>
  <si>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</si>
  <si>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</si>
  <si>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</si>
  <si>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</si>
  <si>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</si>
  <si>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</si>
  <si>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</si>
  <si>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</si>
  <si>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</si>
  <si>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</si>
  <si>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</si>
  <si>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</si>
  <si>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</si>
  <si>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</si>
  <si>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</si>
  <si>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</si>
  <si>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</si>
  <si>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</si>
  <si>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</si>
  <si>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</si>
  <si>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</si>
  <si>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</si>
  <si>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</si>
  <si>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</si>
  <si>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</si>
  <si>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</si>
  <si>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</si>
  <si>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</si>
  <si>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</si>
  <si>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</si>
  <si>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</si>
  <si>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</si>
  <si>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</si>
  <si>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</si>
  <si>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</si>
  <si>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</si>
  <si>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</si>
  <si>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</si>
  <si>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</si>
  <si>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</si>
  <si>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</si>
  <si>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</si>
  <si>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</si>
  <si>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</si>
  <si>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</si>
  <si>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</si>
  <si>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</si>
  <si>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</si>
  <si>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</si>
  <si>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</si>
  <si>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</si>
  <si>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</si>
  <si>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</si>
  <si>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</si>
  <si>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</si>
  <si>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</si>
  <si>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</si>
  <si>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</si>
  <si>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</si>
  <si>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</si>
  <si>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</si>
  <si>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</si>
  <si>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</si>
  <si>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</si>
  <si>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</si>
  <si>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</si>
  <si>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</si>
  <si>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</si>
  <si>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</si>
  <si>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</si>
  <si>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</si>
  <si>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</si>
  <si>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</si>
  <si>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</si>
  <si>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</si>
  <si>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</si>
  <si>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</si>
  <si>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</si>
  <si>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</si>
  <si>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</si>
  <si>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</si>
  <si>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</si>
  <si>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</si>
  <si>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</si>
  <si>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</si>
  <si>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</si>
  <si>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</si>
  <si>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</si>
  <si>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</si>
  <si>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</si>
  <si>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</si>
  <si>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</si>
  <si>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</si>
  <si>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</si>
  <si>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</si>
  <si>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</si>
  <si>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</si>
  <si>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</si>
  <si>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</si>
  <si>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</si>
  <si>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</si>
  <si>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</si>
  <si>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</si>
  <si>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</si>
  <si>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</si>
  <si>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</si>
  <si>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</si>
  <si>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</si>
  <si>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</si>
  <si>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</si>
  <si>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</si>
  <si>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</si>
  <si>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</si>
  <si>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</si>
  <si>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</si>
  <si>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</si>
  <si>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</si>
  <si>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</si>
  <si>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</si>
  <si>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</si>
  <si>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</si>
  <si>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</si>
  <si>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</si>
  <si>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</si>
  <si>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</si>
  <si>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</si>
  <si>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</si>
  <si>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</si>
  <si>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</si>
  <si>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</si>
  <si>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</si>
  <si>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</si>
  <si>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</si>
  <si>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</si>
  <si>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</si>
  <si>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</si>
  <si>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</si>
  <si>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</si>
  <si>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</si>
  <si>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</si>
  <si>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</si>
  <si>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</si>
  <si>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</si>
  <si>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</si>
  <si>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</si>
  <si>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</si>
  <si>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</si>
  <si>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</si>
  <si>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</si>
  <si>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</si>
  <si>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</si>
  <si>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</si>
  <si>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</si>
  <si>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</si>
  <si>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</si>
  <si>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</si>
  <si>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</si>
  <si>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</si>
  <si>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</si>
  <si>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</si>
  <si>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</si>
  <si>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</si>
  <si>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</si>
  <si>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</si>
  <si>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</si>
  <si>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</si>
  <si>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</si>
  <si>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</si>
  <si>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</si>
  <si>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</si>
  <si>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</si>
  <si>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</si>
  <si>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</si>
  <si>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</si>
  <si>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</si>
  <si>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</si>
  <si>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</si>
  <si>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</si>
  <si>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</si>
  <si>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</si>
  <si>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</si>
  <si>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</si>
  <si>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</si>
  <si>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</si>
  <si>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</si>
  <si>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</si>
  <si>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</si>
  <si>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</si>
  <si>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</si>
  <si>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</si>
  <si>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</si>
  <si>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</si>
  <si>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</si>
  <si>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</si>
  <si>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</si>
  <si>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</si>
  <si>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</si>
  <si>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</si>
  <si>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</si>
  <si>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</si>
  <si>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</si>
  <si>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</si>
  <si>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</si>
  <si>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</si>
  <si>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</si>
  <si>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</si>
  <si>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</si>
  <si>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</si>
  <si>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</si>
  <si>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</si>
  <si>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</si>
  <si>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</si>
  <si>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</si>
  <si>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</si>
  <si>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</si>
  <si>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</si>
  <si>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</si>
  <si>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</si>
  <si>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</si>
  <si>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</si>
  <si>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</si>
  <si>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</si>
  <si>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</si>
  <si>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</si>
  <si>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</si>
  <si>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</si>
  <si>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</si>
  <si>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</si>
  <si>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</si>
  <si>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</si>
  <si>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</si>
  <si>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</si>
  <si>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</si>
  <si>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</si>
  <si>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</si>
  <si>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</si>
  <si>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</si>
  <si>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</si>
  <si>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</si>
  <si>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</si>
  <si>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</si>
  <si>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</si>
  <si>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</si>
  <si>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</si>
  <si>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</si>
  <si>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</si>
  <si>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</si>
  <si>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</si>
  <si>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</si>
  <si>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</si>
  <si>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</si>
  <si>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</si>
  <si>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</si>
  <si>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</si>
  <si>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</si>
  <si>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</si>
  <si>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</si>
  <si>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</si>
  <si>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</si>
  <si>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</si>
  <si>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</si>
  <si>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</si>
  <si>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</si>
  <si>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</si>
  <si>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</si>
  <si>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</si>
  <si>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</si>
  <si>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</si>
  <si>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</si>
  <si>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</si>
  <si>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</si>
  <si>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</si>
  <si>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</si>
  <si>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</si>
  <si>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</si>
  <si>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</si>
  <si>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</si>
  <si>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</si>
  <si>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</si>
  <si>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</si>
  <si>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</si>
  <si>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</si>
  <si>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</si>
  <si>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</si>
  <si>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</si>
  <si>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</si>
  <si>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</si>
  <si>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</si>
  <si>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</si>
  <si>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</si>
  <si>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</si>
  <si>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</si>
  <si>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</si>
  <si>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 xml:space="preserve">Incumplimiento en los términos en el tramite de procesos disciplinarios en etapa de instrucción                                   </t>
  </si>
  <si>
    <t xml:space="preserve">Demora e inoportuna respuesta de las dependencias y de otras entidades, en allegar las pruebas para la toma de decisiones en la etapa de instrucción </t>
  </si>
  <si>
    <t>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t>
  </si>
  <si>
    <t>Ejecucion y Administracion de procesos</t>
  </si>
  <si>
    <t xml:space="preserve">     El riesgo afecta la imagen de alguna área de la organización</t>
  </si>
  <si>
    <t>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t>
  </si>
  <si>
    <t>Preventivo</t>
  </si>
  <si>
    <t>Manual</t>
  </si>
  <si>
    <t>Documentado</t>
  </si>
  <si>
    <t>Continua</t>
  </si>
  <si>
    <t>Con Registro</t>
  </si>
  <si>
    <t>Aceptar</t>
  </si>
  <si>
    <r>
      <rPr>
        <sz val="11"/>
        <color rgb="FF000000"/>
        <rFont val="Arial Narrow"/>
        <family val="2"/>
      </rPr>
      <t xml:space="preserve"> La Secretaria de la Oficina : ( Tecnica Administrativa)   ha llevado el informe de procesos en  un cuadro excel, controlando los plazos de los procesos y  realizando el seguimiento  mediante un cuadro en excel a los 246 oficios enviados  y sus respuestas. Aplicandose el control de manera efectiva y eficaz. y no se ha materializado el riesgo. Así las cosasa el indicador queda: 
Para el indicador: El Número de respuestas contestadas  a oficios y memorandos enviados  dentro de los procesos en el primer semestre de 2025:( 148)/ Número de oficios y memorandos enviados (246) = 60,%.  Es importante aclarar que las 98  no contestadas ,  están algunas dentro de terminos para contestar, pero ningun proceso ha prescritopor ello.  Es decir, no se configuró  el riesgo en este primer semestre.
</t>
    </r>
    <r>
      <rPr>
        <b/>
        <u/>
        <sz val="11"/>
        <color rgb="FFC00000"/>
        <rFont val="Arial Narrow"/>
        <family val="2"/>
      </rPr>
      <t xml:space="preserve">MONITOREO OAP: </t>
    </r>
    <r>
      <rPr>
        <b/>
        <sz val="11"/>
        <color rgb="FFC00000"/>
        <rFont val="Arial Narrow"/>
        <family val="2"/>
      </rPr>
      <t xml:space="preserve">
</t>
    </r>
    <r>
      <rPr>
        <sz val="11"/>
        <color rgb="FF000000"/>
        <rFont val="Arial Narrow"/>
        <family val="2"/>
      </rPr>
      <t xml:space="preserve">
</t>
    </r>
    <r>
      <rPr>
        <b/>
        <sz val="11"/>
        <color rgb="FF000000"/>
        <rFont val="Arial Narrow"/>
        <family val="2"/>
      </rPr>
      <t>10/07/2025:</t>
    </r>
    <r>
      <rPr>
        <sz val="11"/>
        <color rgb="FF000000"/>
        <rFont val="Arial Narrow"/>
        <family val="2"/>
      </rPr>
      <t xml:space="preserve"> Una vez revisado el SharePoint, se identificaron evidencias que no corresponden a lo definido en la Actividad de Control, por lo anterior se requiere el cargue de las evidencias para poder corroborar el seguimiento
</t>
    </r>
    <r>
      <rPr>
        <b/>
        <sz val="11"/>
        <color rgb="FF000000"/>
        <rFont val="Arial Narrow"/>
        <family val="2"/>
      </rPr>
      <t>11/07/2025:</t>
    </r>
    <r>
      <rPr>
        <sz val="11"/>
        <color rgb="FF000000"/>
        <rFont val="Arial Narrow"/>
        <family val="2"/>
      </rPr>
      <t xml:space="preserve"> El Seguimiento es acorde a lo establecido en la Actividad de Control, así mismo son coherentes con las evidencias. Así mismo se da respuesta a la evolución cuantitativa y cualitativa del indicador.</t>
    </r>
  </si>
  <si>
    <r>
      <t xml:space="preserve"> La Secretaria de la Oficina : ( Tecnica Administrativa)   ha llevado el informe de procesos en  un cuadro excel, controlando los plazos de los procesos y  realizando el seguimiento  mediante un cuadro en excel a los 346  oficios enviados  y sus respuestas. Aplicandose el control de manera efectiva y eficaz. y no se ha materializado el riesgo en este segundo semestre. Así las cosasa el indicador queda: 
Para el indicador: El Número de respuestas contestadas  a oficios y memorandos enviados  dentro de los procesos en el segundo  semestre de 2025:( 211/ Número de oficios y memorandos enviados 346 . =60,98%  Es importante aclarar que las 135    no contestadas ,  están algunas dentro de terminos para contestar,  otras se han reiterado, pero ningun proceso ha prescrito por ello, ni tampoco se ha dejado de cumplir los terminos por ello.  Es decir, no se configuró  el riesgo en este segundo  semestre.
</t>
    </r>
    <r>
      <rPr>
        <sz val="11"/>
        <color rgb="FFC00000"/>
        <rFont val="Arial Narrow"/>
        <family val="2"/>
      </rPr>
      <t xml:space="preserve">
</t>
    </r>
    <r>
      <rPr>
        <b/>
        <u/>
        <sz val="11"/>
        <color rgb="FFC00000"/>
        <rFont val="Arial Narrow"/>
        <family val="2"/>
      </rPr>
      <t xml:space="preserve">MONITOREO OAP: </t>
    </r>
    <r>
      <rPr>
        <b/>
        <sz val="11"/>
        <color rgb="FFC00000"/>
        <rFont val="Arial Narrow"/>
        <family val="2"/>
      </rPr>
      <t xml:space="preserve">
</t>
    </r>
    <r>
      <rPr>
        <b/>
        <sz val="11"/>
        <color theme="1"/>
        <rFont val="Arial Narrow"/>
        <family val="2"/>
      </rPr>
      <t>17/12/2025:</t>
    </r>
    <r>
      <rPr>
        <sz val="11"/>
        <color theme="1"/>
        <rFont val="Arial Narrow"/>
        <family val="2"/>
      </rPr>
      <t xml:space="preserve"> El Seguimiento es acorde a lo establecido en la Actividad de Control, así mismo son coherentes con las evidencias. Así mismo se da respuesta a la evolución cuantitativa y cualitativa del indicador.</t>
    </r>
  </si>
  <si>
    <t xml:space="preserv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</si>
  <si>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</si>
  <si>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</si>
  <si>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</si>
  <si>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</si>
  <si>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</si>
  <si>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</si>
  <si>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</si>
  <si>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</si>
  <si>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</si>
  <si>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</si>
  <si>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</si>
  <si>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</si>
  <si>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</si>
  <si>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</si>
  <si>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</si>
  <si>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</si>
  <si>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</si>
  <si>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</si>
  <si>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</si>
  <si>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</si>
  <si>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</si>
  <si>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</si>
  <si>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</si>
  <si>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</si>
  <si>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</si>
  <si>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</si>
  <si>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</si>
  <si>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</si>
  <si>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</si>
  <si>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</si>
  <si>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</si>
  <si>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</si>
  <si>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</si>
  <si>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</si>
  <si>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</si>
  <si>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</si>
  <si>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</si>
  <si>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</si>
  <si>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</si>
  <si>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</si>
  <si>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</si>
  <si>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Oficina de Control Disciplinario Interno 
La Secretaría de la Oficina Control Disciplinario Interno- Tecnico adminstartivo </t>
  </si>
  <si>
    <t>Mensual</t>
  </si>
  <si>
    <t xml:space="preserve">Número de respuestas contestadas  a oficios y memorandos enviados  dentro de los procesos en el cuatrimestre/ Número de oficios y memorandos enviados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</si>
  <si>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</si>
  <si>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</si>
  <si>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</si>
  <si>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</si>
  <si>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</si>
  <si>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</si>
  <si>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</si>
  <si>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</si>
  <si>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</si>
  <si>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</si>
  <si>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</si>
  <si>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</si>
  <si>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</si>
  <si>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</si>
  <si>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</si>
  <si>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</si>
  <si>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</si>
  <si>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</si>
  <si>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</si>
  <si>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</si>
  <si>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</si>
  <si>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</si>
  <si>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</si>
  <si>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</si>
  <si>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</si>
  <si>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</si>
  <si>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</si>
  <si>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</si>
  <si>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</si>
  <si>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</si>
  <si>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</si>
  <si>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</si>
  <si>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</si>
  <si>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</si>
  <si>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</si>
  <si>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</si>
  <si>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</si>
  <si>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</si>
  <si>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</si>
  <si>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</si>
  <si>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</si>
  <si>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</si>
  <si>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</si>
  <si>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</si>
  <si>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</si>
  <si>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</si>
  <si>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</si>
  <si>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</si>
  <si>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</si>
  <si>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</si>
  <si>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</si>
  <si>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</si>
  <si>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</si>
  <si>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</si>
  <si>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</si>
  <si>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</si>
  <si>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</si>
  <si>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</si>
  <si>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</si>
  <si>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</si>
  <si>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</si>
  <si>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</si>
  <si>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</si>
  <si>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</si>
  <si>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</si>
  <si>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</si>
  <si>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</si>
  <si>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</si>
  <si>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</si>
  <si>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</si>
  <si>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</si>
  <si>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</si>
  <si>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</si>
  <si>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</si>
  <si>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</si>
  <si>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</si>
  <si>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</si>
  <si>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</si>
  <si>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</si>
  <si>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</si>
  <si>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</si>
  <si>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</si>
  <si>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</si>
  <si>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</si>
  <si>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</si>
  <si>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</si>
  <si>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</si>
  <si>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</si>
  <si>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</si>
  <si>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</si>
  <si>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</si>
  <si>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</si>
  <si>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</si>
  <si>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</si>
  <si>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</si>
  <si>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</si>
  <si>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</si>
  <si>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</si>
  <si>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</si>
  <si>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</si>
  <si>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</si>
  <si>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</si>
  <si>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</si>
  <si>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</si>
  <si>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</si>
  <si>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</si>
  <si>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</si>
  <si>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</si>
  <si>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</si>
  <si>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</si>
  <si>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</si>
  <si>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</si>
  <si>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</si>
  <si>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</si>
  <si>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</si>
  <si>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</si>
  <si>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</si>
  <si>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</si>
  <si>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</si>
  <si>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</si>
  <si>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</si>
  <si>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</si>
  <si>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</si>
  <si>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</si>
  <si>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</si>
  <si>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</si>
  <si>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</si>
  <si>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</si>
  <si>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</si>
  <si>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</si>
  <si>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</si>
  <si>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</si>
  <si>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</si>
  <si>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</si>
  <si>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</si>
  <si>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</si>
  <si>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</si>
  <si>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</si>
  <si>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</si>
  <si>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</si>
  <si>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</si>
  <si>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</si>
  <si>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</si>
  <si>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</si>
  <si>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</si>
  <si>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</si>
  <si>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</si>
  <si>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</si>
  <si>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</si>
  <si>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</si>
  <si>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</si>
  <si>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</si>
  <si>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</si>
  <si>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</si>
  <si>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</si>
  <si>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</si>
  <si>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</si>
  <si>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</si>
  <si>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</si>
  <si>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</si>
  <si>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</si>
  <si>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</si>
  <si>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</si>
  <si>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</si>
  <si>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</si>
  <si>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</si>
  <si>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</si>
  <si>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</si>
  <si>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</si>
  <si>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</si>
  <si>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</si>
  <si>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</si>
  <si>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</si>
  <si>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</si>
  <si>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</si>
  <si>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</si>
  <si>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</si>
  <si>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</si>
  <si>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</si>
  <si>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</si>
  <si>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</si>
  <si>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</si>
  <si>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</si>
  <si>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</si>
  <si>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</si>
  <si>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</si>
  <si>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</si>
  <si>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</si>
  <si>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</si>
  <si>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</si>
  <si>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</si>
  <si>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</si>
  <si>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</si>
  <si>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</si>
  <si>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</si>
  <si>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</si>
  <si>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</si>
  <si>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</si>
  <si>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</si>
  <si>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</si>
  <si>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</si>
  <si>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</si>
  <si>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</si>
  <si>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</si>
  <si>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</si>
  <si>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</si>
  <si>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</si>
  <si>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</si>
  <si>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</si>
  <si>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</si>
  <si>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</si>
  <si>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</si>
  <si>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</si>
  <si>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</si>
  <si>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</si>
  <si>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</si>
  <si>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</si>
  <si>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</si>
  <si>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</si>
  <si>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</si>
  <si>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</si>
  <si>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</si>
  <si>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</si>
  <si>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</si>
  <si>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</si>
  <si>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</si>
  <si>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</si>
  <si>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</si>
  <si>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</si>
  <si>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</si>
  <si>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</si>
  <si>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</si>
  <si>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</si>
  <si>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</si>
  <si>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</si>
  <si>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</si>
  <si>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</si>
  <si>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</si>
  <si>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</si>
  <si>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</si>
  <si>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</si>
  <si>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</si>
  <si>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</si>
  <si>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</si>
  <si>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</si>
  <si>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</si>
  <si>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</si>
  <si>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</si>
  <si>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</si>
  <si>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</si>
  <si>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</si>
  <si>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</si>
  <si>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</si>
  <si>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</si>
  <si>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</si>
  <si>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</si>
  <si>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</si>
  <si>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</si>
  <si>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</si>
  <si>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</si>
  <si>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</si>
  <si>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</si>
  <si>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</si>
  <si>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</si>
  <si>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</si>
  <si>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</si>
  <si>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</si>
  <si>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</si>
  <si>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</si>
  <si>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</si>
  <si>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</si>
  <si>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</si>
  <si>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</si>
  <si>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</si>
  <si>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</si>
  <si>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</si>
  <si>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</si>
  <si>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</si>
  <si>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</si>
  <si>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</si>
  <si>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</si>
  <si>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</si>
  <si>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</si>
  <si>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</si>
  <si>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</si>
  <si>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</si>
  <si>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</si>
  <si>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</si>
  <si>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</si>
  <si>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</si>
  <si>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</si>
  <si>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</si>
  <si>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</si>
  <si>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</si>
  <si>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</si>
  <si>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</si>
  <si>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</si>
  <si>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</si>
  <si>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</si>
  <si>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</si>
  <si>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</si>
  <si>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</si>
  <si>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</si>
  <si>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</si>
  <si>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</si>
  <si>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</si>
  <si>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</si>
  <si>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</si>
  <si>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</si>
  <si>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</si>
  <si>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</si>
  <si>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</si>
  <si>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</si>
  <si>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</si>
  <si>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</si>
  <si>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</si>
  <si>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</si>
  <si>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</si>
  <si>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</si>
  <si>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</si>
  <si>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</si>
  <si>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</si>
  <si>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</si>
  <si>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</si>
  <si>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</si>
  <si>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</si>
  <si>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</si>
  <si>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</si>
  <si>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</si>
  <si>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</si>
  <si>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</si>
  <si>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</si>
  <si>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</si>
  <si>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</si>
  <si>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</si>
  <si>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</si>
  <si>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</si>
  <si>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</si>
  <si>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</si>
  <si>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</si>
  <si>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</si>
  <si>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</si>
  <si>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</si>
  <si>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</si>
  <si>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</si>
  <si>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</si>
  <si>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</si>
  <si>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</si>
  <si>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</si>
  <si>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</si>
  <si>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</si>
  <si>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</si>
  <si>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</si>
  <si>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</si>
  <si>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</si>
  <si>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</si>
  <si>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</si>
  <si>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</si>
  <si>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</si>
  <si>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</si>
  <si>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</si>
  <si>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</si>
  <si>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</si>
  <si>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</si>
  <si>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</si>
  <si>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</si>
  <si>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</si>
  <si>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</si>
  <si>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</si>
  <si>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</si>
  <si>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</si>
  <si>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</si>
  <si>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</si>
  <si>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</si>
  <si>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</si>
  <si>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</si>
  <si>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</si>
  <si>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</si>
  <si>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</si>
  <si>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</si>
  <si>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</si>
  <si>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</si>
  <si>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</si>
  <si>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</si>
  <si>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</si>
  <si>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</si>
  <si>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</si>
  <si>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</si>
  <si>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</si>
  <si>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</si>
  <si>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</si>
  <si>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</si>
  <si>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</si>
  <si>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</si>
  <si>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</si>
  <si>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</si>
  <si>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</si>
  <si>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</si>
  <si>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</si>
  <si>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</si>
  <si>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</si>
  <si>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</si>
  <si>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</si>
  <si>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</si>
  <si>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</si>
  <si>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</si>
  <si>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</si>
  <si>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</si>
  <si>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</si>
  <si>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</si>
  <si>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</si>
  <si>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</si>
  <si>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</si>
  <si>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</si>
  <si>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</si>
  <si>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</si>
  <si>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</si>
  <si>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</si>
  <si>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</si>
  <si>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</si>
  <si>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</si>
  <si>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</si>
  <si>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</si>
  <si>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</si>
  <si>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</si>
  <si>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</si>
  <si>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</si>
  <si>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</si>
  <si>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</si>
  <si>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</si>
  <si>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</si>
  <si>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</si>
  <si>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</si>
  <si>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</si>
  <si>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</si>
  <si>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</si>
  <si>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</si>
  <si>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</si>
  <si>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</si>
  <si>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</si>
  <si>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</si>
  <si>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</si>
  <si>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</si>
  <si>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</si>
  <si>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</si>
  <si>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</si>
  <si>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</si>
  <si>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</si>
  <si>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</si>
  <si>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</si>
  <si>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</si>
  <si>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</si>
  <si>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</si>
  <si>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</si>
  <si>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</si>
  <si>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</si>
  <si>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</si>
  <si>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</si>
  <si>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</si>
  <si>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</si>
  <si>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</si>
  <si>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</si>
  <si>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</si>
  <si>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</si>
  <si>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</si>
  <si>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</si>
  <si>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</si>
  <si>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</si>
  <si>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</si>
  <si>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</si>
  <si>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</si>
  <si>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</si>
  <si>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</si>
  <si>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</si>
  <si>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</si>
  <si>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</si>
  <si>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</si>
  <si>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</si>
  <si>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</si>
  <si>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</si>
  <si>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</si>
  <si>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</si>
  <si>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</si>
  <si>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</si>
  <si>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</si>
  <si>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</si>
  <si>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</si>
  <si>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</si>
  <si>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</si>
  <si>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</si>
  <si>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</si>
  <si>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</si>
  <si>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</si>
  <si>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</si>
  <si>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</si>
  <si>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</si>
  <si>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</si>
  <si>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</si>
  <si>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</si>
  <si>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</si>
  <si>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</si>
  <si>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</si>
  <si>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</si>
  <si>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</si>
  <si>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</si>
  <si>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</si>
  <si>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</si>
  <si>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</si>
  <si>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</si>
  <si>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</si>
  <si>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</si>
  <si>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</si>
  <si>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</si>
  <si>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</si>
  <si>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</si>
  <si>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</si>
  <si>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</si>
  <si>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</si>
  <si>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</si>
  <si>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</si>
  <si>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</si>
  <si>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</si>
  <si>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</si>
  <si>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Seguimiento al 31 de Diciembre de 2025</t>
  </si>
  <si>
    <t xml:space="preserve">Pérdida, extravio y hurto de   los bienes muebles de la entidad que tienen a cargo  los funcionarios de la Oficina de Control Disciplinario Interno </t>
  </si>
  <si>
    <t xml:space="preserve">Descuido y negligencia en la custodia de los  bienes que se tienen a cargo </t>
  </si>
  <si>
    <t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t>
  </si>
  <si>
    <t>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t>
  </si>
  <si>
    <r>
      <rPr>
        <sz val="11"/>
        <color rgb="FF000000"/>
        <rFont val="Arial Narrow"/>
        <family val="2"/>
      </rPr>
      <t xml:space="preserve">En este semestre  todos los funcionarios : profesionales, tecniicos, secretarios y Jefe de la oficina;  custodiaron  sus bienes  bajo llave y no se presentó perdida de ningún bien. Esto se evidencia en las 6 actas  que cada mes se suscribieron, por lo tanto, el  indicador queda así:   Número de bienes extraviados, perdidos y/o hurtados en el primer semestre:  (0)/ Número de bienes a cargo del Grupo Interno de Trabajo de Control Disciplinarion (60)  = 0 Siendo eficz y eficiente el conbtrol  y no se configuró el reisgo por ello, no hubo denuncias.
</t>
    </r>
    <r>
      <rPr>
        <b/>
        <u/>
        <sz val="11"/>
        <color rgb="FFC00000"/>
        <rFont val="Arial Narrow"/>
        <family val="2"/>
      </rPr>
      <t>MONITOREO OAP</t>
    </r>
    <r>
      <rPr>
        <b/>
        <sz val="11"/>
        <color rgb="FFC00000"/>
        <rFont val="Arial Narrow"/>
        <family val="2"/>
      </rPr>
      <t xml:space="preserve">
</t>
    </r>
    <r>
      <rPr>
        <b/>
        <sz val="11"/>
        <color rgb="FF4472C4"/>
        <rFont val="Arial Narrow"/>
        <family val="2"/>
      </rPr>
      <t xml:space="preserve">
</t>
    </r>
    <r>
      <rPr>
        <b/>
        <sz val="11"/>
        <color rgb="FF000000"/>
        <rFont val="Arial Narrow"/>
        <family val="2"/>
      </rPr>
      <t xml:space="preserve">10/07/2025: </t>
    </r>
    <r>
      <rPr>
        <sz val="11"/>
        <color rgb="FF000000"/>
        <rFont val="Arial Narrow"/>
        <family val="2"/>
      </rPr>
      <t xml:space="preserve">Una vez revisado el Seguimiento al 30 de junio de 2025, se encuentra que no está diligenciado el seguimiento a la Actividad de Control, únicamente se realizó seguimiento al Indicador.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xml:space="preserve"> El Seguimiento es acorde a lo establecido en la Actividad de Control, así mismo son coherentes con las evidencias. Así mismo se da respuesta a la evolución cuantitativa y cualitativa del indicador.</t>
    </r>
  </si>
  <si>
    <r>
      <t xml:space="preserve">En este segundo semestre  todos los funcionarios : Profesionales, la Técnica Administrativa y el  Jefe de la oficina;  custodiaron  sus bienes  bajo llave y no se presentó perdida de ningún bien. Esto se evidencia en las 6 actas  que cada mes se suscribieron, por lo tanto, el  indicador queda así:   Número de bienes extraviados, perdidos y/o hurtados en el primer semestre:  (0)/ Número de bienes a cargo del Grupo Interno de Trabajo de Control Disciplinarion (60)  = 0 Siendo eficaz y eficiente el conbtrol  y no se configuró el reisgo por ello, no hubo denuncias por perdidas o extravios o daños.
</t>
    </r>
    <r>
      <rPr>
        <b/>
        <sz val="11"/>
        <color rgb="FFC00000"/>
        <rFont val="Arial Narrow"/>
        <family val="2"/>
      </rPr>
      <t xml:space="preserve">MONITOREO OAP
</t>
    </r>
    <r>
      <rPr>
        <sz val="11"/>
        <color theme="1"/>
        <rFont val="Arial Narrow"/>
        <family val="2"/>
      </rPr>
      <t xml:space="preserve">
</t>
    </r>
    <r>
      <rPr>
        <b/>
        <sz val="11"/>
        <color theme="1"/>
        <rFont val="Arial Narrow"/>
        <family val="2"/>
      </rPr>
      <t>17/12/2025:</t>
    </r>
    <r>
      <rPr>
        <sz val="11"/>
        <color theme="1"/>
        <rFont val="Arial Narrow"/>
        <family val="2"/>
      </rPr>
      <t xml:space="preserve"> El Seguimiento es acorde a lo establecido en la Actividad de Control, así mismo son coherentes con las evidencias. Así mismo se da respuesta a la evolución cuantitativa y cualitativa del indicador.</t>
    </r>
  </si>
  <si>
    <t xml:space="preserve">PLANEACIÓN, DIRECCIONAMIENTO ESTRATÉGICO Y COMUNICACIONES </t>
  </si>
  <si>
    <t>4 DE 4</t>
  </si>
  <si>
    <t>MATRIZ MAPA DE RIESGOS FISCALES</t>
  </si>
  <si>
    <t>Fiscal</t>
  </si>
  <si>
    <t>Leve</t>
  </si>
  <si>
    <t>Acta de mesa de trabajo , oficios y denuncia.</t>
  </si>
  <si>
    <t xml:space="preserve">Oficina de Control Disciplinario Interno 
Funcionarios de la Oficina de Control Disciplinario Interno </t>
  </si>
  <si>
    <t xml:space="preserve">Número de bienes extraviados, perdidos y/o hurtados / Número de bienes a cargo de la Oficina de Control Disciplinario Interno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</si>
  <si>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</si>
  <si>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</si>
  <si>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</si>
  <si>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</si>
  <si>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</si>
  <si>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</si>
  <si>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</si>
  <si>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</si>
  <si>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</si>
  <si>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</si>
  <si>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</si>
  <si>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</si>
  <si>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</si>
  <si>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</si>
  <si>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</si>
  <si>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</si>
  <si>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</si>
  <si>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</si>
  <si>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</si>
  <si>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</si>
  <si>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</si>
  <si>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</si>
  <si>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</si>
  <si>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</si>
  <si>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</si>
  <si>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</si>
  <si>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</si>
  <si>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</si>
  <si>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</si>
  <si>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</si>
  <si>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</si>
  <si>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</si>
  <si>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</si>
  <si>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</si>
  <si>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</si>
  <si>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</si>
  <si>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</si>
  <si>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</si>
  <si>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</si>
  <si>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</si>
  <si>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</si>
  <si>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</si>
  <si>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</si>
  <si>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Consolidado Riesgo</t>
  </si>
  <si>
    <t>Posibilidad de que, por acción, omisión o abuso de poder, se profieran decisiones, en la etapa de instrucción,  a favor o en contra de los sujetos procesales en beneficio propio o de terceros.</t>
  </si>
  <si>
    <t xml:space="preserve">
Posibilidad por presiones indebidos, el recibo o la solicitud de davivas o beneficios a nombre propios o de tercero en la etapa de instrucción, se puede dar que por acción, omisión o abuso del poder, se profieran decisiones en la etapa de instrucción  a favor o en contra de los sujetos procesales en beneficio propio o de terceros; lo que ocasiona, a la toma de decisiones contrarias a la realidad procesal y prescripción de los procesos en la etapa de instrucción, a la toma de decisiones contrarias a la realidad procesar que conlleven a investigaciones deisciplinarias y penales por no actuar y dejar vencer los términos, en la etapa de instrucción , y la perdida de confianza de los usuarios internos y externos. 
</t>
  </si>
  <si>
    <r>
      <rPr>
        <b/>
        <sz val="10"/>
        <rFont val="Gill Sans MT"/>
        <family val="2"/>
      </rPr>
      <t xml:space="preserve">CA1. </t>
    </r>
    <r>
      <rPr>
        <sz val="10"/>
        <rFont val="Gill Sans MT"/>
        <family val="2"/>
      </rPr>
      <t xml:space="preserve">Presiones Indebidas 
</t>
    </r>
    <r>
      <rPr>
        <b/>
        <sz val="10"/>
        <rFont val="Gill Sans MT"/>
        <family val="2"/>
      </rPr>
      <t>CA2.</t>
    </r>
    <r>
      <rPr>
        <sz val="10"/>
        <rFont val="Gill Sans MT"/>
        <family val="2"/>
      </rPr>
      <t xml:space="preserve"> Recibir o solicitar dadivas o beneficios a nombre propio o de un tercero, en la etapa de instrucción.
</t>
    </r>
  </si>
  <si>
    <r>
      <rPr>
        <b/>
        <sz val="10"/>
        <rFont val="Gill Sans MT"/>
        <family val="2"/>
      </rPr>
      <t>1</t>
    </r>
    <r>
      <rPr>
        <sz val="10"/>
        <rFont val="Gill Sans MT"/>
        <family val="2"/>
      </rPr>
      <t xml:space="preserve">. Toma de decisiones contrarias a la realidad procesal  y prescripción  de los procesos en la etapa de instrucción
</t>
    </r>
    <r>
      <rPr>
        <b/>
        <sz val="10"/>
        <rFont val="Gill Sans MT"/>
        <family val="2"/>
      </rPr>
      <t>2</t>
    </r>
    <r>
      <rPr>
        <sz val="10"/>
        <rFont val="Gill Sans MT"/>
        <family val="2"/>
      </rPr>
      <t xml:space="preserve">. Toma de decisiones contrarias a  la realidad procesal que  conlleven a investigaciones disciplinarias y penales por no actuar y dejar vencer los términos, en la etapa de instrucción. 
</t>
    </r>
    <r>
      <rPr>
        <b/>
        <sz val="10"/>
        <rFont val="Gill Sans MT"/>
        <family val="2"/>
      </rPr>
      <t>3</t>
    </r>
    <r>
      <rPr>
        <sz val="10"/>
        <rFont val="Gill Sans MT"/>
        <family val="2"/>
      </rPr>
      <t>. Perdida de Confianza de los usuarios internos y externos</t>
    </r>
  </si>
  <si>
    <t>SI</t>
  </si>
  <si>
    <t>NO</t>
  </si>
  <si>
    <t>Oficina de Control Disciplinario Interno</t>
  </si>
  <si>
    <t>Posibilidad de que el funcionario sustanciador o quien toma las decisiones en la etapa de instrucción, tenga un interés particular en el proceso disciplinario, que pudiere influir indebidamente en su deber funcional, favoreciéndose así mismo o a tercero.</t>
  </si>
  <si>
    <t xml:space="preserve"> 
Posibilidad de que la Oficina Control Disciplinario Interno se puede incurrir en las causales señaladas en los articulos  del 40 al 44  de la Ley 1952 de 2019, de que, el operador disciplinario observe o advierta la existencia de un interés particular en el proceso a cargo y no se declare impedido, en la etapa de instrucción; y la omisión del tramite de una recusación por tener algún interés en el resultado del proceso, en la etapa de instrucción, Se puede dar que el funcionario sustanciador o quien toma las decisiones en la etapa de instrucción, tenga un interés particular en el proceso disciplinario, que pudiere influir indebidamente en su deber funcional, favoreciéndose así mismo o a tercero. Lo que implica la toma de decisiones contrarias a  la realidad procesal , en la etapa de instrucción, que conlleven a investigaciones disciplinarias y penales por no actuar y dejar vencer los términos en la etapa de instrucción, favoreciendo a los presuntos implicados; perdida de confianza de los usuarios internos y externos; imposición de sanciones disciplinarias.         </t>
  </si>
  <si>
    <r>
      <rPr>
        <b/>
        <sz val="10"/>
        <rFont val="Gill Sans MT"/>
        <family val="2"/>
      </rPr>
      <t xml:space="preserve">
CA1. </t>
    </r>
    <r>
      <rPr>
        <sz val="10"/>
        <rFont val="Gill Sans MT"/>
        <family val="2"/>
      </rPr>
      <t xml:space="preserve">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rFont val="Gill Sans MT"/>
        <family val="2"/>
      </rPr>
      <t>CA2.</t>
    </r>
    <r>
      <rPr>
        <sz val="10"/>
        <rFont val="Gill Sans MT"/>
        <family val="2"/>
      </rPr>
      <t xml:space="preserve"> El operador disciplinario, que observe o advierta la existencia de un interés particular en el proceso a cargo y no se declare impedido, en la etapa de instrucción.
</t>
    </r>
    <r>
      <rPr>
        <b/>
        <sz val="10"/>
        <rFont val="Gill Sans MT"/>
        <family val="2"/>
      </rPr>
      <t>CA3.</t>
    </r>
    <r>
      <rPr>
        <sz val="10"/>
        <rFont val="Gill Sans MT"/>
        <family val="2"/>
      </rPr>
      <t xml:space="preserve"> Omisión del tramite de una recusación por tener algún interés en el resultado del proceso., en la etapa de instrucción.
                                                                                              </t>
    </r>
  </si>
  <si>
    <r>
      <rPr>
        <b/>
        <sz val="10"/>
        <rFont val="Gill Sans MT"/>
        <family val="2"/>
      </rPr>
      <t>1.</t>
    </r>
    <r>
      <rPr>
        <sz val="10"/>
        <rFont val="Gill Sans MT"/>
        <family val="2"/>
      </rPr>
      <t xml:space="preserve"> Toma de decisiones contrarias a  la realidad procesal , en la etapa de instrucción, que conlleven a investigaciones disciplinarias y penales por no actuar y dejar vencer los términos en la etapa de instrucción, favoreciendo a los presuntos implicados.
</t>
    </r>
    <r>
      <rPr>
        <b/>
        <sz val="10"/>
        <rFont val="Gill Sans MT"/>
        <family val="2"/>
      </rPr>
      <t>2</t>
    </r>
    <r>
      <rPr>
        <sz val="10"/>
        <rFont val="Gill Sans MT"/>
        <family val="2"/>
      </rPr>
      <t xml:space="preserve">. Perdida de confianza de los usuarios internos y externos.
</t>
    </r>
    <r>
      <rPr>
        <b/>
        <sz val="10"/>
        <rFont val="Gill Sans MT"/>
        <family val="2"/>
      </rPr>
      <t>3</t>
    </r>
    <r>
      <rPr>
        <sz val="10"/>
        <rFont val="Gill Sans MT"/>
        <family val="2"/>
      </rPr>
      <t xml:space="preserve">. Imposición de sanciones disciplinarias.                                                                                                                                                                                                                                                                                                    </t>
    </r>
  </si>
  <si>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</si>
  <si>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</si>
  <si>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</si>
  <si>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</si>
  <si>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</si>
  <si>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</si>
  <si>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</si>
  <si>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</si>
  <si>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</si>
  <si>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</si>
  <si>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</si>
  <si>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</si>
  <si>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</si>
  <si>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</si>
  <si>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</si>
  <si>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</si>
  <si>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</si>
  <si>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</si>
  <si>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</si>
  <si>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</si>
  <si>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</si>
  <si>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</si>
  <si>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</si>
  <si>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</si>
  <si>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</si>
  <si>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</si>
  <si>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</si>
  <si>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</si>
  <si>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</si>
  <si>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</si>
  <si>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</si>
  <si>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</si>
  <si>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</si>
  <si>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</si>
  <si>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</si>
  <si>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</si>
  <si>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</si>
  <si>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</si>
  <si>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</si>
  <si>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</si>
  <si>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</si>
  <si>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</si>
  <si>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</si>
  <si>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</si>
  <si>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</si>
  <si>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</si>
  <si>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</si>
  <si>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t>
  </si>
  <si>
    <t>Asignado</t>
  </si>
  <si>
    <t>Adecuado</t>
  </si>
  <si>
    <t>Oportuna</t>
  </si>
  <si>
    <t>Prevenir</t>
  </si>
  <si>
    <t>Confiable</t>
  </si>
  <si>
    <t>Se investigan y resuelven oportunamente</t>
  </si>
  <si>
    <t>Completa</t>
  </si>
  <si>
    <t>Siempre se ejecuta</t>
  </si>
  <si>
    <t>El Jefe de la Oficina de Control Disciplinario Interno, realiza  un Informe mensual del avance y actuaciones  adelantadas en cada proceso disciplinario, rendido por cada abogado designado y solicitado y  revisado por el Jefe de la Oficina de Control Disciplinario Interno, queda como evidencia el informe realizado.</t>
  </si>
  <si>
    <t xml:space="preserve"> acta de  reunión debidamente firmada por asistentes.</t>
  </si>
  <si>
    <t>Oficina de Control Disciplinario Interno 
Jefe de Oficina de Control Disciplinario Interno</t>
  </si>
  <si>
    <t xml:space="preserve">Mensual </t>
  </si>
  <si>
    <t xml:space="preserve">Denuncias penales y disciplinarias.
Separacion del cargo </t>
  </si>
  <si>
    <t>Informe 
Denuncias</t>
  </si>
  <si>
    <t xml:space="preserve">Jefe de la Oficina de Control Disciplinario Interno </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</si>
  <si>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</si>
  <si>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</si>
  <si>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t xml:space="preserve">Para el primer cuatrimestre de 2025, se llevó  el informe  consolidado de procesos por el Jefe de la Oficina y se realizó la mesa de trabajo cada mes para revisar los procesos disciplinarios vigentes en el cuatrimestre. En total se  hicieron 4 mesas de trabajo de enero a abril  de 2025. En éstas se estudiaron los expedientes y se verificó que no se profirieran decisiones en  favor o en contrade sujetos o en beneficio porpio o de terceros. Quedando constancia en las actas suscritas por los asistentes.  El control ha sido efectivo y eficaz en el cuatrimestre.                                                                                                                                                                                                    El Indicador:      1. Eficacia. Cero (0) porcesos dónde se hayan proferido decisiones en favor o en contra de los sujetos procesales en beneficio propio o de terceros.                                                                                                                                                                                 2. Eefctividad: 0-0/0x100= 0           Número de          porcesos dónde se hayan proferido decisiones en favor o en contra de los sujetos procesales en beneficio propio o de terceros., en ninguno en este cuatrimestre, de enero a abril de 2025..         </t>
  </si>
  <si>
    <r>
      <t>Para el segundo cuatrimestre de 2025, se llevó  el informe  consolidado de procesos por el Jefe de la Oficina y secretaria del despacho  y se realizó la mesa de trabajo cada mes para revisar los procesos disciplinarios vigentes en el cuatrimestre. En total se  hicieron 4 mesas de trabajo de mayo a agosto de 2025. En éstas se estudiaron los expedientes y se verificó que no se profirieran decisiones en  favor o en contra de sujetos o en beneficio porpio o de terceros. Quedando constancia en las actas con constancia de  los asistentes y firmada port el jefe de la Oficina y el enlace de seguimiento de Riesgos. ( conforme al acta modelo de reunión)  El control ha sido efectivo y eficaz en el cuatrimestre.                                                                                                                                                                                                    El Indicador:      1.</t>
    </r>
    <r>
      <rPr>
        <b/>
        <sz val="10"/>
        <rFont val="Gill Sans MT"/>
        <family val="2"/>
      </rPr>
      <t xml:space="preserve"> Eficacia</t>
    </r>
    <r>
      <rPr>
        <sz val="10"/>
        <rFont val="Gill Sans MT"/>
        <family val="2"/>
      </rPr>
      <t>. Cero (0) porcesos dónde se hayan proferido decisiones en favor o en contra de los sujetos procesales en beneficio propio o de terceros.                                                                                                                                                                                 2.</t>
    </r>
    <r>
      <rPr>
        <b/>
        <sz val="10"/>
        <rFont val="Gill Sans MT"/>
        <family val="2"/>
      </rPr>
      <t xml:space="preserve"> Eefctividad: </t>
    </r>
    <r>
      <rPr>
        <sz val="10"/>
        <rFont val="Gill Sans MT"/>
        <family val="2"/>
      </rPr>
      <t xml:space="preserve">0-0/0x100= 0           Número de          porcesos dónde se hayan proferido decisiones en favor o en contra de los sujetos procesales en beneficio propio o de terceros., en ninguno en este cuatrimestre, de mayo a agosto 2025.
</t>
    </r>
    <r>
      <rPr>
        <b/>
        <u/>
        <sz val="10"/>
        <color rgb="FFC00000"/>
        <rFont val="Gill Sans MT"/>
        <family val="2"/>
      </rPr>
      <t>MONITOREO OAP</t>
    </r>
    <r>
      <rPr>
        <b/>
        <sz val="10"/>
        <color rgb="FFC00000"/>
        <rFont val="Gill Sans MT"/>
        <family val="2"/>
      </rPr>
      <t xml:space="preserve">
</t>
    </r>
    <r>
      <rPr>
        <b/>
        <sz val="10"/>
        <rFont val="Gill Sans MT"/>
        <family val="2"/>
      </rPr>
      <t>29/08/2025:</t>
    </r>
    <r>
      <rPr>
        <sz val="10"/>
        <rFont val="Gill Sans MT"/>
        <family val="2"/>
      </rPr>
      <t xml:space="preserve"> El seguimiento al 31 de agosto de 2025 corresponde a lo definido en la Actividad de Control y es coherente con las evidencias cargadas por la OIP; así mismo, se registra la evolución de la acción y los indicadores de eficacia y efectividad</t>
    </r>
  </si>
  <si>
    <r>
      <t xml:space="preserve">Para el tercer  cuatrimestre de 2025, se llevó  el informe  consolidado de procesos por el Jefe de la Oficina y secretaria del despacho-(La técnico Administrativa)  y se realizó la mesa de trabajo cada mes para revisar los procesos disciplinarios vigentes en el cuatrimestre. En total se  hicieron 4 mesas de trabajo de septiembre  a diciembre o de 2025. En éstas se estudiaron los expedientes y se verificó que no se profirieran decisiones en  favor o en contra de sujetos o en beneficio porpio o de terceros. Quedando constancia en las actas con constancia de  los asistentes y firmada port el jefe de la Oficina y el enlace de seguimiento de Riesgos. ( conforme al acta modelo de reunión)  El control ha sido efectivo y eficaz en el tercer cuatrimestre.                                                                                                                                                                                                    El Indicador:      1. Eficacia. Cero (0) porcesos dónde se hayan proferido decisiones en favor o en contra de los sujetos procesales en beneficio propio o de terceros.                                                                                                                                                                                 2. Eefctividad: 0-0/0x100= 0           Número de          porcesos dónde se hayan proferido decisiones en favor o en contra de los sujetos procesales en beneficio propio o de terceros., en ninguno en este  tercer cuatrimestre, de septiembre  a diciembre  2025.
</t>
    </r>
    <r>
      <rPr>
        <b/>
        <u/>
        <sz val="10"/>
        <color rgb="FFC00000"/>
        <rFont val="Gill Sans MT"/>
        <family val="2"/>
      </rPr>
      <t xml:space="preserve">MONITOREO OAP
</t>
    </r>
    <r>
      <rPr>
        <b/>
        <sz val="10"/>
        <color theme="1"/>
        <rFont val="Gill Sans MT"/>
        <family val="2"/>
      </rPr>
      <t>17/12/2025:</t>
    </r>
    <r>
      <rPr>
        <sz val="10"/>
        <color theme="1"/>
        <rFont val="Gill Sans MT"/>
        <family val="2"/>
      </rPr>
      <t xml:space="preserve"> El seguimiento al 31 de agosto de 2025 corresponde a lo definido en la Actividad de Control y es coherente con las evidencias cargadas por la OIP; así mismo, se registra la evolución de la acción y los indicadores de eficacia y efectividad</t>
    </r>
  </si>
  <si>
    <t>El Jefe de la Oficina de Control Disciplinario Interno realiza reuniones una  vez  al mes con  el equipo para revisar el estado de los expedientes a cargo de cada uno de los abogados. Queda como evidencia el acta de reunión debidamente firmada.</t>
  </si>
  <si>
    <t>Acta de reunión debidamente firmada por asistentes.</t>
  </si>
  <si>
    <t>Jefe de Oficina de Control Disciplinario Interno</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</si>
  <si>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</si>
  <si>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 de terceros, cada una con su respectiva acta de reunión firmada. El control ha sido efectivo y eficaz en este cuatrimestre.                                                                                                ello, para el indicador : 
Eficacia: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ningún proceso  en este cuatrimestre de enero a abril de 2025. </t>
  </si>
  <si>
    <r>
      <t xml:space="preserve">Para el  segundo  cuatrimestre, se lleva el informe  de procesos consolidados por la Jefatura y la secretaria del Despacho  y se llevó a cabo la mesa de trabajo  mes a mes para revisar los procesos disciplinarios  en el cuatromestre, en total fueron 4 mesas de trabajo de mayo a agosto de 2025, en las cuales se revisaron los expediente y se verificó que no se profirieran decisiones en favor o en contra de sujetos o en beneficio propio o de terceros, cada una con su respectiva acta de reunión firmada. El control ha sido efectivo y eficaz en este cuatrimestre.          Para el indicador </t>
    </r>
    <r>
      <rPr>
        <b/>
        <sz val="10"/>
        <rFont val="Gill Sans MT"/>
        <family val="2"/>
      </rPr>
      <t xml:space="preserve">:Eficacia:  </t>
    </r>
    <r>
      <rPr>
        <sz val="10"/>
        <rFont val="Gill Sans MT"/>
        <family val="2"/>
      </rPr>
      <t>en este cuatrimestre, de mayo a agosto de 2025,  en ningún proceso,  o sea en cero  (0) procesos dónde profieran decisiones a favor o en contra de los sujetos procesales  en beneficio propio o de terceros</t>
    </r>
    <r>
      <rPr>
        <b/>
        <sz val="10"/>
        <rFont val="Gill Sans MT"/>
        <family val="2"/>
      </rPr>
      <t xml:space="preserve">. Efectividad: </t>
    </r>
    <r>
      <rPr>
        <sz val="10"/>
        <rFont val="Gill Sans MT"/>
        <family val="2"/>
      </rPr>
      <t xml:space="preserve">0-0/0x100= 0. : Número de procesos donde se profieran decisiones a favor o en contra de los sujetos procesales  en beneficio propio o de terceros, en ningún proceso  en este cuatrimestre de Mayo a agosto de 2025
</t>
    </r>
    <r>
      <rPr>
        <b/>
        <u/>
        <sz val="10"/>
        <color rgb="FFC00000"/>
        <rFont val="Gill Sans MT"/>
        <family val="2"/>
      </rPr>
      <t>MONITOREO OAP</t>
    </r>
    <r>
      <rPr>
        <b/>
        <sz val="10"/>
        <rFont val="Gill Sans MT"/>
        <family val="2"/>
      </rPr>
      <t xml:space="preserve">
29/08/2025: </t>
    </r>
    <r>
      <rPr>
        <sz val="10"/>
        <rFont val="Gill Sans MT"/>
        <family val="2"/>
      </rPr>
      <t>El seguimiento al 31 de agosto de 2025 corresponde a lo definido en la Actividad de Control y es coherente con las evidencias cargadas por la OCD; así mismo, se registra la evolución de la acción y los indicadores de eficacia y efectividad</t>
    </r>
  </si>
  <si>
    <r>
      <t xml:space="preserve">Para el  tercer cuatrimestre, se lleva el informe  de procesos consolidados por la Jefatura y la secretaria del Despacho  y se llevó a cabo la mesa de trabajo  mes a mes para revisar los procesos disciplinarios  en el cuatromestre, en total fueron 4 mesas de trabajo de septiembre a diciembre  de 2025, en las cuales se revisaron los expediente y se verificó que no se profirieran decisiones en favor o en contra de sujetos o en beneficio propio o de terceros, cada una con su respectiva acta de reunión firmada. El control ha sido efectivo y eficaz en este cuatrimestre.          Para el indicador :Eficacia:  en este cuatrimestre, de  septiembre a diciembre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ningún proceso  en este cuatrimestre de septiembre a diciembre de 2025.
</t>
    </r>
    <r>
      <rPr>
        <b/>
        <u/>
        <sz val="10"/>
        <color rgb="FFC00000"/>
        <rFont val="Gill Sans MT"/>
        <family val="2"/>
      </rPr>
      <t xml:space="preserve">MONITOREO OAP
</t>
    </r>
    <r>
      <rPr>
        <b/>
        <sz val="10"/>
        <rFont val="Gill Sans MT"/>
        <family val="2"/>
      </rPr>
      <t xml:space="preserve">17/12/2025: </t>
    </r>
    <r>
      <rPr>
        <sz val="10"/>
        <rFont val="Gill Sans MT"/>
        <family val="2"/>
      </rPr>
      <t>El seguimiento al 31 de agosto de 2025 corresponde a lo definido en la Actividad de Control y es coherente con las evidencias cargadas por la OIP; así mismo, se registra la evolución de la acción y los indicadores de eficacia y efectividad</t>
    </r>
  </si>
  <si>
    <t>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</si>
  <si>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los funcionarios de la Oficina se capacitan sobre  inhabilidades, incompatibilidades,  conflictos de interes y desarrollan Grupos de estudio sobre estos temas. Además,  se instauran las denuncias penales   y se compulsa copia para iniciar las acciones disciplinarias. Queda como evidencia el acta debidmante firmada por los asistentes.</t>
  </si>
  <si>
    <t xml:space="preserve">Acta debidamente firmada por los asistentes  </t>
  </si>
  <si>
    <t>Oficina de Control Disciplinario Interno
Jefe de Oficina de Control Disciplinario Interno</t>
  </si>
  <si>
    <t xml:space="preserve">Capacitación, denuncias penales y  acciones  disciplinarias.
</t>
  </si>
  <si>
    <t>Lista asistencia  a capacitación , Informe 
Denuncias</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</si>
  <si>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</si>
  <si>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</si>
  <si>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ode terceros, cada una con su respectiva acta de reunión firmada. El control ha sido efectivo y eficaz en este cuatrimestre. 
Por ello, para el indicador : 
Eficación: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ninfuno en este cuatrimestre de enero a abril de 2025. </t>
  </si>
  <si>
    <r>
      <t xml:space="preserve">Para el segundo  cuatrimestre, se lleva el informe  de procesos consolidados por el Jefe de la Oficina y la secretaria de despacho. Se llevó a cabo la mesa de trabajo  mes a mes para revisar los procesos disciplinarios  en el cuatromestre, en total fueron 4 mesas de trabajo de mayo a agosto de 2025, en las cuales se revisaron los expedientes  y se verificó   la no  existencia de intereses particulares en el trámite y decisión  de los procesos que se encuentran a cargo del despacho que puedan generar posibles conflictos de intereses. por ende, no se profirieran decisiones en favor o en contra de sujetos o en beneficio propio o de terceros. Se coordinó con la Subdirección de Gestión Humana  y nos capacitamos todo el equipo en el tema de inhablidades, incompatibilidades y conflicto de intereses el 20 de agosto de 2025, constando todo en las listas de asistencia y en elacta de reunión  firmada. El control ha sido efectivo y eficaz en este cuatrimestre.
Por ello, para el indicador : 
</t>
    </r>
    <r>
      <rPr>
        <b/>
        <sz val="10"/>
        <rFont val="Gill Sans MT"/>
        <family val="2"/>
      </rPr>
      <t>Eficacia:</t>
    </r>
    <r>
      <rPr>
        <sz val="10"/>
        <rFont val="Gill Sans MT"/>
        <family val="2"/>
      </rPr>
      <t xml:space="preserve"> Número de procesos. cero  procesos   (0) donde se identifiicó  el posible conflicto de interes en el periodo correspondiente.
</t>
    </r>
    <r>
      <rPr>
        <b/>
        <sz val="10"/>
        <rFont val="Gill Sans MT"/>
        <family val="2"/>
      </rPr>
      <t>Efectividad</t>
    </r>
    <r>
      <rPr>
        <sz val="10"/>
        <rFont val="Gill Sans MT"/>
        <family val="2"/>
      </rPr>
      <t xml:space="preserve">: Número de procesos donde se identifique el posible conflicto de interes actualmente (0) -Número de procesos  dónde  se identifique el posible conflicto de interes en el periodo anterior/ (0) Número de procesos  dónde  se identifique el posible conflicto de interes en el periodo anterior.(0) X 100.
</t>
    </r>
    <r>
      <rPr>
        <b/>
        <u/>
        <sz val="10"/>
        <color rgb="FFC00000"/>
        <rFont val="Gill Sans MT"/>
        <family val="2"/>
      </rPr>
      <t>MONITOREO OAP</t>
    </r>
    <r>
      <rPr>
        <b/>
        <sz val="10"/>
        <rFont val="Gill Sans MT"/>
        <family val="2"/>
      </rPr>
      <t xml:space="preserve">
29/08/2025: </t>
    </r>
    <r>
      <rPr>
        <sz val="10"/>
        <rFont val="Gill Sans MT"/>
        <family val="2"/>
      </rPr>
      <t>El seguimiento al 31 de agosto de 2025 corresponde a lo definido en la Actividad de Control y es coherente con las evidencias cargadas por la OCD; así mismo, se registra la evolución de la acción y los indicadores de eficacia y efectividad</t>
    </r>
  </si>
  <si>
    <r>
      <t xml:space="preserve">Para el tercer  cuatrimestre, se lleva el informe  de procesos consolidados por el Jefe de la Oficina y la secretaria de despacho. Se llevó a cabo la mesa de trabajo  mes a mes para revisar los procesos disciplinarios  en el cuatromestre, en total fueron 4 mesas de trabajo de septiembre a diciembre  de 2025, en las cuales se revisaron los expedientes  y se verificó   la no  existencia de intereses particulares en el trámite y decisión  de los procesos que se encuentran a cargo del despacho que puedan generar posibles conflictos de intereses. por ende, no se profirieran decisiones en favor o en contra de sujetos o en beneficio propio ode terceros. De otra parte, Se coordinó con la Subdirección de Gestión Humana  y nos capacitamos todo el equipo en el tema de inhablidades, incompatibilidades y conflicto de intereses el 20 de agosto de 2025, constando todo en las listas de asistencia y en elacta de reunión  firmada. De septiembre a diciembre, cada uno se auto capacita en inhabilidades e incompatibilidades y conflicto de interes y consta la manifstación en cada una de las actas.  El control ha sido efectivo y eficaz en este cuatrimestre.
</t>
    </r>
    <r>
      <rPr>
        <b/>
        <u/>
        <sz val="10"/>
        <color rgb="FFC00000"/>
        <rFont val="Gill Sans MT"/>
        <family val="2"/>
      </rPr>
      <t xml:space="preserve">MONITOREO OAP
</t>
    </r>
    <r>
      <rPr>
        <b/>
        <sz val="10"/>
        <rFont val="Gill Sans MT"/>
        <family val="2"/>
      </rPr>
      <t>17/12/2025:</t>
    </r>
    <r>
      <rPr>
        <sz val="10"/>
        <rFont val="Gill Sans MT"/>
        <family val="2"/>
      </rPr>
      <t xml:space="preserve"> El seguimiento al 31 de agosto de 2025 corresponde a lo definido en la Actividad de Control y es coherente con las evidencias cargadas por la OIP; así mismo, se registra la evolución de la acción y los indicadores de eficacia y efectividad</t>
    </r>
  </si>
  <si>
    <t>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</si>
  <si>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</si>
  <si>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Acta debidamente firmada por los asistentes.</t>
  </si>
  <si>
    <t xml:space="preserve">Capacitacion , denuncias penales y  acciones  disciplinarias.
</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</si>
  <si>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</si>
  <si>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r>
      <rPr>
        <sz val="10"/>
        <color theme="8"/>
        <rFont val="Gill Sans MT"/>
        <family val="2"/>
      </rPr>
      <t>P</t>
    </r>
    <r>
      <rPr>
        <sz val="10"/>
        <rFont val="Gill Sans MT"/>
        <family val="2"/>
      </rPr>
      <t xml:space="preserve">ara el segundo  cuatrimestre del 2025, se llevaron a cabo mes a mes las mesas de trabajo o reuniones, es decir, 4 en el cuatrimestre de mayo a agosto  de 2025,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y se llevó a cabo la capacitación el 20 de agosto de 2025, deando como evidencia las listas de asistencia.   Por último cada funcionario y contratista realizó su respectiva capacitación relacionada al tema, el 20 de agosto de 2025, quednado como evidencia las listas de asistencia.
</t>
    </r>
    <r>
      <rPr>
        <b/>
        <sz val="10"/>
        <rFont val="Gill Sans MT"/>
        <family val="2"/>
      </rPr>
      <t>Eficacia:</t>
    </r>
    <r>
      <rPr>
        <sz val="10"/>
        <rFont val="Gill Sans MT"/>
        <family val="2"/>
      </rPr>
      <t xml:space="preserve"> en Ningún proceso se identificó posible conflicto de interese en este cuatrimestre de  mayo a agosto de 2025.
</t>
    </r>
    <r>
      <rPr>
        <b/>
        <sz val="10"/>
        <rFont val="Gill Sans MT"/>
        <family val="2"/>
      </rPr>
      <t>Efectividad</t>
    </r>
    <r>
      <rPr>
        <sz val="10"/>
        <rFont val="Gill Sans MT"/>
        <family val="2"/>
      </rPr>
      <t xml:space="preserve">: 0-0/0x100. En este cuatrimestre de  mayo a agosto de 2025, en  ningún proceso (0 Procesos), se identificó  el posible conflicto de interés actualmente. </t>
    </r>
    <r>
      <rPr>
        <sz val="10"/>
        <color theme="1"/>
        <rFont val="Gill Sans MT"/>
        <family val="2"/>
      </rPr>
      <t xml:space="preserve">
</t>
    </r>
    <r>
      <rPr>
        <b/>
        <u/>
        <sz val="10"/>
        <color rgb="FFC00000"/>
        <rFont val="Gill Sans MT"/>
        <family val="2"/>
      </rPr>
      <t>MONITOREO OAP</t>
    </r>
    <r>
      <rPr>
        <b/>
        <sz val="10"/>
        <color theme="1"/>
        <rFont val="Gill Sans MT"/>
        <family val="2"/>
      </rPr>
      <t xml:space="preserve">
29/08/2025:</t>
    </r>
    <r>
      <rPr>
        <sz val="10"/>
        <color theme="1"/>
        <rFont val="Gill Sans MT"/>
        <family val="2"/>
      </rPr>
      <t xml:space="preserve"> El seguimiento al 31 de agosto de 2025 corresponde a lo definido en la Actividad de Control y es coherente con las evidencias cargadas por la OCD; así mismo, se registra la evolución de la acción y los indicadores de eficacia y efectividad</t>
    </r>
  </si>
  <si>
    <r>
      <t xml:space="preserve">Para el tercer  cuatrimestre del 2025, se llevaron a cabo mes a mes las mesas de trabajo o reuniones, es decir, 4 en el cuatrimestre de septiembre a diciembre  de 2025,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y se llevó a cabo la capacitación el 20 de agosto de 2025, deando como evidencia las listas de asistencia.    En tercer cuatrimestre  queda en el acta que cada funcionario se autocapacita en inhabilidades, incompatibilidades y conflicto de Interres. Por ello cada funcionario y contratista realizó su respectiva capacitación relacionada, quedando como evidencia la constancia en el acta cada mes.
Eficacia: en Ningún proceso se identificó posible conflicto de interese en este cuatrimestre de  septiembre a diciembre de 2025.
Efectividad: 0-0/0x100. En este cuatrimestre de  septiembre a diciembre de 2025, en  ningún proceso (0 Procesos), se identificó  el posible conflicto de interés actualmente. 
</t>
    </r>
    <r>
      <rPr>
        <u/>
        <sz val="10"/>
        <color rgb="FFC00000"/>
        <rFont val="Gill Sans MT"/>
        <family val="2"/>
      </rPr>
      <t xml:space="preserve">
</t>
    </r>
    <r>
      <rPr>
        <b/>
        <u/>
        <sz val="10"/>
        <color rgb="FFC00000"/>
        <rFont val="Gill Sans MT"/>
        <family val="2"/>
      </rPr>
      <t xml:space="preserve">MONITOREO OAP
</t>
    </r>
    <r>
      <rPr>
        <b/>
        <sz val="10"/>
        <rFont val="Gill Sans MT"/>
        <family val="2"/>
      </rPr>
      <t xml:space="preserve">17/12/2025: </t>
    </r>
    <r>
      <rPr>
        <sz val="10"/>
        <rFont val="Gill Sans MT"/>
        <family val="2"/>
      </rPr>
      <t>El seguimiento al 31 de agosto de 2025 corresponde a lo definido en la Actividad de Control y es coherente con las evidencias cargadas por la OIP; así mismo, se registra la evolución de la acción y los indicadores de eficacia y efectividad</t>
    </r>
  </si>
  <si>
    <t>El Jefe y los funcionarios de la Oficina,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</si>
  <si>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 xml:space="preserve">Grupo de estudio, Denuncias penales y acciones disciplinarias.
</t>
  </si>
  <si>
    <t>Acta de grupo de estudio debidmanete firtmda. Informe 
Denuncias</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</si>
  <si>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inhabilidades e incompatibilidades.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</si>
  <si>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r>
      <t xml:space="preserve">Para el tercer cuatrimestre del 2025, se llevaron a cabo mes a mes las mesas de trabajo o reuniones, es decir, 4 en el cuatrimestre de  septiembre a diciembre  de 2025, en las cuales, se revisaron los expedientes y  se verificó la no existencia de conflictos de intereses, inhabilidades, ni incompatibilidades. Por otra parte, se coordinó con la Subdirección de Gestión Humana la capacitación relacionada al conflicto de interés, inhabilidades e incompatibilidades. dejando como evidencia la actividad en el Plan de Capacitación y se llevó a acabo la capacitación par todos los funcionarios y contratistas del Minsterio   el 20 de agosto de 2025, quedando como evidencia las lista de asistencia que se subió en ese semestre.  Por último,  cada funcionario, profesional, tecnico adminstrativo y el jefe de la Oficina  y contratista realizó su respectiva autocapacitación  de septiembre a diciembre  de 2025, relacionada al tema y dejaron constancia en el acta de reunión.
</t>
    </r>
    <r>
      <rPr>
        <b/>
        <u/>
        <sz val="10"/>
        <color rgb="FFC00000"/>
        <rFont val="Gill Sans MT"/>
        <family val="2"/>
      </rPr>
      <t>MONITOREO OAP</t>
    </r>
    <r>
      <rPr>
        <b/>
        <sz val="10"/>
        <rFont val="Gill Sans MT"/>
        <family val="2"/>
      </rPr>
      <t xml:space="preserve">
17/12/2025:</t>
    </r>
    <r>
      <rPr>
        <sz val="10"/>
        <rFont val="Gill Sans MT"/>
        <family val="2"/>
      </rPr>
      <t xml:space="preserve"> El seguimiento al 31 de agosto de 2025 corresponde a lo definido en la Actividad de Control y es coherente con las evidencias cargadas por la OIP; así mismo, se registra la evolución de la acción y los indicadores de eficacia y efectividad</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</si>
  <si>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</si>
  <si>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</si>
  <si>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</si>
  <si>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</si>
  <si>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</si>
  <si>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</si>
  <si>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</si>
  <si>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</si>
  <si>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</si>
  <si>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</si>
  <si>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</si>
  <si>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</si>
  <si>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</si>
  <si>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</si>
  <si>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</si>
  <si>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</si>
  <si>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</si>
  <si>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</si>
  <si>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</si>
  <si>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</si>
  <si>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</si>
  <si>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</si>
  <si>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</si>
  <si>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</si>
  <si>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</si>
  <si>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</si>
  <si>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</si>
  <si>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</si>
  <si>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</si>
  <si>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</si>
  <si>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</si>
  <si>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</si>
  <si>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</si>
  <si>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</si>
  <si>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</si>
  <si>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Acta de reunión debidamente firmada.</t>
  </si>
  <si>
    <t>Activo</t>
  </si>
  <si>
    <t>Amenaza</t>
  </si>
  <si>
    <t>Vulnerabilidades</t>
  </si>
  <si>
    <t>Anenaza</t>
  </si>
  <si>
    <t xml:space="preserve">
Inadecuado acceso a la información pública reservada</t>
  </si>
  <si>
    <t xml:space="preserve">
Deficiente implementación de los protocolos de seguridad del Ministerio.</t>
  </si>
  <si>
    <t xml:space="preserve">
La posibilidad de afectación reputacional  por el inadecuado acceso a la información pública reservada, debido a la deficiente implementación de los protocolos de seguridad del Ministerio.</t>
  </si>
  <si>
    <t>Seguridad de la Información</t>
  </si>
  <si>
    <t>Acceso a Información Pública Reservada - Ley 1712 del 2014</t>
  </si>
  <si>
    <t>C.1. Contraseñas sin protección</t>
  </si>
  <si>
    <t>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t>
  </si>
  <si>
    <r>
      <t xml:space="preserve">En este semestre los  funcionarios de la Oficina de Control Disciplinario Interno,prfesionales, tecnicos, secretario y el jefe de la oficina y contratostas, cada vez que se generó Información Pública Reservada, verificaron  que la información suministrada o recibida, fuese  almacenada, protegida y respaldada, de acuerdo a lo establecido en los protocolos de la Política General de Gestión de Seguridad de la Información del Ministerio.  Asímismo no se presentó ningún evento o incumplimiento por lo tanto,  no se enviaron correos.
</t>
    </r>
    <r>
      <rPr>
        <b/>
        <u/>
        <sz val="11"/>
        <color rgb="FFC00000"/>
        <rFont val="Arial Narrow"/>
        <family val="2"/>
      </rPr>
      <t>MONITOREO OAP:</t>
    </r>
    <r>
      <rPr>
        <sz val="11"/>
        <color rgb="FF000000"/>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no está diligenciado el seguimiento a la Actividad de Control No. 1.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xml:space="preserve"> El Seguimiento es acorde a lo establecido en la Actividad de Control; teniendo en cuenta que no se presentaron eventos o incumplimiento no se enviaron correos.</t>
    </r>
  </si>
  <si>
    <r>
      <t xml:space="preserve">En este  segundo semestre los  funcionarios de la Oficina de Control Disciplinario Interno,profesionales, tecnicos, secretario  y el jefe de la oficina y contratistas, cada vez que se generó Información Pública Reservada, verificaron  que la información suministrada o recibida, fuese  almacenada, protegida y respaldada, de acuerdo a lo establecido en los protocolos de la Política General de Gestión de Seguridad de la Información del Ministerio.  Asímismo no se presentó ningún evento o incumplimiento por lo tanto,  no se enviaron correos.
</t>
    </r>
    <r>
      <rPr>
        <b/>
        <u/>
        <sz val="11"/>
        <color rgb="FFC00000"/>
        <rFont val="Arial Narrow"/>
        <family val="2"/>
      </rPr>
      <t xml:space="preserve">MONITOREO OAP: </t>
    </r>
    <r>
      <rPr>
        <b/>
        <sz val="11"/>
        <color theme="1"/>
        <rFont val="Arial Narrow"/>
        <family val="2"/>
      </rPr>
      <t xml:space="preserve">
17/12/2025: </t>
    </r>
    <r>
      <rPr>
        <sz val="11"/>
        <color theme="1"/>
        <rFont val="Arial Narrow"/>
        <family val="2"/>
      </rPr>
      <t>El Seguimiento es acorde a lo establecido en la Actividad de Control, así mismo son coherentes con las evidencias. Así mismo se da respuesta a la evolución cuantitativa y cualitativa del indicador.</t>
    </r>
  </si>
  <si>
    <t>C.2. Falta de cuidado en la disposición final</t>
  </si>
  <si>
    <t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t>
  </si>
  <si>
    <r>
      <rPr>
        <sz val="11"/>
        <color rgb="FF000000"/>
        <rFont val="Arial Narrow"/>
        <family val="2"/>
      </rPr>
      <t xml:space="preserve">En este semestre todos los  Profesionales, tecnicos, secretaria,, Jefe de Oficina y contratistas  de la Oficina de Control Disciplinario Interno, responsables del manejo de información pública reservada, tienen  asignado un usuario y contraseña cada vez que requieran acceder a su equipo y por ende al archivo de procesos disciplinarios almacenado en el servidor. En este semestre el Jefe de la  la Oficina de Control Disciplinario Interno, mediante comunicación enviada a la Oficina de Información Pública del Interior, solicitó el permiso de acceso y posterior creación de usuario y contraseña de un contratista. Como evidencia se dejó  el  correo  electrónico enviados por el  Jefe de la  la Oficina de Control Disciplinario Interno, solicitando a la Oficina de Información Pública, la creación del usuario y contraseña.
</t>
    </r>
    <r>
      <rPr>
        <b/>
        <u/>
        <sz val="11"/>
        <color rgb="FFC00000"/>
        <rFont val="Arial Narrow"/>
        <family val="2"/>
      </rPr>
      <t xml:space="preserve">MONITOREO OAP: </t>
    </r>
    <r>
      <rPr>
        <b/>
        <sz val="11"/>
        <color rgb="FFC00000"/>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no está diligenciado el seguimiento a la Actividad de Control No. 2.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El Seguimiento es acorde a lo establecido en la Actividad de Control; teniendo en cuenta que no se presentaron eventos o incumplimiento no se enviaron correos.</t>
    </r>
  </si>
  <si>
    <r>
      <t xml:space="preserve">En este segundo semestre todos los  Profesionales, tecnicos, secretaria, Jefe de Oficina y contratistas  de la Oficina de Control Disciplinario Interno, responsables del manejo de información pública reservada, tienen  asignado un usuario y contraseña cada vez que requieran acceder a su equipo y por ende al archivo de procesos disciplinarios almacenado en el servidor. En este semestre el Jefe de la  la Oficina de Control Disciplinario Interno,  no envió  a la Oficina de Información Pública del Interior,  ni solicitó el permiso de acceso y posterior creación de usuario y contraseñ de ningún funcionario, ni contratista, todos los permisos estaban expedidos ya.
</t>
    </r>
    <r>
      <rPr>
        <b/>
        <u/>
        <sz val="11"/>
        <color rgb="FFC00000"/>
        <rFont val="Arial Narrow"/>
        <family val="2"/>
      </rPr>
      <t xml:space="preserve">MONITOREO OAP: 
</t>
    </r>
    <r>
      <rPr>
        <b/>
        <sz val="11"/>
        <rFont val="Arial Narrow"/>
        <family val="2"/>
      </rPr>
      <t>17/12/2025:</t>
    </r>
    <r>
      <rPr>
        <sz val="11"/>
        <rFont val="Arial Narrow"/>
        <family val="2"/>
      </rPr>
      <t xml:space="preserve"> El Seguimiento es acorde a lo establecido en la Actividad de Control, así mismo son coherentes con las evidencias. Así mismo se da respuesta a l</t>
    </r>
    <r>
      <rPr>
        <sz val="11"/>
        <color theme="1"/>
        <rFont val="Arial Narrow"/>
        <family val="2"/>
      </rPr>
      <t>a evolución cuantitativa y cualitativa del indicador.</t>
    </r>
  </si>
  <si>
    <t>C.3. Entrenamiento insuficiente</t>
  </si>
  <si>
    <t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t>
  </si>
  <si>
    <r>
      <rPr>
        <sz val="11"/>
        <color rgb="FF000000"/>
        <rFont val="Arial Narrow"/>
        <family val="2"/>
      </rPr>
      <t xml:space="preserve"> En este semestre los profesionales, tecnicos, secretario, Jefe de Oficina y Contratistas cambiaron periodicamente la contraseña lo cual se evidencia con los pantallazos donde consta el cambio de contraseña y a partir del proximo semstre el cuadro en excel con las fechas en que se cambio la contraseña, por lo tanto,  el  indicador quedo así:  100% de contraseñas modificadas cada dos meses en este primer semestre. No se matrerializo ningun riesgo de seguridad de la información.
</t>
    </r>
    <r>
      <rPr>
        <b/>
        <sz val="11"/>
        <color rgb="FF4472C4"/>
        <rFont val="Arial Narrow"/>
        <family val="2"/>
      </rPr>
      <t xml:space="preserve">
</t>
    </r>
    <r>
      <rPr>
        <b/>
        <u/>
        <sz val="11"/>
        <color rgb="FFC00000"/>
        <rFont val="Arial Narrow"/>
        <family val="2"/>
      </rPr>
      <t xml:space="preserve">MONITOREO OAP 
</t>
    </r>
    <r>
      <rPr>
        <b/>
        <sz val="11"/>
        <color rgb="FF4472C4"/>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está diligenciado el seguimiento a la Actividad de Control No. 3.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El Seguimiento es acorde a lo establecido en la Actividad de Control; teniendo en cuenta que no se presentaron eventos o incumplimiento no se enviaron correos.</t>
    </r>
  </si>
  <si>
    <r>
      <t xml:space="preserve"> En este segundo  semestre los profesionales, tecnicos, secretario y  Jefe de Oficina,  con equipos de computo a cargo,  cambiaron periodicamente la contraseña,  lo cual se evidencia en  el cuadro en exce en el que se plasmó cada una de las fechas en que se cambio la contraseña por cada uno de los funcionarios, por lo tanto,  el  indicador quedo así:  100% de contraseñas modificadas, periodicamente tres veces en el  segundo semestre. No se matrerializo ningun riesgo de seguridad de la información. 
</t>
    </r>
    <r>
      <rPr>
        <b/>
        <u/>
        <sz val="11"/>
        <color rgb="FFC00000"/>
        <rFont val="Arial Narrow"/>
        <family val="2"/>
      </rPr>
      <t xml:space="preserve">MONITOREO OAP: </t>
    </r>
    <r>
      <rPr>
        <b/>
        <sz val="11"/>
        <color theme="1"/>
        <rFont val="Arial Narrow"/>
        <family val="2"/>
      </rPr>
      <t xml:space="preserve">
17/12/2025: </t>
    </r>
    <r>
      <rPr>
        <sz val="11"/>
        <color theme="1"/>
        <rFont val="Arial Narrow"/>
        <family val="2"/>
      </rPr>
      <t>El Seguimiento es acorde a lo establecido en la Actividad de Control, así mismo son coherentes con las evidencias. Así mismo se da respuesta a la evolución cuantitativa y cualitativa del indicador.</t>
    </r>
  </si>
  <si>
    <t>MATRIZ MAPA DE RIESGO SEGURIDAD DE LA INFORMACIÓN</t>
  </si>
  <si>
    <t xml:space="preserve">Correos electrónicos </t>
  </si>
  <si>
    <t xml:space="preserve">Oficina de Control Disciplinario Interno
Funcionarios: profesionales, tecnicos, secretarios y Jefe de Oficina-  y contratistas  </t>
  </si>
  <si>
    <t>Correos electrónicos y / o mesa de ayuda y la incidencia en la plataforma del Ministerio</t>
  </si>
  <si>
    <t>Correos electrónicos  o pantallazo de la incidencia hecha. ( Para el otro semestre cuadro en excel con la  relación  de las fechas  en que cada funcionario público y contratista de la Oficina de Control Disciplinario Interno hace el   cambio de contraseña.) y acta de seguimiento a riesgos dónde se diga si se presentó o no algun riesgo de este tipo.</t>
  </si>
  <si>
    <t>100% de las contraseñas de los funcionarios de la Oficina o modificadas cada dos meses</t>
  </si>
  <si>
    <t>Cuadro excel donde se relacionan  los memorandos y  oficios, enviados y recibidos
Por tener reserva los procesos no puede remitirse pero pueden consultarlo con la secretaria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</si>
</sst>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2"/>
      <color theme="1"/>
      <name val="Arial"/>
      <family val="2"/>
    </font>
    <font>
      <sz val="14"/>
      <name val="Arial Narrow"/>
      <family val="2"/>
    </font>
    <font>
      <sz val="11"/>
      <color rgb="FF000000"/>
      <name val="Arial Narrow"/>
      <family val="2"/>
    </font>
    <font>
      <b/>
      <sz val="11"/>
      <color rgb="FF4472C4"/>
      <name val="Arial Narrow"/>
      <family val="2"/>
    </font>
    <font>
      <b/>
      <sz val="11"/>
      <color rgb="FFC00000"/>
      <name val="Arial Narrow"/>
      <family val="2"/>
    </font>
    <font>
      <b/>
      <sz val="11"/>
      <color rgb="FF000000"/>
      <name val="Arial Narrow"/>
      <family val="2"/>
    </font>
    <font>
      <b/>
      <u/>
      <sz val="11"/>
      <color rgb="FFC00000"/>
      <name val="Arial Narrow"/>
      <family val="2"/>
    </font>
    <font>
      <sz val="10"/>
      <color theme="8"/>
      <name val="Gill Sans MT"/>
      <family val="2"/>
    </font>
    <font>
      <b/>
      <sz val="10"/>
      <color rgb="FFC00000"/>
      <name val="Gill Sans MT"/>
      <family val="2"/>
    </font>
    <font>
      <b/>
      <u/>
      <sz val="10"/>
      <color rgb="FFC00000"/>
      <name val="Gill Sans MT"/>
      <family val="2"/>
    </font>
    <font>
      <sz val="11"/>
      <color rgb="FFC00000"/>
      <name val="Arial Narrow"/>
      <family val="2"/>
    </font>
    <font>
      <u/>
      <sz val="10"/>
      <color rgb="FFC0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thin">
        <color indexed="64"/>
      </left>
      <right/>
      <top/>
      <bottom style="dashed">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8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27" fillId="22" borderId="65" xfId="0" applyFont="1" applyFill="1" applyBorder="1" applyAlignment="1" applyProtection="1">
      <alignment vertical="center"/>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10" borderId="128" xfId="0" applyFont="1" applyFill="1" applyBorder="1" applyProtection="1">
      <protection locked="0"/>
    </xf>
    <xf numFmtId="0" fontId="58" fillId="0" borderId="128" xfId="0" applyFont="1" applyBorder="1" applyProtection="1">
      <protection locked="0"/>
    </xf>
    <xf numFmtId="0" fontId="58" fillId="0" borderId="0" xfId="0" applyFont="1" applyProtection="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45" fillId="0" borderId="37" xfId="0" applyFont="1" applyBorder="1" applyAlignment="1" applyProtection="1">
      <alignment horizontal="justify" vertical="center" wrapText="1"/>
      <protection locked="0"/>
    </xf>
    <xf numFmtId="0" fontId="14" fillId="0" borderId="5" xfId="0" applyFont="1" applyBorder="1" applyAlignment="1" applyProtection="1">
      <alignment horizontal="center" vertical="center" wrapText="1"/>
      <protection locked="0"/>
    </xf>
    <xf numFmtId="0" fontId="5" fillId="0" borderId="59" xfId="0" applyFont="1" applyBorder="1" applyAlignment="1" applyProtection="1">
      <alignment horizontal="justify" vertical="center" wrapText="1"/>
      <protection locked="0"/>
    </xf>
    <xf numFmtId="0" fontId="5" fillId="0" borderId="20" xfId="0" applyFont="1" applyBorder="1" applyAlignment="1" applyProtection="1">
      <alignment horizontal="justify" vertical="center" wrapText="1"/>
      <protection locked="0"/>
    </xf>
    <xf numFmtId="0" fontId="5" fillId="0" borderId="19" xfId="0" applyFont="1" applyBorder="1" applyAlignment="1" applyProtection="1">
      <alignment horizontal="justify" vertical="center" wrapText="1"/>
      <protection locked="0"/>
    </xf>
    <xf numFmtId="0" fontId="5"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top" wrapText="1"/>
      <protection locked="0"/>
    </xf>
    <xf numFmtId="0" fontId="45" fillId="0" borderId="37" xfId="0" applyFont="1" applyBorder="1" applyAlignment="1" applyProtection="1">
      <alignment horizontal="justify" vertical="center" wrapText="1"/>
      <protection locked="0" hidden="1"/>
    </xf>
    <xf numFmtId="0" fontId="0" fillId="0" borderId="5" xfId="0" applyBorder="1" applyProtection="1">
      <protection locked="0"/>
    </xf>
    <xf numFmtId="0" fontId="9" fillId="0" borderId="5" xfId="0" applyFont="1" applyBorder="1" applyAlignment="1" applyProtection="1">
      <alignment horizontal="center" vertical="center"/>
      <protection locked="0"/>
    </xf>
    <xf numFmtId="0" fontId="0" fillId="22" borderId="135" xfId="0" applyFill="1" applyBorder="1" applyProtection="1">
      <protection locked="0"/>
    </xf>
    <xf numFmtId="0" fontId="18" fillId="22" borderId="49" xfId="0" applyFont="1" applyFill="1" applyBorder="1" applyProtection="1">
      <protection locked="0"/>
    </xf>
    <xf numFmtId="0" fontId="27" fillId="22" borderId="49" xfId="0" applyFont="1" applyFill="1" applyBorder="1" applyAlignment="1" applyProtection="1">
      <alignment vertical="center"/>
      <protection locked="0"/>
    </xf>
    <xf numFmtId="0" fontId="0" fillId="0" borderId="39" xfId="0" applyBorder="1"/>
    <xf numFmtId="0" fontId="27" fillId="0" borderId="63" xfId="0" applyFont="1" applyBorder="1" applyAlignment="1" applyProtection="1">
      <alignment vertical="center"/>
      <protection locked="0"/>
    </xf>
    <xf numFmtId="0" fontId="20" fillId="0" borderId="12" xfId="0" applyFont="1" applyBorder="1" applyAlignment="1" applyProtection="1">
      <alignment vertical="center" wrapText="1"/>
      <protection locked="0"/>
    </xf>
    <xf numFmtId="14" fontId="105" fillId="0" borderId="3" xfId="0" applyNumberFormat="1" applyFont="1" applyBorder="1" applyAlignment="1">
      <alignment horizontal="center" vertical="center" readingOrder="1"/>
    </xf>
    <xf numFmtId="0" fontId="20" fillId="0" borderId="15" xfId="0" applyFont="1" applyBorder="1" applyAlignment="1" applyProtection="1">
      <alignment vertical="center" wrapText="1"/>
      <protection locked="0"/>
    </xf>
    <xf numFmtId="0" fontId="0" fillId="0" borderId="16" xfId="0" applyBorder="1"/>
    <xf numFmtId="0" fontId="27" fillId="0" borderId="13" xfId="0" applyFont="1" applyBorder="1" applyAlignment="1" applyProtection="1">
      <alignment vertical="center"/>
      <protection locked="0"/>
    </xf>
    <xf numFmtId="0" fontId="61" fillId="0" borderId="113" xfId="0" applyFont="1" applyBorder="1" applyAlignment="1">
      <alignment horizontal="center" vertical="top"/>
    </xf>
    <xf numFmtId="0" fontId="47" fillId="0" borderId="113" xfId="0" applyFont="1" applyBorder="1" applyAlignment="1">
      <alignment horizontal="justify" vertical="top" wrapText="1"/>
    </xf>
    <xf numFmtId="0" fontId="58" fillId="0" borderId="113" xfId="0" applyFont="1" applyBorder="1" applyAlignment="1">
      <alignment horizontal="center" vertical="top" textRotation="90"/>
    </xf>
    <xf numFmtId="9" fontId="58" fillId="0" borderId="113" xfId="0" applyNumberFormat="1" applyFont="1" applyBorder="1" applyAlignment="1">
      <alignment horizontal="center" vertical="top"/>
    </xf>
    <xf numFmtId="165" fontId="58" fillId="0" borderId="113" xfId="2" applyNumberFormat="1" applyFont="1" applyBorder="1" applyAlignment="1" applyProtection="1">
      <alignment horizontal="center" vertical="top"/>
    </xf>
    <xf numFmtId="0" fontId="61" fillId="0" borderId="113" xfId="0" applyFont="1" applyBorder="1" applyAlignment="1">
      <alignment horizontal="center" vertical="top" textRotation="90" wrapText="1"/>
    </xf>
    <xf numFmtId="9" fontId="58" fillId="0" borderId="112" xfId="0" applyNumberFormat="1" applyFont="1" applyBorder="1" applyAlignment="1">
      <alignment horizontal="center" vertical="top"/>
    </xf>
    <xf numFmtId="0" fontId="61" fillId="0" borderId="113" xfId="0" applyFont="1" applyBorder="1" applyAlignment="1">
      <alignment horizontal="center" vertical="top" textRotation="90"/>
    </xf>
    <xf numFmtId="0" fontId="58" fillId="0" borderId="112" xfId="0" applyFont="1" applyBorder="1" applyAlignment="1">
      <alignment horizontal="center" vertical="top" textRotation="90"/>
    </xf>
    <xf numFmtId="0" fontId="58" fillId="0" borderId="113" xfId="0" applyFont="1" applyBorder="1" applyAlignment="1">
      <alignment horizontal="center" vertical="top" wrapText="1"/>
    </xf>
    <xf numFmtId="14" fontId="58" fillId="0" borderId="113" xfId="0" applyNumberFormat="1" applyFont="1" applyBorder="1" applyAlignment="1">
      <alignment horizontal="center" vertical="top"/>
    </xf>
    <xf numFmtId="0" fontId="58" fillId="0" borderId="113" xfId="0" applyFont="1" applyBorder="1" applyAlignment="1">
      <alignment horizontal="justify" vertical="top" wrapText="1"/>
    </xf>
    <xf numFmtId="0" fontId="58" fillId="0" borderId="113" xfId="0" applyFont="1" applyBorder="1" applyAlignment="1">
      <alignment horizontal="left" vertical="top" wrapText="1"/>
    </xf>
    <xf numFmtId="0" fontId="103" fillId="0" borderId="113" xfId="0" applyFont="1" applyBorder="1" applyAlignment="1">
      <alignment horizontal="justify" vertical="top"/>
    </xf>
    <xf numFmtId="0" fontId="63" fillId="0" borderId="113" xfId="0" applyFont="1" applyBorder="1" applyAlignment="1">
      <alignment horizontal="justify" vertical="top" wrapText="1"/>
    </xf>
    <xf numFmtId="0" fontId="58" fillId="0" borderId="113" xfId="0" applyFont="1" applyBorder="1" applyAlignment="1">
      <alignment horizontal="justify" vertical="top"/>
    </xf>
    <xf numFmtId="165" fontId="58" fillId="6" borderId="113" xfId="2" applyNumberFormat="1" applyFont="1" applyFill="1" applyBorder="1" applyAlignment="1" applyProtection="1">
      <alignment horizontal="center" vertical="top"/>
    </xf>
    <xf numFmtId="0" fontId="102" fillId="0" borderId="113" xfId="0" applyFont="1" applyBorder="1" applyAlignment="1">
      <alignment horizontal="center" vertical="top" textRotation="90"/>
    </xf>
    <xf numFmtId="0" fontId="102" fillId="0" borderId="112" xfId="0" applyFont="1" applyBorder="1" applyAlignment="1">
      <alignment horizontal="center" vertical="top" textRotation="90"/>
    </xf>
    <xf numFmtId="0" fontId="41" fillId="10" borderId="11" xfId="0" applyFont="1" applyFill="1" applyBorder="1" applyAlignment="1">
      <alignment horizontal="center" vertical="center" wrapText="1"/>
    </xf>
    <xf numFmtId="0" fontId="20" fillId="0" borderId="11" xfId="0" applyFont="1" applyBorder="1" applyAlignment="1">
      <alignment horizontal="center" vertical="center" wrapText="1"/>
    </xf>
    <xf numFmtId="0" fontId="5" fillId="0" borderId="48" xfId="0" applyFont="1" applyBorder="1" applyAlignment="1">
      <alignment horizontal="justify"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18" fillId="0" borderId="11" xfId="0" applyFont="1" applyBorder="1" applyAlignment="1">
      <alignment horizontal="center" vertical="center" wrapText="1"/>
    </xf>
    <xf numFmtId="1" fontId="18" fillId="10" borderId="10" xfId="0" applyNumberFormat="1" applyFont="1" applyFill="1" applyBorder="1" applyAlignment="1">
      <alignment horizontal="center" vertical="center" wrapText="1"/>
    </xf>
    <xf numFmtId="1" fontId="18" fillId="0" borderId="5" xfId="0" applyNumberFormat="1" applyFont="1" applyBorder="1" applyAlignment="1">
      <alignment horizontal="center" vertical="center" wrapText="1"/>
    </xf>
    <xf numFmtId="1" fontId="18" fillId="0" borderId="11" xfId="0" applyNumberFormat="1" applyFont="1" applyBorder="1" applyAlignment="1">
      <alignment horizontal="center" vertical="center" wrapText="1"/>
    </xf>
    <xf numFmtId="0" fontId="18" fillId="10" borderId="5" xfId="0" applyFont="1" applyFill="1" applyBorder="1" applyAlignment="1">
      <alignment horizontal="center" vertical="center" wrapText="1"/>
    </xf>
    <xf numFmtId="0" fontId="0" fillId="0" borderId="5" xfId="0" applyBorder="1" applyAlignment="1">
      <alignment horizontal="center" vertical="center" wrapText="1"/>
    </xf>
    <xf numFmtId="164" fontId="18" fillId="0" borderId="5" xfId="0" applyNumberFormat="1" applyFont="1" applyBorder="1" applyAlignment="1">
      <alignment horizontal="center" vertical="center" wrapText="1"/>
    </xf>
    <xf numFmtId="0" fontId="18" fillId="0" borderId="11" xfId="0" applyFont="1" applyBorder="1" applyAlignment="1">
      <alignment horizontal="justify" vertical="center" wrapText="1"/>
    </xf>
    <xf numFmtId="14" fontId="18" fillId="0" borderId="5" xfId="0" applyNumberFormat="1" applyFont="1" applyBorder="1" applyAlignment="1">
      <alignment horizontal="center" vertical="center" wrapText="1"/>
    </xf>
    <xf numFmtId="0" fontId="18" fillId="0" borderId="5" xfId="0" applyFont="1" applyBorder="1" applyAlignment="1">
      <alignment horizontal="justify" vertical="center" wrapText="1"/>
    </xf>
    <xf numFmtId="0" fontId="5" fillId="0" borderId="5" xfId="0" applyFont="1" applyBorder="1" applyAlignment="1">
      <alignment horizontal="justify" vertical="center" wrapText="1"/>
    </xf>
    <xf numFmtId="9" fontId="5" fillId="0" borderId="18" xfId="2" applyFont="1" applyBorder="1" applyAlignment="1" applyProtection="1">
      <alignment horizontal="justify" vertical="center" wrapText="1"/>
    </xf>
    <xf numFmtId="0" fontId="41" fillId="10" borderId="5" xfId="0" applyFont="1" applyFill="1" applyBorder="1" applyAlignment="1">
      <alignment horizontal="center" vertical="center" wrapText="1"/>
    </xf>
    <xf numFmtId="0" fontId="20" fillId="0" borderId="5" xfId="0" applyFont="1" applyBorder="1" applyAlignment="1">
      <alignment horizontal="center" vertical="center" wrapText="1"/>
    </xf>
    <xf numFmtId="1" fontId="18" fillId="10" borderId="7" xfId="0" applyNumberFormat="1" applyFont="1" applyFill="1" applyBorder="1" applyAlignment="1">
      <alignment horizontal="center" vertical="center" wrapText="1"/>
    </xf>
    <xf numFmtId="9" fontId="5" fillId="0" borderId="5" xfId="2" applyFont="1" applyBorder="1" applyAlignment="1" applyProtection="1">
      <alignment horizontal="justify" vertical="center" wrapText="1"/>
    </xf>
    <xf numFmtId="14" fontId="5" fillId="0" borderId="5" xfId="0" applyNumberFormat="1" applyFont="1" applyBorder="1" applyAlignment="1">
      <alignment horizontal="center" vertical="center" wrapText="1"/>
    </xf>
    <xf numFmtId="0" fontId="58" fillId="0" borderId="112" xfId="0" applyFont="1" applyBorder="1" applyAlignment="1">
      <alignment horizontal="center" vertical="top" wrapText="1"/>
    </xf>
    <xf numFmtId="0" fontId="109" fillId="0" borderId="0" xfId="0" applyFont="1"/>
    <xf numFmtId="0" fontId="109" fillId="10" borderId="128" xfId="0" applyFont="1" applyFill="1" applyBorder="1" applyAlignment="1">
      <alignment horizontal="justify" vertical="top" wrapText="1"/>
    </xf>
    <xf numFmtId="0" fontId="58" fillId="0" borderId="115" xfId="0" applyFont="1" applyBorder="1" applyAlignment="1">
      <alignment horizontal="center" vertical="top" wrapText="1"/>
    </xf>
    <xf numFmtId="0" fontId="58" fillId="10" borderId="113" xfId="0" applyFont="1" applyFill="1" applyBorder="1" applyAlignment="1">
      <alignment horizontal="center" vertical="top" textRotation="90"/>
    </xf>
    <xf numFmtId="0" fontId="58" fillId="0" borderId="109" xfId="0" applyFont="1" applyBorder="1" applyAlignment="1">
      <alignment horizontal="center" vertical="top"/>
    </xf>
    <xf numFmtId="0" fontId="58" fillId="10" borderId="128" xfId="0" applyFont="1" applyFill="1" applyBorder="1" applyAlignment="1">
      <alignment horizontal="justify" vertical="top" wrapText="1"/>
    </xf>
    <xf numFmtId="0" fontId="47" fillId="0" borderId="113" xfId="0" quotePrefix="1" applyFont="1" applyBorder="1" applyAlignment="1">
      <alignment horizontal="justify" vertical="top" wrapText="1"/>
    </xf>
    <xf numFmtId="0" fontId="58" fillId="10" borderId="128" xfId="0" applyFont="1" applyFill="1" applyBorder="1" applyAlignment="1" applyProtection="1">
      <alignment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lignment horizontal="center" vertical="top" wrapText="1"/>
    </xf>
    <xf numFmtId="9" fontId="58" fillId="0" borderId="115" xfId="0" applyNumberFormat="1" applyFont="1" applyBorder="1" applyAlignment="1">
      <alignment horizontal="center" vertical="top" wrapText="1"/>
    </xf>
    <xf numFmtId="9" fontId="58" fillId="0" borderId="114" xfId="0" applyNumberFormat="1" applyFont="1" applyBorder="1" applyAlignment="1">
      <alignment horizontal="center" vertical="top" wrapText="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lignment horizontal="center" vertical="top" wrapText="1"/>
    </xf>
    <xf numFmtId="0" fontId="58" fillId="0" borderId="115" xfId="0" applyFont="1" applyBorder="1" applyAlignment="1">
      <alignment horizontal="center" vertical="top" wrapText="1"/>
    </xf>
    <xf numFmtId="0" fontId="58" fillId="0" borderId="114" xfId="0" applyFont="1" applyBorder="1" applyAlignment="1">
      <alignment horizontal="center" vertical="top" wrapText="1"/>
    </xf>
    <xf numFmtId="0" fontId="51" fillId="0" borderId="112" xfId="0" applyFont="1" applyBorder="1" applyAlignment="1">
      <alignment horizontal="center" vertical="top" wrapText="1"/>
    </xf>
    <xf numFmtId="0" fontId="51" fillId="0" borderId="115" xfId="0" applyFont="1" applyBorder="1" applyAlignment="1">
      <alignment horizontal="center" vertical="top" wrapText="1"/>
    </xf>
    <xf numFmtId="0" fontId="5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57" fillId="0" borderId="116" xfId="0" applyFont="1" applyBorder="1" applyAlignment="1">
      <alignment horizontal="center" vertical="center"/>
    </xf>
    <xf numFmtId="0" fontId="57" fillId="0" borderId="0" xfId="0" applyFont="1" applyAlignment="1">
      <alignment horizontal="center" vertical="center"/>
    </xf>
    <xf numFmtId="0" fontId="60" fillId="10" borderId="105"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protection locked="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6"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lignment horizontal="center" vertical="top" wrapText="1"/>
    </xf>
    <xf numFmtId="0" fontId="60" fillId="0" borderId="115" xfId="0" applyFont="1" applyBorder="1" applyAlignment="1">
      <alignment horizontal="center" vertical="top" wrapText="1"/>
    </xf>
    <xf numFmtId="0" fontId="60" fillId="0" borderId="114" xfId="0" applyFont="1" applyBorder="1" applyAlignment="1">
      <alignment horizontal="center" vertical="top" wrapText="1"/>
    </xf>
    <xf numFmtId="0" fontId="108" fillId="0" borderId="112" xfId="0" applyFont="1" applyBorder="1" applyAlignment="1">
      <alignment horizontal="center" vertical="top" wrapText="1"/>
    </xf>
    <xf numFmtId="0" fontId="108" fillId="0" borderId="115" xfId="0" applyFont="1" applyBorder="1" applyAlignment="1">
      <alignment horizontal="center" vertical="top" wrapText="1"/>
    </xf>
    <xf numFmtId="0" fontId="108" fillId="0" borderId="114" xfId="0" applyFont="1" applyBorder="1" applyAlignment="1">
      <alignment horizontal="center" vertical="top" wrapText="1"/>
    </xf>
    <xf numFmtId="0" fontId="107" fillId="0" borderId="112" xfId="0" applyFont="1" applyBorder="1" applyAlignment="1">
      <alignment horizontal="center" vertical="top" wrapText="1"/>
    </xf>
    <xf numFmtId="0" fontId="107" fillId="0" borderId="115" xfId="0" applyFont="1" applyBorder="1" applyAlignment="1">
      <alignment horizontal="center" vertical="top" wrapText="1"/>
    </xf>
    <xf numFmtId="0" fontId="107" fillId="0" borderId="114" xfId="0" applyFont="1" applyBorder="1" applyAlignment="1">
      <alignment horizontal="center" vertical="top"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95" fillId="0" borderId="112" xfId="0" applyFont="1" applyBorder="1" applyAlignment="1">
      <alignment horizontal="center" vertical="top"/>
    </xf>
    <xf numFmtId="0" fontId="95" fillId="0" borderId="115" xfId="0" applyFont="1" applyBorder="1" applyAlignment="1">
      <alignment horizontal="center" vertical="top"/>
    </xf>
    <xf numFmtId="0" fontId="95" fillId="0" borderId="114" xfId="0" applyFont="1" applyBorder="1" applyAlignment="1">
      <alignment horizontal="center" vertical="top"/>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9" fontId="95" fillId="0" borderId="112" xfId="0" applyNumberFormat="1" applyFont="1" applyBorder="1" applyAlignment="1">
      <alignment horizontal="center" vertical="top" wrapText="1"/>
    </xf>
    <xf numFmtId="9" fontId="95" fillId="0" borderId="115" xfId="0" applyNumberFormat="1" applyFont="1" applyBorder="1" applyAlignment="1">
      <alignment horizontal="center" vertical="top" wrapText="1"/>
    </xf>
    <xf numFmtId="9" fontId="95" fillId="0" borderId="114" xfId="0" applyNumberFormat="1" applyFont="1" applyBorder="1" applyAlignment="1">
      <alignment horizontal="center" vertical="top" wrapText="1"/>
    </xf>
    <xf numFmtId="9" fontId="107" fillId="0" borderId="112" xfId="0" applyNumberFormat="1" applyFont="1" applyBorder="1" applyAlignment="1">
      <alignment horizontal="center" vertical="top" wrapText="1"/>
    </xf>
    <xf numFmtId="9" fontId="107" fillId="0" borderId="115" xfId="0" applyNumberFormat="1" applyFont="1" applyBorder="1" applyAlignment="1">
      <alignment horizontal="center" vertical="top" wrapText="1"/>
    </xf>
    <xf numFmtId="9" fontId="107" fillId="0" borderId="114" xfId="0" applyNumberFormat="1" applyFont="1" applyBorder="1" applyAlignment="1">
      <alignment horizontal="center" vertical="top" wrapText="1"/>
    </xf>
    <xf numFmtId="9" fontId="102" fillId="0" borderId="112" xfId="0" applyNumberFormat="1" applyFont="1" applyBorder="1" applyAlignment="1">
      <alignment horizontal="center" vertical="top" wrapText="1"/>
    </xf>
    <xf numFmtId="9" fontId="102" fillId="0" borderId="115" xfId="0" applyNumberFormat="1" applyFont="1" applyBorder="1" applyAlignment="1">
      <alignment horizontal="center" vertical="top" wrapText="1"/>
    </xf>
    <xf numFmtId="9" fontId="102" fillId="0" borderId="114" xfId="0" applyNumberFormat="1" applyFont="1" applyBorder="1" applyAlignment="1">
      <alignment horizontal="center" vertical="top" wrapText="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3" fillId="4" borderId="51" xfId="0" applyFont="1" applyFill="1" applyBorder="1" applyAlignment="1" applyProtection="1">
      <alignment horizontal="center" vertical="center"/>
      <protection locked="0"/>
    </xf>
    <xf numFmtId="0" fontId="3" fillId="4" borderId="52" xfId="0" applyFont="1" applyFill="1" applyBorder="1" applyAlignment="1" applyProtection="1">
      <alignment horizontal="center" vertical="center"/>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62" fillId="0" borderId="112" xfId="0" applyFont="1" applyBorder="1" applyAlignment="1">
      <alignment horizontal="center" vertical="top" wrapText="1"/>
    </xf>
    <xf numFmtId="0" fontId="62" fillId="0" borderId="115" xfId="0" applyFont="1" applyBorder="1" applyAlignment="1">
      <alignment horizontal="center" vertical="top"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8" fillId="10" borderId="0" xfId="0" applyFont="1" applyFill="1" applyAlignment="1">
      <alignment horizontal="left"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1309687</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0" y="0"/>
          <a:ext cx="51802393" cy="1717901"/>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835025</xdr:colOff>
      <xdr:row>0</xdr:row>
      <xdr:rowOff>142875</xdr:rowOff>
    </xdr:from>
    <xdr:to>
      <xdr:col>3</xdr:col>
      <xdr:colOff>2637594</xdr:colOff>
      <xdr:row>1</xdr:row>
      <xdr:rowOff>1219201</xdr:rowOff>
    </xdr:to>
    <xdr:pic>
      <xdr:nvPicPr>
        <xdr:cNvPr id="15" name="Imagen 81">
          <a:extLst>
            <a:ext uri="{FF2B5EF4-FFF2-40B4-BE49-F238E27FC236}">
              <a16:creationId xmlns:a16="http://schemas.microsoft.com/office/drawing/2014/main" id="{FF100072-5794-437C-A5A3-FDC780483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7275" y="142875"/>
          <a:ext cx="1802569" cy="14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57150</xdr:colOff>
      <xdr:row>0</xdr:row>
      <xdr:rowOff>57150</xdr:rowOff>
    </xdr:from>
    <xdr:to>
      <xdr:col>3</xdr:col>
      <xdr:colOff>1859719</xdr:colOff>
      <xdr:row>2</xdr:row>
      <xdr:rowOff>781051</xdr:rowOff>
    </xdr:to>
    <xdr:pic>
      <xdr:nvPicPr>
        <xdr:cNvPr id="3" name="Imagen 81">
          <a:extLst>
            <a:ext uri="{FF2B5EF4-FFF2-40B4-BE49-F238E27FC236}">
              <a16:creationId xmlns:a16="http://schemas.microsoft.com/office/drawing/2014/main" id="{B4B7C3B1-66CA-4FE5-9AD3-398F6D72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7850" y="57150"/>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793750</xdr:colOff>
      <xdr:row>0</xdr:row>
      <xdr:rowOff>21168</xdr:rowOff>
    </xdr:from>
    <xdr:to>
      <xdr:col>11</xdr:col>
      <xdr:colOff>521360</xdr:colOff>
      <xdr:row>2</xdr:row>
      <xdr:rowOff>127001</xdr:rowOff>
    </xdr:to>
    <xdr:pic>
      <xdr:nvPicPr>
        <xdr:cNvPr id="21" name="Imagen 81">
          <a:extLst>
            <a:ext uri="{FF2B5EF4-FFF2-40B4-BE49-F238E27FC236}">
              <a16:creationId xmlns:a16="http://schemas.microsoft.com/office/drawing/2014/main" id="{210D9DE5-06FC-4C3C-AD5D-231D99C186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1917" y="21168"/>
          <a:ext cx="103994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381001</xdr:colOff>
      <xdr:row>0</xdr:row>
      <xdr:rowOff>0</xdr:rowOff>
    </xdr:from>
    <xdr:to>
      <xdr:col>2</xdr:col>
      <xdr:colOff>1555751</xdr:colOff>
      <xdr:row>2</xdr:row>
      <xdr:rowOff>238125</xdr:rowOff>
    </xdr:to>
    <xdr:pic>
      <xdr:nvPicPr>
        <xdr:cNvPr id="3" name="Imagen 81">
          <a:extLst>
            <a:ext uri="{FF2B5EF4-FFF2-40B4-BE49-F238E27FC236}">
              <a16:creationId xmlns:a16="http://schemas.microsoft.com/office/drawing/2014/main" id="{EEDDB331-5E18-400E-89F4-1CC2F4C56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1" y="0"/>
          <a:ext cx="1174750"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21897</xdr:rowOff>
    </xdr:from>
    <xdr:to>
      <xdr:col>47</xdr:col>
      <xdr:colOff>746125</xdr:colOff>
      <xdr:row>0</xdr:row>
      <xdr:rowOff>1622097</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21897"/>
          <a:ext cx="66159706" cy="1600200"/>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802823</xdr:colOff>
      <xdr:row>0</xdr:row>
      <xdr:rowOff>190500</xdr:rowOff>
    </xdr:from>
    <xdr:to>
      <xdr:col>4</xdr:col>
      <xdr:colOff>1498126</xdr:colOff>
      <xdr:row>0</xdr:row>
      <xdr:rowOff>1537607</xdr:rowOff>
    </xdr:to>
    <xdr:pic>
      <xdr:nvPicPr>
        <xdr:cNvPr id="15" name="Imagen 81">
          <a:extLst>
            <a:ext uri="{FF2B5EF4-FFF2-40B4-BE49-F238E27FC236}">
              <a16:creationId xmlns:a16="http://schemas.microsoft.com/office/drawing/2014/main" id="{7AD4D73E-F23C-4EA7-8189-8EB27A75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4787" y="190500"/>
          <a:ext cx="1634196" cy="1347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050000"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155864</xdr:colOff>
      <xdr:row>0</xdr:row>
      <xdr:rowOff>277090</xdr:rowOff>
    </xdr:from>
    <xdr:to>
      <xdr:col>5</xdr:col>
      <xdr:colOff>138545</xdr:colOff>
      <xdr:row>0</xdr:row>
      <xdr:rowOff>1205015</xdr:rowOff>
    </xdr:to>
    <xdr:pic>
      <xdr:nvPicPr>
        <xdr:cNvPr id="15" name="Imagen 81">
          <a:extLst>
            <a:ext uri="{FF2B5EF4-FFF2-40B4-BE49-F238E27FC236}">
              <a16:creationId xmlns:a16="http://schemas.microsoft.com/office/drawing/2014/main" id="{B0F719EA-F0E2-4D8E-B8F7-A8D7DEBC1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864" y="277090"/>
          <a:ext cx="1125681" cy="92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2225000"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63501</xdr:colOff>
      <xdr:row>0</xdr:row>
      <xdr:rowOff>381001</xdr:rowOff>
    </xdr:from>
    <xdr:to>
      <xdr:col>6</xdr:col>
      <xdr:colOff>168433</xdr:colOff>
      <xdr:row>0</xdr:row>
      <xdr:rowOff>1409701</xdr:rowOff>
    </xdr:to>
    <xdr:pic>
      <xdr:nvPicPr>
        <xdr:cNvPr id="15" name="Imagen 81">
          <a:extLst>
            <a:ext uri="{FF2B5EF4-FFF2-40B4-BE49-F238E27FC236}">
              <a16:creationId xmlns:a16="http://schemas.microsoft.com/office/drawing/2014/main" id="{39E1B18B-DBC5-4793-B078-A31DEFCD5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1" y="381001"/>
          <a:ext cx="124793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269875</xdr:colOff>
      <xdr:row>0</xdr:row>
      <xdr:rowOff>0</xdr:rowOff>
    </xdr:from>
    <xdr:to>
      <xdr:col>2</xdr:col>
      <xdr:colOff>1483142</xdr:colOff>
      <xdr:row>2</xdr:row>
      <xdr:rowOff>269875</xdr:rowOff>
    </xdr:to>
    <xdr:pic>
      <xdr:nvPicPr>
        <xdr:cNvPr id="3" name="Imagen 81">
          <a:extLst>
            <a:ext uri="{FF2B5EF4-FFF2-40B4-BE49-F238E27FC236}">
              <a16:creationId xmlns:a16="http://schemas.microsoft.com/office/drawing/2014/main" id="{5C474DBC-05CA-4497-A740-6CF985119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0"/>
          <a:ext cx="121326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1259800"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100448</xdr:colOff>
      <xdr:row>0</xdr:row>
      <xdr:rowOff>308265</xdr:rowOff>
    </xdr:from>
    <xdr:to>
      <xdr:col>5</xdr:col>
      <xdr:colOff>96132</xdr:colOff>
      <xdr:row>0</xdr:row>
      <xdr:rowOff>1246910</xdr:rowOff>
    </xdr:to>
    <xdr:pic>
      <xdr:nvPicPr>
        <xdr:cNvPr id="15" name="Imagen 81">
          <a:extLst>
            <a:ext uri="{FF2B5EF4-FFF2-40B4-BE49-F238E27FC236}">
              <a16:creationId xmlns:a16="http://schemas.microsoft.com/office/drawing/2014/main" id="{911C9F12-77EF-4EEE-9A72-94ADB7A8B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448" y="308265"/>
          <a:ext cx="1138684" cy="93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1782809"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207818</xdr:colOff>
      <xdr:row>0</xdr:row>
      <xdr:rowOff>294409</xdr:rowOff>
    </xdr:from>
    <xdr:to>
      <xdr:col>6</xdr:col>
      <xdr:colOff>34635</xdr:colOff>
      <xdr:row>0</xdr:row>
      <xdr:rowOff>1407920</xdr:rowOff>
    </xdr:to>
    <xdr:pic>
      <xdr:nvPicPr>
        <xdr:cNvPr id="15" name="Imagen 81">
          <a:extLst>
            <a:ext uri="{FF2B5EF4-FFF2-40B4-BE49-F238E27FC236}">
              <a16:creationId xmlns:a16="http://schemas.microsoft.com/office/drawing/2014/main" id="{D9CB0214-363A-4FFD-822D-8713C69E4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0818" y="294409"/>
          <a:ext cx="1350817" cy="111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19051</xdr:rowOff>
    </xdr:from>
    <xdr:to>
      <xdr:col>2</xdr:col>
      <xdr:colOff>1174543</xdr:colOff>
      <xdr:row>2</xdr:row>
      <xdr:rowOff>238126</xdr:rowOff>
    </xdr:to>
    <xdr:pic>
      <xdr:nvPicPr>
        <xdr:cNvPr id="3" name="Imagen 81">
          <a:extLst>
            <a:ext uri="{FF2B5EF4-FFF2-40B4-BE49-F238E27FC236}">
              <a16:creationId xmlns:a16="http://schemas.microsoft.com/office/drawing/2014/main" id="{C67020F1-C370-4208-ADC0-60C0C1584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19051"/>
          <a:ext cx="1155492"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37</xdr:col>
      <xdr:colOff>1809750</xdr:colOff>
      <xdr:row>1</xdr:row>
      <xdr:rowOff>1279525</xdr:rowOff>
    </xdr:to>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0" y="60325"/>
          <a:ext cx="47720250" cy="1624013"/>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6" name="Imagen 81">
          <a:extLst>
            <a:ext uri="{FF2B5EF4-FFF2-40B4-BE49-F238E27FC236}">
              <a16:creationId xmlns:a16="http://schemas.microsoft.com/office/drawing/2014/main" id="{CEE6A69C-765D-467D-873A-8A2104D73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0" y="174625"/>
          <a:ext cx="137227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5" name="Imagen 81">
          <a:extLst>
            <a:ext uri="{FF2B5EF4-FFF2-40B4-BE49-F238E27FC236}">
              <a16:creationId xmlns:a16="http://schemas.microsoft.com/office/drawing/2014/main" id="{9780D75D-04FD-4476-89FA-20DCC70BF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0735925"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5" name="Imagen 81">
          <a:extLst>
            <a:ext uri="{FF2B5EF4-FFF2-40B4-BE49-F238E27FC236}">
              <a16:creationId xmlns:a16="http://schemas.microsoft.com/office/drawing/2014/main" id="{C1C9615F-F36F-4540-A4CE-EF4D288B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577" y="260351"/>
          <a:ext cx="1301854"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3" name="Imagen 81">
          <a:extLst>
            <a:ext uri="{FF2B5EF4-FFF2-40B4-BE49-F238E27FC236}">
              <a16:creationId xmlns:a16="http://schemas.microsoft.com/office/drawing/2014/main" id="{9048A4E9-BBE5-4274-B7F6-F9F3467FF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1"/>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748394</xdr:colOff>
      <xdr:row>0</xdr:row>
      <xdr:rowOff>0</xdr:rowOff>
    </xdr:from>
    <xdr:to>
      <xdr:col>2</xdr:col>
      <xdr:colOff>2068286</xdr:colOff>
      <xdr:row>3</xdr:row>
      <xdr:rowOff>108305</xdr:rowOff>
    </xdr:to>
    <xdr:pic>
      <xdr:nvPicPr>
        <xdr:cNvPr id="4" name="Imagen 81">
          <a:extLst>
            <a:ext uri="{FF2B5EF4-FFF2-40B4-BE49-F238E27FC236}">
              <a16:creationId xmlns:a16="http://schemas.microsoft.com/office/drawing/2014/main" id="{44A2A053-9B4C-43F9-A96F-31C943AA0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430" y="0"/>
          <a:ext cx="1319892" cy="108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intsrv-11x\oap\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403" dataDxfId="402">
  <autoFilter ref="B209:C219" xr:uid="{00000000-0009-0000-0100-00000B000000}"/>
  <tableColumns count="2">
    <tableColumn id="1" xr3:uid="{4954FD79-48D5-4B01-AE32-3D43C7DCACB2}" name="Criterios" dataDxfId="401"/>
    <tableColumn id="2" xr3:uid="{56249B8E-C86F-46A6-B126-F28266FEFB71}" name="Subcriterios"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B6" sqref="B6:AM55"/>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14" t="s">
        <v>3</v>
      </c>
      <c r="D2" s="7"/>
    </row>
    <row r="3" spans="1:4" ht="38.25" x14ac:dyDescent="0.25">
      <c r="A3" s="514"/>
      <c r="B3" s="4" t="s">
        <v>4</v>
      </c>
      <c r="C3" s="4" t="s">
        <v>5</v>
      </c>
      <c r="D3" s="7"/>
    </row>
    <row r="4" spans="1:4" ht="51" x14ac:dyDescent="0.25">
      <c r="A4" s="514"/>
      <c r="B4" s="4" t="s">
        <v>6</v>
      </c>
      <c r="C4" s="4" t="s">
        <v>7</v>
      </c>
    </row>
    <row r="5" spans="1:4" ht="38.25" x14ac:dyDescent="0.25">
      <c r="A5" s="514"/>
      <c r="B5" s="4" t="s">
        <v>8</v>
      </c>
      <c r="C5" s="4" t="s">
        <v>9</v>
      </c>
    </row>
    <row r="6" spans="1:4" ht="51" x14ac:dyDescent="0.25">
      <c r="A6" s="514"/>
      <c r="B6" s="4" t="s">
        <v>10</v>
      </c>
      <c r="C6" s="4" t="s">
        <v>11</v>
      </c>
    </row>
    <row r="7" spans="1:4" ht="51" x14ac:dyDescent="0.25">
      <c r="A7" s="514"/>
      <c r="B7" s="4" t="s">
        <v>12</v>
      </c>
      <c r="C7" s="4" t="s">
        <v>13</v>
      </c>
    </row>
    <row r="8" spans="1:4" ht="38.25" x14ac:dyDescent="0.25">
      <c r="A8" s="514"/>
      <c r="B8" s="4" t="s">
        <v>14</v>
      </c>
      <c r="C8" s="4" t="s">
        <v>15</v>
      </c>
    </row>
    <row r="9" spans="1:4" ht="63.75" x14ac:dyDescent="0.25">
      <c r="A9" s="514" t="s">
        <v>16</v>
      </c>
      <c r="B9" s="4" t="s">
        <v>17</v>
      </c>
      <c r="C9" s="4" t="s">
        <v>18</v>
      </c>
    </row>
    <row r="10" spans="1:4" ht="51" x14ac:dyDescent="0.25">
      <c r="A10" s="514"/>
      <c r="B10" s="4" t="s">
        <v>19</v>
      </c>
      <c r="C10" s="4" t="s">
        <v>20</v>
      </c>
    </row>
    <row r="11" spans="1:4" ht="51" x14ac:dyDescent="0.25">
      <c r="A11" s="514"/>
      <c r="B11" s="4" t="s">
        <v>21</v>
      </c>
      <c r="C11" s="4" t="s">
        <v>22</v>
      </c>
    </row>
    <row r="12" spans="1:4" ht="76.5" x14ac:dyDescent="0.25">
      <c r="A12" s="514"/>
      <c r="B12" s="4" t="s">
        <v>23</v>
      </c>
      <c r="C12" s="4" t="s">
        <v>24</v>
      </c>
    </row>
    <row r="13" spans="1:4" ht="51" x14ac:dyDescent="0.25">
      <c r="A13" s="514"/>
      <c r="B13" s="4" t="s">
        <v>25</v>
      </c>
      <c r="C13" s="4" t="s">
        <v>26</v>
      </c>
    </row>
    <row r="14" spans="1:4" ht="63.75" x14ac:dyDescent="0.25">
      <c r="A14" s="514"/>
      <c r="B14" s="4" t="s">
        <v>27</v>
      </c>
      <c r="C14" s="4" t="s">
        <v>28</v>
      </c>
    </row>
    <row r="15" spans="1:4" ht="38.25" x14ac:dyDescent="0.25">
      <c r="A15" s="515" t="s">
        <v>29</v>
      </c>
      <c r="B15" s="4" t="s">
        <v>30</v>
      </c>
      <c r="C15" s="4" t="s">
        <v>31</v>
      </c>
    </row>
    <row r="16" spans="1:4" ht="63.75" x14ac:dyDescent="0.25">
      <c r="A16" s="516"/>
      <c r="B16" s="4" t="s">
        <v>32</v>
      </c>
      <c r="C16" s="4" t="s">
        <v>33</v>
      </c>
    </row>
    <row r="17" spans="1:3" ht="63.75" x14ac:dyDescent="0.25">
      <c r="A17" s="516"/>
      <c r="B17" s="4" t="s">
        <v>34</v>
      </c>
      <c r="C17" s="4" t="s">
        <v>35</v>
      </c>
    </row>
    <row r="18" spans="1:3" ht="38.25" x14ac:dyDescent="0.25">
      <c r="A18" s="516"/>
      <c r="B18" s="4" t="s">
        <v>36</v>
      </c>
      <c r="C18" s="4" t="s">
        <v>37</v>
      </c>
    </row>
    <row r="19" spans="1:3" ht="51" x14ac:dyDescent="0.25">
      <c r="A19" s="516"/>
      <c r="B19" s="4" t="s">
        <v>38</v>
      </c>
      <c r="C19" s="4" t="s">
        <v>39</v>
      </c>
    </row>
    <row r="20" spans="1:3" ht="63.75" x14ac:dyDescent="0.25">
      <c r="A20" s="516"/>
      <c r="B20" s="4" t="s">
        <v>40</v>
      </c>
      <c r="C20" s="4" t="s">
        <v>41</v>
      </c>
    </row>
    <row r="21" spans="1:3" ht="127.5" x14ac:dyDescent="0.25">
      <c r="A21" s="516"/>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B6" sqref="B6:AM5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6" t="s">
        <v>1032</v>
      </c>
      <c r="C1" s="776"/>
      <c r="D1" s="77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1"/>
      <c r="C3" s="302" t="s">
        <v>1033</v>
      </c>
      <c r="D3" s="302" t="s">
        <v>1034</v>
      </c>
      <c r="E3" s="15"/>
      <c r="F3" s="15"/>
      <c r="G3" s="15"/>
      <c r="H3" s="15"/>
      <c r="I3" s="15"/>
      <c r="J3" s="15"/>
      <c r="K3" s="15"/>
      <c r="L3" s="15"/>
      <c r="M3" s="15"/>
      <c r="N3" s="15"/>
      <c r="O3" s="15"/>
      <c r="P3" s="15"/>
      <c r="Q3" s="15"/>
      <c r="R3" s="15"/>
      <c r="S3" s="15"/>
      <c r="T3" s="15"/>
      <c r="U3" s="15"/>
    </row>
    <row r="4" spans="1:21" ht="33.75" x14ac:dyDescent="0.25">
      <c r="A4" s="303" t="s">
        <v>77</v>
      </c>
      <c r="B4" s="304" t="s">
        <v>1035</v>
      </c>
      <c r="C4" s="305" t="s">
        <v>1036</v>
      </c>
      <c r="D4" s="306" t="s">
        <v>1037</v>
      </c>
      <c r="E4" s="15"/>
      <c r="F4" s="15"/>
      <c r="G4" s="15"/>
      <c r="H4" s="15"/>
      <c r="I4" s="15"/>
      <c r="J4" s="15"/>
      <c r="K4" s="15"/>
      <c r="L4" s="15"/>
      <c r="M4" s="15"/>
      <c r="N4" s="15"/>
      <c r="O4" s="15"/>
      <c r="P4" s="15"/>
      <c r="Q4" s="15"/>
      <c r="R4" s="15"/>
      <c r="S4" s="15"/>
      <c r="T4" s="15"/>
      <c r="U4" s="15"/>
    </row>
    <row r="5" spans="1:21" ht="101.25" x14ac:dyDescent="0.25">
      <c r="A5" s="303" t="s">
        <v>83</v>
      </c>
      <c r="B5" s="307" t="s">
        <v>1038</v>
      </c>
      <c r="C5" s="308" t="s">
        <v>1039</v>
      </c>
      <c r="D5" s="309" t="s">
        <v>1040</v>
      </c>
      <c r="E5" s="15"/>
      <c r="F5" s="15"/>
      <c r="G5" s="15"/>
      <c r="H5" s="15"/>
      <c r="I5" s="15"/>
      <c r="J5" s="15"/>
      <c r="K5" s="15"/>
      <c r="L5" s="15"/>
      <c r="M5" s="15"/>
      <c r="N5" s="15"/>
      <c r="O5" s="15"/>
      <c r="P5" s="15"/>
      <c r="Q5" s="15"/>
      <c r="R5" s="15"/>
      <c r="S5" s="15"/>
      <c r="T5" s="15"/>
      <c r="U5" s="15"/>
    </row>
    <row r="6" spans="1:21" ht="67.5" x14ac:dyDescent="0.25">
      <c r="A6" s="303" t="s">
        <v>90</v>
      </c>
      <c r="B6" s="310" t="s">
        <v>1041</v>
      </c>
      <c r="C6" s="308" t="s">
        <v>1042</v>
      </c>
      <c r="D6" s="309" t="s">
        <v>1043</v>
      </c>
      <c r="E6" s="15"/>
      <c r="F6" s="15"/>
      <c r="G6" s="15"/>
      <c r="H6" s="15"/>
      <c r="I6" s="15"/>
      <c r="J6" s="15"/>
      <c r="K6" s="15"/>
      <c r="L6" s="15"/>
      <c r="M6" s="15"/>
      <c r="N6" s="15"/>
      <c r="O6" s="15"/>
      <c r="P6" s="15"/>
      <c r="Q6" s="15"/>
      <c r="R6" s="15"/>
      <c r="S6" s="15"/>
      <c r="T6" s="15"/>
      <c r="U6" s="15"/>
    </row>
    <row r="7" spans="1:21" ht="101.25" x14ac:dyDescent="0.25">
      <c r="A7" s="303" t="s">
        <v>97</v>
      </c>
      <c r="B7" s="311" t="s">
        <v>1044</v>
      </c>
      <c r="C7" s="308" t="s">
        <v>1045</v>
      </c>
      <c r="D7" s="309" t="s">
        <v>1046</v>
      </c>
      <c r="E7" s="15"/>
      <c r="F7" s="15"/>
      <c r="G7" s="15"/>
      <c r="H7" s="15"/>
      <c r="I7" s="15"/>
      <c r="J7" s="15"/>
      <c r="K7" s="15"/>
      <c r="L7" s="15"/>
      <c r="M7" s="15"/>
      <c r="N7" s="15"/>
      <c r="O7" s="15"/>
      <c r="P7" s="15"/>
      <c r="Q7" s="15"/>
      <c r="R7" s="15"/>
      <c r="S7" s="15"/>
      <c r="T7" s="15"/>
      <c r="U7" s="15"/>
    </row>
    <row r="8" spans="1:21" ht="67.5" x14ac:dyDescent="0.25">
      <c r="A8" s="303" t="s">
        <v>104</v>
      </c>
      <c r="B8" s="312" t="s">
        <v>1047</v>
      </c>
      <c r="C8" s="308" t="s">
        <v>1048</v>
      </c>
      <c r="D8" s="309" t="s">
        <v>1049</v>
      </c>
      <c r="E8" s="15"/>
      <c r="F8" s="15"/>
      <c r="G8" s="15"/>
      <c r="H8" s="15"/>
      <c r="I8" s="15"/>
      <c r="J8" s="15"/>
      <c r="K8" s="15"/>
      <c r="L8" s="15"/>
      <c r="M8" s="15"/>
      <c r="N8" s="15"/>
      <c r="O8" s="15"/>
      <c r="P8" s="15"/>
      <c r="Q8" s="15"/>
      <c r="R8" s="15"/>
      <c r="S8" s="15"/>
      <c r="T8" s="15"/>
      <c r="U8" s="15"/>
    </row>
    <row r="9" spans="1:21" ht="20.25" x14ac:dyDescent="0.25">
      <c r="A9" s="303"/>
      <c r="B9" s="303"/>
      <c r="C9" s="313"/>
      <c r="D9" s="313"/>
      <c r="E9" s="15"/>
      <c r="F9" s="15"/>
      <c r="G9" s="15"/>
      <c r="H9" s="15"/>
      <c r="I9" s="15"/>
      <c r="J9" s="15"/>
      <c r="K9" s="15"/>
      <c r="L9" s="15"/>
      <c r="M9" s="15"/>
      <c r="N9" s="15"/>
      <c r="O9" s="15"/>
      <c r="P9" s="15"/>
      <c r="Q9" s="15"/>
      <c r="R9" s="15"/>
      <c r="S9" s="15"/>
      <c r="T9" s="15"/>
      <c r="U9" s="15"/>
    </row>
    <row r="10" spans="1:21" ht="16.5" x14ac:dyDescent="0.25">
      <c r="A10" s="303"/>
      <c r="B10" s="348"/>
      <c r="C10" s="348"/>
      <c r="D10" s="348"/>
      <c r="E10" s="303"/>
      <c r="F10" s="15"/>
      <c r="G10" s="15"/>
      <c r="H10" s="15"/>
      <c r="I10" s="15"/>
      <c r="J10" s="15"/>
      <c r="K10" s="15"/>
      <c r="L10" s="15"/>
      <c r="M10" s="15"/>
      <c r="N10" s="15"/>
      <c r="O10" s="15"/>
      <c r="P10" s="15"/>
      <c r="Q10" s="15"/>
      <c r="R10" s="15"/>
      <c r="S10" s="15"/>
      <c r="T10" s="15"/>
      <c r="U10" s="15"/>
    </row>
    <row r="11" spans="1:21" x14ac:dyDescent="0.25">
      <c r="A11" s="303"/>
      <c r="B11" s="303" t="s">
        <v>1050</v>
      </c>
      <c r="C11" s="303" t="s">
        <v>1051</v>
      </c>
      <c r="D11" s="303" t="s">
        <v>546</v>
      </c>
      <c r="E11" s="303"/>
      <c r="F11" s="15"/>
      <c r="G11" s="15"/>
      <c r="H11" s="15"/>
      <c r="I11" s="15"/>
      <c r="J11" s="15"/>
      <c r="K11" s="15"/>
      <c r="L11" s="15"/>
      <c r="M11" s="15"/>
      <c r="N11" s="15"/>
      <c r="O11" s="15"/>
      <c r="P11" s="15"/>
      <c r="Q11" s="15"/>
      <c r="R11" s="15"/>
      <c r="S11" s="15"/>
      <c r="T11" s="15"/>
      <c r="U11" s="15"/>
    </row>
    <row r="12" spans="1:21" x14ac:dyDescent="0.25">
      <c r="A12" s="303"/>
      <c r="B12" s="303" t="s">
        <v>1052</v>
      </c>
      <c r="C12" s="303" t="s">
        <v>1053</v>
      </c>
      <c r="D12" s="303" t="s">
        <v>1054</v>
      </c>
      <c r="E12" s="303"/>
      <c r="F12" s="15"/>
      <c r="G12" s="15"/>
      <c r="H12" s="15"/>
      <c r="I12" s="15"/>
      <c r="J12" s="15"/>
      <c r="K12" s="15"/>
      <c r="L12" s="15"/>
      <c r="M12" s="15"/>
      <c r="N12" s="15"/>
      <c r="O12" s="15"/>
      <c r="P12" s="15"/>
      <c r="Q12" s="15"/>
      <c r="R12" s="15"/>
      <c r="S12" s="15"/>
      <c r="T12" s="15"/>
      <c r="U12" s="15"/>
    </row>
    <row r="13" spans="1:21" x14ac:dyDescent="0.25">
      <c r="A13" s="303"/>
      <c r="B13" s="303"/>
      <c r="C13" s="303" t="s">
        <v>1055</v>
      </c>
      <c r="D13" s="303" t="s">
        <v>1056</v>
      </c>
      <c r="E13" s="303"/>
      <c r="F13" s="15"/>
      <c r="G13" s="15"/>
      <c r="H13" s="15"/>
      <c r="I13" s="15"/>
      <c r="J13" s="15"/>
      <c r="K13" s="15"/>
      <c r="L13" s="15"/>
      <c r="M13" s="15"/>
      <c r="N13" s="15"/>
      <c r="O13" s="15"/>
      <c r="P13" s="15"/>
      <c r="Q13" s="15"/>
      <c r="R13" s="15"/>
      <c r="S13" s="15"/>
      <c r="T13" s="15"/>
      <c r="U13" s="15"/>
    </row>
    <row r="14" spans="1:21" x14ac:dyDescent="0.25">
      <c r="A14" s="303"/>
      <c r="B14" s="303"/>
      <c r="C14" s="303" t="s">
        <v>1057</v>
      </c>
      <c r="D14" s="303" t="s">
        <v>1058</v>
      </c>
      <c r="E14" s="303"/>
      <c r="F14" s="15"/>
      <c r="G14" s="15"/>
      <c r="H14" s="15"/>
      <c r="I14" s="15"/>
      <c r="J14" s="15"/>
      <c r="K14" s="15"/>
      <c r="L14" s="15"/>
      <c r="M14" s="15"/>
      <c r="N14" s="15"/>
      <c r="O14" s="15"/>
      <c r="P14" s="15"/>
      <c r="Q14" s="15"/>
      <c r="R14" s="15"/>
      <c r="S14" s="15"/>
      <c r="T14" s="15"/>
      <c r="U14" s="15"/>
    </row>
    <row r="15" spans="1:21" x14ac:dyDescent="0.25">
      <c r="A15" s="303"/>
      <c r="B15" s="303"/>
      <c r="C15" s="303" t="s">
        <v>1059</v>
      </c>
      <c r="D15" s="303" t="s">
        <v>1060</v>
      </c>
      <c r="E15" s="303"/>
      <c r="F15" s="15"/>
      <c r="G15" s="15"/>
      <c r="H15" s="15"/>
      <c r="I15" s="15"/>
      <c r="J15" s="15"/>
      <c r="K15" s="15"/>
      <c r="L15" s="15"/>
      <c r="M15" s="15"/>
      <c r="N15" s="15"/>
      <c r="O15" s="15"/>
      <c r="P15" s="15"/>
      <c r="Q15" s="15"/>
      <c r="R15" s="15"/>
      <c r="S15" s="15"/>
      <c r="T15" s="15"/>
      <c r="U15" s="15"/>
    </row>
    <row r="16" spans="1:21" x14ac:dyDescent="0.25">
      <c r="A16" s="303"/>
      <c r="B16" s="303"/>
      <c r="C16" s="303"/>
      <c r="D16" s="303"/>
      <c r="E16" s="303"/>
      <c r="F16" s="15"/>
      <c r="G16" s="15"/>
      <c r="H16" s="15"/>
      <c r="I16" s="15"/>
      <c r="J16" s="15"/>
      <c r="K16" s="15"/>
      <c r="L16" s="15"/>
      <c r="M16" s="15"/>
      <c r="N16" s="15"/>
      <c r="O16" s="15"/>
    </row>
    <row r="17" spans="1:15" x14ac:dyDescent="0.25">
      <c r="A17" s="303"/>
      <c r="B17" s="303"/>
      <c r="C17" s="303"/>
      <c r="D17" s="303"/>
      <c r="E17" s="303"/>
      <c r="F17" s="15"/>
      <c r="G17" s="15"/>
      <c r="H17" s="15"/>
      <c r="I17" s="15"/>
      <c r="J17" s="15"/>
      <c r="K17" s="15"/>
      <c r="L17" s="15"/>
      <c r="M17" s="15"/>
      <c r="N17" s="15"/>
      <c r="O17" s="15"/>
    </row>
    <row r="18" spans="1:15" x14ac:dyDescent="0.25">
      <c r="A18" s="303"/>
      <c r="B18" s="303"/>
      <c r="C18" s="303"/>
      <c r="D18" s="303"/>
      <c r="E18" s="303"/>
      <c r="F18" s="15"/>
      <c r="G18" s="15"/>
      <c r="H18" s="15"/>
      <c r="I18" s="15"/>
      <c r="J18" s="15"/>
      <c r="K18" s="15"/>
      <c r="L18" s="15"/>
      <c r="M18" s="15"/>
      <c r="N18" s="15"/>
      <c r="O18" s="15"/>
    </row>
    <row r="19" spans="1:15" x14ac:dyDescent="0.25">
      <c r="A19" s="303"/>
      <c r="B19" s="303"/>
      <c r="C19" s="303"/>
      <c r="D19" s="303"/>
      <c r="E19" s="303"/>
      <c r="F19" s="15"/>
      <c r="G19" s="15"/>
      <c r="H19" s="15"/>
      <c r="I19" s="15"/>
      <c r="J19" s="15"/>
      <c r="K19" s="15"/>
      <c r="L19" s="15"/>
      <c r="M19" s="15"/>
      <c r="N19" s="15"/>
      <c r="O19" s="15"/>
    </row>
    <row r="20" spans="1:15" x14ac:dyDescent="0.25">
      <c r="A20" s="303"/>
      <c r="B20" s="341"/>
      <c r="C20" s="341"/>
      <c r="D20" s="341"/>
      <c r="E20" s="341"/>
      <c r="F20" s="15"/>
      <c r="G20" s="15"/>
      <c r="H20" s="15"/>
      <c r="I20" s="15"/>
      <c r="J20" s="15"/>
      <c r="K20" s="15"/>
      <c r="L20" s="15"/>
      <c r="M20" s="15"/>
      <c r="N20" s="15"/>
      <c r="O20" s="15"/>
    </row>
    <row r="21" spans="1:15" x14ac:dyDescent="0.25">
      <c r="A21" s="303"/>
      <c r="B21" s="341"/>
      <c r="C21" s="341"/>
      <c r="D21" s="341"/>
      <c r="E21" s="341"/>
      <c r="F21" s="15"/>
      <c r="G21" s="15"/>
      <c r="H21" s="15"/>
      <c r="I21" s="15"/>
      <c r="J21" s="15"/>
      <c r="K21" s="15"/>
      <c r="L21" s="15"/>
      <c r="M21" s="15"/>
      <c r="N21" s="15"/>
      <c r="O21" s="15"/>
    </row>
    <row r="22" spans="1:15" ht="20.25" x14ac:dyDescent="0.25">
      <c r="A22" s="303"/>
      <c r="B22" s="341"/>
      <c r="C22" s="343"/>
      <c r="D22" s="343"/>
      <c r="E22" s="341"/>
      <c r="F22" s="15"/>
      <c r="G22" s="15"/>
      <c r="H22" s="15"/>
      <c r="I22" s="15"/>
      <c r="J22" s="15"/>
      <c r="K22" s="15"/>
      <c r="L22" s="15"/>
      <c r="M22" s="15"/>
      <c r="N22" s="15"/>
      <c r="O22" s="15"/>
    </row>
    <row r="23" spans="1:15" ht="20.25" x14ac:dyDescent="0.25">
      <c r="A23" s="303"/>
      <c r="B23" s="341"/>
      <c r="C23" s="343"/>
      <c r="D23" s="343"/>
      <c r="E23" s="341"/>
      <c r="F23" s="15"/>
      <c r="G23" s="15"/>
      <c r="H23" s="15"/>
      <c r="I23" s="15"/>
      <c r="J23" s="15"/>
      <c r="K23" s="15"/>
      <c r="L23" s="15"/>
      <c r="M23" s="15"/>
      <c r="N23" s="15"/>
      <c r="O23" s="15"/>
    </row>
    <row r="24" spans="1:15" ht="20.25" x14ac:dyDescent="0.25">
      <c r="A24" s="303"/>
      <c r="B24" s="341"/>
      <c r="C24" s="343"/>
      <c r="D24" s="343"/>
      <c r="E24" s="341"/>
      <c r="F24" s="15"/>
      <c r="G24" s="15"/>
      <c r="H24" s="15"/>
      <c r="I24" s="15"/>
      <c r="J24" s="15"/>
      <c r="K24" s="15"/>
      <c r="L24" s="15"/>
      <c r="M24" s="15"/>
      <c r="N24" s="15"/>
      <c r="O24" s="15"/>
    </row>
    <row r="25" spans="1:15" ht="20.25" x14ac:dyDescent="0.25">
      <c r="A25" s="303"/>
      <c r="B25" s="341"/>
      <c r="C25" s="343"/>
      <c r="D25" s="343"/>
      <c r="E25" s="341"/>
      <c r="F25" s="15"/>
      <c r="G25" s="15"/>
      <c r="H25" s="15"/>
      <c r="I25" s="15"/>
      <c r="J25" s="15"/>
      <c r="K25" s="15"/>
      <c r="L25" s="15"/>
      <c r="M25" s="15"/>
      <c r="N25" s="15"/>
      <c r="O25" s="15"/>
    </row>
    <row r="26" spans="1:15" ht="20.25" x14ac:dyDescent="0.25">
      <c r="A26" s="303"/>
      <c r="B26" s="341"/>
      <c r="C26" s="343"/>
      <c r="D26" s="343"/>
      <c r="E26" s="341"/>
      <c r="F26" s="15"/>
      <c r="G26" s="15"/>
      <c r="H26" s="15"/>
      <c r="I26" s="15"/>
      <c r="J26" s="15"/>
      <c r="K26" s="15"/>
      <c r="L26" s="15"/>
      <c r="M26" s="15"/>
      <c r="N26" s="15"/>
      <c r="O26" s="15"/>
    </row>
    <row r="27" spans="1:15" ht="20.25" x14ac:dyDescent="0.25">
      <c r="A27" s="303"/>
      <c r="B27" s="341"/>
      <c r="C27" s="343"/>
      <c r="D27" s="343"/>
      <c r="E27" s="341"/>
      <c r="F27" s="15"/>
      <c r="G27" s="15"/>
      <c r="H27" s="15"/>
      <c r="I27" s="15"/>
      <c r="J27" s="15"/>
      <c r="K27" s="15"/>
      <c r="L27" s="15"/>
      <c r="M27" s="15"/>
      <c r="N27" s="15"/>
      <c r="O27" s="15"/>
    </row>
    <row r="28" spans="1:15" ht="20.25" x14ac:dyDescent="0.25">
      <c r="A28" s="303"/>
      <c r="B28" s="341"/>
      <c r="C28" s="343"/>
      <c r="D28" s="343"/>
      <c r="E28" s="341"/>
      <c r="F28" s="15"/>
      <c r="G28" s="15"/>
      <c r="H28" s="15"/>
      <c r="I28" s="15"/>
      <c r="J28" s="15"/>
      <c r="K28" s="15"/>
      <c r="L28" s="15"/>
      <c r="M28" s="15"/>
      <c r="N28" s="15"/>
      <c r="O28" s="15"/>
    </row>
    <row r="29" spans="1:15" ht="20.25" x14ac:dyDescent="0.25">
      <c r="A29" s="303"/>
      <c r="B29" s="341"/>
      <c r="C29" s="343"/>
      <c r="D29" s="343"/>
      <c r="E29" s="341"/>
      <c r="F29" s="15"/>
      <c r="G29" s="15"/>
      <c r="H29" s="15"/>
      <c r="I29" s="15"/>
      <c r="J29" s="15"/>
      <c r="K29" s="15"/>
      <c r="L29" s="15"/>
      <c r="M29" s="15"/>
      <c r="N29" s="15"/>
      <c r="O29" s="15"/>
    </row>
    <row r="30" spans="1:15" ht="20.25" x14ac:dyDescent="0.25">
      <c r="A30" s="303"/>
      <c r="B30" s="341"/>
      <c r="C30" s="343"/>
      <c r="D30" s="343"/>
      <c r="E30" s="341"/>
      <c r="F30" s="15"/>
      <c r="G30" s="15"/>
      <c r="H30" s="15"/>
      <c r="I30" s="15"/>
      <c r="J30" s="15"/>
      <c r="K30" s="15"/>
      <c r="L30" s="15"/>
      <c r="M30" s="15"/>
      <c r="N30" s="15"/>
      <c r="O30" s="15"/>
    </row>
    <row r="31" spans="1:15" ht="20.25" x14ac:dyDescent="0.25">
      <c r="A31" s="303"/>
      <c r="B31" s="341"/>
      <c r="C31" s="343"/>
      <c r="D31" s="343"/>
      <c r="E31" s="341"/>
      <c r="F31" s="15"/>
      <c r="G31" s="15"/>
      <c r="H31" s="15"/>
      <c r="I31" s="15"/>
      <c r="J31" s="15"/>
      <c r="K31" s="15"/>
      <c r="L31" s="15"/>
      <c r="M31" s="15"/>
      <c r="N31" s="15"/>
      <c r="O31" s="15"/>
    </row>
    <row r="32" spans="1:15" ht="20.25" x14ac:dyDescent="0.25">
      <c r="A32" s="303"/>
      <c r="B32" s="341"/>
      <c r="C32" s="343"/>
      <c r="D32" s="343"/>
      <c r="E32" s="341"/>
      <c r="F32" s="15"/>
      <c r="G32" s="15"/>
      <c r="H32" s="15"/>
      <c r="I32" s="15"/>
      <c r="J32" s="15"/>
      <c r="K32" s="15"/>
      <c r="L32" s="15"/>
      <c r="M32" s="15"/>
      <c r="N32" s="15"/>
      <c r="O32" s="15"/>
    </row>
    <row r="33" spans="1:15" ht="20.25" x14ac:dyDescent="0.25">
      <c r="A33" s="303"/>
      <c r="B33" s="341"/>
      <c r="C33" s="343"/>
      <c r="D33" s="343"/>
      <c r="E33" s="341"/>
      <c r="F33" s="15"/>
      <c r="G33" s="15"/>
      <c r="H33" s="15"/>
      <c r="I33" s="15"/>
      <c r="J33" s="15"/>
      <c r="K33" s="15"/>
      <c r="L33" s="15"/>
      <c r="M33" s="15"/>
      <c r="N33" s="15"/>
      <c r="O33" s="15"/>
    </row>
    <row r="34" spans="1:15" ht="20.25" x14ac:dyDescent="0.25">
      <c r="A34" s="303"/>
      <c r="B34" s="341"/>
      <c r="C34" s="343"/>
      <c r="D34" s="343"/>
      <c r="E34" s="341"/>
      <c r="F34" s="15"/>
      <c r="G34" s="15"/>
      <c r="H34" s="15"/>
      <c r="I34" s="15"/>
      <c r="J34" s="15"/>
      <c r="K34" s="15"/>
      <c r="L34" s="15"/>
      <c r="M34" s="15"/>
      <c r="N34" s="15"/>
      <c r="O34" s="15"/>
    </row>
    <row r="35" spans="1:15" ht="20.25" x14ac:dyDescent="0.25">
      <c r="A35" s="303"/>
      <c r="B35" s="341"/>
      <c r="C35" s="343"/>
      <c r="D35" s="343"/>
      <c r="E35" s="341"/>
      <c r="F35" s="15"/>
      <c r="G35" s="15"/>
      <c r="H35" s="15"/>
      <c r="I35" s="15"/>
      <c r="J35" s="15"/>
      <c r="K35" s="15"/>
      <c r="L35" s="15"/>
      <c r="M35" s="15"/>
      <c r="N35" s="15"/>
      <c r="O35" s="15"/>
    </row>
    <row r="36" spans="1:15" ht="20.25" x14ac:dyDescent="0.25">
      <c r="A36" s="303"/>
      <c r="B36" s="341"/>
      <c r="C36" s="343"/>
      <c r="D36" s="343"/>
      <c r="E36" s="341"/>
      <c r="F36" s="15"/>
      <c r="G36" s="15"/>
      <c r="H36" s="15"/>
      <c r="I36" s="15"/>
      <c r="J36" s="15"/>
      <c r="K36" s="15"/>
      <c r="L36" s="15"/>
      <c r="M36" s="15"/>
      <c r="N36" s="15"/>
      <c r="O36" s="15"/>
    </row>
    <row r="37" spans="1:15" ht="20.25" x14ac:dyDescent="0.25">
      <c r="A37" s="303"/>
      <c r="B37" s="303"/>
      <c r="C37" s="313"/>
      <c r="D37" s="313"/>
      <c r="E37" s="15"/>
      <c r="F37" s="15"/>
      <c r="G37" s="15"/>
      <c r="H37" s="15"/>
      <c r="I37" s="15"/>
      <c r="J37" s="15"/>
      <c r="K37" s="15"/>
      <c r="L37" s="15"/>
      <c r="M37" s="15"/>
      <c r="N37" s="15"/>
      <c r="O37" s="15"/>
    </row>
    <row r="38" spans="1:15" ht="20.25" x14ac:dyDescent="0.25">
      <c r="A38" s="303"/>
      <c r="B38" s="303"/>
      <c r="C38" s="313"/>
      <c r="D38" s="313"/>
      <c r="E38" s="15"/>
      <c r="F38" s="15"/>
      <c r="G38" s="15"/>
      <c r="H38" s="15"/>
      <c r="I38" s="15"/>
      <c r="J38" s="15"/>
      <c r="K38" s="15"/>
      <c r="L38" s="15"/>
      <c r="M38" s="15"/>
      <c r="N38" s="15"/>
      <c r="O38" s="15"/>
    </row>
    <row r="39" spans="1:15" ht="20.25" x14ac:dyDescent="0.25">
      <c r="A39" s="303"/>
      <c r="B39" s="303"/>
      <c r="C39" s="313"/>
      <c r="D39" s="313"/>
      <c r="E39" s="15"/>
      <c r="F39" s="15"/>
      <c r="G39" s="15"/>
      <c r="H39" s="15"/>
      <c r="I39" s="15"/>
      <c r="J39" s="15"/>
      <c r="K39" s="15"/>
      <c r="L39" s="15"/>
      <c r="M39" s="15"/>
      <c r="N39" s="15"/>
      <c r="O39" s="15"/>
    </row>
    <row r="40" spans="1:15" ht="20.25" x14ac:dyDescent="0.25">
      <c r="A40" s="303"/>
      <c r="B40" s="303"/>
      <c r="C40" s="313"/>
      <c r="D40" s="313"/>
      <c r="E40" s="15"/>
      <c r="F40" s="15"/>
      <c r="G40" s="15"/>
      <c r="H40" s="15"/>
      <c r="I40" s="15"/>
      <c r="J40" s="15"/>
      <c r="K40" s="15"/>
      <c r="L40" s="15"/>
      <c r="M40" s="15"/>
      <c r="N40" s="15"/>
      <c r="O40" s="15"/>
    </row>
    <row r="41" spans="1:15" ht="20.25" x14ac:dyDescent="0.25">
      <c r="A41" s="303"/>
      <c r="B41" s="303"/>
      <c r="C41" s="313"/>
      <c r="D41" s="313"/>
      <c r="E41" s="15"/>
      <c r="F41" s="15"/>
      <c r="G41" s="15"/>
      <c r="H41" s="15"/>
      <c r="I41" s="15"/>
      <c r="J41" s="15"/>
      <c r="K41" s="15"/>
      <c r="L41" s="15"/>
      <c r="M41" s="15"/>
      <c r="N41" s="15"/>
      <c r="O41" s="15"/>
    </row>
    <row r="42" spans="1:15" ht="20.25" x14ac:dyDescent="0.25">
      <c r="A42" s="303"/>
      <c r="B42" s="303"/>
      <c r="C42" s="313"/>
      <c r="D42" s="313"/>
      <c r="E42" s="15"/>
      <c r="F42" s="15"/>
      <c r="G42" s="15"/>
      <c r="H42" s="15"/>
      <c r="I42" s="15"/>
      <c r="J42" s="15"/>
      <c r="K42" s="15"/>
      <c r="L42" s="15"/>
      <c r="M42" s="15"/>
      <c r="N42" s="15"/>
      <c r="O42" s="15"/>
    </row>
    <row r="43" spans="1:15" ht="20.25" x14ac:dyDescent="0.25">
      <c r="A43" s="303"/>
      <c r="B43" s="303"/>
      <c r="C43" s="313"/>
      <c r="D43" s="313"/>
      <c r="E43" s="15"/>
      <c r="F43" s="15"/>
      <c r="G43" s="15"/>
      <c r="H43" s="15"/>
      <c r="I43" s="15"/>
      <c r="J43" s="15"/>
      <c r="K43" s="15"/>
      <c r="L43" s="15"/>
      <c r="M43" s="15"/>
      <c r="N43" s="15"/>
      <c r="O43" s="15"/>
    </row>
    <row r="44" spans="1:15" ht="20.25" x14ac:dyDescent="0.25">
      <c r="A44" s="303"/>
      <c r="B44" s="303"/>
      <c r="C44" s="313"/>
      <c r="D44" s="313"/>
      <c r="E44" s="15"/>
      <c r="F44" s="15"/>
      <c r="G44" s="15"/>
      <c r="H44" s="15"/>
      <c r="I44" s="15"/>
      <c r="J44" s="15"/>
      <c r="K44" s="15"/>
      <c r="L44" s="15"/>
      <c r="M44" s="15"/>
      <c r="N44" s="15"/>
      <c r="O44" s="15"/>
    </row>
    <row r="45" spans="1:15" ht="20.25" x14ac:dyDescent="0.25">
      <c r="A45" s="303"/>
      <c r="B45" s="303"/>
      <c r="C45" s="313"/>
      <c r="D45" s="313"/>
      <c r="E45" s="15"/>
      <c r="F45" s="15"/>
      <c r="G45" s="15"/>
      <c r="H45" s="15"/>
      <c r="I45" s="15"/>
      <c r="J45" s="15"/>
      <c r="K45" s="15"/>
      <c r="L45" s="15"/>
      <c r="M45" s="15"/>
      <c r="N45" s="15"/>
      <c r="O45" s="15"/>
    </row>
    <row r="46" spans="1:15" ht="20.25" x14ac:dyDescent="0.25">
      <c r="A46" s="303"/>
      <c r="B46" s="303"/>
      <c r="C46" s="313"/>
      <c r="D46" s="313"/>
      <c r="E46" s="15"/>
      <c r="F46" s="15"/>
      <c r="G46" s="15"/>
      <c r="H46" s="15"/>
      <c r="I46" s="15"/>
      <c r="J46" s="15"/>
      <c r="K46" s="15"/>
      <c r="L46" s="15"/>
      <c r="M46" s="15"/>
      <c r="N46" s="15"/>
      <c r="O46" s="15"/>
    </row>
    <row r="47" spans="1:15" ht="20.25" x14ac:dyDescent="0.25">
      <c r="A47" s="303"/>
      <c r="B47" s="303"/>
      <c r="C47" s="313"/>
      <c r="D47" s="313"/>
      <c r="E47" s="15"/>
      <c r="F47" s="15"/>
      <c r="G47" s="15"/>
      <c r="H47" s="15"/>
      <c r="I47" s="15"/>
      <c r="J47" s="15"/>
      <c r="K47" s="15"/>
      <c r="L47" s="15"/>
      <c r="M47" s="15"/>
      <c r="N47" s="15"/>
      <c r="O47" s="15"/>
    </row>
    <row r="48" spans="1:15" ht="20.25" x14ac:dyDescent="0.25">
      <c r="A48" s="303"/>
      <c r="B48" s="303"/>
      <c r="C48" s="313"/>
      <c r="D48" s="313"/>
      <c r="E48" s="15"/>
      <c r="F48" s="15"/>
      <c r="G48" s="15"/>
      <c r="H48" s="15"/>
      <c r="I48" s="15"/>
      <c r="J48" s="15"/>
      <c r="K48" s="15"/>
      <c r="L48" s="15"/>
      <c r="M48" s="15"/>
      <c r="N48" s="15"/>
      <c r="O48" s="15"/>
    </row>
    <row r="49" spans="1:15" ht="20.25" x14ac:dyDescent="0.25">
      <c r="A49" s="303"/>
      <c r="B49" s="303"/>
      <c r="C49" s="313"/>
      <c r="D49" s="313"/>
      <c r="E49" s="15"/>
      <c r="F49" s="15"/>
      <c r="G49" s="15"/>
      <c r="H49" s="15"/>
      <c r="I49" s="15"/>
      <c r="J49" s="15"/>
      <c r="K49" s="15"/>
      <c r="L49" s="15"/>
      <c r="M49" s="15"/>
      <c r="N49" s="15"/>
      <c r="O49" s="15"/>
    </row>
    <row r="50" spans="1:15" ht="20.25" x14ac:dyDescent="0.25">
      <c r="A50" s="303"/>
      <c r="B50" s="303"/>
      <c r="C50" s="313"/>
      <c r="D50" s="313"/>
      <c r="E50" s="15"/>
      <c r="F50" s="15"/>
      <c r="G50" s="15"/>
      <c r="H50" s="15"/>
      <c r="I50" s="15"/>
      <c r="J50" s="15"/>
      <c r="K50" s="15"/>
      <c r="L50" s="15"/>
      <c r="M50" s="15"/>
      <c r="N50" s="15"/>
      <c r="O50" s="15"/>
    </row>
    <row r="51" spans="1:15" ht="20.25" x14ac:dyDescent="0.25">
      <c r="A51" s="303"/>
      <c r="B51" s="303"/>
      <c r="C51" s="313"/>
      <c r="D51" s="313"/>
      <c r="E51" s="15"/>
      <c r="F51" s="15"/>
      <c r="G51" s="15"/>
      <c r="H51" s="15"/>
      <c r="I51" s="15"/>
      <c r="J51" s="15"/>
      <c r="K51" s="15"/>
      <c r="L51" s="15"/>
      <c r="M51" s="15"/>
      <c r="N51" s="15"/>
      <c r="O51" s="15"/>
    </row>
    <row r="52" spans="1:15" ht="20.25" x14ac:dyDescent="0.25">
      <c r="A52" s="303"/>
      <c r="B52" s="314"/>
      <c r="C52" s="315"/>
      <c r="D52" s="315"/>
    </row>
    <row r="53" spans="1:15" ht="20.25" x14ac:dyDescent="0.25">
      <c r="A53" s="303"/>
      <c r="B53" s="314"/>
      <c r="C53" s="315"/>
      <c r="D53" s="315"/>
    </row>
    <row r="54" spans="1:15" ht="20.25" x14ac:dyDescent="0.25">
      <c r="A54" s="303"/>
      <c r="B54" s="314"/>
      <c r="C54" s="315"/>
      <c r="D54" s="315"/>
    </row>
    <row r="55" spans="1:15" ht="20.25" x14ac:dyDescent="0.25">
      <c r="A55" s="303"/>
      <c r="B55" s="314"/>
      <c r="C55" s="315"/>
      <c r="D55" s="315"/>
    </row>
    <row r="56" spans="1:15" ht="20.25" x14ac:dyDescent="0.25">
      <c r="A56" s="303"/>
      <c r="B56" s="314"/>
      <c r="C56" s="315"/>
      <c r="D56" s="315"/>
    </row>
    <row r="57" spans="1:15" ht="20.25" x14ac:dyDescent="0.25">
      <c r="A57" s="303"/>
      <c r="B57" s="314"/>
      <c r="C57" s="315"/>
      <c r="D57" s="315"/>
    </row>
    <row r="58" spans="1:15" ht="20.25" x14ac:dyDescent="0.25">
      <c r="A58" s="303"/>
      <c r="B58" s="314"/>
      <c r="C58" s="315"/>
      <c r="D58" s="315"/>
    </row>
    <row r="59" spans="1:15" ht="20.25" x14ac:dyDescent="0.25">
      <c r="A59" s="303"/>
      <c r="B59" s="314"/>
      <c r="C59" s="315"/>
      <c r="D59" s="315"/>
    </row>
    <row r="60" spans="1:15" ht="20.25" x14ac:dyDescent="0.25">
      <c r="A60" s="303"/>
      <c r="B60" s="314"/>
      <c r="C60" s="315"/>
      <c r="D60" s="315"/>
    </row>
    <row r="61" spans="1:15" ht="20.25" x14ac:dyDescent="0.25">
      <c r="A61" s="303"/>
      <c r="B61" s="314"/>
      <c r="C61" s="315"/>
      <c r="D61" s="315"/>
    </row>
    <row r="62" spans="1:15" ht="20.25" x14ac:dyDescent="0.25">
      <c r="A62" s="303"/>
      <c r="B62" s="314"/>
      <c r="C62" s="315"/>
      <c r="D62" s="315"/>
    </row>
    <row r="63" spans="1:15" ht="20.25" x14ac:dyDescent="0.25">
      <c r="A63" s="303"/>
      <c r="B63" s="314"/>
      <c r="C63" s="315"/>
      <c r="D63" s="315"/>
    </row>
    <row r="64" spans="1:15" ht="20.25" x14ac:dyDescent="0.25">
      <c r="A64" s="303"/>
      <c r="B64" s="314"/>
      <c r="C64" s="315"/>
      <c r="D64" s="315"/>
    </row>
    <row r="65" spans="1:4" ht="20.25" x14ac:dyDescent="0.25">
      <c r="A65" s="303"/>
      <c r="B65" s="314"/>
      <c r="C65" s="315"/>
      <c r="D65" s="315"/>
    </row>
    <row r="66" spans="1:4" ht="20.25" x14ac:dyDescent="0.25">
      <c r="A66" s="303"/>
      <c r="B66" s="314"/>
      <c r="C66" s="315"/>
      <c r="D66" s="315"/>
    </row>
    <row r="67" spans="1:4" ht="20.25" x14ac:dyDescent="0.25">
      <c r="A67" s="303"/>
      <c r="B67" s="314"/>
      <c r="C67" s="315"/>
      <c r="D67" s="315"/>
    </row>
    <row r="68" spans="1:4" ht="20.25" x14ac:dyDescent="0.25">
      <c r="A68" s="303"/>
      <c r="B68" s="314"/>
      <c r="C68" s="315"/>
      <c r="D68" s="315"/>
    </row>
    <row r="69" spans="1:4" ht="20.25" x14ac:dyDescent="0.25">
      <c r="A69" s="303"/>
      <c r="B69" s="314"/>
      <c r="C69" s="315"/>
      <c r="D69" s="315"/>
    </row>
    <row r="70" spans="1:4" ht="20.25" x14ac:dyDescent="0.25">
      <c r="A70" s="303"/>
      <c r="B70" s="314"/>
      <c r="C70" s="315"/>
      <c r="D70" s="315"/>
    </row>
    <row r="71" spans="1:4" ht="20.25" x14ac:dyDescent="0.25">
      <c r="A71" s="303"/>
      <c r="B71" s="314"/>
      <c r="C71" s="315"/>
      <c r="D71" s="315"/>
    </row>
    <row r="72" spans="1:4" ht="20.25" x14ac:dyDescent="0.25">
      <c r="A72" s="303"/>
      <c r="B72" s="314"/>
      <c r="C72" s="315"/>
      <c r="D72" s="315"/>
    </row>
    <row r="73" spans="1:4" ht="20.25" x14ac:dyDescent="0.25">
      <c r="A73" s="303"/>
      <c r="B73" s="314"/>
      <c r="C73" s="315"/>
      <c r="D73" s="315"/>
    </row>
    <row r="74" spans="1:4" ht="20.25" x14ac:dyDescent="0.25">
      <c r="A74" s="303"/>
      <c r="B74" s="314"/>
      <c r="C74" s="315"/>
      <c r="D74" s="315"/>
    </row>
    <row r="75" spans="1:4" ht="20.25" x14ac:dyDescent="0.25">
      <c r="A75" s="303"/>
      <c r="B75" s="314"/>
      <c r="C75" s="315"/>
      <c r="D75" s="315"/>
    </row>
    <row r="76" spans="1:4" ht="20.25" x14ac:dyDescent="0.25">
      <c r="A76" s="303"/>
      <c r="B76" s="314"/>
      <c r="C76" s="315"/>
      <c r="D76" s="315"/>
    </row>
    <row r="77" spans="1:4" ht="20.25" x14ac:dyDescent="0.25">
      <c r="A77" s="303"/>
      <c r="B77" s="314"/>
      <c r="C77" s="315"/>
      <c r="D77" s="315"/>
    </row>
    <row r="78" spans="1:4" ht="20.25" x14ac:dyDescent="0.25">
      <c r="A78" s="303"/>
      <c r="B78" s="314"/>
      <c r="C78" s="315"/>
      <c r="D78" s="315"/>
    </row>
    <row r="79" spans="1:4" ht="20.25" x14ac:dyDescent="0.25">
      <c r="A79" s="303"/>
      <c r="B79" s="314"/>
      <c r="C79" s="315"/>
      <c r="D79" s="315"/>
    </row>
    <row r="80" spans="1:4" ht="20.25" x14ac:dyDescent="0.25">
      <c r="A80" s="303"/>
      <c r="B80" s="314"/>
      <c r="C80" s="315"/>
      <c r="D80" s="315"/>
    </row>
    <row r="81" spans="1:4" ht="20.25" x14ac:dyDescent="0.25">
      <c r="A81" s="303"/>
      <c r="B81" s="314"/>
      <c r="C81" s="315"/>
      <c r="D81" s="315"/>
    </row>
    <row r="82" spans="1:4" ht="20.25" x14ac:dyDescent="0.25">
      <c r="A82" s="303"/>
      <c r="B82" s="314"/>
      <c r="C82" s="315"/>
      <c r="D82" s="315"/>
    </row>
    <row r="83" spans="1:4" ht="20.25" x14ac:dyDescent="0.25">
      <c r="A83" s="303"/>
      <c r="B83" s="314"/>
      <c r="C83" s="315"/>
      <c r="D83" s="315"/>
    </row>
    <row r="84" spans="1:4" ht="20.25" x14ac:dyDescent="0.25">
      <c r="A84" s="303"/>
      <c r="B84" s="314"/>
      <c r="C84" s="315"/>
      <c r="D84" s="315"/>
    </row>
    <row r="85" spans="1:4" ht="20.25" x14ac:dyDescent="0.25">
      <c r="A85" s="303"/>
      <c r="B85" s="314"/>
      <c r="C85" s="315"/>
      <c r="D85" s="315"/>
    </row>
    <row r="86" spans="1:4" ht="20.25" x14ac:dyDescent="0.25">
      <c r="A86" s="303"/>
      <c r="B86" s="314"/>
      <c r="C86" s="315"/>
      <c r="D86" s="315"/>
    </row>
    <row r="87" spans="1:4" ht="20.25" x14ac:dyDescent="0.25">
      <c r="A87" s="303"/>
      <c r="B87" s="314"/>
      <c r="C87" s="315"/>
      <c r="D87" s="315"/>
    </row>
    <row r="88" spans="1:4" ht="20.25" x14ac:dyDescent="0.25">
      <c r="A88" s="303"/>
      <c r="B88" s="314"/>
      <c r="C88" s="315"/>
      <c r="D88" s="315"/>
    </row>
    <row r="89" spans="1:4" ht="20.25" x14ac:dyDescent="0.25">
      <c r="A89" s="303"/>
      <c r="B89" s="314"/>
      <c r="C89" s="315"/>
      <c r="D89" s="315"/>
    </row>
    <row r="90" spans="1:4" ht="20.25" x14ac:dyDescent="0.25">
      <c r="A90" s="303"/>
      <c r="B90" s="314"/>
      <c r="C90" s="315"/>
      <c r="D90" s="315"/>
    </row>
    <row r="91" spans="1:4" ht="20.25" x14ac:dyDescent="0.25">
      <c r="A91" s="303"/>
      <c r="B91" s="314"/>
      <c r="C91" s="315"/>
      <c r="D91" s="315"/>
    </row>
    <row r="92" spans="1:4" ht="20.25" x14ac:dyDescent="0.25">
      <c r="A92" s="303"/>
      <c r="B92" s="314"/>
      <c r="C92" s="315"/>
      <c r="D92" s="315"/>
    </row>
    <row r="93" spans="1:4" ht="20.25" x14ac:dyDescent="0.25">
      <c r="A93" s="303"/>
      <c r="B93" s="314"/>
      <c r="C93" s="315"/>
      <c r="D93" s="315"/>
    </row>
    <row r="94" spans="1:4" ht="20.25" x14ac:dyDescent="0.25">
      <c r="A94" s="303"/>
      <c r="B94" s="314"/>
      <c r="C94" s="315"/>
      <c r="D94" s="315"/>
    </row>
    <row r="95" spans="1:4" ht="20.25" x14ac:dyDescent="0.25">
      <c r="A95" s="303"/>
      <c r="B95" s="314"/>
      <c r="C95" s="315"/>
      <c r="D95" s="315"/>
    </row>
    <row r="96" spans="1:4" ht="20.25" x14ac:dyDescent="0.25">
      <c r="A96" s="303"/>
      <c r="B96" s="314"/>
      <c r="C96" s="315"/>
      <c r="D96" s="315"/>
    </row>
    <row r="97" spans="1:4" ht="20.25" x14ac:dyDescent="0.25">
      <c r="A97" s="303"/>
      <c r="B97" s="314"/>
      <c r="C97" s="315"/>
      <c r="D97" s="315"/>
    </row>
    <row r="98" spans="1:4" ht="20.25" x14ac:dyDescent="0.25">
      <c r="A98" s="303"/>
      <c r="B98" s="314"/>
      <c r="C98" s="315"/>
      <c r="D98" s="315"/>
    </row>
    <row r="99" spans="1:4" ht="20.25" x14ac:dyDescent="0.25">
      <c r="A99" s="303"/>
      <c r="B99" s="314"/>
      <c r="C99" s="315"/>
      <c r="D99" s="315"/>
    </row>
    <row r="100" spans="1:4" ht="20.25" x14ac:dyDescent="0.25">
      <c r="A100" s="303"/>
      <c r="B100" s="314"/>
      <c r="C100" s="315"/>
      <c r="D100" s="315"/>
    </row>
    <row r="101" spans="1:4" ht="20.25" x14ac:dyDescent="0.25">
      <c r="A101" s="303"/>
      <c r="B101" s="314"/>
      <c r="C101" s="315"/>
      <c r="D101" s="315"/>
    </row>
    <row r="102" spans="1:4" ht="20.25" x14ac:dyDescent="0.25">
      <c r="A102" s="303"/>
      <c r="B102" s="314"/>
      <c r="C102" s="315"/>
      <c r="D102" s="315"/>
    </row>
    <row r="103" spans="1:4" ht="20.25" x14ac:dyDescent="0.25">
      <c r="A103" s="303"/>
      <c r="B103" s="314"/>
      <c r="C103" s="315"/>
      <c r="D103" s="315"/>
    </row>
    <row r="104" spans="1:4" ht="20.25" x14ac:dyDescent="0.25">
      <c r="A104" s="303"/>
      <c r="B104" s="314"/>
      <c r="C104" s="315"/>
      <c r="D104" s="315"/>
    </row>
    <row r="105" spans="1:4" ht="20.25" x14ac:dyDescent="0.25">
      <c r="A105" s="303"/>
      <c r="B105" s="314"/>
      <c r="C105" s="315"/>
      <c r="D105" s="315"/>
    </row>
    <row r="106" spans="1:4" ht="20.25" x14ac:dyDescent="0.25">
      <c r="A106" s="303"/>
      <c r="B106" s="314"/>
      <c r="C106" s="315"/>
      <c r="D106" s="315"/>
    </row>
    <row r="107" spans="1:4" ht="20.25" x14ac:dyDescent="0.25">
      <c r="A107" s="303"/>
      <c r="B107" s="314"/>
      <c r="C107" s="315"/>
      <c r="D107" s="315"/>
    </row>
    <row r="108" spans="1:4" ht="20.25" x14ac:dyDescent="0.25">
      <c r="A108" s="303"/>
      <c r="B108" s="314"/>
      <c r="C108" s="315"/>
      <c r="D108" s="315"/>
    </row>
    <row r="109" spans="1:4" ht="20.25" x14ac:dyDescent="0.25">
      <c r="A109" s="303"/>
      <c r="B109" s="314"/>
      <c r="C109" s="315"/>
      <c r="D109" s="315"/>
    </row>
    <row r="110" spans="1:4" ht="20.25" x14ac:dyDescent="0.25">
      <c r="A110" s="303"/>
      <c r="B110" s="314"/>
      <c r="C110" s="315"/>
      <c r="D110" s="315"/>
    </row>
    <row r="111" spans="1:4" ht="20.25" x14ac:dyDescent="0.25">
      <c r="A111" s="303"/>
      <c r="B111" s="314"/>
      <c r="C111" s="315"/>
      <c r="D111" s="315"/>
    </row>
    <row r="112" spans="1:4" ht="20.25" x14ac:dyDescent="0.25">
      <c r="A112" s="303"/>
      <c r="B112" s="314"/>
      <c r="C112" s="315"/>
      <c r="D112" s="315"/>
    </row>
    <row r="113" spans="1:4" ht="20.25" x14ac:dyDescent="0.25">
      <c r="A113" s="303"/>
      <c r="B113" s="314"/>
      <c r="C113" s="315"/>
      <c r="D113" s="315"/>
    </row>
    <row r="114" spans="1:4" ht="20.25" x14ac:dyDescent="0.25">
      <c r="A114" s="303"/>
      <c r="B114" s="314"/>
      <c r="C114" s="315"/>
      <c r="D114" s="315"/>
    </row>
    <row r="115" spans="1:4" ht="20.25" x14ac:dyDescent="0.25">
      <c r="A115" s="303"/>
      <c r="B115" s="314"/>
      <c r="C115" s="315"/>
      <c r="D115" s="315"/>
    </row>
    <row r="116" spans="1:4" ht="20.25" x14ac:dyDescent="0.25">
      <c r="A116" s="303"/>
      <c r="B116" s="314"/>
      <c r="C116" s="315"/>
      <c r="D116" s="315"/>
    </row>
    <row r="117" spans="1:4" ht="20.25" x14ac:dyDescent="0.25">
      <c r="A117" s="303"/>
      <c r="B117" s="314"/>
      <c r="C117" s="315"/>
      <c r="D117" s="315"/>
    </row>
    <row r="118" spans="1:4" ht="20.25" x14ac:dyDescent="0.25">
      <c r="A118" s="303"/>
      <c r="B118" s="314"/>
      <c r="C118" s="315"/>
      <c r="D118" s="315"/>
    </row>
    <row r="119" spans="1:4" ht="20.25" x14ac:dyDescent="0.25">
      <c r="A119" s="303"/>
      <c r="B119" s="314"/>
      <c r="C119" s="315"/>
      <c r="D119" s="315"/>
    </row>
    <row r="120" spans="1:4" ht="20.25" x14ac:dyDescent="0.25">
      <c r="A120" s="303"/>
      <c r="B120" s="314"/>
      <c r="C120" s="315"/>
      <c r="D120" s="315"/>
    </row>
    <row r="121" spans="1:4" ht="20.25" x14ac:dyDescent="0.25">
      <c r="A121" s="303"/>
      <c r="B121" s="314"/>
      <c r="C121" s="315"/>
      <c r="D121" s="315"/>
    </row>
    <row r="122" spans="1:4" ht="20.25" x14ac:dyDescent="0.25">
      <c r="A122" s="303"/>
      <c r="B122" s="314"/>
      <c r="C122" s="315"/>
      <c r="D122" s="315"/>
    </row>
    <row r="123" spans="1:4" ht="20.25" x14ac:dyDescent="0.25">
      <c r="A123" s="303"/>
      <c r="B123" s="314"/>
      <c r="C123" s="315"/>
      <c r="D123" s="315"/>
    </row>
    <row r="124" spans="1:4" ht="20.25" x14ac:dyDescent="0.25">
      <c r="A124" s="303"/>
      <c r="B124" s="314"/>
      <c r="C124" s="315"/>
      <c r="D124" s="315"/>
    </row>
    <row r="125" spans="1:4" ht="20.25" x14ac:dyDescent="0.25">
      <c r="A125" s="303"/>
      <c r="B125" s="314"/>
      <c r="C125" s="315"/>
      <c r="D125" s="315"/>
    </row>
    <row r="126" spans="1:4" ht="20.25" x14ac:dyDescent="0.25">
      <c r="A126" s="303"/>
      <c r="B126" s="314"/>
      <c r="C126" s="315"/>
      <c r="D126" s="315"/>
    </row>
    <row r="127" spans="1:4" ht="20.25" x14ac:dyDescent="0.25">
      <c r="A127" s="303"/>
      <c r="B127" s="314"/>
      <c r="C127" s="315"/>
      <c r="D127" s="315"/>
    </row>
    <row r="128" spans="1:4" ht="20.25" x14ac:dyDescent="0.25">
      <c r="A128" s="303"/>
      <c r="B128" s="314"/>
      <c r="C128" s="315"/>
      <c r="D128" s="315"/>
    </row>
    <row r="129" spans="1:4" ht="20.25" x14ac:dyDescent="0.25">
      <c r="A129" s="303"/>
      <c r="B129" s="314"/>
      <c r="C129" s="315"/>
      <c r="D129" s="315"/>
    </row>
    <row r="130" spans="1:4" ht="20.25" x14ac:dyDescent="0.25">
      <c r="A130" s="303"/>
      <c r="B130" s="314"/>
      <c r="C130" s="315"/>
      <c r="D130" s="315"/>
    </row>
    <row r="131" spans="1:4" ht="20.25" x14ac:dyDescent="0.25">
      <c r="A131" s="303"/>
      <c r="B131" s="314"/>
      <c r="C131" s="315"/>
      <c r="D131" s="315"/>
    </row>
    <row r="132" spans="1:4" ht="20.25" x14ac:dyDescent="0.25">
      <c r="A132" s="303"/>
      <c r="B132" s="314"/>
      <c r="C132" s="315"/>
      <c r="D132" s="315"/>
    </row>
    <row r="133" spans="1:4" ht="20.25" x14ac:dyDescent="0.25">
      <c r="A133" s="303"/>
      <c r="B133" s="314"/>
      <c r="C133" s="315"/>
      <c r="D133" s="315"/>
    </row>
    <row r="134" spans="1:4" ht="20.25" x14ac:dyDescent="0.25">
      <c r="A134" s="303"/>
      <c r="B134" s="314"/>
      <c r="C134" s="315"/>
      <c r="D134" s="315"/>
    </row>
    <row r="135" spans="1:4" ht="20.25" x14ac:dyDescent="0.25">
      <c r="A135" s="303"/>
      <c r="B135" s="314"/>
      <c r="C135" s="315"/>
      <c r="D135" s="315"/>
    </row>
    <row r="136" spans="1:4" ht="20.25" x14ac:dyDescent="0.25">
      <c r="A136" s="303"/>
      <c r="B136" s="314"/>
      <c r="C136" s="315"/>
      <c r="D136" s="315"/>
    </row>
    <row r="137" spans="1:4" ht="20.25" x14ac:dyDescent="0.25">
      <c r="A137" s="303"/>
      <c r="B137" s="314"/>
      <c r="C137" s="315"/>
      <c r="D137" s="315"/>
    </row>
    <row r="138" spans="1:4" ht="20.25" x14ac:dyDescent="0.25">
      <c r="A138" s="303"/>
      <c r="B138" s="314"/>
      <c r="C138" s="315"/>
      <c r="D138" s="315"/>
    </row>
    <row r="139" spans="1:4" ht="20.25" x14ac:dyDescent="0.25">
      <c r="A139" s="303"/>
      <c r="B139" s="314"/>
      <c r="C139" s="315"/>
      <c r="D139" s="315"/>
    </row>
    <row r="140" spans="1:4" ht="20.25" x14ac:dyDescent="0.25">
      <c r="A140" s="303"/>
      <c r="B140" s="314"/>
      <c r="C140" s="315"/>
      <c r="D140" s="315"/>
    </row>
    <row r="141" spans="1:4" ht="20.25" x14ac:dyDescent="0.25">
      <c r="A141" s="303"/>
      <c r="B141" s="314"/>
      <c r="C141" s="315"/>
      <c r="D141" s="315"/>
    </row>
    <row r="142" spans="1:4" ht="20.25" x14ac:dyDescent="0.25">
      <c r="A142" s="303"/>
      <c r="B142" s="314"/>
      <c r="C142" s="315"/>
      <c r="D142" s="315"/>
    </row>
    <row r="143" spans="1:4" ht="20.25" x14ac:dyDescent="0.25">
      <c r="A143" s="303"/>
      <c r="B143" s="314"/>
      <c r="C143" s="315"/>
      <c r="D143" s="315"/>
    </row>
    <row r="144" spans="1:4" ht="20.25" x14ac:dyDescent="0.25">
      <c r="A144" s="303"/>
      <c r="B144" s="314"/>
      <c r="C144" s="315"/>
      <c r="D144" s="315"/>
    </row>
    <row r="145" spans="1:4" ht="20.25" x14ac:dyDescent="0.25">
      <c r="A145" s="303"/>
      <c r="B145" s="314"/>
      <c r="C145" s="315"/>
      <c r="D145" s="315"/>
    </row>
    <row r="146" spans="1:4" ht="20.25" x14ac:dyDescent="0.25">
      <c r="A146" s="303"/>
      <c r="B146" s="314"/>
      <c r="C146" s="315"/>
      <c r="D146" s="315"/>
    </row>
    <row r="147" spans="1:4" ht="20.25" x14ac:dyDescent="0.25">
      <c r="A147" s="303"/>
      <c r="B147" s="314"/>
      <c r="C147" s="315"/>
      <c r="D147" s="315"/>
    </row>
    <row r="148" spans="1:4" ht="20.25" x14ac:dyDescent="0.25">
      <c r="A148" s="303"/>
      <c r="B148" s="314"/>
      <c r="C148" s="315"/>
      <c r="D148" s="315"/>
    </row>
    <row r="149" spans="1:4" ht="20.25" x14ac:dyDescent="0.25">
      <c r="A149" s="303"/>
      <c r="B149" s="314"/>
      <c r="C149" s="315"/>
      <c r="D149" s="315"/>
    </row>
    <row r="150" spans="1:4" ht="20.25" x14ac:dyDescent="0.25">
      <c r="A150" s="303"/>
      <c r="B150" s="314"/>
      <c r="C150" s="315"/>
      <c r="D150" s="315"/>
    </row>
    <row r="151" spans="1:4" ht="20.25" x14ac:dyDescent="0.25">
      <c r="A151" s="303"/>
      <c r="B151" s="314"/>
      <c r="C151" s="315"/>
      <c r="D151" s="315"/>
    </row>
    <row r="152" spans="1:4" ht="20.25" x14ac:dyDescent="0.25">
      <c r="A152" s="303"/>
      <c r="B152" s="314"/>
      <c r="C152" s="315"/>
      <c r="D152" s="315"/>
    </row>
    <row r="153" spans="1:4" ht="20.25" x14ac:dyDescent="0.25">
      <c r="A153" s="303"/>
      <c r="B153" s="314"/>
      <c r="C153" s="315"/>
      <c r="D153" s="315"/>
    </row>
    <row r="154" spans="1:4" ht="20.25" x14ac:dyDescent="0.25">
      <c r="A154" s="303"/>
      <c r="B154" s="314"/>
      <c r="C154" s="315"/>
      <c r="D154" s="315"/>
    </row>
    <row r="155" spans="1:4" ht="20.25" x14ac:dyDescent="0.25">
      <c r="A155" s="303"/>
      <c r="B155" s="314"/>
      <c r="C155" s="315"/>
      <c r="D155" s="315"/>
    </row>
    <row r="156" spans="1:4" ht="20.25" x14ac:dyDescent="0.25">
      <c r="A156" s="303"/>
      <c r="B156" s="314"/>
      <c r="C156" s="315"/>
      <c r="D156" s="315"/>
    </row>
    <row r="157" spans="1:4" ht="20.25" x14ac:dyDescent="0.25">
      <c r="A157" s="303"/>
      <c r="B157" s="314"/>
      <c r="C157" s="315"/>
      <c r="D157" s="315"/>
    </row>
    <row r="158" spans="1:4" ht="20.25" x14ac:dyDescent="0.25">
      <c r="A158" s="303"/>
      <c r="B158" s="314"/>
      <c r="C158" s="315"/>
      <c r="D158" s="315"/>
    </row>
    <row r="159" spans="1:4" ht="20.25" x14ac:dyDescent="0.25">
      <c r="A159" s="303"/>
      <c r="B159" s="314"/>
      <c r="C159" s="315"/>
      <c r="D159" s="315"/>
    </row>
    <row r="160" spans="1:4" ht="20.25" x14ac:dyDescent="0.25">
      <c r="A160" s="303"/>
      <c r="B160" s="314"/>
      <c r="C160" s="315"/>
      <c r="D160" s="315"/>
    </row>
    <row r="161" spans="1:4" ht="20.25" x14ac:dyDescent="0.25">
      <c r="A161" s="303"/>
      <c r="B161" s="314"/>
      <c r="C161" s="315"/>
      <c r="D161" s="315"/>
    </row>
    <row r="162" spans="1:4" ht="20.25" x14ac:dyDescent="0.25">
      <c r="A162" s="303"/>
      <c r="B162" s="314"/>
      <c r="C162" s="315"/>
      <c r="D162" s="315"/>
    </row>
    <row r="163" spans="1:4" ht="20.25" x14ac:dyDescent="0.25">
      <c r="A163" s="303"/>
      <c r="B163" s="314"/>
      <c r="C163" s="315"/>
      <c r="D163" s="315"/>
    </row>
    <row r="164" spans="1:4" ht="20.25" x14ac:dyDescent="0.25">
      <c r="A164" s="303"/>
      <c r="B164" s="314"/>
      <c r="C164" s="315"/>
      <c r="D164" s="315"/>
    </row>
    <row r="165" spans="1:4" ht="20.25" x14ac:dyDescent="0.25">
      <c r="A165" s="303"/>
      <c r="B165" s="314"/>
      <c r="C165" s="315"/>
      <c r="D165" s="315"/>
    </row>
    <row r="166" spans="1:4" ht="20.25" x14ac:dyDescent="0.25">
      <c r="A166" s="303"/>
      <c r="B166" s="314"/>
      <c r="C166" s="315"/>
      <c r="D166" s="315"/>
    </row>
    <row r="167" spans="1:4" ht="20.25" x14ac:dyDescent="0.25">
      <c r="A167" s="303"/>
      <c r="B167" s="314"/>
      <c r="C167" s="315"/>
      <c r="D167" s="315"/>
    </row>
    <row r="168" spans="1:4" ht="20.25" x14ac:dyDescent="0.25">
      <c r="A168" s="303"/>
      <c r="B168" s="314"/>
      <c r="C168" s="315"/>
      <c r="D168" s="315"/>
    </row>
    <row r="169" spans="1:4" ht="20.25" x14ac:dyDescent="0.25">
      <c r="A169" s="303"/>
      <c r="B169" s="314"/>
      <c r="C169" s="315"/>
      <c r="D169" s="315"/>
    </row>
    <row r="170" spans="1:4" ht="20.25" x14ac:dyDescent="0.25">
      <c r="A170" s="303"/>
      <c r="B170" s="314"/>
      <c r="C170" s="315"/>
      <c r="D170" s="315"/>
    </row>
    <row r="171" spans="1:4" ht="20.25" x14ac:dyDescent="0.25">
      <c r="A171" s="303"/>
      <c r="B171" s="314"/>
      <c r="C171" s="315"/>
      <c r="D171" s="315"/>
    </row>
    <row r="172" spans="1:4" ht="20.25" x14ac:dyDescent="0.25">
      <c r="A172" s="303"/>
      <c r="B172" s="314"/>
      <c r="C172" s="315"/>
      <c r="D172" s="315"/>
    </row>
    <row r="173" spans="1:4" ht="20.25" x14ac:dyDescent="0.25">
      <c r="A173" s="303"/>
      <c r="B173" s="314"/>
      <c r="C173" s="315"/>
      <c r="D173" s="315"/>
    </row>
    <row r="174" spans="1:4" ht="20.25" x14ac:dyDescent="0.25">
      <c r="A174" s="303"/>
      <c r="B174" s="314"/>
      <c r="C174" s="315"/>
      <c r="D174" s="315"/>
    </row>
    <row r="175" spans="1:4" ht="20.25" x14ac:dyDescent="0.25">
      <c r="A175" s="303"/>
      <c r="B175" s="314"/>
      <c r="C175" s="315"/>
      <c r="D175" s="315"/>
    </row>
    <row r="176" spans="1:4" ht="20.25" x14ac:dyDescent="0.25">
      <c r="A176" s="303"/>
      <c r="B176" s="314"/>
      <c r="C176" s="315"/>
      <c r="D176" s="315"/>
    </row>
    <row r="177" spans="1:4" ht="20.25" x14ac:dyDescent="0.25">
      <c r="A177" s="303"/>
      <c r="B177" s="314"/>
      <c r="C177" s="315"/>
      <c r="D177" s="315"/>
    </row>
    <row r="178" spans="1:4" ht="20.25" x14ac:dyDescent="0.25">
      <c r="A178" s="303"/>
      <c r="B178" s="314"/>
      <c r="C178" s="315"/>
      <c r="D178" s="315"/>
    </row>
    <row r="179" spans="1:4" ht="20.25" x14ac:dyDescent="0.25">
      <c r="A179" s="303"/>
      <c r="B179" s="314"/>
      <c r="C179" s="315"/>
      <c r="D179" s="315"/>
    </row>
    <row r="180" spans="1:4" ht="20.25" x14ac:dyDescent="0.25">
      <c r="A180" s="303"/>
      <c r="B180" s="314"/>
      <c r="C180" s="315"/>
      <c r="D180" s="315"/>
    </row>
    <row r="181" spans="1:4" ht="20.25" x14ac:dyDescent="0.25">
      <c r="A181" s="303"/>
      <c r="B181" s="314"/>
      <c r="C181" s="315"/>
      <c r="D181" s="315"/>
    </row>
    <row r="182" spans="1:4" ht="20.25" x14ac:dyDescent="0.25">
      <c r="A182" s="303"/>
      <c r="B182" s="314"/>
      <c r="C182" s="315"/>
      <c r="D182" s="315"/>
    </row>
    <row r="183" spans="1:4" ht="20.25" x14ac:dyDescent="0.25">
      <c r="A183" s="303"/>
      <c r="B183" s="314"/>
      <c r="C183" s="315"/>
      <c r="D183" s="315"/>
    </row>
    <row r="184" spans="1:4" ht="20.25" x14ac:dyDescent="0.25">
      <c r="A184" s="303"/>
      <c r="B184" s="314"/>
      <c r="C184" s="315"/>
      <c r="D184" s="315"/>
    </row>
    <row r="185" spans="1:4" ht="20.25" x14ac:dyDescent="0.25">
      <c r="A185" s="303"/>
      <c r="B185" s="314"/>
      <c r="C185" s="315"/>
      <c r="D185" s="315"/>
    </row>
    <row r="186" spans="1:4" ht="20.25" x14ac:dyDescent="0.25">
      <c r="A186" s="303"/>
      <c r="B186" s="314"/>
      <c r="C186" s="315"/>
      <c r="D186" s="315"/>
    </row>
    <row r="187" spans="1:4" ht="20.25" x14ac:dyDescent="0.25">
      <c r="A187" s="303"/>
      <c r="B187" s="314"/>
      <c r="C187" s="315"/>
      <c r="D187" s="315"/>
    </row>
    <row r="188" spans="1:4" ht="20.25" x14ac:dyDescent="0.25">
      <c r="A188" s="303"/>
      <c r="B188" s="314"/>
      <c r="C188" s="315"/>
      <c r="D188" s="315"/>
    </row>
    <row r="189" spans="1:4" ht="20.25" x14ac:dyDescent="0.25">
      <c r="A189" s="303"/>
      <c r="B189" s="314"/>
      <c r="C189" s="315"/>
      <c r="D189" s="315"/>
    </row>
    <row r="190" spans="1:4" ht="20.25" x14ac:dyDescent="0.25">
      <c r="A190" s="303"/>
      <c r="B190" s="314"/>
      <c r="C190" s="315"/>
      <c r="D190" s="315"/>
    </row>
    <row r="191" spans="1:4" ht="20.25" x14ac:dyDescent="0.25">
      <c r="A191" s="303"/>
      <c r="B191" s="314"/>
      <c r="C191" s="315"/>
      <c r="D191" s="315"/>
    </row>
    <row r="192" spans="1:4" ht="20.25" x14ac:dyDescent="0.25">
      <c r="A192" s="303"/>
      <c r="B192" s="314"/>
      <c r="C192" s="315"/>
      <c r="D192" s="315"/>
    </row>
    <row r="193" spans="1:4" ht="20.25" x14ac:dyDescent="0.25">
      <c r="A193" s="303"/>
      <c r="B193" s="314"/>
      <c r="C193" s="315"/>
      <c r="D193" s="315"/>
    </row>
    <row r="194" spans="1:4" ht="20.25" x14ac:dyDescent="0.25">
      <c r="A194" s="303"/>
      <c r="B194" s="314"/>
      <c r="C194" s="315"/>
      <c r="D194" s="315"/>
    </row>
    <row r="195" spans="1:4" ht="20.25" x14ac:dyDescent="0.25">
      <c r="A195" s="303"/>
      <c r="B195" s="314"/>
      <c r="C195" s="315"/>
      <c r="D195" s="315"/>
    </row>
    <row r="196" spans="1:4" ht="20.25" x14ac:dyDescent="0.25">
      <c r="A196" s="303"/>
      <c r="B196" s="314"/>
      <c r="C196" s="315"/>
      <c r="D196" s="315"/>
    </row>
    <row r="197" spans="1:4" ht="20.25" x14ac:dyDescent="0.25">
      <c r="A197" s="303"/>
      <c r="B197" s="314"/>
      <c r="C197" s="315"/>
      <c r="D197" s="315"/>
    </row>
    <row r="198" spans="1:4" ht="20.25" x14ac:dyDescent="0.25">
      <c r="A198" s="303"/>
      <c r="B198" s="314"/>
      <c r="C198" s="315"/>
      <c r="D198" s="315"/>
    </row>
    <row r="199" spans="1:4" ht="20.25" x14ac:dyDescent="0.25">
      <c r="A199" s="303"/>
      <c r="B199" s="314"/>
      <c r="C199" s="315"/>
      <c r="D199" s="315"/>
    </row>
    <row r="200" spans="1:4" ht="20.25" x14ac:dyDescent="0.25">
      <c r="A200" s="303"/>
      <c r="B200" s="314"/>
      <c r="C200" s="315"/>
      <c r="D200" s="315"/>
    </row>
    <row r="201" spans="1:4" ht="20.25" x14ac:dyDescent="0.25">
      <c r="A201" s="303"/>
      <c r="B201" s="314"/>
      <c r="C201" s="315"/>
      <c r="D201" s="315"/>
    </row>
    <row r="202" spans="1:4" ht="20.25" x14ac:dyDescent="0.25">
      <c r="A202" s="303"/>
      <c r="B202" s="314"/>
      <c r="C202" s="315"/>
      <c r="D202" s="315"/>
    </row>
    <row r="203" spans="1:4" ht="20.25" x14ac:dyDescent="0.25">
      <c r="A203" s="303"/>
      <c r="B203" s="314"/>
      <c r="C203" s="315"/>
      <c r="D203" s="315"/>
    </row>
    <row r="204" spans="1:4" ht="20.25" x14ac:dyDescent="0.25">
      <c r="A204" s="303"/>
      <c r="B204" s="314"/>
      <c r="C204" s="315"/>
      <c r="D204" s="315"/>
    </row>
    <row r="205" spans="1:4" ht="20.25" x14ac:dyDescent="0.25">
      <c r="A205" s="303"/>
      <c r="B205" s="314"/>
      <c r="C205" s="315"/>
      <c r="D205" s="315"/>
    </row>
    <row r="206" spans="1:4" ht="20.25" x14ac:dyDescent="0.25">
      <c r="A206" s="303"/>
      <c r="B206" s="314"/>
      <c r="C206" s="315"/>
      <c r="D206" s="315"/>
    </row>
    <row r="207" spans="1:4" ht="20.25" x14ac:dyDescent="0.25">
      <c r="A207" s="303"/>
      <c r="B207" s="314"/>
      <c r="C207" s="315"/>
      <c r="D207" s="315"/>
    </row>
    <row r="208" spans="1:4" x14ac:dyDescent="0.25">
      <c r="A208" s="15"/>
      <c r="B208" s="314"/>
      <c r="C208" s="314"/>
      <c r="D208" s="314"/>
    </row>
    <row r="209" spans="1:8" ht="20.25" x14ac:dyDescent="0.25">
      <c r="A209" s="15"/>
      <c r="B209" s="316" t="s">
        <v>1061</v>
      </c>
      <c r="C209" s="316" t="s">
        <v>1062</v>
      </c>
      <c r="D209" t="s">
        <v>1061</v>
      </c>
      <c r="E209" t="s">
        <v>1062</v>
      </c>
    </row>
    <row r="210" spans="1:8" ht="21" x14ac:dyDescent="0.35">
      <c r="A210" s="15"/>
      <c r="B210" s="317" t="s">
        <v>1063</v>
      </c>
      <c r="C210" s="317"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x14ac:dyDescent="0.35">
      <c r="A211" s="15"/>
      <c r="B211" s="317" t="s">
        <v>1063</v>
      </c>
      <c r="C211" s="317" t="s">
        <v>1039</v>
      </c>
      <c r="E211" t="s">
        <v>1064</v>
      </c>
      <c r="F211" t="str">
        <f t="shared" ref="F211:F221" si="0">IF(NOT(ISBLANK(D211)),D211,IF(NOT(ISBLANK(E211)),"     "&amp;E211,FALSE))</f>
        <v xml:space="preserve">     Afectación menor a 10 SMLMV .</v>
      </c>
    </row>
    <row r="212" spans="1:8" ht="21" x14ac:dyDescent="0.35">
      <c r="A212" s="15"/>
      <c r="B212" s="317" t="s">
        <v>1063</v>
      </c>
      <c r="C212" s="317" t="s">
        <v>1065</v>
      </c>
      <c r="E212" t="s">
        <v>1039</v>
      </c>
      <c r="F212" t="str">
        <f t="shared" si="0"/>
        <v xml:space="preserve">     Entre 10 y 50 SMLMV </v>
      </c>
    </row>
    <row r="213" spans="1:8" ht="21" x14ac:dyDescent="0.35">
      <c r="A213" s="15"/>
      <c r="B213" s="317" t="s">
        <v>1063</v>
      </c>
      <c r="C213" s="317" t="s">
        <v>1066</v>
      </c>
      <c r="E213" t="s">
        <v>1042</v>
      </c>
      <c r="F213" t="str">
        <f t="shared" si="0"/>
        <v xml:space="preserve">     Entre 51 y 100 SMLMV </v>
      </c>
    </row>
    <row r="214" spans="1:8" ht="21" x14ac:dyDescent="0.35">
      <c r="A214" s="15"/>
      <c r="B214" s="317" t="s">
        <v>1063</v>
      </c>
      <c r="C214" s="317" t="s">
        <v>1067</v>
      </c>
      <c r="E214" t="s">
        <v>1045</v>
      </c>
      <c r="F214" t="str">
        <f t="shared" si="0"/>
        <v xml:space="preserve">     Entre 101 y 500 SMLMV </v>
      </c>
    </row>
    <row r="215" spans="1:8" ht="21" x14ac:dyDescent="0.35">
      <c r="A215" s="15"/>
      <c r="B215" s="317" t="s">
        <v>1034</v>
      </c>
      <c r="C215" s="317" t="s">
        <v>1037</v>
      </c>
      <c r="E215" t="s">
        <v>1048</v>
      </c>
      <c r="F215" t="str">
        <f t="shared" si="0"/>
        <v xml:space="preserve">     Mayor a 501 SMLMV </v>
      </c>
    </row>
    <row r="216" spans="1:8" ht="21" x14ac:dyDescent="0.35">
      <c r="A216" s="15"/>
      <c r="B216" s="317" t="s">
        <v>1034</v>
      </c>
      <c r="C216" s="317" t="s">
        <v>1040</v>
      </c>
      <c r="D216" t="s">
        <v>1034</v>
      </c>
      <c r="F216" t="str">
        <f t="shared" si="0"/>
        <v>Pérdida Reputacional</v>
      </c>
    </row>
    <row r="217" spans="1:8" ht="21" x14ac:dyDescent="0.35">
      <c r="A217" s="15"/>
      <c r="B217" s="317" t="s">
        <v>1034</v>
      </c>
      <c r="C217" s="317" t="s">
        <v>1043</v>
      </c>
      <c r="E217" t="s">
        <v>1037</v>
      </c>
      <c r="F217" t="str">
        <f t="shared" si="0"/>
        <v xml:space="preserve">     El riesgo afecta la imagen de alguna área de la organización</v>
      </c>
    </row>
    <row r="218" spans="1:8" ht="21" x14ac:dyDescent="0.35">
      <c r="A218" s="15"/>
      <c r="B218" s="317" t="s">
        <v>1034</v>
      </c>
      <c r="C218" s="317" t="s">
        <v>1046</v>
      </c>
      <c r="E218" t="s">
        <v>1040</v>
      </c>
      <c r="F218" t="str">
        <f t="shared" si="0"/>
        <v xml:space="preserve">     El riesgo afecta la imagen de la entidad internamente, de conocimiento general, nivel interno, de junta dircetiva y accionistas y/o de provedores</v>
      </c>
    </row>
    <row r="219" spans="1:8" ht="21" x14ac:dyDescent="0.35">
      <c r="A219" s="15"/>
      <c r="B219" s="317" t="s">
        <v>1034</v>
      </c>
      <c r="C219" s="317" t="s">
        <v>1049</v>
      </c>
      <c r="E219" t="s">
        <v>1043</v>
      </c>
      <c r="F219" t="str">
        <f t="shared" si="0"/>
        <v xml:space="preserve">     El riesgo afecta la imagen de la entidad con algunos usuarios de relevancia frente al logro de los objetivos</v>
      </c>
    </row>
    <row r="220" spans="1:8" x14ac:dyDescent="0.25">
      <c r="A220" s="15"/>
      <c r="B220" s="318"/>
      <c r="C220" s="318"/>
      <c r="E220" t="s">
        <v>1046</v>
      </c>
      <c r="F220" t="str">
        <f t="shared" si="0"/>
        <v xml:space="preserve">     El riesgo afecta la imagen de de la entidad con efecto publicitario sostenido a nivel de sector administrativo, nivel departamental o municipal</v>
      </c>
    </row>
    <row r="221" spans="1:8" x14ac:dyDescent="0.25">
      <c r="A221" s="15"/>
      <c r="B221" s="318" t="str">
        <f t="array" ref="B221:B223">_xlfn.UNIQUE(Tabla112[[#All],[Criterios]])</f>
        <v>Criterios</v>
      </c>
      <c r="C221" s="318"/>
      <c r="E221" t="s">
        <v>1049</v>
      </c>
      <c r="F221" t="str">
        <f t="shared" si="0"/>
        <v xml:space="preserve">     El riesgo afecta la imagen de la entidad a nivel nacional, con efecto publicitarios sostenible a nivel país</v>
      </c>
    </row>
    <row r="222" spans="1:8" x14ac:dyDescent="0.25">
      <c r="A222" s="15"/>
      <c r="B222" s="318" t="str">
        <v>Afectación Económica o presupuestal</v>
      </c>
      <c r="C222" s="318"/>
    </row>
    <row r="223" spans="1:8" x14ac:dyDescent="0.25">
      <c r="B223" s="318" t="str">
        <v>Pérdida Reputacional</v>
      </c>
      <c r="C223" s="318"/>
      <c r="F223" s="319" t="s">
        <v>1068</v>
      </c>
    </row>
    <row r="224" spans="1:8" x14ac:dyDescent="0.25">
      <c r="B224" s="320"/>
      <c r="C224" s="320"/>
      <c r="F224" s="319" t="s">
        <v>1069</v>
      </c>
    </row>
    <row r="225" spans="2:4" x14ac:dyDescent="0.25">
      <c r="B225" s="320"/>
      <c r="C225" s="320"/>
    </row>
    <row r="226" spans="2:4" x14ac:dyDescent="0.25">
      <c r="B226" s="320"/>
      <c r="C226" s="320"/>
    </row>
    <row r="227" spans="2:4" x14ac:dyDescent="0.25">
      <c r="B227" s="320"/>
      <c r="C227" s="320"/>
      <c r="D227" s="320"/>
    </row>
    <row r="228" spans="2:4" x14ac:dyDescent="0.25">
      <c r="B228" s="320"/>
      <c r="C228" s="320"/>
      <c r="D228" s="320"/>
    </row>
    <row r="229" spans="2:4" x14ac:dyDescent="0.25">
      <c r="B229" s="320"/>
      <c r="C229" s="320"/>
      <c r="D229" s="320"/>
    </row>
    <row r="230" spans="2:4" x14ac:dyDescent="0.25">
      <c r="B230" s="320"/>
      <c r="C230" s="320"/>
      <c r="D230" s="320"/>
    </row>
    <row r="231" spans="2:4" x14ac:dyDescent="0.25">
      <c r="B231" s="320"/>
      <c r="C231" s="320"/>
      <c r="D231" s="320"/>
    </row>
    <row r="232" spans="2:4" x14ac:dyDescent="0.25">
      <c r="B232" s="320"/>
      <c r="C232" s="320"/>
      <c r="D232" s="32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B6" sqref="B6:AM55"/>
    </sheetView>
  </sheetViews>
  <sheetFormatPr baseColWidth="10" defaultColWidth="11.42578125" defaultRowHeight="15" x14ac:dyDescent="0.25"/>
  <cols>
    <col min="2" max="2" width="22" customWidth="1"/>
    <col min="5" max="5" width="24.28515625" bestFit="1" customWidth="1"/>
  </cols>
  <sheetData>
    <row r="2" spans="2:5" x14ac:dyDescent="0.25">
      <c r="B2" t="s">
        <v>553</v>
      </c>
      <c r="E2" t="s">
        <v>1070</v>
      </c>
    </row>
    <row r="3" spans="2:5" x14ac:dyDescent="0.25">
      <c r="B3" t="s">
        <v>1071</v>
      </c>
      <c r="E3" t="s">
        <v>541</v>
      </c>
    </row>
    <row r="4" spans="2:5" x14ac:dyDescent="0.25">
      <c r="B4" t="s">
        <v>1072</v>
      </c>
      <c r="E4" t="s">
        <v>1073</v>
      </c>
    </row>
    <row r="5" spans="2:5" x14ac:dyDescent="0.25">
      <c r="B5" t="s">
        <v>1074</v>
      </c>
    </row>
    <row r="8" spans="2:5" x14ac:dyDescent="0.25">
      <c r="B8" t="s">
        <v>1075</v>
      </c>
    </row>
    <row r="9" spans="2:5" x14ac:dyDescent="0.25">
      <c r="B9" t="s">
        <v>1076</v>
      </c>
    </row>
    <row r="10" spans="2:5" x14ac:dyDescent="0.25">
      <c r="B10" t="s">
        <v>1077</v>
      </c>
    </row>
    <row r="13" spans="2:5" x14ac:dyDescent="0.25">
      <c r="B13" t="s">
        <v>1078</v>
      </c>
    </row>
    <row r="14" spans="2:5" x14ac:dyDescent="0.25">
      <c r="B14" t="s">
        <v>545</v>
      </c>
    </row>
    <row r="15" spans="2:5" x14ac:dyDescent="0.25">
      <c r="B15" t="s">
        <v>1079</v>
      </c>
    </row>
    <row r="16" spans="2:5" x14ac:dyDescent="0.25">
      <c r="B16" t="s">
        <v>1080</v>
      </c>
    </row>
    <row r="17" spans="2:2" x14ac:dyDescent="0.25">
      <c r="B17" t="s">
        <v>1081</v>
      </c>
    </row>
    <row r="18" spans="2:2" x14ac:dyDescent="0.25">
      <c r="B18" t="s">
        <v>1082</v>
      </c>
    </row>
    <row r="19" spans="2:2" x14ac:dyDescent="0.25">
      <c r="B19" t="s">
        <v>1083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B6" sqref="B6:AM55"/>
    </sheetView>
  </sheetViews>
  <sheetFormatPr baseColWidth="10" defaultColWidth="11.42578125" defaultRowHeight="12.75" x14ac:dyDescent="0.2"/>
  <cols>
    <col min="1" max="1" width="32.85546875" style="337" customWidth="1"/>
    <col min="2" max="16384" width="11.42578125" style="337"/>
  </cols>
  <sheetData>
    <row r="3" spans="1:1" x14ac:dyDescent="0.2">
      <c r="A3" s="336" t="s">
        <v>548</v>
      </c>
    </row>
    <row r="4" spans="1:1" x14ac:dyDescent="0.2">
      <c r="A4" s="336" t="s">
        <v>1084</v>
      </c>
    </row>
    <row r="5" spans="1:1" x14ac:dyDescent="0.2">
      <c r="A5" s="336" t="s">
        <v>1085</v>
      </c>
    </row>
    <row r="6" spans="1:1" x14ac:dyDescent="0.2">
      <c r="A6" s="336" t="s">
        <v>1086</v>
      </c>
    </row>
    <row r="7" spans="1:1" x14ac:dyDescent="0.2">
      <c r="A7" s="336" t="s">
        <v>549</v>
      </c>
    </row>
    <row r="8" spans="1:1" x14ac:dyDescent="0.2">
      <c r="A8" s="336" t="s">
        <v>550</v>
      </c>
    </row>
    <row r="9" spans="1:1" x14ac:dyDescent="0.2">
      <c r="A9" s="336" t="s">
        <v>1087</v>
      </c>
    </row>
    <row r="10" spans="1:1" x14ac:dyDescent="0.2">
      <c r="A10" s="336" t="s">
        <v>551</v>
      </c>
    </row>
    <row r="11" spans="1:1" x14ac:dyDescent="0.2">
      <c r="A11" s="336" t="s">
        <v>1088</v>
      </c>
    </row>
    <row r="12" spans="1:1" x14ac:dyDescent="0.2">
      <c r="A12" s="336" t="s">
        <v>1089</v>
      </c>
    </row>
    <row r="13" spans="1:1" x14ac:dyDescent="0.2">
      <c r="A13" s="336" t="s">
        <v>1090</v>
      </c>
    </row>
    <row r="14" spans="1:1" x14ac:dyDescent="0.2">
      <c r="A14" s="336" t="s">
        <v>1091</v>
      </c>
    </row>
    <row r="16" spans="1:1" x14ac:dyDescent="0.2">
      <c r="A16" s="336" t="s">
        <v>1092</v>
      </c>
    </row>
    <row r="17" spans="1:1" x14ac:dyDescent="0.2">
      <c r="A17" s="336" t="s">
        <v>553</v>
      </c>
    </row>
    <row r="18" spans="1:1" x14ac:dyDescent="0.2">
      <c r="A18" s="336" t="s">
        <v>1071</v>
      </c>
    </row>
    <row r="20" spans="1:1" x14ac:dyDescent="0.2">
      <c r="A20" s="336" t="s">
        <v>1076</v>
      </c>
    </row>
    <row r="21" spans="1:1" x14ac:dyDescent="0.2">
      <c r="A21" s="336" t="s">
        <v>1077</v>
      </c>
    </row>
    <row r="23" spans="1:1" x14ac:dyDescent="0.2">
      <c r="A23" s="336" t="s">
        <v>1093</v>
      </c>
    </row>
    <row r="24" spans="1:1" x14ac:dyDescent="0.2">
      <c r="A24" s="336" t="s">
        <v>1094</v>
      </c>
    </row>
    <row r="25" spans="1:1" x14ac:dyDescent="0.2">
      <c r="A25" s="336" t="s">
        <v>1095</v>
      </c>
    </row>
    <row r="28" spans="1:1" x14ac:dyDescent="0.2">
      <c r="A28" s="336" t="s">
        <v>1096</v>
      </c>
    </row>
    <row r="29" spans="1:1" x14ac:dyDescent="0.2">
      <c r="A29" s="336" t="s">
        <v>1097</v>
      </c>
    </row>
    <row r="30" spans="1:1" x14ac:dyDescent="0.2">
      <c r="A30" s="336" t="s">
        <v>1098</v>
      </c>
    </row>
    <row r="31" spans="1:1" x14ac:dyDescent="0.2">
      <c r="A31" s="336" t="s">
        <v>1099</v>
      </c>
    </row>
    <row r="32" spans="1:1" x14ac:dyDescent="0.2">
      <c r="A32" s="336" t="s">
        <v>1100</v>
      </c>
    </row>
    <row r="33" spans="1:1" x14ac:dyDescent="0.2">
      <c r="A33" s="336" t="s">
        <v>1101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B6" sqref="B6:AM55"/>
    </sheetView>
  </sheetViews>
  <sheetFormatPr baseColWidth="10" defaultColWidth="11.42578125" defaultRowHeight="15" x14ac:dyDescent="0.25"/>
  <sheetData>
    <row r="1" spans="1:12" x14ac:dyDescent="0.25">
      <c r="A1" s="349" t="s">
        <v>142</v>
      </c>
      <c r="I1" t="s">
        <v>105</v>
      </c>
      <c r="J1" t="s">
        <v>104</v>
      </c>
      <c r="L1" t="s">
        <v>1102</v>
      </c>
    </row>
    <row r="2" spans="1:12" x14ac:dyDescent="0.25">
      <c r="A2" s="350" t="s">
        <v>200</v>
      </c>
      <c r="I2" t="s">
        <v>98</v>
      </c>
      <c r="J2" t="s">
        <v>97</v>
      </c>
      <c r="L2" t="s">
        <v>1076</v>
      </c>
    </row>
    <row r="3" spans="1:12" x14ac:dyDescent="0.25">
      <c r="A3" s="349" t="s">
        <v>117</v>
      </c>
      <c r="I3" t="s">
        <v>91</v>
      </c>
      <c r="J3" t="s">
        <v>90</v>
      </c>
    </row>
    <row r="4" spans="1:12" x14ac:dyDescent="0.25">
      <c r="A4" s="349" t="s">
        <v>213</v>
      </c>
      <c r="I4" t="s">
        <v>84</v>
      </c>
      <c r="J4" t="s">
        <v>83</v>
      </c>
    </row>
    <row r="5" spans="1:12" x14ac:dyDescent="0.25">
      <c r="A5" s="349" t="s">
        <v>221</v>
      </c>
      <c r="I5" t="s">
        <v>78</v>
      </c>
      <c r="J5" t="s">
        <v>77</v>
      </c>
    </row>
    <row r="6" spans="1:12" x14ac:dyDescent="0.25">
      <c r="A6" s="349" t="s">
        <v>229</v>
      </c>
    </row>
    <row r="7" spans="1:12" x14ac:dyDescent="0.25">
      <c r="A7" s="349" t="s">
        <v>130</v>
      </c>
    </row>
    <row r="8" spans="1:12" x14ac:dyDescent="0.25">
      <c r="A8" s="349" t="s">
        <v>103</v>
      </c>
    </row>
    <row r="9" spans="1:12" x14ac:dyDescent="0.25">
      <c r="A9" s="349" t="s">
        <v>248</v>
      </c>
    </row>
    <row r="10" spans="1:12" x14ac:dyDescent="0.25">
      <c r="A10" s="349" t="s">
        <v>149</v>
      </c>
    </row>
    <row r="11" spans="1:12" x14ac:dyDescent="0.25">
      <c r="A11" s="349" t="s">
        <v>260</v>
      </c>
    </row>
    <row r="12" spans="1:12" x14ac:dyDescent="0.25">
      <c r="A12" s="349" t="s">
        <v>123</v>
      </c>
    </row>
    <row r="13" spans="1:12" x14ac:dyDescent="0.25">
      <c r="A13" s="349" t="s">
        <v>96</v>
      </c>
    </row>
    <row r="14" spans="1:12" x14ac:dyDescent="0.25">
      <c r="A14" s="349"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B4" sqref="B4:AM55"/>
    </sheetView>
  </sheetViews>
  <sheetFormatPr baseColWidth="10" defaultColWidth="14.28515625" defaultRowHeight="12.75" x14ac:dyDescent="0.2"/>
  <cols>
    <col min="1" max="2" width="14.28515625" style="321"/>
    <col min="3" max="3" width="17" style="321" customWidth="1"/>
    <col min="4" max="4" width="14.28515625" style="321"/>
    <col min="5" max="5" width="46" style="321" customWidth="1"/>
    <col min="6" max="16384" width="14.28515625" style="321"/>
  </cols>
  <sheetData>
    <row r="1" spans="2:6" ht="24" customHeight="1" thickBot="1" x14ac:dyDescent="0.25">
      <c r="B1" s="778" t="s">
        <v>1103</v>
      </c>
      <c r="C1" s="779"/>
      <c r="D1" s="779"/>
      <c r="E1" s="779"/>
      <c r="F1" s="780"/>
    </row>
    <row r="2" spans="2:6" ht="16.5" thickBot="1" x14ac:dyDescent="0.3">
      <c r="B2" s="322"/>
      <c r="C2" s="322"/>
      <c r="D2" s="322"/>
      <c r="E2" s="322"/>
      <c r="F2" s="322"/>
    </row>
    <row r="3" spans="2:6" ht="16.5" thickBot="1" x14ac:dyDescent="0.25">
      <c r="B3" s="781" t="s">
        <v>1104</v>
      </c>
      <c r="C3" s="782"/>
      <c r="D3" s="782"/>
      <c r="E3" s="323" t="s">
        <v>1105</v>
      </c>
      <c r="F3" s="324" t="s">
        <v>1106</v>
      </c>
    </row>
    <row r="4" spans="2:6" ht="31.5" x14ac:dyDescent="0.2">
      <c r="B4" s="783" t="s">
        <v>1107</v>
      </c>
      <c r="C4" s="785" t="s">
        <v>535</v>
      </c>
      <c r="D4" s="325" t="s">
        <v>548</v>
      </c>
      <c r="E4" s="326" t="s">
        <v>1108</v>
      </c>
      <c r="F4" s="327">
        <v>0.25</v>
      </c>
    </row>
    <row r="5" spans="2:6" ht="47.25" x14ac:dyDescent="0.2">
      <c r="B5" s="784"/>
      <c r="C5" s="786"/>
      <c r="D5" s="328" t="s">
        <v>1084</v>
      </c>
      <c r="E5" s="329" t="s">
        <v>1109</v>
      </c>
      <c r="F5" s="330">
        <v>0.15</v>
      </c>
    </row>
    <row r="6" spans="2:6" ht="47.25" x14ac:dyDescent="0.2">
      <c r="B6" s="784"/>
      <c r="C6" s="786"/>
      <c r="D6" s="328" t="s">
        <v>1085</v>
      </c>
      <c r="E6" s="329" t="s">
        <v>1110</v>
      </c>
      <c r="F6" s="330">
        <v>0.1</v>
      </c>
    </row>
    <row r="7" spans="2:6" ht="63" x14ac:dyDescent="0.2">
      <c r="B7" s="784"/>
      <c r="C7" s="786" t="s">
        <v>536</v>
      </c>
      <c r="D7" s="328" t="s">
        <v>1086</v>
      </c>
      <c r="E7" s="329" t="s">
        <v>1111</v>
      </c>
      <c r="F7" s="330">
        <v>0.25</v>
      </c>
    </row>
    <row r="8" spans="2:6" ht="31.5" x14ac:dyDescent="0.2">
      <c r="B8" s="784"/>
      <c r="C8" s="786"/>
      <c r="D8" s="328" t="s">
        <v>549</v>
      </c>
      <c r="E8" s="329" t="s">
        <v>1112</v>
      </c>
      <c r="F8" s="330">
        <v>0.15</v>
      </c>
    </row>
    <row r="9" spans="2:6" ht="47.25" x14ac:dyDescent="0.2">
      <c r="B9" s="784" t="s">
        <v>1113</v>
      </c>
      <c r="C9" s="786" t="s">
        <v>538</v>
      </c>
      <c r="D9" s="328" t="s">
        <v>550</v>
      </c>
      <c r="E9" s="329" t="s">
        <v>1114</v>
      </c>
      <c r="F9" s="331" t="s">
        <v>1115</v>
      </c>
    </row>
    <row r="10" spans="2:6" ht="63" x14ac:dyDescent="0.2">
      <c r="B10" s="784"/>
      <c r="C10" s="786"/>
      <c r="D10" s="328" t="s">
        <v>1087</v>
      </c>
      <c r="E10" s="329" t="s">
        <v>1116</v>
      </c>
      <c r="F10" s="331" t="s">
        <v>1115</v>
      </c>
    </row>
    <row r="11" spans="2:6" ht="47.25" x14ac:dyDescent="0.2">
      <c r="B11" s="784"/>
      <c r="C11" s="786" t="s">
        <v>539</v>
      </c>
      <c r="D11" s="328" t="s">
        <v>551</v>
      </c>
      <c r="E11" s="329" t="s">
        <v>1117</v>
      </c>
      <c r="F11" s="331" t="s">
        <v>1115</v>
      </c>
    </row>
    <row r="12" spans="2:6" ht="47.25" x14ac:dyDescent="0.2">
      <c r="B12" s="784"/>
      <c r="C12" s="786"/>
      <c r="D12" s="328" t="s">
        <v>1088</v>
      </c>
      <c r="E12" s="329" t="s">
        <v>1118</v>
      </c>
      <c r="F12" s="331" t="s">
        <v>1115</v>
      </c>
    </row>
    <row r="13" spans="2:6" ht="31.5" x14ac:dyDescent="0.2">
      <c r="B13" s="784"/>
      <c r="C13" s="786" t="s">
        <v>540</v>
      </c>
      <c r="D13" s="328" t="s">
        <v>552</v>
      </c>
      <c r="E13" s="329" t="s">
        <v>1119</v>
      </c>
      <c r="F13" s="331" t="s">
        <v>1115</v>
      </c>
    </row>
    <row r="14" spans="2:6" ht="32.25" thickBot="1" x14ac:dyDescent="0.25">
      <c r="B14" s="787"/>
      <c r="C14" s="788"/>
      <c r="D14" s="332" t="s">
        <v>1120</v>
      </c>
      <c r="E14" s="333" t="s">
        <v>1121</v>
      </c>
      <c r="F14" s="334" t="s">
        <v>1115</v>
      </c>
    </row>
    <row r="15" spans="2:6" ht="49.5" customHeight="1" x14ac:dyDescent="0.2">
      <c r="B15" s="777" t="s">
        <v>1122</v>
      </c>
      <c r="C15" s="777"/>
      <c r="D15" s="777"/>
      <c r="E15" s="777"/>
      <c r="F15" s="777"/>
    </row>
    <row r="16" spans="2:6" ht="27" customHeight="1" x14ac:dyDescent="0.25">
      <c r="B16" s="33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O72"/>
  <sheetViews>
    <sheetView topLeftCell="A9" zoomScale="80" zoomScaleNormal="80" workbookViewId="0">
      <selection activeCell="AM10" sqref="AM10"/>
    </sheetView>
  </sheetViews>
  <sheetFormatPr baseColWidth="10" defaultColWidth="11.42578125" defaultRowHeight="16.5" x14ac:dyDescent="0.3"/>
  <cols>
    <col min="1" max="1" width="4" style="249" bestFit="1" customWidth="1"/>
    <col min="2" max="2" width="14.140625" style="249" customWidth="1"/>
    <col min="3" max="3" width="34.42578125" style="249" bestFit="1" customWidth="1"/>
    <col min="4" max="4" width="46.42578125" style="249" customWidth="1"/>
    <col min="5" max="5" width="41.7109375" style="223" customWidth="1"/>
    <col min="6" max="6" width="19" style="250" customWidth="1"/>
    <col min="7" max="7" width="17.85546875" style="223" customWidth="1"/>
    <col min="8" max="8" width="24.85546875" style="223" customWidth="1"/>
    <col min="9" max="9" width="6.28515625" style="223" bestFit="1" customWidth="1"/>
    <col min="10" max="10" width="27.28515625" style="223" bestFit="1" customWidth="1"/>
    <col min="11" max="11" width="30.5703125" style="223" hidden="1" customWidth="1"/>
    <col min="12" max="12" width="17.5703125" style="223" customWidth="1"/>
    <col min="13" max="13" width="6.28515625" style="223" bestFit="1" customWidth="1"/>
    <col min="14" max="14" width="16" style="223" customWidth="1"/>
    <col min="15" max="15" width="5.85546875" style="223" customWidth="1"/>
    <col min="16" max="16" width="94.140625" style="223" customWidth="1"/>
    <col min="17" max="17" width="19.140625" style="223" customWidth="1"/>
    <col min="18" max="18" width="6.85546875" style="223" customWidth="1"/>
    <col min="19" max="19" width="5" style="223" customWidth="1"/>
    <col min="20" max="20" width="5.5703125" style="223" customWidth="1"/>
    <col min="21" max="21" width="7.140625" style="223" customWidth="1"/>
    <col min="22" max="22" width="6.7109375" style="223" customWidth="1"/>
    <col min="23" max="23" width="7.5703125" style="223" customWidth="1"/>
    <col min="24" max="24" width="38.28515625" style="223" hidden="1" customWidth="1"/>
    <col min="25" max="25" width="8.7109375" style="223" customWidth="1"/>
    <col min="26" max="26" width="10.42578125" style="223" customWidth="1"/>
    <col min="27" max="27" width="9.28515625" style="223" customWidth="1"/>
    <col min="28" max="28" width="9.140625" style="223" customWidth="1"/>
    <col min="29" max="29" width="8.42578125" style="223" customWidth="1"/>
    <col min="30" max="30" width="7.28515625" style="223" customWidth="1"/>
    <col min="31" max="31" width="23.140625" style="223" customWidth="1"/>
    <col min="32" max="32" width="26" style="223" customWidth="1"/>
    <col min="33" max="33" width="30.140625" style="223" bestFit="1" customWidth="1"/>
    <col min="34" max="34" width="25.85546875" style="223" bestFit="1" customWidth="1"/>
    <col min="35" max="35" width="22.28515625" style="223" customWidth="1"/>
    <col min="36" max="36" width="10.85546875" style="223" bestFit="1" customWidth="1"/>
    <col min="37" max="37" width="63.28515625" style="223" customWidth="1"/>
    <col min="38" max="38" width="45.140625" style="421" customWidth="1"/>
    <col min="39" max="16384" width="11.42578125" style="223"/>
  </cols>
  <sheetData>
    <row r="1" spans="1:67" ht="32.25" customHeight="1" x14ac:dyDescent="0.3">
      <c r="A1" s="795"/>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c r="AG1" s="796"/>
      <c r="AH1" s="796"/>
      <c r="AI1" s="796"/>
      <c r="AJ1" s="796"/>
      <c r="AK1" s="796"/>
      <c r="AL1" s="796"/>
    </row>
    <row r="2" spans="1:67" ht="133.5" customHeight="1" x14ac:dyDescent="0.3">
      <c r="A2" s="795"/>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row>
    <row r="3" spans="1:67" x14ac:dyDescent="0.3">
      <c r="A3" s="224"/>
      <c r="B3" s="225"/>
      <c r="C3" s="224"/>
      <c r="D3" s="224"/>
      <c r="E3" s="222"/>
      <c r="F3" s="226"/>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row>
    <row r="4" spans="1:67" ht="26.25" customHeight="1" x14ac:dyDescent="0.3">
      <c r="A4" s="590" t="s">
        <v>508</v>
      </c>
      <c r="B4" s="591"/>
      <c r="C4" s="596" t="s">
        <v>96</v>
      </c>
      <c r="D4" s="597"/>
      <c r="E4" s="597"/>
      <c r="F4" s="597"/>
      <c r="G4" s="597"/>
      <c r="H4" s="597"/>
      <c r="I4" s="597"/>
      <c r="J4" s="597"/>
      <c r="K4" s="597"/>
      <c r="L4" s="597"/>
      <c r="M4" s="597"/>
      <c r="N4" s="597"/>
      <c r="O4" s="597"/>
      <c r="P4" s="597"/>
      <c r="Q4" s="597"/>
      <c r="R4" s="597"/>
      <c r="S4" s="597"/>
      <c r="T4" s="597"/>
      <c r="U4" s="597"/>
      <c r="V4" s="598"/>
      <c r="W4" s="362"/>
      <c r="X4" s="362"/>
      <c r="Y4" s="362"/>
      <c r="Z4" s="362"/>
      <c r="AA4" s="362"/>
      <c r="AB4" s="362"/>
      <c r="AC4" s="362"/>
      <c r="AD4" s="362"/>
      <c r="AE4" s="362"/>
      <c r="AF4" s="362"/>
      <c r="AG4" s="362"/>
      <c r="AH4" s="362"/>
      <c r="AI4" s="362"/>
      <c r="AJ4" s="362"/>
      <c r="AK4" s="362"/>
      <c r="AL4" s="36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row>
    <row r="5" spans="1:67" ht="77.25" customHeight="1" x14ac:dyDescent="0.3">
      <c r="A5" s="590" t="s">
        <v>509</v>
      </c>
      <c r="B5" s="591"/>
      <c r="C5" s="594"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797"/>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row>
    <row r="6" spans="1:67" ht="49.5" customHeight="1" x14ac:dyDescent="0.3">
      <c r="A6" s="590" t="s">
        <v>510</v>
      </c>
      <c r="B6" s="614"/>
      <c r="C6" s="592"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798"/>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row>
    <row r="7" spans="1:67" s="428" customFormat="1" ht="49.5" customHeight="1" x14ac:dyDescent="0.25">
      <c r="A7" s="804" t="s">
        <v>511</v>
      </c>
      <c r="B7" s="805"/>
      <c r="C7" s="793"/>
      <c r="D7" s="793"/>
      <c r="E7" s="793"/>
      <c r="F7" s="793"/>
      <c r="G7" s="794"/>
      <c r="H7" s="792" t="s">
        <v>512</v>
      </c>
      <c r="I7" s="793"/>
      <c r="J7" s="793"/>
      <c r="K7" s="793"/>
      <c r="L7" s="793"/>
      <c r="M7" s="793"/>
      <c r="N7" s="794"/>
      <c r="O7" s="792" t="s">
        <v>513</v>
      </c>
      <c r="P7" s="793"/>
      <c r="Q7" s="793"/>
      <c r="R7" s="793"/>
      <c r="S7" s="793"/>
      <c r="T7" s="793"/>
      <c r="U7" s="793"/>
      <c r="V7" s="793"/>
      <c r="W7" s="794"/>
      <c r="X7" s="789" t="s">
        <v>514</v>
      </c>
      <c r="Y7" s="790"/>
      <c r="Z7" s="790"/>
      <c r="AA7" s="790"/>
      <c r="AB7" s="790"/>
      <c r="AC7" s="790"/>
      <c r="AD7" s="791"/>
      <c r="AE7" s="792" t="s">
        <v>515</v>
      </c>
      <c r="AF7" s="793"/>
      <c r="AG7" s="793"/>
      <c r="AH7" s="793"/>
      <c r="AI7" s="793"/>
      <c r="AJ7" s="794"/>
      <c r="AK7" s="792" t="s">
        <v>516</v>
      </c>
      <c r="AL7" s="794"/>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row>
    <row r="8" spans="1:67" s="428" customFormat="1" ht="16.5" customHeight="1" x14ac:dyDescent="0.25">
      <c r="A8" s="824" t="s">
        <v>517</v>
      </c>
      <c r="B8" s="799" t="s">
        <v>463</v>
      </c>
      <c r="C8" s="800" t="s">
        <v>1123</v>
      </c>
      <c r="D8" s="800" t="s">
        <v>467</v>
      </c>
      <c r="E8" s="802" t="s">
        <v>469</v>
      </c>
      <c r="F8" s="803" t="s">
        <v>471</v>
      </c>
      <c r="G8" s="800" t="s">
        <v>518</v>
      </c>
      <c r="H8" s="808" t="s">
        <v>519</v>
      </c>
      <c r="I8" s="809" t="s">
        <v>520</v>
      </c>
      <c r="J8" s="803" t="s">
        <v>521</v>
      </c>
      <c r="K8" s="803" t="s">
        <v>522</v>
      </c>
      <c r="L8" s="810" t="s">
        <v>523</v>
      </c>
      <c r="M8" s="809" t="s">
        <v>520</v>
      </c>
      <c r="N8" s="800" t="s">
        <v>477</v>
      </c>
      <c r="O8" s="806" t="s">
        <v>524</v>
      </c>
      <c r="P8" s="801" t="s">
        <v>479</v>
      </c>
      <c r="Q8" s="803" t="s">
        <v>481</v>
      </c>
      <c r="R8" s="801" t="s">
        <v>525</v>
      </c>
      <c r="S8" s="801"/>
      <c r="T8" s="801"/>
      <c r="U8" s="801"/>
      <c r="V8" s="801"/>
      <c r="W8" s="801"/>
      <c r="X8" s="823" t="s">
        <v>526</v>
      </c>
      <c r="Y8" s="823" t="s">
        <v>527</v>
      </c>
      <c r="Z8" s="823" t="s">
        <v>520</v>
      </c>
      <c r="AA8" s="823" t="s">
        <v>528</v>
      </c>
      <c r="AB8" s="823" t="s">
        <v>520</v>
      </c>
      <c r="AC8" s="823" t="s">
        <v>529</v>
      </c>
      <c r="AD8" s="806" t="s">
        <v>497</v>
      </c>
      <c r="AE8" s="801" t="s">
        <v>515</v>
      </c>
      <c r="AF8" s="801" t="s">
        <v>530</v>
      </c>
      <c r="AG8" s="801" t="s">
        <v>531</v>
      </c>
      <c r="AH8" s="801" t="s">
        <v>532</v>
      </c>
      <c r="AI8" s="801" t="s">
        <v>516</v>
      </c>
      <c r="AJ8" s="801" t="s">
        <v>501</v>
      </c>
      <c r="AK8" s="801" t="s">
        <v>533</v>
      </c>
      <c r="AL8" s="801" t="s">
        <v>1124</v>
      </c>
      <c r="AM8" s="427"/>
      <c r="AN8" s="427"/>
      <c r="AO8" s="427"/>
      <c r="AP8" s="427"/>
      <c r="AQ8" s="427"/>
      <c r="AR8" s="427"/>
      <c r="AS8" s="427"/>
      <c r="AT8" s="427"/>
      <c r="AU8" s="427"/>
      <c r="AV8" s="427"/>
      <c r="AW8" s="427"/>
      <c r="AX8" s="427"/>
      <c r="AY8" s="427"/>
      <c r="AZ8" s="427"/>
      <c r="BA8" s="427"/>
      <c r="BB8" s="427"/>
      <c r="BC8" s="427"/>
      <c r="BD8" s="427"/>
      <c r="BE8" s="427"/>
      <c r="BF8" s="427"/>
      <c r="BG8" s="427"/>
      <c r="BH8" s="427"/>
      <c r="BI8" s="427"/>
      <c r="BJ8" s="427"/>
      <c r="BK8" s="427"/>
      <c r="BL8" s="427"/>
      <c r="BM8" s="427"/>
      <c r="BN8" s="427"/>
      <c r="BO8" s="427"/>
    </row>
    <row r="9" spans="1:67" s="431" customFormat="1" ht="94.5" customHeight="1" x14ac:dyDescent="0.25">
      <c r="A9" s="825"/>
      <c r="B9" s="799"/>
      <c r="C9" s="801"/>
      <c r="D9" s="801"/>
      <c r="E9" s="799"/>
      <c r="F9" s="800"/>
      <c r="G9" s="801"/>
      <c r="H9" s="800"/>
      <c r="I9" s="792"/>
      <c r="J9" s="800"/>
      <c r="K9" s="800"/>
      <c r="L9" s="792"/>
      <c r="M9" s="792"/>
      <c r="N9" s="801"/>
      <c r="O9" s="807"/>
      <c r="P9" s="801"/>
      <c r="Q9" s="800"/>
      <c r="R9" s="429" t="s">
        <v>535</v>
      </c>
      <c r="S9" s="429" t="s">
        <v>536</v>
      </c>
      <c r="T9" s="429" t="s">
        <v>537</v>
      </c>
      <c r="U9" s="429" t="s">
        <v>538</v>
      </c>
      <c r="V9" s="429" t="s">
        <v>539</v>
      </c>
      <c r="W9" s="429" t="s">
        <v>540</v>
      </c>
      <c r="X9" s="823"/>
      <c r="Y9" s="823"/>
      <c r="Z9" s="823"/>
      <c r="AA9" s="823"/>
      <c r="AB9" s="823"/>
      <c r="AC9" s="823"/>
      <c r="AD9" s="807"/>
      <c r="AE9" s="801"/>
      <c r="AF9" s="801"/>
      <c r="AG9" s="801"/>
      <c r="AH9" s="801"/>
      <c r="AI9" s="801"/>
      <c r="AJ9" s="801"/>
      <c r="AK9" s="801"/>
      <c r="AL9" s="801"/>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row>
    <row r="10" spans="1:67" s="244" customFormat="1" ht="254.25" customHeight="1" x14ac:dyDescent="0.25">
      <c r="A10" s="811">
        <v>1</v>
      </c>
      <c r="B10" s="814" t="s">
        <v>1070</v>
      </c>
      <c r="C10" s="817" t="s">
        <v>1125</v>
      </c>
      <c r="D10" s="817" t="s">
        <v>1126</v>
      </c>
      <c r="E10" s="817" t="s">
        <v>1127</v>
      </c>
      <c r="F10" s="820" t="s">
        <v>1078</v>
      </c>
      <c r="G10" s="826">
        <v>16</v>
      </c>
      <c r="H10" s="829" t="str">
        <f>IF(G10&lt;=0,"",IF(G10&lt;=2,"Muy Baja",IF(G10&lt;=24,"Baja",IF(G10&lt;=500,"Media",IF(G10&lt;=5000,"Alta","Muy Alta")))))</f>
        <v>Baja</v>
      </c>
      <c r="I10" s="832">
        <f>IF(H10="","",IF(H10="Muy Baja",0.2,IF(H10="Baja",0.4,IF(H10="Media",0.6,IF(H10="Alta",0.8,IF(H10="Muy Alta",1,))))))</f>
        <v>0.4</v>
      </c>
      <c r="J10" s="835" t="s">
        <v>1051</v>
      </c>
      <c r="K10" s="560" t="str">
        <f>IF(NOT(ISERROR(MATCH(J10,'Tabla Impacto'!$B$221:$B$223,0))),'Tabla Impacto'!$F$223&amp;"Por favor no seleccionar los criterios de impacto(Afectación Económica o presupuestal y Pérdida Reputacional)",J10)</f>
        <v xml:space="preserve">     Afectación menor a 10 SMLMV .</v>
      </c>
      <c r="L10" s="563" t="str">
        <f>IF(OR(K10='Tabla Impacto'!$C$11,K10='Tabla Impacto'!$D$11),"Leve",IF(OR(K10='Tabla Impacto'!$C$12,K10='Tabla Impacto'!$D$12),"Menor",IF(OR(K10='Tabla Impacto'!$C$13,K10='Tabla Impacto'!$D$13),"Moderado",IF(OR(K10='Tabla Impacto'!$C$14,K10='Tabla Impacto'!$D$14),"Mayor",IF(OR(K10='Tabla Impacto'!$C$15,K10='Tabla Impacto'!$D$15),"Catastrófico","")))))</f>
        <v>Leve</v>
      </c>
      <c r="M10" s="560">
        <f>IF(L10="","",IF(L10="Leve",0.2,IF(L10="Menor",0.4,IF(L10="Moderado",0.6,IF(L10="Mayor",0.8,IF(L10="Catastrófico",1,))))))</f>
        <v>0.2</v>
      </c>
      <c r="N10" s="56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30">
        <v>1</v>
      </c>
      <c r="P10" s="464" t="s">
        <v>1128</v>
      </c>
      <c r="Q10" s="230" t="str">
        <f>IF(OR(R10="Preventivo",R10="Detectivo"),"Probabilidad",IF(R10="Correctivo","Impacto",""))</f>
        <v>Probabilidad</v>
      </c>
      <c r="R10" s="480" t="s">
        <v>548</v>
      </c>
      <c r="S10" s="480" t="s">
        <v>549</v>
      </c>
      <c r="T10" s="466" t="str">
        <f>IF(AND(R10="Preventivo",S10="Automático"),"50%",IF(AND(R10="Preventivo",S10="Manual"),"40%",IF(AND(R10="Detectivo",S10="Automático"),"40%",IF(AND(R10="Detectivo",S10="Manual"),"30%",IF(AND(R10="Correctivo",S10="Automático"),"35%",IF(AND(R10="Correctivo",S10="Manual"),"25%",""))))))</f>
        <v>40%</v>
      </c>
      <c r="U10" s="480" t="s">
        <v>550</v>
      </c>
      <c r="V10" s="480" t="s">
        <v>551</v>
      </c>
      <c r="W10" s="480" t="s">
        <v>1090</v>
      </c>
      <c r="X10" s="467">
        <f>IFERROR(IF(Q10="Probabilidad",(I10-(+I10*T10)),IF(Q10="Impacto",I10,"")),"")</f>
        <v>0.24</v>
      </c>
      <c r="Y10" s="468" t="str">
        <f>IFERROR(IF(X10="","",IF(X10&lt;=0.2,"Muy Baja",IF(X10&lt;=0.4,"Baja",IF(X10&lt;=0.6,"Media",IF(X10&lt;=0.8,"Alta","Muy Alta"))))),"")</f>
        <v>Baja</v>
      </c>
      <c r="Z10" s="469">
        <f>+X10</f>
        <v>0.24</v>
      </c>
      <c r="AA10" s="468" t="str">
        <f>IFERROR(IF(AB10="","",IF(AB10&lt;=0.2,"Leve",IF(AB10&lt;=0.4,"Menor",IF(AB10&lt;=0.6,"Moderado",IF(AB10&lt;=0.8,"Mayor","Catastrófico"))))),"")</f>
        <v>Leve</v>
      </c>
      <c r="AB10" s="469">
        <f>IFERROR(IF(Q10="Impacto",(M10-(+M10*T10)),IF(Q10="Probabilidad",M10,"")),"")</f>
        <v>0.2</v>
      </c>
      <c r="AC10" s="47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81" t="s">
        <v>553</v>
      </c>
      <c r="AE10" s="472"/>
      <c r="AF10" s="230"/>
      <c r="AG10" s="473"/>
      <c r="AH10" s="473"/>
      <c r="AI10" s="472"/>
      <c r="AJ10" s="230"/>
      <c r="AK10" s="474" t="s">
        <v>1129</v>
      </c>
      <c r="AL10" s="240" t="s">
        <v>1130</v>
      </c>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row>
    <row r="11" spans="1:67" ht="55.5" customHeight="1" x14ac:dyDescent="0.3">
      <c r="A11" s="812"/>
      <c r="B11" s="815"/>
      <c r="C11" s="818"/>
      <c r="D11" s="818"/>
      <c r="E11" s="818"/>
      <c r="F11" s="821"/>
      <c r="G11" s="827"/>
      <c r="H11" s="830"/>
      <c r="I11" s="833"/>
      <c r="J11" s="836"/>
      <c r="K11" s="561">
        <f>IF(NOT(ISERROR(MATCH(J11,_xlfn.ANCHORARRAY(E22),0))),I24&amp;"Por favor no seleccionar los criterios de impacto",J11)</f>
        <v>0</v>
      </c>
      <c r="L11" s="564"/>
      <c r="M11" s="561"/>
      <c r="N11" s="567"/>
      <c r="O11" s="230">
        <v>2</v>
      </c>
      <c r="P11" s="477"/>
      <c r="Q11" s="230" t="str">
        <f>IF(OR(R11="Preventivo",R11="Detectivo"),"Probabilidad",IF(R11="Correctivo","Impacto",""))</f>
        <v/>
      </c>
      <c r="R11" s="480"/>
      <c r="S11" s="480"/>
      <c r="T11" s="466" t="str">
        <f t="shared" ref="T11:T15" si="0">IF(AND(R11="Preventivo",S11="Automático"),"50%",IF(AND(R11="Preventivo",S11="Manual"),"40%",IF(AND(R11="Detectivo",S11="Automático"),"40%",IF(AND(R11="Detectivo",S11="Manual"),"30%",IF(AND(R11="Correctivo",S11="Automático"),"35%",IF(AND(R11="Correctivo",S11="Manual"),"25%",""))))))</f>
        <v/>
      </c>
      <c r="U11" s="480"/>
      <c r="V11" s="480"/>
      <c r="W11" s="480"/>
      <c r="X11" s="467" t="str">
        <f>IFERROR(IF(AND(Q10="Probabilidad",Q11="Probabilidad"),(Z10-(+Z10*T11)),IF(Q11="Probabilidad",(I10-(+I10*T11)),IF(Q11="Impacto",Z10,""))),"")</f>
        <v/>
      </c>
      <c r="Y11" s="468" t="str">
        <f t="shared" ref="Y11:Y69" si="1">IFERROR(IF(X11="","",IF(X11&lt;=0.2,"Muy Baja",IF(X11&lt;=0.4,"Baja",IF(X11&lt;=0.6,"Media",IF(X11&lt;=0.8,"Alta","Muy Alta"))))),"")</f>
        <v/>
      </c>
      <c r="Z11" s="469" t="str">
        <f t="shared" ref="Z11:Z15" si="2">+X11</f>
        <v/>
      </c>
      <c r="AA11" s="468" t="str">
        <f ca="1">IFERROR(Z11SI(AB11="","",IF(AB11&lt;=0.2,"Leve",IF(AB11&lt;=0.4,"Menor",IF(AB11&lt;=0.6,"Moderado",IF(AB11&lt;=0.8,"Mayor","Catastrófico"))))),"")</f>
        <v/>
      </c>
      <c r="AB11" s="469" t="str">
        <f>IFERROR(IF(AND(Q10="Impacto",Q11="Impacto"),(AB10-(+AB10*T11)),IF(Q11="Impacto",(M10-(+M10*T11)),IF(Q11="Probabilidad",AB10,""))),"")</f>
        <v/>
      </c>
      <c r="AC11" s="470"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81"/>
      <c r="AE11" s="472"/>
      <c r="AF11" s="230"/>
      <c r="AG11" s="473"/>
      <c r="AH11" s="473"/>
      <c r="AI11" s="472"/>
      <c r="AJ11" s="230"/>
      <c r="AK11" s="230"/>
      <c r="AL11" s="241"/>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row>
    <row r="12" spans="1:67" ht="55.5" customHeight="1" x14ac:dyDescent="0.3">
      <c r="A12" s="812"/>
      <c r="B12" s="815"/>
      <c r="C12" s="818"/>
      <c r="D12" s="818"/>
      <c r="E12" s="818"/>
      <c r="F12" s="821"/>
      <c r="G12" s="827"/>
      <c r="H12" s="830"/>
      <c r="I12" s="833"/>
      <c r="J12" s="836"/>
      <c r="K12" s="561">
        <f>IF(NOT(ISERROR(MATCH(J12,_xlfn.ANCHORARRAY(E23),0))),I25&amp;"Por favor no seleccionar los criterios de impacto",J12)</f>
        <v>0</v>
      </c>
      <c r="L12" s="564"/>
      <c r="M12" s="561"/>
      <c r="N12" s="567"/>
      <c r="O12" s="230">
        <v>3</v>
      </c>
      <c r="P12" s="478"/>
      <c r="Q12" s="230" t="str">
        <f>IF(OR(R12="Preventivo",R12="Detectivo"),"Probabilidad",IF(R12="Correctivo","Impacto",""))</f>
        <v/>
      </c>
      <c r="R12" s="480"/>
      <c r="S12" s="480"/>
      <c r="T12" s="466" t="str">
        <f t="shared" si="0"/>
        <v/>
      </c>
      <c r="U12" s="480"/>
      <c r="V12" s="480"/>
      <c r="W12" s="480"/>
      <c r="X12" s="467" t="str">
        <f>IFERROR(IF(AND(Q11="Probabilidad",Q12="Probabilidad"),(Z11-(+Z11*T12)),IF(AND(Q11="Impacto",Q12="Probabilidad"),(Z10-(+Z10*T12)),IF(Q12="Impacto",Z11,""))),"")</f>
        <v/>
      </c>
      <c r="Y12" s="468" t="str">
        <f t="shared" si="1"/>
        <v/>
      </c>
      <c r="Z12" s="469" t="str">
        <f t="shared" si="2"/>
        <v/>
      </c>
      <c r="AA12" s="468" t="str">
        <f t="shared" ref="AA12:AA69" si="4">IFERROR(IF(AB12="","",IF(AB12&lt;=0.2,"Leve",IF(AB12&lt;=0.4,"Menor",IF(AB12&lt;=0.6,"Moderado",IF(AB12&lt;=0.8,"Mayor","Catastrófico"))))),"")</f>
        <v/>
      </c>
      <c r="AB12" s="469" t="str">
        <f>IFERROR(IF(AND(Q11="Impacto",Q12="Impacto"),(AB11-(+AB11*T12)),IF(AND(Q11="Probabilidad",Q12="Impacto"),(AB10-(+AB10*T12)),IF(Q12="Probabilidad",AB11,""))),"")</f>
        <v/>
      </c>
      <c r="AC12" s="470" t="str">
        <f t="shared" si="3"/>
        <v/>
      </c>
      <c r="AD12" s="481"/>
      <c r="AE12" s="472"/>
      <c r="AF12" s="230"/>
      <c r="AG12" s="473"/>
      <c r="AH12" s="473"/>
      <c r="AI12" s="472"/>
      <c r="AJ12" s="230"/>
      <c r="AK12" s="230"/>
      <c r="AL12" s="241"/>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row>
    <row r="13" spans="1:67" ht="55.5" customHeight="1" x14ac:dyDescent="0.3">
      <c r="A13" s="812"/>
      <c r="B13" s="815"/>
      <c r="C13" s="818"/>
      <c r="D13" s="818"/>
      <c r="E13" s="818"/>
      <c r="F13" s="821"/>
      <c r="G13" s="827"/>
      <c r="H13" s="830"/>
      <c r="I13" s="833"/>
      <c r="J13" s="836"/>
      <c r="K13" s="561">
        <f>IF(NOT(ISERROR(MATCH(J13,_xlfn.ANCHORARRAY(E24),0))),I26&amp;"Por favor no seleccionar los criterios de impacto",J13)</f>
        <v>0</v>
      </c>
      <c r="L13" s="564"/>
      <c r="M13" s="561"/>
      <c r="N13" s="567"/>
      <c r="O13" s="230">
        <v>4</v>
      </c>
      <c r="P13" s="477"/>
      <c r="Q13" s="230" t="str">
        <f t="shared" ref="Q13:Q15" si="5">IF(OR(R13="Preventivo",R13="Detectivo"),"Probabilidad",IF(R13="Correctivo","Impacto",""))</f>
        <v/>
      </c>
      <c r="R13" s="480"/>
      <c r="S13" s="480"/>
      <c r="T13" s="466" t="str">
        <f t="shared" si="0"/>
        <v/>
      </c>
      <c r="U13" s="480"/>
      <c r="V13" s="480"/>
      <c r="W13" s="480"/>
      <c r="X13" s="467" t="str">
        <f t="shared" ref="X13:X15" si="6">IFERROR(IF(AND(Q12="Probabilidad",Q13="Probabilidad"),(Z12-(+Z12*T13)),IF(AND(Q12="Impacto",Q13="Probabilidad"),(Z11-(+Z11*T13)),IF(Q13="Impacto",Z12,""))),"")</f>
        <v/>
      </c>
      <c r="Y13" s="468" t="str">
        <f t="shared" si="1"/>
        <v/>
      </c>
      <c r="Z13" s="469" t="str">
        <f t="shared" si="2"/>
        <v/>
      </c>
      <c r="AA13" s="468" t="str">
        <f t="shared" si="4"/>
        <v/>
      </c>
      <c r="AB13" s="469" t="str">
        <f t="shared" ref="AB13:AB15" si="7">IFERROR(IF(AND(Q12="Impacto",Q13="Impacto"),(AB12-(+AB12*T13)),IF(AND(Q12="Probabilidad",Q13="Impacto"),(AB11-(+AB11*T13)),IF(Q13="Probabilidad",AB12,""))),"")</f>
        <v/>
      </c>
      <c r="AC13" s="47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81"/>
      <c r="AE13" s="472"/>
      <c r="AF13" s="230"/>
      <c r="AG13" s="473"/>
      <c r="AH13" s="473"/>
      <c r="AI13" s="472"/>
      <c r="AJ13" s="230"/>
      <c r="AK13" s="230"/>
      <c r="AL13" s="241"/>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row>
    <row r="14" spans="1:67" ht="55.5" customHeight="1" x14ac:dyDescent="0.3">
      <c r="A14" s="812"/>
      <c r="B14" s="815"/>
      <c r="C14" s="818"/>
      <c r="D14" s="818"/>
      <c r="E14" s="818"/>
      <c r="F14" s="821"/>
      <c r="G14" s="827"/>
      <c r="H14" s="830"/>
      <c r="I14" s="833"/>
      <c r="J14" s="836"/>
      <c r="K14" s="561">
        <f>IF(NOT(ISERROR(MATCH(J14,_xlfn.ANCHORARRAY(E25),0))),I27&amp;"Por favor no seleccionar los criterios de impacto",J14)</f>
        <v>0</v>
      </c>
      <c r="L14" s="564"/>
      <c r="M14" s="561"/>
      <c r="N14" s="567"/>
      <c r="O14" s="230">
        <v>5</v>
      </c>
      <c r="P14" s="477"/>
      <c r="Q14" s="230" t="str">
        <f t="shared" si="5"/>
        <v/>
      </c>
      <c r="R14" s="480"/>
      <c r="S14" s="480"/>
      <c r="T14" s="466" t="str">
        <f t="shared" si="0"/>
        <v/>
      </c>
      <c r="U14" s="480"/>
      <c r="V14" s="480"/>
      <c r="W14" s="480"/>
      <c r="X14" s="467" t="str">
        <f t="shared" si="6"/>
        <v/>
      </c>
      <c r="Y14" s="468" t="str">
        <f t="shared" si="1"/>
        <v/>
      </c>
      <c r="Z14" s="469" t="str">
        <f t="shared" si="2"/>
        <v/>
      </c>
      <c r="AA14" s="468" t="str">
        <f t="shared" si="4"/>
        <v/>
      </c>
      <c r="AB14" s="469" t="str">
        <f t="shared" si="7"/>
        <v/>
      </c>
      <c r="AC14" s="470" t="str">
        <f t="shared" si="3"/>
        <v/>
      </c>
      <c r="AD14" s="481"/>
      <c r="AE14" s="472"/>
      <c r="AF14" s="230"/>
      <c r="AG14" s="473"/>
      <c r="AH14" s="473"/>
      <c r="AI14" s="472"/>
      <c r="AJ14" s="230"/>
      <c r="AK14" s="230"/>
      <c r="AL14" s="241"/>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row>
    <row r="15" spans="1:67" ht="55.5" customHeight="1" x14ac:dyDescent="0.3">
      <c r="A15" s="813"/>
      <c r="B15" s="816"/>
      <c r="C15" s="819"/>
      <c r="D15" s="819"/>
      <c r="E15" s="819"/>
      <c r="F15" s="822"/>
      <c r="G15" s="828"/>
      <c r="H15" s="831"/>
      <c r="I15" s="834"/>
      <c r="J15" s="837"/>
      <c r="K15" s="562">
        <f>IF(NOT(ISERROR(MATCH(J15,_xlfn.ANCHORARRAY(E26),0))),I28&amp;"Por favor no seleccionar los criterios de impacto",J15)</f>
        <v>0</v>
      </c>
      <c r="L15" s="565"/>
      <c r="M15" s="562"/>
      <c r="N15" s="568"/>
      <c r="O15" s="230">
        <v>6</v>
      </c>
      <c r="P15" s="477"/>
      <c r="Q15" s="230" t="str">
        <f t="shared" si="5"/>
        <v/>
      </c>
      <c r="R15" s="480"/>
      <c r="S15" s="480"/>
      <c r="T15" s="466" t="str">
        <f t="shared" si="0"/>
        <v/>
      </c>
      <c r="U15" s="480"/>
      <c r="V15" s="480"/>
      <c r="W15" s="480"/>
      <c r="X15" s="467" t="str">
        <f t="shared" si="6"/>
        <v/>
      </c>
      <c r="Y15" s="468" t="str">
        <f t="shared" si="1"/>
        <v/>
      </c>
      <c r="Z15" s="469" t="str">
        <f t="shared" si="2"/>
        <v/>
      </c>
      <c r="AA15" s="468" t="str">
        <f t="shared" si="4"/>
        <v/>
      </c>
      <c r="AB15" s="469" t="str">
        <f t="shared" si="7"/>
        <v/>
      </c>
      <c r="AC15" s="470" t="str">
        <f t="shared" si="3"/>
        <v/>
      </c>
      <c r="AD15" s="481"/>
      <c r="AE15" s="472"/>
      <c r="AF15" s="230"/>
      <c r="AG15" s="473"/>
      <c r="AH15" s="473"/>
      <c r="AI15" s="472"/>
      <c r="AJ15" s="230"/>
      <c r="AK15" s="230"/>
      <c r="AL15" s="241"/>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row>
    <row r="16" spans="1:67" ht="55.5" customHeight="1" x14ac:dyDescent="0.3">
      <c r="A16" s="578">
        <v>2</v>
      </c>
      <c r="B16" s="572"/>
      <c r="C16" s="572"/>
      <c r="D16" s="572"/>
      <c r="E16" s="575"/>
      <c r="F16" s="820"/>
      <c r="G16" s="578"/>
      <c r="H16" s="563" t="str">
        <f>IF(G16&lt;=0,"",IF(G16&lt;=2,"Muy Baja",IF(G16&lt;=24,"Baja",IF(G16&lt;=500,"Media",IF(G16&lt;=5000,"Alta","Muy Alta")))))</f>
        <v/>
      </c>
      <c r="I16" s="560" t="str">
        <f>IF(H16="","",IF(H16="Muy Baja",0.2,IF(H16="Baja",0.4,IF(H16="Media",0.6,IF(H16="Alta",0.8,IF(H16="Muy Alta",1,))))))</f>
        <v/>
      </c>
      <c r="J16" s="838"/>
      <c r="K16" s="560">
        <f>IF(NOT(ISERROR(MATCH(J16,'Tabla Impacto'!$B$221:$B$223,0))),'Tabla Impacto'!$F$223&amp;"Por favor no seleccionar los criterios de impacto(Afectación Económica o presupuestal y Pérdida Reputacional)",J16)</f>
        <v>0</v>
      </c>
      <c r="L16" s="563" t="str">
        <f>IF(OR(K16='Tabla Impacto'!$C$11,K16='Tabla Impacto'!$D$11),"Leve",IF(OR(K16='Tabla Impacto'!$C$12,K16='Tabla Impacto'!$D$12),"Menor",IF(OR(K16='Tabla Impacto'!$C$13,K16='Tabla Impacto'!$D$13),"Moderado",IF(OR(K16='Tabla Impacto'!$C$14,K16='Tabla Impacto'!$D$14),"Mayor",IF(OR(K16='Tabla Impacto'!$C$15,K16='Tabla Impacto'!$D$15),"Catastrófico","")))))</f>
        <v/>
      </c>
      <c r="M16" s="560" t="str">
        <f>IF(L16="","",IF(L16="Leve",0.2,IF(L16="Menor",0.4,IF(L16="Moderado",0.6,IF(L16="Mayor",0.8,IF(L16="Catastrófico",1,))))))</f>
        <v/>
      </c>
      <c r="N16" s="56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0">
        <v>1</v>
      </c>
      <c r="P16" s="477"/>
      <c r="Q16" s="230" t="str">
        <f>IF(OR(R16="Preventivo",R16="Detectivo"),"Probabilidad",IF(R16="Correctivo","Impacto",""))</f>
        <v/>
      </c>
      <c r="R16" s="480"/>
      <c r="S16" s="480"/>
      <c r="T16" s="466" t="str">
        <f>IF(AND(R16="Preventivo",S16="Automático"),"50%",IF(AND(R16="Preventivo",S16="Manual"),"40%",IF(AND(R16="Detectivo",S16="Automático"),"40%",IF(AND(R16="Detectivo",S16="Manual"),"30%",IF(AND(R16="Correctivo",S16="Automático"),"35%",IF(AND(R16="Correctivo",S16="Manual"),"25%",""))))))</f>
        <v/>
      </c>
      <c r="U16" s="480"/>
      <c r="V16" s="480"/>
      <c r="W16" s="480"/>
      <c r="X16" s="467" t="str">
        <f>IFERROR(IF(Q16="Probabilidad",(I16-(+I16*T16)),IF(Q16="Impacto",I16,"")),"")</f>
        <v/>
      </c>
      <c r="Y16" s="468" t="str">
        <f>IFERROR(IF(X16="","",IF(X16&lt;=0.2,"Muy Baja",IF(X16&lt;=0.4,"Baja",IF(X16&lt;=0.6,"Media",IF(X16&lt;=0.8,"Alta","Muy Alta"))))),"")</f>
        <v/>
      </c>
      <c r="Z16" s="469" t="str">
        <f>+X16</f>
        <v/>
      </c>
      <c r="AA16" s="468" t="str">
        <f>IFERROR(IF(AB16="","",IF(AB16&lt;=0.2,"Leve",IF(AB16&lt;=0.4,"Menor",IF(AB16&lt;=0.6,"Moderado",IF(AB16&lt;=0.8,"Mayor","Catastrófico"))))),"")</f>
        <v/>
      </c>
      <c r="AB16" s="469" t="str">
        <f>IFERROR(IF(Q16="Impacto",(M16-(+M16*T16)),IF(Q16="Probabilidad",M16,"")),"")</f>
        <v/>
      </c>
      <c r="AC16" s="47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81"/>
      <c r="AE16" s="472"/>
      <c r="AF16" s="230"/>
      <c r="AG16" s="473"/>
      <c r="AH16" s="473"/>
      <c r="AI16" s="472"/>
      <c r="AJ16" s="230"/>
      <c r="AK16" s="230"/>
      <c r="AL16" s="241"/>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row>
    <row r="17" spans="1:67" ht="55.5" customHeight="1" x14ac:dyDescent="0.3">
      <c r="A17" s="579"/>
      <c r="B17" s="573"/>
      <c r="C17" s="573"/>
      <c r="D17" s="573"/>
      <c r="E17" s="576"/>
      <c r="F17" s="821"/>
      <c r="G17" s="579"/>
      <c r="H17" s="564"/>
      <c r="I17" s="561"/>
      <c r="J17" s="839"/>
      <c r="K17" s="561">
        <f>IF(NOT(ISERROR(MATCH(J17,_xlfn.ANCHORARRAY(E28),0))),I30&amp;"Por favor no seleccionar los criterios de impacto",J17)</f>
        <v>0</v>
      </c>
      <c r="L17" s="564"/>
      <c r="M17" s="561"/>
      <c r="N17" s="567"/>
      <c r="O17" s="230">
        <v>2</v>
      </c>
      <c r="P17" s="477"/>
      <c r="Q17" s="230" t="str">
        <f>IF(OR(R17="Preventivo",R17="Detectivo"),"Probabilidad",IF(R17="Correctivo","Impacto",""))</f>
        <v/>
      </c>
      <c r="R17" s="480"/>
      <c r="S17" s="480"/>
      <c r="T17" s="466" t="str">
        <f t="shared" ref="T17:T21" si="8">IF(AND(R17="Preventivo",S17="Automático"),"50%",IF(AND(R17="Preventivo",S17="Manual"),"40%",IF(AND(R17="Detectivo",S17="Automático"),"40%",IF(AND(R17="Detectivo",S17="Manual"),"30%",IF(AND(R17="Correctivo",S17="Automático"),"35%",IF(AND(R17="Correctivo",S17="Manual"),"25%",""))))))</f>
        <v/>
      </c>
      <c r="U17" s="480"/>
      <c r="V17" s="480"/>
      <c r="W17" s="480"/>
      <c r="X17" s="467" t="str">
        <f>IFERROR(IF(AND(Q16="Probabilidad",Q17="Probabilidad"),(Z16-(+Z16*T17)),IF(Q17="Probabilidad",(I16-(+I16*T17)),IF(Q17="Impacto",Z16,""))),"")</f>
        <v/>
      </c>
      <c r="Y17" s="468" t="str">
        <f t="shared" si="1"/>
        <v/>
      </c>
      <c r="Z17" s="469" t="str">
        <f t="shared" ref="Z17:Z21" si="9">+X17</f>
        <v/>
      </c>
      <c r="AA17" s="468" t="str">
        <f t="shared" si="4"/>
        <v/>
      </c>
      <c r="AB17" s="469" t="str">
        <f>IFERROR(IF(AND(Q16="Impacto",Q17="Impacto"),(AB16-(+AB16*T17)),IF(Q17="Impacto",(M16-(+M16*T17)),IF(Q17="Probabilidad",AB16,""))),"")</f>
        <v/>
      </c>
      <c r="AC17" s="47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81"/>
      <c r="AE17" s="472"/>
      <c r="AF17" s="230"/>
      <c r="AG17" s="473"/>
      <c r="AH17" s="473"/>
      <c r="AI17" s="472"/>
      <c r="AJ17" s="230"/>
      <c r="AK17" s="230"/>
      <c r="AL17" s="241"/>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row>
    <row r="18" spans="1:67" ht="55.5" customHeight="1" x14ac:dyDescent="0.3">
      <c r="A18" s="579"/>
      <c r="B18" s="573"/>
      <c r="C18" s="573"/>
      <c r="D18" s="573"/>
      <c r="E18" s="576"/>
      <c r="F18" s="821"/>
      <c r="G18" s="579"/>
      <c r="H18" s="564"/>
      <c r="I18" s="561"/>
      <c r="J18" s="839"/>
      <c r="K18" s="561">
        <f>IF(NOT(ISERROR(MATCH(J18,_xlfn.ANCHORARRAY(E29),0))),I31&amp;"Por favor no seleccionar los criterios de impacto",J18)</f>
        <v>0</v>
      </c>
      <c r="L18" s="564"/>
      <c r="M18" s="561"/>
      <c r="N18" s="567"/>
      <c r="O18" s="230">
        <v>3</v>
      </c>
      <c r="P18" s="478"/>
      <c r="Q18" s="230" t="str">
        <f>IF(OR(R18="Preventivo",R18="Detectivo"),"Probabilidad",IF(R18="Correctivo","Impacto",""))</f>
        <v/>
      </c>
      <c r="R18" s="480"/>
      <c r="S18" s="480"/>
      <c r="T18" s="466" t="str">
        <f t="shared" si="8"/>
        <v/>
      </c>
      <c r="U18" s="480"/>
      <c r="V18" s="480"/>
      <c r="W18" s="480"/>
      <c r="X18" s="467" t="str">
        <f>IFERROR(IF(AND(Q17="Probabilidad",Q18="Probabilidad"),(Z17-(+Z17*T18)),IF(AND(Q17="Impacto",Q18="Probabilidad"),(Z16-(+Z16*T18)),IF(Q18="Impacto",Z17,""))),"")</f>
        <v/>
      </c>
      <c r="Y18" s="468" t="str">
        <f t="shared" si="1"/>
        <v/>
      </c>
      <c r="Z18" s="469" t="str">
        <f t="shared" si="9"/>
        <v/>
      </c>
      <c r="AA18" s="468" t="str">
        <f t="shared" si="4"/>
        <v/>
      </c>
      <c r="AB18" s="469" t="str">
        <f>IFERROR(IF(AND(Q17="Impacto",Q18="Impacto"),(AB17-(+AB17*T18)),IF(AND(Q17="Probabilidad",Q18="Impacto"),(AB16-(+AB16*T18)),IF(Q18="Probabilidad",AB17,""))),"")</f>
        <v/>
      </c>
      <c r="AC18" s="470" t="str">
        <f t="shared" si="10"/>
        <v/>
      </c>
      <c r="AD18" s="481"/>
      <c r="AE18" s="472"/>
      <c r="AF18" s="230"/>
      <c r="AG18" s="473"/>
      <c r="AH18" s="473"/>
      <c r="AI18" s="472"/>
      <c r="AJ18" s="230"/>
      <c r="AK18" s="230"/>
      <c r="AL18" s="241"/>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row>
    <row r="19" spans="1:67" ht="55.5" customHeight="1" x14ac:dyDescent="0.3">
      <c r="A19" s="579"/>
      <c r="B19" s="573"/>
      <c r="C19" s="573"/>
      <c r="D19" s="573"/>
      <c r="E19" s="576"/>
      <c r="F19" s="821"/>
      <c r="G19" s="579"/>
      <c r="H19" s="564"/>
      <c r="I19" s="561"/>
      <c r="J19" s="839"/>
      <c r="K19" s="561">
        <f>IF(NOT(ISERROR(MATCH(J19,_xlfn.ANCHORARRAY(E30),0))),I32&amp;"Por favor no seleccionar los criterios de impacto",J19)</f>
        <v>0</v>
      </c>
      <c r="L19" s="564"/>
      <c r="M19" s="561"/>
      <c r="N19" s="567"/>
      <c r="O19" s="230">
        <v>4</v>
      </c>
      <c r="P19" s="477"/>
      <c r="Q19" s="230" t="str">
        <f t="shared" ref="Q19:Q21" si="11">IF(OR(R19="Preventivo",R19="Detectivo"),"Probabilidad",IF(R19="Correctivo","Impacto",""))</f>
        <v/>
      </c>
      <c r="R19" s="480"/>
      <c r="S19" s="480"/>
      <c r="T19" s="466" t="str">
        <f t="shared" si="8"/>
        <v/>
      </c>
      <c r="U19" s="480"/>
      <c r="V19" s="480"/>
      <c r="W19" s="480"/>
      <c r="X19" s="467" t="str">
        <f t="shared" ref="X19:X21" si="12">IFERROR(IF(AND(Q18="Probabilidad",Q19="Probabilidad"),(Z18-(+Z18*T19)),IF(AND(Q18="Impacto",Q19="Probabilidad"),(Z17-(+Z17*T19)),IF(Q19="Impacto",Z18,""))),"")</f>
        <v/>
      </c>
      <c r="Y19" s="468" t="str">
        <f t="shared" si="1"/>
        <v/>
      </c>
      <c r="Z19" s="469" t="str">
        <f t="shared" si="9"/>
        <v/>
      </c>
      <c r="AA19" s="468" t="str">
        <f t="shared" si="4"/>
        <v/>
      </c>
      <c r="AB19" s="469" t="str">
        <f t="shared" ref="AB19:AB21" si="13">IFERROR(IF(AND(Q18="Impacto",Q19="Impacto"),(AB18-(+AB18*T19)),IF(AND(Q18="Probabilidad",Q19="Impacto"),(AB17-(+AB17*T19)),IF(Q19="Probabilidad",AB18,""))),"")</f>
        <v/>
      </c>
      <c r="AC19" s="47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81"/>
      <c r="AE19" s="472"/>
      <c r="AF19" s="230"/>
      <c r="AG19" s="473"/>
      <c r="AH19" s="473"/>
      <c r="AI19" s="472"/>
      <c r="AJ19" s="230"/>
      <c r="AK19" s="230"/>
      <c r="AL19" s="241"/>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row>
    <row r="20" spans="1:67" ht="55.5" customHeight="1" x14ac:dyDescent="0.3">
      <c r="A20" s="579"/>
      <c r="B20" s="573"/>
      <c r="C20" s="573"/>
      <c r="D20" s="573"/>
      <c r="E20" s="576"/>
      <c r="F20" s="821"/>
      <c r="G20" s="579"/>
      <c r="H20" s="564"/>
      <c r="I20" s="561"/>
      <c r="J20" s="839"/>
      <c r="K20" s="561">
        <f>IF(NOT(ISERROR(MATCH(J20,_xlfn.ANCHORARRAY(E31),0))),I33&amp;"Por favor no seleccionar los criterios de impacto",J20)</f>
        <v>0</v>
      </c>
      <c r="L20" s="564"/>
      <c r="M20" s="561"/>
      <c r="N20" s="567"/>
      <c r="O20" s="230">
        <v>5</v>
      </c>
      <c r="P20" s="477"/>
      <c r="Q20" s="230" t="str">
        <f t="shared" si="11"/>
        <v/>
      </c>
      <c r="R20" s="480"/>
      <c r="S20" s="480"/>
      <c r="T20" s="466" t="str">
        <f t="shared" si="8"/>
        <v/>
      </c>
      <c r="U20" s="480"/>
      <c r="V20" s="480"/>
      <c r="W20" s="480"/>
      <c r="X20" s="467" t="str">
        <f t="shared" si="12"/>
        <v/>
      </c>
      <c r="Y20" s="468" t="str">
        <f t="shared" si="1"/>
        <v/>
      </c>
      <c r="Z20" s="469" t="str">
        <f t="shared" si="9"/>
        <v/>
      </c>
      <c r="AA20" s="468" t="str">
        <f t="shared" si="4"/>
        <v/>
      </c>
      <c r="AB20" s="469" t="str">
        <f t="shared" si="13"/>
        <v/>
      </c>
      <c r="AC20" s="47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81"/>
      <c r="AE20" s="472"/>
      <c r="AF20" s="230"/>
      <c r="AG20" s="473"/>
      <c r="AH20" s="473"/>
      <c r="AI20" s="472"/>
      <c r="AJ20" s="230"/>
      <c r="AK20" s="230"/>
      <c r="AL20" s="241"/>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row>
    <row r="21" spans="1:67" ht="55.5" customHeight="1" x14ac:dyDescent="0.3">
      <c r="A21" s="580"/>
      <c r="B21" s="574"/>
      <c r="C21" s="574"/>
      <c r="D21" s="574"/>
      <c r="E21" s="577"/>
      <c r="F21" s="822"/>
      <c r="G21" s="580"/>
      <c r="H21" s="565"/>
      <c r="I21" s="562"/>
      <c r="J21" s="840"/>
      <c r="K21" s="562">
        <f>IF(NOT(ISERROR(MATCH(J21,_xlfn.ANCHORARRAY(E32),0))),I34&amp;"Por favor no seleccionar los criterios de impacto",J21)</f>
        <v>0</v>
      </c>
      <c r="L21" s="565"/>
      <c r="M21" s="562"/>
      <c r="N21" s="568"/>
      <c r="O21" s="230">
        <v>6</v>
      </c>
      <c r="P21" s="477"/>
      <c r="Q21" s="230" t="str">
        <f t="shared" si="11"/>
        <v/>
      </c>
      <c r="R21" s="480"/>
      <c r="S21" s="480"/>
      <c r="T21" s="466" t="str">
        <f t="shared" si="8"/>
        <v/>
      </c>
      <c r="U21" s="480"/>
      <c r="V21" s="480"/>
      <c r="W21" s="480"/>
      <c r="X21" s="467" t="str">
        <f t="shared" si="12"/>
        <v/>
      </c>
      <c r="Y21" s="468" t="str">
        <f t="shared" si="1"/>
        <v/>
      </c>
      <c r="Z21" s="469" t="str">
        <f t="shared" si="9"/>
        <v/>
      </c>
      <c r="AA21" s="468" t="str">
        <f t="shared" si="4"/>
        <v/>
      </c>
      <c r="AB21" s="469" t="str">
        <f t="shared" si="13"/>
        <v/>
      </c>
      <c r="AC21" s="470" t="str">
        <f t="shared" si="14"/>
        <v/>
      </c>
      <c r="AD21" s="481"/>
      <c r="AE21" s="472"/>
      <c r="AF21" s="230"/>
      <c r="AG21" s="473"/>
      <c r="AH21" s="473"/>
      <c r="AI21" s="472"/>
      <c r="AJ21" s="230"/>
      <c r="AK21" s="230"/>
      <c r="AL21" s="241"/>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row>
    <row r="22" spans="1:67" ht="55.5" customHeight="1" x14ac:dyDescent="0.3">
      <c r="A22" s="578">
        <v>3</v>
      </c>
      <c r="B22" s="572"/>
      <c r="C22" s="572"/>
      <c r="D22" s="572"/>
      <c r="E22" s="575"/>
      <c r="F22" s="820"/>
      <c r="G22" s="578"/>
      <c r="H22" s="563" t="str">
        <f>IF(G22&lt;=0,"",IF(G22&lt;=2,"Muy Baja",IF(G22&lt;=24,"Baja",IF(G22&lt;=500,"Media",IF(G22&lt;=5000,"Alta","Muy Alta")))))</f>
        <v/>
      </c>
      <c r="I22" s="560" t="str">
        <f>IF(H22="","",IF(H22="Muy Baja",0.2,IF(H22="Baja",0.4,IF(H22="Media",0.6,IF(H22="Alta",0.8,IF(H22="Muy Alta",1,))))))</f>
        <v/>
      </c>
      <c r="J22" s="838"/>
      <c r="K22" s="560">
        <f>IF(NOT(ISERROR(MATCH(J22,'Tabla Impacto'!$B$221:$B$223,0))),'Tabla Impacto'!$F$223&amp;"Por favor no seleccionar los criterios de impacto(Afectación Económica o presupuestal y Pérdida Reputacional)",J22)</f>
        <v>0</v>
      </c>
      <c r="L22" s="563" t="str">
        <f>IF(OR(K22='Tabla Impacto'!$C$11,K22='Tabla Impacto'!$D$11),"Leve",IF(OR(K22='Tabla Impacto'!$C$12,K22='Tabla Impacto'!$D$12),"Menor",IF(OR(K22='Tabla Impacto'!$C$13,K22='Tabla Impacto'!$D$13),"Moderado",IF(OR(K22='Tabla Impacto'!$C$14,K22='Tabla Impacto'!$D$14),"Mayor",IF(OR(K22='Tabla Impacto'!$C$15,K22='Tabla Impacto'!$D$15),"Catastrófico","")))))</f>
        <v/>
      </c>
      <c r="M22" s="560" t="str">
        <f>IF(L22="","",IF(L22="Leve",0.2,IF(L22="Menor",0.4,IF(L22="Moderado",0.6,IF(L22="Mayor",0.8,IF(L22="Catastrófico",1,))))))</f>
        <v/>
      </c>
      <c r="N22" s="56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0">
        <v>1</v>
      </c>
      <c r="P22" s="477"/>
      <c r="Q22" s="230" t="str">
        <f>IF(OR(R22="Preventivo",R22="Detectivo"),"Probabilidad",IF(R22="Correctivo","Impacto",""))</f>
        <v/>
      </c>
      <c r="R22" s="480"/>
      <c r="S22" s="480"/>
      <c r="T22" s="466" t="str">
        <f>IF(AND(R22="Preventivo",S22="Automático"),"50%",IF(AND(R22="Preventivo",S22="Manual"),"40%",IF(AND(R22="Detectivo",S22="Automático"),"40%",IF(AND(R22="Detectivo",S22="Manual"),"30%",IF(AND(R22="Correctivo",S22="Automático"),"35%",IF(AND(R22="Correctivo",S22="Manual"),"25%",""))))))</f>
        <v/>
      </c>
      <c r="U22" s="480"/>
      <c r="V22" s="480"/>
      <c r="W22" s="480"/>
      <c r="X22" s="467" t="str">
        <f>IFERROR(IF(Q22="Probabilidad",(I22-(+I22*T22)),IF(Q22="Impacto",I22,"")),"")</f>
        <v/>
      </c>
      <c r="Y22" s="468" t="str">
        <f>IFERROR(IF(X22="","",IF(X22&lt;=0.2,"Muy Baja",IF(X22&lt;=0.4,"Baja",IF(X22&lt;=0.6,"Media",IF(X22&lt;=0.8,"Alta","Muy Alta"))))),"")</f>
        <v/>
      </c>
      <c r="Z22" s="469" t="str">
        <f>+X22</f>
        <v/>
      </c>
      <c r="AA22" s="468" t="str">
        <f>IFERROR(IF(AB22="","",IF(AB22&lt;=0.2,"Leve",IF(AB22&lt;=0.4,"Menor",IF(AB22&lt;=0.6,"Moderado",IF(AB22&lt;=0.8,"Mayor","Catastrófico"))))),"")</f>
        <v/>
      </c>
      <c r="AB22" s="469" t="str">
        <f>IFERROR(IF(Q22="Impacto",(M22-(+M22*T22)),IF(Q22="Probabilidad",M22,"")),"")</f>
        <v/>
      </c>
      <c r="AC22" s="47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81"/>
      <c r="AE22" s="472"/>
      <c r="AF22" s="230"/>
      <c r="AG22" s="473"/>
      <c r="AH22" s="473"/>
      <c r="AI22" s="472"/>
      <c r="AJ22" s="230"/>
      <c r="AK22" s="230"/>
      <c r="AL22" s="241"/>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row>
    <row r="23" spans="1:67" ht="55.5" customHeight="1" x14ac:dyDescent="0.3">
      <c r="A23" s="579"/>
      <c r="B23" s="573"/>
      <c r="C23" s="573"/>
      <c r="D23" s="573"/>
      <c r="E23" s="576"/>
      <c r="F23" s="821"/>
      <c r="G23" s="579"/>
      <c r="H23" s="564"/>
      <c r="I23" s="561"/>
      <c r="J23" s="839"/>
      <c r="K23" s="561">
        <f t="shared" ref="K23:K27" si="15">IF(NOT(ISERROR(MATCH(J23,_xlfn.ANCHORARRAY(E34),0))),I36&amp;"Por favor no seleccionar los criterios de impacto",J23)</f>
        <v>0</v>
      </c>
      <c r="L23" s="564"/>
      <c r="M23" s="561"/>
      <c r="N23" s="567"/>
      <c r="O23" s="230">
        <v>2</v>
      </c>
      <c r="P23" s="477"/>
      <c r="Q23" s="230" t="str">
        <f>IF(OR(R23="Preventivo",R23="Detectivo"),"Probabilidad",IF(R23="Correctivo","Impacto",""))</f>
        <v/>
      </c>
      <c r="R23" s="480"/>
      <c r="S23" s="480"/>
      <c r="T23" s="466" t="str">
        <f t="shared" ref="T23:T27" si="16">IF(AND(R23="Preventivo",S23="Automático"),"50%",IF(AND(R23="Preventivo",S23="Manual"),"40%",IF(AND(R23="Detectivo",S23="Automático"),"40%",IF(AND(R23="Detectivo",S23="Manual"),"30%",IF(AND(R23="Correctivo",S23="Automático"),"35%",IF(AND(R23="Correctivo",S23="Manual"),"25%",""))))))</f>
        <v/>
      </c>
      <c r="U23" s="480"/>
      <c r="V23" s="480"/>
      <c r="W23" s="480"/>
      <c r="X23" s="479" t="str">
        <f>IFERROR(IF(AND(Q22="Probabilidad",Q23="Probabilidad"),(Z22-(+Z22*T23)),IF(Q23="Probabilidad",(I22-(+I22*T23)),IF(Q23="Impacto",Z22,""))),"")</f>
        <v/>
      </c>
      <c r="Y23" s="468" t="str">
        <f t="shared" si="1"/>
        <v/>
      </c>
      <c r="Z23" s="469" t="str">
        <f t="shared" ref="Z23:Z27" si="17">+X23</f>
        <v/>
      </c>
      <c r="AA23" s="468" t="str">
        <f t="shared" si="4"/>
        <v/>
      </c>
      <c r="AB23" s="469" t="str">
        <f>IFERROR(IF(AND(Q22="Impacto",Q23="Impacto"),(AB22-(+AB22*T23)),IF(Q23="Impacto",(M22-(+M22*T23)),IF(Q23="Probabilidad",AB22,""))),"")</f>
        <v/>
      </c>
      <c r="AC23" s="470"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81"/>
      <c r="AE23" s="472"/>
      <c r="AF23" s="230"/>
      <c r="AG23" s="473"/>
      <c r="AH23" s="473"/>
      <c r="AI23" s="472"/>
      <c r="AJ23" s="230"/>
      <c r="AK23" s="230"/>
      <c r="AL23" s="241"/>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row>
    <row r="24" spans="1:67" ht="55.5" customHeight="1" x14ac:dyDescent="0.3">
      <c r="A24" s="579"/>
      <c r="B24" s="573"/>
      <c r="C24" s="573"/>
      <c r="D24" s="573"/>
      <c r="E24" s="576"/>
      <c r="F24" s="821"/>
      <c r="G24" s="579"/>
      <c r="H24" s="564"/>
      <c r="I24" s="561"/>
      <c r="J24" s="839"/>
      <c r="K24" s="561">
        <f t="shared" si="15"/>
        <v>0</v>
      </c>
      <c r="L24" s="564"/>
      <c r="M24" s="561"/>
      <c r="N24" s="567"/>
      <c r="O24" s="230">
        <v>3</v>
      </c>
      <c r="P24" s="478"/>
      <c r="Q24" s="230" t="str">
        <f>IF(OR(R24="Preventivo",R24="Detectivo"),"Probabilidad",IF(R24="Correctivo","Impacto",""))</f>
        <v/>
      </c>
      <c r="R24" s="480"/>
      <c r="S24" s="480"/>
      <c r="T24" s="466" t="str">
        <f t="shared" si="16"/>
        <v/>
      </c>
      <c r="U24" s="480"/>
      <c r="V24" s="480"/>
      <c r="W24" s="480"/>
      <c r="X24" s="467" t="str">
        <f>IFERROR(IF(AND(Q23="Probabilidad",Q24="Probabilidad"),(Z23-(+Z23*T24)),IF(AND(Q23="Impacto",Q24="Probabilidad"),(Z22-(+Z22*T24)),IF(Q24="Impacto",Z23,""))),"")</f>
        <v/>
      </c>
      <c r="Y24" s="468" t="str">
        <f t="shared" si="1"/>
        <v/>
      </c>
      <c r="Z24" s="469" t="str">
        <f t="shared" si="17"/>
        <v/>
      </c>
      <c r="AA24" s="468" t="str">
        <f t="shared" si="4"/>
        <v/>
      </c>
      <c r="AB24" s="469" t="str">
        <f>IFERROR(IF(AND(Q23="Impacto",Q24="Impacto"),(AB23-(+AB23*T24)),IF(AND(Q23="Probabilidad",Q24="Impacto"),(AB22-(+AB22*T24)),IF(Q24="Probabilidad",AB23,""))),"")</f>
        <v/>
      </c>
      <c r="AC24" s="470" t="str">
        <f t="shared" si="18"/>
        <v/>
      </c>
      <c r="AD24" s="481"/>
      <c r="AE24" s="472"/>
      <c r="AF24" s="230"/>
      <c r="AG24" s="473"/>
      <c r="AH24" s="473"/>
      <c r="AI24" s="472"/>
      <c r="AJ24" s="230"/>
      <c r="AK24" s="230"/>
      <c r="AL24" s="241"/>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row>
    <row r="25" spans="1:67" ht="55.5" customHeight="1" x14ac:dyDescent="0.3">
      <c r="A25" s="579"/>
      <c r="B25" s="573"/>
      <c r="C25" s="573"/>
      <c r="D25" s="573"/>
      <c r="E25" s="576"/>
      <c r="F25" s="821"/>
      <c r="G25" s="579"/>
      <c r="H25" s="564"/>
      <c r="I25" s="561"/>
      <c r="J25" s="839"/>
      <c r="K25" s="561">
        <f t="shared" si="15"/>
        <v>0</v>
      </c>
      <c r="L25" s="564"/>
      <c r="M25" s="561"/>
      <c r="N25" s="567"/>
      <c r="O25" s="230">
        <v>4</v>
      </c>
      <c r="P25" s="477"/>
      <c r="Q25" s="230" t="str">
        <f t="shared" ref="Q25:Q27" si="19">IF(OR(R25="Preventivo",R25="Detectivo"),"Probabilidad",IF(R25="Correctivo","Impacto",""))</f>
        <v/>
      </c>
      <c r="R25" s="480"/>
      <c r="S25" s="480"/>
      <c r="T25" s="466" t="str">
        <f t="shared" si="16"/>
        <v/>
      </c>
      <c r="U25" s="480"/>
      <c r="V25" s="480"/>
      <c r="W25" s="480"/>
      <c r="X25" s="467" t="str">
        <f t="shared" ref="X25:X27" si="20">IFERROR(IF(AND(Q24="Probabilidad",Q25="Probabilidad"),(Z24-(+Z24*T25)),IF(AND(Q24="Impacto",Q25="Probabilidad"),(Z23-(+Z23*T25)),IF(Q25="Impacto",Z24,""))),"")</f>
        <v/>
      </c>
      <c r="Y25" s="468" t="str">
        <f t="shared" si="1"/>
        <v/>
      </c>
      <c r="Z25" s="469" t="str">
        <f t="shared" si="17"/>
        <v/>
      </c>
      <c r="AA25" s="468" t="str">
        <f t="shared" si="4"/>
        <v/>
      </c>
      <c r="AB25" s="469" t="str">
        <f t="shared" ref="AB25:AB27" si="21">IFERROR(IF(AND(Q24="Impacto",Q25="Impacto"),(AB24-(+AB24*T25)),IF(AND(Q24="Probabilidad",Q25="Impacto"),(AB23-(+AB23*T25)),IF(Q25="Probabilidad",AB24,""))),"")</f>
        <v/>
      </c>
      <c r="AC25" s="47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81"/>
      <c r="AE25" s="472"/>
      <c r="AF25" s="230"/>
      <c r="AG25" s="473"/>
      <c r="AH25" s="473"/>
      <c r="AI25" s="472"/>
      <c r="AJ25" s="230"/>
      <c r="AK25" s="230"/>
      <c r="AL25" s="241"/>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row>
    <row r="26" spans="1:67" ht="55.5" customHeight="1" x14ac:dyDescent="0.3">
      <c r="A26" s="579"/>
      <c r="B26" s="573"/>
      <c r="C26" s="573"/>
      <c r="D26" s="573"/>
      <c r="E26" s="576"/>
      <c r="F26" s="821"/>
      <c r="G26" s="579"/>
      <c r="H26" s="564"/>
      <c r="I26" s="561"/>
      <c r="J26" s="839"/>
      <c r="K26" s="561">
        <f t="shared" si="15"/>
        <v>0</v>
      </c>
      <c r="L26" s="564"/>
      <c r="M26" s="561"/>
      <c r="N26" s="567"/>
      <c r="O26" s="230">
        <v>5</v>
      </c>
      <c r="P26" s="477"/>
      <c r="Q26" s="230" t="str">
        <f t="shared" si="19"/>
        <v/>
      </c>
      <c r="R26" s="480"/>
      <c r="S26" s="480"/>
      <c r="T26" s="466" t="str">
        <f t="shared" si="16"/>
        <v/>
      </c>
      <c r="U26" s="480"/>
      <c r="V26" s="480"/>
      <c r="W26" s="480"/>
      <c r="X26" s="467" t="str">
        <f t="shared" si="20"/>
        <v/>
      </c>
      <c r="Y26" s="468" t="str">
        <f t="shared" si="1"/>
        <v/>
      </c>
      <c r="Z26" s="469" t="str">
        <f t="shared" si="17"/>
        <v/>
      </c>
      <c r="AA26" s="468" t="str">
        <f t="shared" si="4"/>
        <v/>
      </c>
      <c r="AB26" s="469" t="str">
        <f t="shared" si="21"/>
        <v/>
      </c>
      <c r="AC26" s="47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81"/>
      <c r="AE26" s="472"/>
      <c r="AF26" s="230"/>
      <c r="AG26" s="473"/>
      <c r="AH26" s="473"/>
      <c r="AI26" s="472"/>
      <c r="AJ26" s="230"/>
      <c r="AK26" s="230"/>
      <c r="AL26" s="241"/>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row>
    <row r="27" spans="1:67" ht="55.5" customHeight="1" x14ac:dyDescent="0.3">
      <c r="A27" s="580"/>
      <c r="B27" s="574"/>
      <c r="C27" s="574"/>
      <c r="D27" s="574"/>
      <c r="E27" s="577"/>
      <c r="F27" s="822"/>
      <c r="G27" s="580"/>
      <c r="H27" s="565"/>
      <c r="I27" s="562"/>
      <c r="J27" s="840"/>
      <c r="K27" s="562">
        <f t="shared" si="15"/>
        <v>0</v>
      </c>
      <c r="L27" s="565"/>
      <c r="M27" s="562"/>
      <c r="N27" s="568"/>
      <c r="O27" s="230">
        <v>6</v>
      </c>
      <c r="P27" s="477"/>
      <c r="Q27" s="230" t="str">
        <f t="shared" si="19"/>
        <v/>
      </c>
      <c r="R27" s="480"/>
      <c r="S27" s="480"/>
      <c r="T27" s="466" t="str">
        <f t="shared" si="16"/>
        <v/>
      </c>
      <c r="U27" s="480"/>
      <c r="V27" s="480"/>
      <c r="W27" s="480"/>
      <c r="X27" s="467" t="str">
        <f t="shared" si="20"/>
        <v/>
      </c>
      <c r="Y27" s="468" t="str">
        <f t="shared" si="1"/>
        <v/>
      </c>
      <c r="Z27" s="469" t="str">
        <f t="shared" si="17"/>
        <v/>
      </c>
      <c r="AA27" s="468" t="str">
        <f t="shared" si="4"/>
        <v/>
      </c>
      <c r="AB27" s="469" t="str">
        <f t="shared" si="21"/>
        <v/>
      </c>
      <c r="AC27" s="470" t="str">
        <f t="shared" si="22"/>
        <v/>
      </c>
      <c r="AD27" s="481"/>
      <c r="AE27" s="472"/>
      <c r="AF27" s="230"/>
      <c r="AG27" s="473"/>
      <c r="AH27" s="473"/>
      <c r="AI27" s="472"/>
      <c r="AJ27" s="230"/>
      <c r="AK27" s="230"/>
      <c r="AL27" s="241"/>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row>
    <row r="28" spans="1:67" ht="55.5" customHeight="1" x14ac:dyDescent="0.3">
      <c r="A28" s="578">
        <v>4</v>
      </c>
      <c r="B28" s="572"/>
      <c r="C28" s="572"/>
      <c r="D28" s="572"/>
      <c r="E28" s="575"/>
      <c r="F28" s="820"/>
      <c r="G28" s="578"/>
      <c r="H28" s="563" t="str">
        <f>IF(G28&lt;=0,"",IF(G28&lt;=2,"Muy Baja",IF(G28&lt;=24,"Baja",IF(G28&lt;=500,"Media",IF(G28&lt;=5000,"Alta","Muy Alta")))))</f>
        <v/>
      </c>
      <c r="I28" s="560" t="str">
        <f>IF(H28="","",IF(H28="Muy Baja",0.2,IF(H28="Baja",0.4,IF(H28="Media",0.6,IF(H28="Alta",0.8,IF(H28="Muy Alta",1,))))))</f>
        <v/>
      </c>
      <c r="J28" s="838"/>
      <c r="K28" s="560">
        <f>IF(NOT(ISERROR(MATCH(J28,'Tabla Impacto'!$B$221:$B$223,0))),'Tabla Impacto'!$F$223&amp;"Por favor no seleccionar los criterios de impacto(Afectación Económica o presupuestal y Pérdida Reputacional)",J28)</f>
        <v>0</v>
      </c>
      <c r="L28" s="563" t="str">
        <f>IF(OR(K28='Tabla Impacto'!$C$11,K28='Tabla Impacto'!$D$11),"Leve",IF(OR(K28='Tabla Impacto'!$C$12,K28='Tabla Impacto'!$D$12),"Menor",IF(OR(K28='Tabla Impacto'!$C$13,K28='Tabla Impacto'!$D$13),"Moderado",IF(OR(K28='Tabla Impacto'!$C$14,K28='Tabla Impacto'!$D$14),"Mayor",IF(OR(K28='Tabla Impacto'!$C$15,K28='Tabla Impacto'!$D$15),"Catastrófico","")))))</f>
        <v/>
      </c>
      <c r="M28" s="560" t="str">
        <f>IF(L28="","",IF(L28="Leve",0.2,IF(L28="Menor",0.4,IF(L28="Moderado",0.6,IF(L28="Mayor",0.8,IF(L28="Catastrófico",1,))))))</f>
        <v/>
      </c>
      <c r="N28" s="56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0">
        <v>1</v>
      </c>
      <c r="P28" s="477"/>
      <c r="Q28" s="230" t="str">
        <f>IF(OR(R28="Preventivo",R28="Detectivo"),"Probabilidad",IF(R28="Correctivo","Impacto",""))</f>
        <v/>
      </c>
      <c r="R28" s="480"/>
      <c r="S28" s="480"/>
      <c r="T28" s="466" t="str">
        <f>IF(AND(R28="Preventivo",S28="Automático"),"50%",IF(AND(R28="Preventivo",S28="Manual"),"40%",IF(AND(R28="Detectivo",S28="Automático"),"40%",IF(AND(R28="Detectivo",S28="Manual"),"30%",IF(AND(R28="Correctivo",S28="Automático"),"35%",IF(AND(R28="Correctivo",S28="Manual"),"25%",""))))))</f>
        <v/>
      </c>
      <c r="U28" s="480"/>
      <c r="V28" s="480"/>
      <c r="W28" s="480"/>
      <c r="X28" s="467" t="str">
        <f>IFERROR(IF(Q28="Probabilidad",(I28-(+I28*T28)),IF(Q28="Impacto",I28,"")),"")</f>
        <v/>
      </c>
      <c r="Y28" s="468" t="str">
        <f>IFERROR(IF(X28="","",IF(X28&lt;=0.2,"Muy Baja",IF(X28&lt;=0.4,"Baja",IF(X28&lt;=0.6,"Media",IF(X28&lt;=0.8,"Alta","Muy Alta"))))),"")</f>
        <v/>
      </c>
      <c r="Z28" s="469" t="str">
        <f>+X28</f>
        <v/>
      </c>
      <c r="AA28" s="468" t="str">
        <f>IFERROR(IF(AB28="","",IF(AB28&lt;=0.2,"Leve",IF(AB28&lt;=0.4,"Menor",IF(AB28&lt;=0.6,"Moderado",IF(AB28&lt;=0.8,"Mayor","Catastrófico"))))),"")</f>
        <v/>
      </c>
      <c r="AB28" s="469" t="str">
        <f>IFERROR(IF(Q28="Impacto",(M28-(+M28*T28)),IF(Q28="Probabilidad",M28,"")),"")</f>
        <v/>
      </c>
      <c r="AC28" s="47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81"/>
      <c r="AE28" s="472"/>
      <c r="AF28" s="230"/>
      <c r="AG28" s="473"/>
      <c r="AH28" s="473"/>
      <c r="AI28" s="472"/>
      <c r="AJ28" s="230"/>
      <c r="AK28" s="230"/>
      <c r="AL28" s="241"/>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row>
    <row r="29" spans="1:67" ht="55.5" customHeight="1" x14ac:dyDescent="0.3">
      <c r="A29" s="579"/>
      <c r="B29" s="573"/>
      <c r="C29" s="573"/>
      <c r="D29" s="573"/>
      <c r="E29" s="576"/>
      <c r="F29" s="821"/>
      <c r="G29" s="579"/>
      <c r="H29" s="564"/>
      <c r="I29" s="561"/>
      <c r="J29" s="839"/>
      <c r="K29" s="561">
        <f t="shared" ref="K29:K33" si="23">IF(NOT(ISERROR(MATCH(J29,_xlfn.ANCHORARRAY(E40),0))),I42&amp;"Por favor no seleccionar los criterios de impacto",J29)</f>
        <v>0</v>
      </c>
      <c r="L29" s="564"/>
      <c r="M29" s="561"/>
      <c r="N29" s="567"/>
      <c r="O29" s="230">
        <v>2</v>
      </c>
      <c r="P29" s="477"/>
      <c r="Q29" s="230" t="str">
        <f>IF(OR(R29="Preventivo",R29="Detectivo"),"Probabilidad",IF(R29="Correctivo","Impacto",""))</f>
        <v/>
      </c>
      <c r="R29" s="480"/>
      <c r="S29" s="480"/>
      <c r="T29" s="466" t="str">
        <f t="shared" ref="T29:T33" si="24">IF(AND(R29="Preventivo",S29="Automático"),"50%",IF(AND(R29="Preventivo",S29="Manual"),"40%",IF(AND(R29="Detectivo",S29="Automático"),"40%",IF(AND(R29="Detectivo",S29="Manual"),"30%",IF(AND(R29="Correctivo",S29="Automático"),"35%",IF(AND(R29="Correctivo",S29="Manual"),"25%",""))))))</f>
        <v/>
      </c>
      <c r="U29" s="480"/>
      <c r="V29" s="480"/>
      <c r="W29" s="480"/>
      <c r="X29" s="467" t="str">
        <f>IFERROR(IF(AND(Q28="Probabilidad",Q29="Probabilidad"),(Z28-(+Z28*T29)),IF(Q29="Probabilidad",(I28-(+I28*T29)),IF(Q29="Impacto",Z28,""))),"")</f>
        <v/>
      </c>
      <c r="Y29" s="468" t="str">
        <f t="shared" si="1"/>
        <v/>
      </c>
      <c r="Z29" s="469" t="str">
        <f t="shared" ref="Z29:Z33" si="25">+X29</f>
        <v/>
      </c>
      <c r="AA29" s="468" t="str">
        <f t="shared" si="4"/>
        <v/>
      </c>
      <c r="AB29" s="469" t="str">
        <f>IFERROR(IF(AND(Q28="Impacto",Q29="Impacto"),(AB28-(+AB28*T29)),IF(Q29="Impacto",(M28-(+M28*T29)),IF(Q29="Probabilidad",AB28,""))),"")</f>
        <v/>
      </c>
      <c r="AC29" s="47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81"/>
      <c r="AE29" s="472"/>
      <c r="AF29" s="230"/>
      <c r="AG29" s="473"/>
      <c r="AH29" s="473"/>
      <c r="AI29" s="472"/>
      <c r="AJ29" s="230"/>
      <c r="AK29" s="230"/>
      <c r="AL29" s="241"/>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row>
    <row r="30" spans="1:67" ht="55.5" customHeight="1" x14ac:dyDescent="0.3">
      <c r="A30" s="579"/>
      <c r="B30" s="573"/>
      <c r="C30" s="573"/>
      <c r="D30" s="573"/>
      <c r="E30" s="576"/>
      <c r="F30" s="821"/>
      <c r="G30" s="579"/>
      <c r="H30" s="564"/>
      <c r="I30" s="561"/>
      <c r="J30" s="839"/>
      <c r="K30" s="561">
        <f t="shared" si="23"/>
        <v>0</v>
      </c>
      <c r="L30" s="564"/>
      <c r="M30" s="561"/>
      <c r="N30" s="567"/>
      <c r="O30" s="230">
        <v>3</v>
      </c>
      <c r="P30" s="478"/>
      <c r="Q30" s="230" t="str">
        <f>IF(OR(R30="Preventivo",R30="Detectivo"),"Probabilidad",IF(R30="Correctivo","Impacto",""))</f>
        <v/>
      </c>
      <c r="R30" s="480"/>
      <c r="S30" s="480"/>
      <c r="T30" s="466" t="str">
        <f t="shared" si="24"/>
        <v/>
      </c>
      <c r="U30" s="480"/>
      <c r="V30" s="480"/>
      <c r="W30" s="480"/>
      <c r="X30" s="467" t="str">
        <f>IFERROR(IF(AND(Q29="Probabilidad",Q30="Probabilidad"),(Z29-(+Z29*T30)),IF(AND(Q29="Impacto",Q30="Probabilidad"),(Z28-(+Z28*T30)),IF(Q30="Impacto",Z29,""))),"")</f>
        <v/>
      </c>
      <c r="Y30" s="468" t="str">
        <f t="shared" si="1"/>
        <v/>
      </c>
      <c r="Z30" s="469" t="str">
        <f t="shared" si="25"/>
        <v/>
      </c>
      <c r="AA30" s="468" t="str">
        <f t="shared" si="4"/>
        <v/>
      </c>
      <c r="AB30" s="469" t="str">
        <f>IFERROR(IF(AND(Q29="Impacto",Q30="Impacto"),(AB29-(+AB29*T30)),IF(AND(Q29="Probabilidad",Q30="Impacto"),(AB28-(+AB28*T30)),IF(Q30="Probabilidad",AB29,""))),"")</f>
        <v/>
      </c>
      <c r="AC30" s="470" t="str">
        <f t="shared" si="26"/>
        <v/>
      </c>
      <c r="AD30" s="481"/>
      <c r="AE30" s="472"/>
      <c r="AF30" s="230"/>
      <c r="AG30" s="473"/>
      <c r="AH30" s="473"/>
      <c r="AI30" s="472"/>
      <c r="AJ30" s="230"/>
      <c r="AK30" s="230"/>
      <c r="AL30" s="241"/>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row>
    <row r="31" spans="1:67" ht="55.5" customHeight="1" x14ac:dyDescent="0.3">
      <c r="A31" s="579"/>
      <c r="B31" s="573"/>
      <c r="C31" s="573"/>
      <c r="D31" s="573"/>
      <c r="E31" s="576"/>
      <c r="F31" s="821"/>
      <c r="G31" s="579"/>
      <c r="H31" s="564"/>
      <c r="I31" s="561"/>
      <c r="J31" s="839"/>
      <c r="K31" s="561">
        <f t="shared" si="23"/>
        <v>0</v>
      </c>
      <c r="L31" s="564"/>
      <c r="M31" s="561"/>
      <c r="N31" s="567"/>
      <c r="O31" s="230">
        <v>4</v>
      </c>
      <c r="P31" s="477"/>
      <c r="Q31" s="230" t="str">
        <f t="shared" ref="Q31:Q33" si="27">IF(OR(R31="Preventivo",R31="Detectivo"),"Probabilidad",IF(R31="Correctivo","Impacto",""))</f>
        <v/>
      </c>
      <c r="R31" s="480"/>
      <c r="S31" s="480"/>
      <c r="T31" s="466" t="str">
        <f t="shared" si="24"/>
        <v/>
      </c>
      <c r="U31" s="480"/>
      <c r="V31" s="480"/>
      <c r="W31" s="480"/>
      <c r="X31" s="467" t="str">
        <f t="shared" ref="X31:X33" si="28">IFERROR(IF(AND(Q30="Probabilidad",Q31="Probabilidad"),(Z30-(+Z30*T31)),IF(AND(Q30="Impacto",Q31="Probabilidad"),(Z29-(+Z29*T31)),IF(Q31="Impacto",Z30,""))),"")</f>
        <v/>
      </c>
      <c r="Y31" s="468" t="str">
        <f t="shared" si="1"/>
        <v/>
      </c>
      <c r="Z31" s="469" t="str">
        <f t="shared" si="25"/>
        <v/>
      </c>
      <c r="AA31" s="468" t="str">
        <f t="shared" si="4"/>
        <v/>
      </c>
      <c r="AB31" s="469" t="str">
        <f t="shared" ref="AB31:AB33" si="29">IFERROR(IF(AND(Q30="Impacto",Q31="Impacto"),(AB30-(+AB30*T31)),IF(AND(Q30="Probabilidad",Q31="Impacto"),(AB29-(+AB29*T31)),IF(Q31="Probabilidad",AB30,""))),"")</f>
        <v/>
      </c>
      <c r="AC31" s="47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81"/>
      <c r="AE31" s="472"/>
      <c r="AF31" s="230"/>
      <c r="AG31" s="473"/>
      <c r="AH31" s="473"/>
      <c r="AI31" s="472"/>
      <c r="AJ31" s="230"/>
      <c r="AK31" s="230"/>
      <c r="AL31" s="241"/>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row>
    <row r="32" spans="1:67" ht="55.5" customHeight="1" x14ac:dyDescent="0.3">
      <c r="A32" s="579"/>
      <c r="B32" s="573"/>
      <c r="C32" s="573"/>
      <c r="D32" s="573"/>
      <c r="E32" s="576"/>
      <c r="F32" s="821"/>
      <c r="G32" s="579"/>
      <c r="H32" s="564"/>
      <c r="I32" s="561"/>
      <c r="J32" s="839"/>
      <c r="K32" s="561">
        <f t="shared" si="23"/>
        <v>0</v>
      </c>
      <c r="L32" s="564"/>
      <c r="M32" s="561"/>
      <c r="N32" s="567"/>
      <c r="O32" s="230">
        <v>5</v>
      </c>
      <c r="P32" s="477"/>
      <c r="Q32" s="230" t="str">
        <f t="shared" si="27"/>
        <v/>
      </c>
      <c r="R32" s="480"/>
      <c r="S32" s="480"/>
      <c r="T32" s="466" t="str">
        <f t="shared" si="24"/>
        <v/>
      </c>
      <c r="U32" s="480"/>
      <c r="V32" s="480"/>
      <c r="W32" s="480"/>
      <c r="X32" s="479" t="str">
        <f t="shared" si="28"/>
        <v/>
      </c>
      <c r="Y32" s="468" t="str">
        <f>IFERROR(IF(X32="","",IF(X32&lt;=0.2,"Muy Baja",IF(X32&lt;=0.4,"Baja",IF(X32&lt;=0.6,"Media",IF(X32&lt;=0.8,"Alta","Muy Alta"))))),"")</f>
        <v/>
      </c>
      <c r="Z32" s="469" t="str">
        <f t="shared" si="25"/>
        <v/>
      </c>
      <c r="AA32" s="468" t="str">
        <f t="shared" si="4"/>
        <v/>
      </c>
      <c r="AB32" s="469" t="str">
        <f t="shared" si="29"/>
        <v/>
      </c>
      <c r="AC32" s="47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81"/>
      <c r="AE32" s="472"/>
      <c r="AF32" s="230"/>
      <c r="AG32" s="473"/>
      <c r="AH32" s="473"/>
      <c r="AI32" s="472"/>
      <c r="AJ32" s="230"/>
      <c r="AK32" s="230"/>
      <c r="AL32" s="241"/>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row>
    <row r="33" spans="1:67" ht="55.5" customHeight="1" x14ac:dyDescent="0.3">
      <c r="A33" s="580"/>
      <c r="B33" s="574"/>
      <c r="C33" s="574"/>
      <c r="D33" s="574"/>
      <c r="E33" s="577"/>
      <c r="F33" s="822"/>
      <c r="G33" s="580"/>
      <c r="H33" s="565"/>
      <c r="I33" s="562"/>
      <c r="J33" s="840"/>
      <c r="K33" s="562">
        <f t="shared" si="23"/>
        <v>0</v>
      </c>
      <c r="L33" s="565"/>
      <c r="M33" s="562"/>
      <c r="N33" s="568"/>
      <c r="O33" s="230">
        <v>6</v>
      </c>
      <c r="P33" s="477"/>
      <c r="Q33" s="230" t="str">
        <f t="shared" si="27"/>
        <v/>
      </c>
      <c r="R33" s="480"/>
      <c r="S33" s="480"/>
      <c r="T33" s="466" t="str">
        <f t="shared" si="24"/>
        <v/>
      </c>
      <c r="U33" s="480"/>
      <c r="V33" s="480"/>
      <c r="W33" s="480"/>
      <c r="X33" s="467" t="str">
        <f t="shared" si="28"/>
        <v/>
      </c>
      <c r="Y33" s="468" t="str">
        <f t="shared" si="1"/>
        <v/>
      </c>
      <c r="Z33" s="469" t="str">
        <f t="shared" si="25"/>
        <v/>
      </c>
      <c r="AA33" s="468" t="str">
        <f t="shared" si="4"/>
        <v/>
      </c>
      <c r="AB33" s="469" t="str">
        <f t="shared" si="29"/>
        <v/>
      </c>
      <c r="AC33" s="470" t="str">
        <f t="shared" si="30"/>
        <v/>
      </c>
      <c r="AD33" s="481"/>
      <c r="AE33" s="472"/>
      <c r="AF33" s="230"/>
      <c r="AG33" s="473"/>
      <c r="AH33" s="473"/>
      <c r="AI33" s="472"/>
      <c r="AJ33" s="230"/>
      <c r="AK33" s="230"/>
      <c r="AL33" s="241"/>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row>
    <row r="34" spans="1:67" ht="55.5" customHeight="1" x14ac:dyDescent="0.3">
      <c r="A34" s="578">
        <v>5</v>
      </c>
      <c r="B34" s="572"/>
      <c r="C34" s="572"/>
      <c r="D34" s="572"/>
      <c r="E34" s="575"/>
      <c r="F34" s="820"/>
      <c r="G34" s="578"/>
      <c r="H34" s="563" t="str">
        <f>IF(G34&lt;=0,"",IF(G34&lt;=2,"Muy Baja",IF(G34&lt;=24,"Baja",IF(G34&lt;=500,"Media",IF(G34&lt;=5000,"Alta","Muy Alta")))))</f>
        <v/>
      </c>
      <c r="I34" s="560" t="str">
        <f>IF(H34="","",IF(H34="Muy Baja",0.2,IF(H34="Baja",0.4,IF(H34="Media",0.6,IF(H34="Alta",0.8,IF(H34="Muy Alta",1,))))))</f>
        <v/>
      </c>
      <c r="J34" s="838"/>
      <c r="K34" s="560">
        <f>IF(NOT(ISERROR(MATCH(J34,'Tabla Impacto'!$B$221:$B$223,0))),'Tabla Impacto'!$F$223&amp;"Por favor no seleccionar los criterios de impacto(Afectación Económica o presupuestal y Pérdida Reputacional)",J34)</f>
        <v>0</v>
      </c>
      <c r="L34" s="563" t="str">
        <f>IF(OR(K34='Tabla Impacto'!$C$11,K34='Tabla Impacto'!$D$11),"Leve",IF(OR(K34='Tabla Impacto'!$C$12,K34='Tabla Impacto'!$D$12),"Menor",IF(OR(K34='Tabla Impacto'!$C$13,K34='Tabla Impacto'!$D$13),"Moderado",IF(OR(K34='Tabla Impacto'!$C$14,K34='Tabla Impacto'!$D$14),"Mayor",IF(OR(K34='Tabla Impacto'!$C$15,K34='Tabla Impacto'!$D$15),"Catastrófico","")))))</f>
        <v/>
      </c>
      <c r="M34" s="560" t="str">
        <f>IF(L34="","",IF(L34="Leve",0.2,IF(L34="Menor",0.4,IF(L34="Moderado",0.6,IF(L34="Mayor",0.8,IF(L34="Catastrófico",1,))))))</f>
        <v/>
      </c>
      <c r="N34" s="56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0">
        <v>1</v>
      </c>
      <c r="P34" s="477"/>
      <c r="Q34" s="230" t="str">
        <f>IF(OR(R34="Preventivo",R34="Detectivo"),"Probabilidad",IF(R34="Correctivo","Impacto",""))</f>
        <v/>
      </c>
      <c r="R34" s="480"/>
      <c r="S34" s="480"/>
      <c r="T34" s="466" t="str">
        <f>IF(AND(R34="Preventivo",S34="Automático"),"50%",IF(AND(R34="Preventivo",S34="Manual"),"40%",IF(AND(R34="Detectivo",S34="Automático"),"40%",IF(AND(R34="Detectivo",S34="Manual"),"30%",IF(AND(R34="Correctivo",S34="Automático"),"35%",IF(AND(R34="Correctivo",S34="Manual"),"25%",""))))))</f>
        <v/>
      </c>
      <c r="U34" s="480"/>
      <c r="V34" s="480"/>
      <c r="W34" s="480"/>
      <c r="X34" s="467" t="str">
        <f>IFERROR(IF(Q34="Probabilidad",(I34-(+I34*T34)),IF(Q34="Impacto",I34,"")),"")</f>
        <v/>
      </c>
      <c r="Y34" s="468" t="str">
        <f>IFERROR(IF(X34="","",IF(X34&lt;=0.2,"Muy Baja",IF(X34&lt;=0.4,"Baja",IF(X34&lt;=0.6,"Media",IF(X34&lt;=0.8,"Alta","Muy Alta"))))),"")</f>
        <v/>
      </c>
      <c r="Z34" s="469" t="str">
        <f>+X34</f>
        <v/>
      </c>
      <c r="AA34" s="468" t="str">
        <f>IFERROR(IF(AB34="","",IF(AB34&lt;=0.2,"Leve",IF(AB34&lt;=0.4,"Menor",IF(AB34&lt;=0.6,"Moderado",IF(AB34&lt;=0.8,"Mayor","Catastrófico"))))),"")</f>
        <v/>
      </c>
      <c r="AB34" s="469" t="str">
        <f>IFERROR(IF(Q34="Impacto",(M34-(+M34*T34)),IF(Q34="Probabilidad",M34,"")),"")</f>
        <v/>
      </c>
      <c r="AC34" s="47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81"/>
      <c r="AE34" s="472"/>
      <c r="AF34" s="230"/>
      <c r="AG34" s="473"/>
      <c r="AH34" s="473"/>
      <c r="AI34" s="472"/>
      <c r="AJ34" s="230"/>
      <c r="AK34" s="230"/>
      <c r="AL34" s="241"/>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row>
    <row r="35" spans="1:67" ht="55.5" customHeight="1" x14ac:dyDescent="0.3">
      <c r="A35" s="579"/>
      <c r="B35" s="573"/>
      <c r="C35" s="573"/>
      <c r="D35" s="573"/>
      <c r="E35" s="576"/>
      <c r="F35" s="821"/>
      <c r="G35" s="579"/>
      <c r="H35" s="564"/>
      <c r="I35" s="561"/>
      <c r="J35" s="839"/>
      <c r="K35" s="561">
        <f t="shared" ref="K35:K39" si="31">IF(NOT(ISERROR(MATCH(J35,_xlfn.ANCHORARRAY(E46),0))),I48&amp;"Por favor no seleccionar los criterios de impacto",J35)</f>
        <v>0</v>
      </c>
      <c r="L35" s="564"/>
      <c r="M35" s="561"/>
      <c r="N35" s="567"/>
      <c r="O35" s="230">
        <v>2</v>
      </c>
      <c r="P35" s="477"/>
      <c r="Q35" s="230" t="str">
        <f>IF(OR(R35="Preventivo",R35="Detectivo"),"Probabilidad",IF(R35="Correctivo","Impacto",""))</f>
        <v/>
      </c>
      <c r="R35" s="480"/>
      <c r="S35" s="480"/>
      <c r="T35" s="466" t="str">
        <f t="shared" ref="T35:T39" si="32">IF(AND(R35="Preventivo",S35="Automático"),"50%",IF(AND(R35="Preventivo",S35="Manual"),"40%",IF(AND(R35="Detectivo",S35="Automático"),"40%",IF(AND(R35="Detectivo",S35="Manual"),"30%",IF(AND(R35="Correctivo",S35="Automático"),"35%",IF(AND(R35="Correctivo",S35="Manual"),"25%",""))))))</f>
        <v/>
      </c>
      <c r="U35" s="480"/>
      <c r="V35" s="480"/>
      <c r="W35" s="480"/>
      <c r="X35" s="467" t="str">
        <f>IFERROR(IF(AND(Q34="Probabilidad",Q35="Probabilidad"),(Z34-(+Z34*T35)),IF(Q35="Probabilidad",(I34-(+I34*T35)),IF(Q35="Impacto",Z34,""))),"")</f>
        <v/>
      </c>
      <c r="Y35" s="468" t="str">
        <f t="shared" si="1"/>
        <v/>
      </c>
      <c r="Z35" s="469" t="str">
        <f t="shared" ref="Z35:Z39" si="33">+X35</f>
        <v/>
      </c>
      <c r="AA35" s="468" t="str">
        <f t="shared" si="4"/>
        <v/>
      </c>
      <c r="AB35" s="469" t="str">
        <f>IFERROR(IF(AND(Q34="Impacto",Q35="Impacto"),(AB34-(+AB34*T35)),IF(Q35="Impacto",(M34-(+M34*T35)),IF(Q35="Probabilidad",AB34,""))),"")</f>
        <v/>
      </c>
      <c r="AC35" s="47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81"/>
      <c r="AE35" s="472"/>
      <c r="AF35" s="230"/>
      <c r="AG35" s="473"/>
      <c r="AH35" s="473"/>
      <c r="AI35" s="472"/>
      <c r="AJ35" s="230"/>
      <c r="AK35" s="230"/>
      <c r="AL35" s="241"/>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row>
    <row r="36" spans="1:67" ht="55.5" customHeight="1" x14ac:dyDescent="0.3">
      <c r="A36" s="579"/>
      <c r="B36" s="573"/>
      <c r="C36" s="573"/>
      <c r="D36" s="573"/>
      <c r="E36" s="576"/>
      <c r="F36" s="821"/>
      <c r="G36" s="579"/>
      <c r="H36" s="564"/>
      <c r="I36" s="561"/>
      <c r="J36" s="839"/>
      <c r="K36" s="561">
        <f t="shared" si="31"/>
        <v>0</v>
      </c>
      <c r="L36" s="564"/>
      <c r="M36" s="561"/>
      <c r="N36" s="567"/>
      <c r="O36" s="230">
        <v>3</v>
      </c>
      <c r="P36" s="478"/>
      <c r="Q36" s="230" t="str">
        <f>IF(OR(R36="Preventivo",R36="Detectivo"),"Probabilidad",IF(R36="Correctivo","Impacto",""))</f>
        <v/>
      </c>
      <c r="R36" s="480"/>
      <c r="S36" s="480"/>
      <c r="T36" s="466" t="str">
        <f t="shared" si="32"/>
        <v/>
      </c>
      <c r="U36" s="480"/>
      <c r="V36" s="480"/>
      <c r="W36" s="480"/>
      <c r="X36" s="467" t="str">
        <f>IFERROR(IF(AND(Q35="Probabilidad",Q36="Probabilidad"),(Z35-(+Z35*T36)),IF(AND(Q35="Impacto",Q36="Probabilidad"),(Z34-(+Z34*T36)),IF(Q36="Impacto",Z35,""))),"")</f>
        <v/>
      </c>
      <c r="Y36" s="468" t="str">
        <f t="shared" si="1"/>
        <v/>
      </c>
      <c r="Z36" s="469" t="str">
        <f t="shared" si="33"/>
        <v/>
      </c>
      <c r="AA36" s="468" t="str">
        <f t="shared" si="4"/>
        <v/>
      </c>
      <c r="AB36" s="469" t="str">
        <f>IFERROR(IF(AND(Q35="Impacto",Q36="Impacto"),(AB35-(+AB35*T36)),IF(AND(Q35="Probabilidad",Q36="Impacto"),(AB34-(+AB34*T36)),IF(Q36="Probabilidad",AB35,""))),"")</f>
        <v/>
      </c>
      <c r="AC36" s="470" t="str">
        <f t="shared" si="34"/>
        <v/>
      </c>
      <c r="AD36" s="481"/>
      <c r="AE36" s="472"/>
      <c r="AF36" s="230"/>
      <c r="AG36" s="473"/>
      <c r="AH36" s="473"/>
      <c r="AI36" s="472"/>
      <c r="AJ36" s="230"/>
      <c r="AK36" s="230"/>
      <c r="AL36" s="241"/>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row>
    <row r="37" spans="1:67" ht="55.5" customHeight="1" x14ac:dyDescent="0.3">
      <c r="A37" s="579"/>
      <c r="B37" s="573"/>
      <c r="C37" s="573"/>
      <c r="D37" s="573"/>
      <c r="E37" s="576"/>
      <c r="F37" s="821"/>
      <c r="G37" s="579"/>
      <c r="H37" s="564"/>
      <c r="I37" s="561"/>
      <c r="J37" s="839"/>
      <c r="K37" s="561">
        <f t="shared" si="31"/>
        <v>0</v>
      </c>
      <c r="L37" s="564"/>
      <c r="M37" s="561"/>
      <c r="N37" s="567"/>
      <c r="O37" s="230">
        <v>4</v>
      </c>
      <c r="P37" s="477"/>
      <c r="Q37" s="230" t="str">
        <f t="shared" ref="Q37:Q39" si="35">IF(OR(R37="Preventivo",R37="Detectivo"),"Probabilidad",IF(R37="Correctivo","Impacto",""))</f>
        <v/>
      </c>
      <c r="R37" s="480"/>
      <c r="S37" s="480"/>
      <c r="T37" s="466" t="str">
        <f t="shared" si="32"/>
        <v/>
      </c>
      <c r="U37" s="480"/>
      <c r="V37" s="480"/>
      <c r="W37" s="480"/>
      <c r="X37" s="467" t="str">
        <f t="shared" ref="X37:X39" si="36">IFERROR(IF(AND(Q36="Probabilidad",Q37="Probabilidad"),(Z36-(+Z36*T37)),IF(AND(Q36="Impacto",Q37="Probabilidad"),(Z35-(+Z35*T37)),IF(Q37="Impacto",Z36,""))),"")</f>
        <v/>
      </c>
      <c r="Y37" s="468" t="str">
        <f t="shared" si="1"/>
        <v/>
      </c>
      <c r="Z37" s="469" t="str">
        <f t="shared" si="33"/>
        <v/>
      </c>
      <c r="AA37" s="468" t="str">
        <f t="shared" si="4"/>
        <v/>
      </c>
      <c r="AB37" s="469" t="str">
        <f t="shared" ref="AB37:AB39" si="37">IFERROR(IF(AND(Q36="Impacto",Q37="Impacto"),(AB36-(+AB36*T37)),IF(AND(Q36="Probabilidad",Q37="Impacto"),(AB35-(+AB35*T37)),IF(Q37="Probabilidad",AB36,""))),"")</f>
        <v/>
      </c>
      <c r="AC37" s="47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81"/>
      <c r="AE37" s="472"/>
      <c r="AF37" s="230"/>
      <c r="AG37" s="473"/>
      <c r="AH37" s="473"/>
      <c r="AI37" s="472"/>
      <c r="AJ37" s="230"/>
      <c r="AK37" s="230"/>
      <c r="AL37" s="241"/>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row>
    <row r="38" spans="1:67" ht="55.5" customHeight="1" x14ac:dyDescent="0.3">
      <c r="A38" s="579"/>
      <c r="B38" s="573"/>
      <c r="C38" s="573"/>
      <c r="D38" s="573"/>
      <c r="E38" s="576"/>
      <c r="F38" s="821"/>
      <c r="G38" s="579"/>
      <c r="H38" s="564"/>
      <c r="I38" s="561"/>
      <c r="J38" s="839"/>
      <c r="K38" s="561">
        <f t="shared" si="31"/>
        <v>0</v>
      </c>
      <c r="L38" s="564"/>
      <c r="M38" s="561"/>
      <c r="N38" s="567"/>
      <c r="O38" s="230">
        <v>5</v>
      </c>
      <c r="P38" s="477"/>
      <c r="Q38" s="230" t="str">
        <f t="shared" si="35"/>
        <v/>
      </c>
      <c r="R38" s="480"/>
      <c r="S38" s="480"/>
      <c r="T38" s="466" t="str">
        <f t="shared" si="32"/>
        <v/>
      </c>
      <c r="U38" s="480"/>
      <c r="V38" s="480"/>
      <c r="W38" s="480"/>
      <c r="X38" s="467" t="str">
        <f t="shared" si="36"/>
        <v/>
      </c>
      <c r="Y38" s="468" t="str">
        <f t="shared" si="1"/>
        <v/>
      </c>
      <c r="Z38" s="469" t="str">
        <f t="shared" si="33"/>
        <v/>
      </c>
      <c r="AA38" s="468" t="str">
        <f t="shared" si="4"/>
        <v/>
      </c>
      <c r="AB38" s="469" t="str">
        <f t="shared" si="37"/>
        <v/>
      </c>
      <c r="AC38" s="47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81"/>
      <c r="AE38" s="472"/>
      <c r="AF38" s="230"/>
      <c r="AG38" s="473"/>
      <c r="AH38" s="473"/>
      <c r="AI38" s="472"/>
      <c r="AJ38" s="230"/>
      <c r="AK38" s="230"/>
      <c r="AL38" s="241"/>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row>
    <row r="39" spans="1:67" ht="55.5" customHeight="1" x14ac:dyDescent="0.3">
      <c r="A39" s="580"/>
      <c r="B39" s="574"/>
      <c r="C39" s="574"/>
      <c r="D39" s="574"/>
      <c r="E39" s="577"/>
      <c r="F39" s="822"/>
      <c r="G39" s="580"/>
      <c r="H39" s="565"/>
      <c r="I39" s="562"/>
      <c r="J39" s="840"/>
      <c r="K39" s="562">
        <f t="shared" si="31"/>
        <v>0</v>
      </c>
      <c r="L39" s="565"/>
      <c r="M39" s="562"/>
      <c r="N39" s="568"/>
      <c r="O39" s="230">
        <v>6</v>
      </c>
      <c r="P39" s="477"/>
      <c r="Q39" s="230" t="str">
        <f t="shared" si="35"/>
        <v/>
      </c>
      <c r="R39" s="480"/>
      <c r="S39" s="480"/>
      <c r="T39" s="466" t="str">
        <f t="shared" si="32"/>
        <v/>
      </c>
      <c r="U39" s="480"/>
      <c r="V39" s="480"/>
      <c r="W39" s="480"/>
      <c r="X39" s="467" t="str">
        <f t="shared" si="36"/>
        <v/>
      </c>
      <c r="Y39" s="468" t="str">
        <f t="shared" si="1"/>
        <v/>
      </c>
      <c r="Z39" s="469" t="str">
        <f t="shared" si="33"/>
        <v/>
      </c>
      <c r="AA39" s="468" t="str">
        <f t="shared" si="4"/>
        <v/>
      </c>
      <c r="AB39" s="469" t="str">
        <f t="shared" si="37"/>
        <v/>
      </c>
      <c r="AC39" s="470" t="str">
        <f t="shared" si="38"/>
        <v/>
      </c>
      <c r="AD39" s="481"/>
      <c r="AE39" s="472"/>
      <c r="AF39" s="230"/>
      <c r="AG39" s="473"/>
      <c r="AH39" s="473"/>
      <c r="AI39" s="472"/>
      <c r="AJ39" s="230"/>
      <c r="AK39" s="230"/>
      <c r="AL39" s="241"/>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row>
    <row r="40" spans="1:67" ht="55.5" customHeight="1" x14ac:dyDescent="0.3">
      <c r="A40" s="578">
        <v>6</v>
      </c>
      <c r="B40" s="572"/>
      <c r="C40" s="572"/>
      <c r="D40" s="572"/>
      <c r="E40" s="575"/>
      <c r="F40" s="820"/>
      <c r="G40" s="578"/>
      <c r="H40" s="563" t="str">
        <f>IF(G40&lt;=0,"",IF(G40&lt;=2,"Muy Baja",IF(G40&lt;=24,"Baja",IF(G40&lt;=500,"Media",IF(G40&lt;=5000,"Alta","Muy Alta")))))</f>
        <v/>
      </c>
      <c r="I40" s="560" t="str">
        <f>IF(H40="","",IF(H40="Muy Baja",0.2,IF(H40="Baja",0.4,IF(H40="Media",0.6,IF(H40="Alta",0.8,IF(H40="Muy Alta",1,))))))</f>
        <v/>
      </c>
      <c r="J40" s="838"/>
      <c r="K40" s="560">
        <f>IF(NOT(ISERROR(MATCH(J40,'Tabla Impacto'!$B$221:$B$223,0))),'Tabla Impacto'!$F$223&amp;"Por favor no seleccionar los criterios de impacto(Afectación Económica o presupuestal y Pérdida Reputacional)",J40)</f>
        <v>0</v>
      </c>
      <c r="L40" s="563" t="str">
        <f>IF(OR(K40='Tabla Impacto'!$C$11,K40='Tabla Impacto'!$D$11),"Leve",IF(OR(K40='Tabla Impacto'!$C$12,K40='Tabla Impacto'!$D$12),"Menor",IF(OR(K40='Tabla Impacto'!$C$13,K40='Tabla Impacto'!$D$13),"Moderado",IF(OR(K40='Tabla Impacto'!$C$14,K40='Tabla Impacto'!$D$14),"Mayor",IF(OR(K40='Tabla Impacto'!$C$15,K40='Tabla Impacto'!$D$15),"Catastrófico","")))))</f>
        <v/>
      </c>
      <c r="M40" s="560" t="str">
        <f>IF(L40="","",IF(L40="Leve",0.2,IF(L40="Menor",0.4,IF(L40="Moderado",0.6,IF(L40="Mayor",0.8,IF(L40="Catastrófico",1,))))))</f>
        <v/>
      </c>
      <c r="N40" s="56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0">
        <v>1</v>
      </c>
      <c r="P40" s="477"/>
      <c r="Q40" s="230" t="str">
        <f>IF(OR(R40="Preventivo",R40="Detectivo"),"Probabilidad",IF(R40="Correctivo","Impacto",""))</f>
        <v/>
      </c>
      <c r="R40" s="480"/>
      <c r="S40" s="480"/>
      <c r="T40" s="466" t="str">
        <f>IF(AND(R40="Preventivo",S40="Automático"),"50%",IF(AND(R40="Preventivo",S40="Manual"),"40%",IF(AND(R40="Detectivo",S40="Automático"),"40%",IF(AND(R40="Detectivo",S40="Manual"),"30%",IF(AND(R40="Correctivo",S40="Automático"),"35%",IF(AND(R40="Correctivo",S40="Manual"),"25%",""))))))</f>
        <v/>
      </c>
      <c r="U40" s="480"/>
      <c r="V40" s="480"/>
      <c r="W40" s="480"/>
      <c r="X40" s="467" t="str">
        <f>IFERROR(IF(Q40="Probabilidad",(I40-(+I40*T40)),IF(Q40="Impacto",I40,"")),"")</f>
        <v/>
      </c>
      <c r="Y40" s="468" t="str">
        <f>IFERROR(IF(X40="","",IF(X40&lt;=0.2,"Muy Baja",IF(X40&lt;=0.4,"Baja",IF(X40&lt;=0.6,"Media",IF(X40&lt;=0.8,"Alta","Muy Alta"))))),"")</f>
        <v/>
      </c>
      <c r="Z40" s="469" t="str">
        <f>+X40</f>
        <v/>
      </c>
      <c r="AA40" s="468" t="str">
        <f>IFERROR(IF(AB40="","",IF(AB40&lt;=0.2,"Leve",IF(AB40&lt;=0.4,"Menor",IF(AB40&lt;=0.6,"Moderado",IF(AB40&lt;=0.8,"Mayor","Catastrófico"))))),"")</f>
        <v/>
      </c>
      <c r="AB40" s="469" t="str">
        <f>IFERROR(IF(Q40="Impacto",(M40-(+M40*T40)),IF(Q40="Probabilidad",M40,"")),"")</f>
        <v/>
      </c>
      <c r="AC40" s="47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81"/>
      <c r="AE40" s="472"/>
      <c r="AF40" s="230"/>
      <c r="AG40" s="473"/>
      <c r="AH40" s="473"/>
      <c r="AI40" s="472"/>
      <c r="AJ40" s="230"/>
      <c r="AK40" s="230"/>
      <c r="AL40" s="241"/>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row>
    <row r="41" spans="1:67" ht="55.5" customHeight="1" x14ac:dyDescent="0.3">
      <c r="A41" s="579"/>
      <c r="B41" s="573"/>
      <c r="C41" s="573"/>
      <c r="D41" s="573"/>
      <c r="E41" s="576"/>
      <c r="F41" s="821"/>
      <c r="G41" s="579"/>
      <c r="H41" s="564"/>
      <c r="I41" s="561"/>
      <c r="J41" s="839"/>
      <c r="K41" s="561">
        <f t="shared" ref="K41:K45" si="39">IF(NOT(ISERROR(MATCH(J41,_xlfn.ANCHORARRAY(E52),0))),I54&amp;"Por favor no seleccionar los criterios de impacto",J41)</f>
        <v>0</v>
      </c>
      <c r="L41" s="564"/>
      <c r="M41" s="561"/>
      <c r="N41" s="567"/>
      <c r="O41" s="230">
        <v>2</v>
      </c>
      <c r="P41" s="477"/>
      <c r="Q41" s="230" t="str">
        <f>IF(OR(R41="Preventivo",R41="Detectivo"),"Probabilidad",IF(R41="Correctivo","Impacto",""))</f>
        <v/>
      </c>
      <c r="R41" s="480"/>
      <c r="S41" s="480"/>
      <c r="T41" s="466" t="str">
        <f t="shared" ref="T41:T45" si="40">IF(AND(R41="Preventivo",S41="Automático"),"50%",IF(AND(R41="Preventivo",S41="Manual"),"40%",IF(AND(R41="Detectivo",S41="Automático"),"40%",IF(AND(R41="Detectivo",S41="Manual"),"30%",IF(AND(R41="Correctivo",S41="Automático"),"35%",IF(AND(R41="Correctivo",S41="Manual"),"25%",""))))))</f>
        <v/>
      </c>
      <c r="U41" s="480"/>
      <c r="V41" s="480"/>
      <c r="W41" s="480"/>
      <c r="X41" s="467" t="str">
        <f>IFERROR(IF(AND(Q40="Probabilidad",Q41="Probabilidad"),(Z40-(+Z40*T41)),IF(Q41="Probabilidad",(I40-(+I40*T41)),IF(Q41="Impacto",Z40,""))),"")</f>
        <v/>
      </c>
      <c r="Y41" s="468" t="str">
        <f t="shared" si="1"/>
        <v/>
      </c>
      <c r="Z41" s="469" t="str">
        <f t="shared" ref="Z41:Z45" si="41">+X41</f>
        <v/>
      </c>
      <c r="AA41" s="468" t="str">
        <f t="shared" si="4"/>
        <v/>
      </c>
      <c r="AB41" s="469" t="str">
        <f>IFERROR(IF(AND(Q40="Impacto",Q41="Impacto"),(AB40-(+AB40*T41)),IF(Q41="Impacto",(M40-(+M40*T41)),IF(Q41="Probabilidad",AB40,""))),"")</f>
        <v/>
      </c>
      <c r="AC41" s="47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81"/>
      <c r="AE41" s="472"/>
      <c r="AF41" s="230"/>
      <c r="AG41" s="473"/>
      <c r="AH41" s="473"/>
      <c r="AI41" s="472"/>
      <c r="AJ41" s="230"/>
      <c r="AK41" s="230"/>
      <c r="AL41" s="241"/>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row>
    <row r="42" spans="1:67" ht="55.5" customHeight="1" x14ac:dyDescent="0.3">
      <c r="A42" s="579"/>
      <c r="B42" s="573"/>
      <c r="C42" s="573"/>
      <c r="D42" s="573"/>
      <c r="E42" s="576"/>
      <c r="F42" s="821"/>
      <c r="G42" s="579"/>
      <c r="H42" s="564"/>
      <c r="I42" s="561"/>
      <c r="J42" s="839"/>
      <c r="K42" s="561">
        <f t="shared" si="39"/>
        <v>0</v>
      </c>
      <c r="L42" s="564"/>
      <c r="M42" s="561"/>
      <c r="N42" s="567"/>
      <c r="O42" s="230">
        <v>3</v>
      </c>
      <c r="P42" s="478"/>
      <c r="Q42" s="230" t="str">
        <f>IF(OR(R42="Preventivo",R42="Detectivo"),"Probabilidad",IF(R42="Correctivo","Impacto",""))</f>
        <v/>
      </c>
      <c r="R42" s="480"/>
      <c r="S42" s="480"/>
      <c r="T42" s="466" t="str">
        <f t="shared" si="40"/>
        <v/>
      </c>
      <c r="U42" s="480"/>
      <c r="V42" s="480"/>
      <c r="W42" s="480"/>
      <c r="X42" s="467" t="str">
        <f>IFERROR(IF(AND(Q41="Probabilidad",Q42="Probabilidad"),(Z41-(+Z41*T42)),IF(AND(Q41="Impacto",Q42="Probabilidad"),(Z40-(+Z40*T42)),IF(Q42="Impacto",Z41,""))),"")</f>
        <v/>
      </c>
      <c r="Y42" s="468" t="str">
        <f t="shared" si="1"/>
        <v/>
      </c>
      <c r="Z42" s="469" t="str">
        <f t="shared" si="41"/>
        <v/>
      </c>
      <c r="AA42" s="468" t="str">
        <f t="shared" si="4"/>
        <v/>
      </c>
      <c r="AB42" s="469" t="str">
        <f>IFERROR(IF(AND(Q41="Impacto",Q42="Impacto"),(AB41-(+AB41*T42)),IF(AND(Q41="Probabilidad",Q42="Impacto"),(AB40-(+AB40*T42)),IF(Q42="Probabilidad",AB41,""))),"")</f>
        <v/>
      </c>
      <c r="AC42" s="470" t="str">
        <f t="shared" si="42"/>
        <v/>
      </c>
      <c r="AD42" s="481"/>
      <c r="AE42" s="472"/>
      <c r="AF42" s="230"/>
      <c r="AG42" s="473"/>
      <c r="AH42" s="473"/>
      <c r="AI42" s="472"/>
      <c r="AJ42" s="230"/>
      <c r="AK42" s="230"/>
      <c r="AL42" s="241"/>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row>
    <row r="43" spans="1:67" ht="55.5" customHeight="1" x14ac:dyDescent="0.3">
      <c r="A43" s="579"/>
      <c r="B43" s="573"/>
      <c r="C43" s="573"/>
      <c r="D43" s="573"/>
      <c r="E43" s="576"/>
      <c r="F43" s="821"/>
      <c r="G43" s="579"/>
      <c r="H43" s="564"/>
      <c r="I43" s="561"/>
      <c r="J43" s="839"/>
      <c r="K43" s="561">
        <f t="shared" si="39"/>
        <v>0</v>
      </c>
      <c r="L43" s="564"/>
      <c r="M43" s="561"/>
      <c r="N43" s="567"/>
      <c r="O43" s="230">
        <v>4</v>
      </c>
      <c r="P43" s="477"/>
      <c r="Q43" s="230" t="str">
        <f t="shared" ref="Q43:Q45" si="43">IF(OR(R43="Preventivo",R43="Detectivo"),"Probabilidad",IF(R43="Correctivo","Impacto",""))</f>
        <v/>
      </c>
      <c r="R43" s="480"/>
      <c r="S43" s="480"/>
      <c r="T43" s="466" t="str">
        <f t="shared" si="40"/>
        <v/>
      </c>
      <c r="U43" s="480"/>
      <c r="V43" s="480"/>
      <c r="W43" s="480"/>
      <c r="X43" s="467" t="str">
        <f t="shared" ref="X43:X45" si="44">IFERROR(IF(AND(Q42="Probabilidad",Q43="Probabilidad"),(Z42-(+Z42*T43)),IF(AND(Q42="Impacto",Q43="Probabilidad"),(Z41-(+Z41*T43)),IF(Q43="Impacto",Z42,""))),"")</f>
        <v/>
      </c>
      <c r="Y43" s="468" t="str">
        <f t="shared" si="1"/>
        <v/>
      </c>
      <c r="Z43" s="469" t="str">
        <f t="shared" si="41"/>
        <v/>
      </c>
      <c r="AA43" s="468" t="str">
        <f t="shared" si="4"/>
        <v/>
      </c>
      <c r="AB43" s="469" t="str">
        <f t="shared" ref="AB43:AB45" si="45">IFERROR(IF(AND(Q42="Impacto",Q43="Impacto"),(AB42-(+AB42*T43)),IF(AND(Q42="Probabilidad",Q43="Impacto"),(AB41-(+AB41*T43)),IF(Q43="Probabilidad",AB42,""))),"")</f>
        <v/>
      </c>
      <c r="AC43" s="47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81"/>
      <c r="AE43" s="472"/>
      <c r="AF43" s="230"/>
      <c r="AG43" s="473"/>
      <c r="AH43" s="473"/>
      <c r="AI43" s="472"/>
      <c r="AJ43" s="230"/>
      <c r="AK43" s="230"/>
      <c r="AL43" s="241"/>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row>
    <row r="44" spans="1:67" ht="55.5" customHeight="1" x14ac:dyDescent="0.3">
      <c r="A44" s="579"/>
      <c r="B44" s="573"/>
      <c r="C44" s="573"/>
      <c r="D44" s="573"/>
      <c r="E44" s="576"/>
      <c r="F44" s="821"/>
      <c r="G44" s="579"/>
      <c r="H44" s="564"/>
      <c r="I44" s="561"/>
      <c r="J44" s="839"/>
      <c r="K44" s="561">
        <f t="shared" si="39"/>
        <v>0</v>
      </c>
      <c r="L44" s="564"/>
      <c r="M44" s="561"/>
      <c r="N44" s="567"/>
      <c r="O44" s="230">
        <v>5</v>
      </c>
      <c r="P44" s="477"/>
      <c r="Q44" s="230" t="str">
        <f t="shared" si="43"/>
        <v/>
      </c>
      <c r="R44" s="480"/>
      <c r="S44" s="480"/>
      <c r="T44" s="466" t="str">
        <f t="shared" si="40"/>
        <v/>
      </c>
      <c r="U44" s="480"/>
      <c r="V44" s="480"/>
      <c r="W44" s="480"/>
      <c r="X44" s="467" t="str">
        <f t="shared" si="44"/>
        <v/>
      </c>
      <c r="Y44" s="468" t="str">
        <f t="shared" si="1"/>
        <v/>
      </c>
      <c r="Z44" s="469" t="str">
        <f t="shared" si="41"/>
        <v/>
      </c>
      <c r="AA44" s="468" t="str">
        <f t="shared" si="4"/>
        <v/>
      </c>
      <c r="AB44" s="469" t="str">
        <f t="shared" si="45"/>
        <v/>
      </c>
      <c r="AC44" s="47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81"/>
      <c r="AE44" s="472"/>
      <c r="AF44" s="230"/>
      <c r="AG44" s="473"/>
      <c r="AH44" s="473"/>
      <c r="AI44" s="472"/>
      <c r="AJ44" s="230"/>
      <c r="AK44" s="230"/>
      <c r="AL44" s="241"/>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row>
    <row r="45" spans="1:67" ht="55.5" customHeight="1" x14ac:dyDescent="0.3">
      <c r="A45" s="580"/>
      <c r="B45" s="574"/>
      <c r="C45" s="574"/>
      <c r="D45" s="574"/>
      <c r="E45" s="577"/>
      <c r="F45" s="822"/>
      <c r="G45" s="580"/>
      <c r="H45" s="565"/>
      <c r="I45" s="562"/>
      <c r="J45" s="840"/>
      <c r="K45" s="562">
        <f t="shared" si="39"/>
        <v>0</v>
      </c>
      <c r="L45" s="565"/>
      <c r="M45" s="562"/>
      <c r="N45" s="568"/>
      <c r="O45" s="230">
        <v>6</v>
      </c>
      <c r="P45" s="477"/>
      <c r="Q45" s="230" t="str">
        <f t="shared" si="43"/>
        <v/>
      </c>
      <c r="R45" s="480"/>
      <c r="S45" s="480"/>
      <c r="T45" s="466" t="str">
        <f t="shared" si="40"/>
        <v/>
      </c>
      <c r="U45" s="480"/>
      <c r="V45" s="480"/>
      <c r="W45" s="480"/>
      <c r="X45" s="467" t="str">
        <f t="shared" si="44"/>
        <v/>
      </c>
      <c r="Y45" s="468" t="str">
        <f t="shared" si="1"/>
        <v/>
      </c>
      <c r="Z45" s="469" t="str">
        <f t="shared" si="41"/>
        <v/>
      </c>
      <c r="AA45" s="468" t="str">
        <f>IFERROR(IF(AB45="","",IF(AB45&lt;=0.2,"Leve",IF(AB45&lt;=0.4,"Menor",IF(AB45&lt;=0.6,"Moderado",IF(AB45&lt;=0.8,"Mayor","Catastrófico"))))),"")</f>
        <v/>
      </c>
      <c r="AB45" s="469" t="str">
        <f t="shared" si="45"/>
        <v/>
      </c>
      <c r="AC45" s="47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81"/>
      <c r="AE45" s="472"/>
      <c r="AF45" s="230"/>
      <c r="AG45" s="473"/>
      <c r="AH45" s="473"/>
      <c r="AI45" s="472"/>
      <c r="AJ45" s="230"/>
      <c r="AK45" s="230"/>
      <c r="AL45" s="241"/>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row>
    <row r="46" spans="1:67" ht="55.5" customHeight="1" x14ac:dyDescent="0.3">
      <c r="A46" s="578">
        <v>7</v>
      </c>
      <c r="B46" s="572"/>
      <c r="C46" s="572"/>
      <c r="D46" s="572"/>
      <c r="E46" s="575"/>
      <c r="F46" s="820"/>
      <c r="G46" s="578"/>
      <c r="H46" s="563" t="str">
        <f>IF(G46&lt;=0,"",IF(G46&lt;=2,"Muy Baja",IF(G46&lt;=24,"Baja",IF(G46&lt;=500,"Media",IF(G46&lt;=5000,"Alta","Muy Alta")))))</f>
        <v/>
      </c>
      <c r="I46" s="560" t="str">
        <f>IF(H46="","",IF(H46="Muy Baja",0.2,IF(H46="Baja",0.4,IF(H46="Media",0.6,IF(H46="Alta",0.8,IF(H46="Muy Alta",1,))))))</f>
        <v/>
      </c>
      <c r="J46" s="838"/>
      <c r="K46" s="560">
        <f>IF(NOT(ISERROR(MATCH(J46,'Tabla Impacto'!$B$221:$B$223,0))),'Tabla Impacto'!$F$223&amp;"Por favor no seleccionar los criterios de impacto(Afectación Económica o presupuestal y Pérdida Reputacional)",J46)</f>
        <v>0</v>
      </c>
      <c r="L46" s="563" t="str">
        <f>IF(OR(K46='Tabla Impacto'!$C$11,K46='Tabla Impacto'!$D$11),"Leve",IF(OR(K46='Tabla Impacto'!$C$12,K46='Tabla Impacto'!$D$12),"Menor",IF(OR(K46='Tabla Impacto'!$C$13,K46='Tabla Impacto'!$D$13),"Moderado",IF(OR(K46='Tabla Impacto'!$C$14,K46='Tabla Impacto'!$D$14),"Mayor",IF(OR(K46='Tabla Impacto'!$C$15,K46='Tabla Impacto'!$D$15),"Catastrófico","")))))</f>
        <v/>
      </c>
      <c r="M46" s="560" t="str">
        <f>IF(L46="","",IF(L46="Leve",0.2,IF(L46="Menor",0.4,IF(L46="Moderado",0.6,IF(L46="Mayor",0.8,IF(L46="Catastrófico",1,))))))</f>
        <v/>
      </c>
      <c r="N46" s="56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0">
        <v>1</v>
      </c>
      <c r="P46" s="477"/>
      <c r="Q46" s="230" t="str">
        <f>IF(OR(R46="Preventivo",R46="Detectivo"),"Probabilidad",IF(R46="Correctivo","Impacto",""))</f>
        <v/>
      </c>
      <c r="R46" s="480"/>
      <c r="S46" s="480"/>
      <c r="T46" s="466" t="str">
        <f>IF(AND(R46="Preventivo",S46="Automático"),"50%",IF(AND(R46="Preventivo",S46="Manual"),"40%",IF(AND(R46="Detectivo",S46="Automático"),"40%",IF(AND(R46="Detectivo",S46="Manual"),"30%",IF(AND(R46="Correctivo",S46="Automático"),"35%",IF(AND(R46="Correctivo",S46="Manual"),"25%",""))))))</f>
        <v/>
      </c>
      <c r="U46" s="480"/>
      <c r="V46" s="480"/>
      <c r="W46" s="480"/>
      <c r="X46" s="467" t="str">
        <f>IFERROR(IF(Q46="Probabilidad",(I46-(+I46*T46)),IF(Q46="Impacto",I46,"")),"")</f>
        <v/>
      </c>
      <c r="Y46" s="468" t="str">
        <f>IFERROR(IF(X46="","",IF(X46&lt;=0.2,"Muy Baja",IF(X46&lt;=0.4,"Baja",IF(X46&lt;=0.6,"Media",IF(X46&lt;=0.8,"Alta","Muy Alta"))))),"")</f>
        <v/>
      </c>
      <c r="Z46" s="469" t="str">
        <f>+X46</f>
        <v/>
      </c>
      <c r="AA46" s="468" t="str">
        <f>IFERROR(IF(AB46="","",IF(AB46&lt;=0.2,"Leve",IF(AB46&lt;=0.4,"Menor",IF(AB46&lt;=0.6,"Moderado",IF(AB46&lt;=0.8,"Mayor","Catastrófico"))))),"")</f>
        <v/>
      </c>
      <c r="AB46" s="469" t="str">
        <f>IFERROR(IF(Q46="Impacto",(M46-(+M46*T46)),IF(Q46="Probabilidad",M46,"")),"")</f>
        <v/>
      </c>
      <c r="AC46" s="47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81"/>
      <c r="AE46" s="472"/>
      <c r="AF46" s="230"/>
      <c r="AG46" s="473"/>
      <c r="AH46" s="473"/>
      <c r="AI46" s="472"/>
      <c r="AJ46" s="230"/>
      <c r="AK46" s="230"/>
      <c r="AL46" s="241"/>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row>
    <row r="47" spans="1:67" ht="55.5" customHeight="1" x14ac:dyDescent="0.3">
      <c r="A47" s="579"/>
      <c r="B47" s="573"/>
      <c r="C47" s="573"/>
      <c r="D47" s="573"/>
      <c r="E47" s="576"/>
      <c r="F47" s="821"/>
      <c r="G47" s="579"/>
      <c r="H47" s="564"/>
      <c r="I47" s="561"/>
      <c r="J47" s="839"/>
      <c r="K47" s="561">
        <f t="shared" ref="K47:K51" si="47">IF(NOT(ISERROR(MATCH(J47,_xlfn.ANCHORARRAY(E58),0))),I60&amp;"Por favor no seleccionar los criterios de impacto",J47)</f>
        <v>0</v>
      </c>
      <c r="L47" s="564"/>
      <c r="M47" s="561"/>
      <c r="N47" s="567"/>
      <c r="O47" s="230">
        <v>2</v>
      </c>
      <c r="P47" s="477"/>
      <c r="Q47" s="230" t="str">
        <f>IF(OR(R47="Preventivo",R47="Detectivo"),"Probabilidad",IF(R47="Correctivo","Impacto",""))</f>
        <v/>
      </c>
      <c r="R47" s="480"/>
      <c r="S47" s="480"/>
      <c r="T47" s="466" t="str">
        <f t="shared" ref="T47:T51" si="48">IF(AND(R47="Preventivo",S47="Automático"),"50%",IF(AND(R47="Preventivo",S47="Manual"),"40%",IF(AND(R47="Detectivo",S47="Automático"),"40%",IF(AND(R47="Detectivo",S47="Manual"),"30%",IF(AND(R47="Correctivo",S47="Automático"),"35%",IF(AND(R47="Correctivo",S47="Manual"),"25%",""))))))</f>
        <v/>
      </c>
      <c r="U47" s="480"/>
      <c r="V47" s="480"/>
      <c r="W47" s="480"/>
      <c r="X47" s="467" t="str">
        <f>IFERROR(IF(AND(Q46="Probabilidad",Q47="Probabilidad"),(Z46-(+Z46*T47)),IF(Q47="Probabilidad",(I46-(+I46*T47)),IF(Q47="Impacto",Z46,""))),"")</f>
        <v/>
      </c>
      <c r="Y47" s="468" t="str">
        <f t="shared" si="1"/>
        <v/>
      </c>
      <c r="Z47" s="469" t="str">
        <f t="shared" ref="Z47:Z51" si="49">+X47</f>
        <v/>
      </c>
      <c r="AA47" s="468" t="str">
        <f t="shared" si="4"/>
        <v/>
      </c>
      <c r="AB47" s="469" t="str">
        <f>IFERROR(IF(AND(Q46="Impacto",Q47="Impacto"),(AB46-(+AB46*T47)),IF(Q47="Impacto",(M46-(+M46*T47)),IF(Q47="Probabilidad",AB46,""))),"")</f>
        <v/>
      </c>
      <c r="AC47" s="47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81"/>
      <c r="AE47" s="472"/>
      <c r="AF47" s="230"/>
      <c r="AG47" s="473"/>
      <c r="AH47" s="473"/>
      <c r="AI47" s="472"/>
      <c r="AJ47" s="230"/>
      <c r="AK47" s="230"/>
      <c r="AL47" s="241"/>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row>
    <row r="48" spans="1:67" ht="55.5" customHeight="1" x14ac:dyDescent="0.3">
      <c r="A48" s="579"/>
      <c r="B48" s="573"/>
      <c r="C48" s="573"/>
      <c r="D48" s="573"/>
      <c r="E48" s="576"/>
      <c r="F48" s="821"/>
      <c r="G48" s="579"/>
      <c r="H48" s="564"/>
      <c r="I48" s="561"/>
      <c r="J48" s="839"/>
      <c r="K48" s="561">
        <f t="shared" si="47"/>
        <v>0</v>
      </c>
      <c r="L48" s="564"/>
      <c r="M48" s="561"/>
      <c r="N48" s="567"/>
      <c r="O48" s="230">
        <v>3</v>
      </c>
      <c r="P48" s="478"/>
      <c r="Q48" s="230" t="str">
        <f>IF(OR(R48="Preventivo",R48="Detectivo"),"Probabilidad",IF(R48="Correctivo","Impacto",""))</f>
        <v/>
      </c>
      <c r="R48" s="480"/>
      <c r="S48" s="480"/>
      <c r="T48" s="466" t="str">
        <f t="shared" si="48"/>
        <v/>
      </c>
      <c r="U48" s="480"/>
      <c r="V48" s="480"/>
      <c r="W48" s="480"/>
      <c r="X48" s="467" t="str">
        <f>IFERROR(IF(AND(Q47="Probabilidad",Q48="Probabilidad"),(Z47-(+Z47*T48)),IF(AND(Q47="Impacto",Q48="Probabilidad"),(Z46-(+Z46*T48)),IF(Q48="Impacto",Z47,""))),"")</f>
        <v/>
      </c>
      <c r="Y48" s="468" t="str">
        <f t="shared" si="1"/>
        <v/>
      </c>
      <c r="Z48" s="469" t="str">
        <f t="shared" si="49"/>
        <v/>
      </c>
      <c r="AA48" s="468" t="str">
        <f t="shared" si="4"/>
        <v/>
      </c>
      <c r="AB48" s="469" t="str">
        <f>IFERROR(IF(AND(Q47="Impacto",Q48="Impacto"),(AB47-(+AB47*T48)),IF(AND(Q47="Probabilidad",Q48="Impacto"),(AB46-(+AB46*T48)),IF(Q48="Probabilidad",AB47,""))),"")</f>
        <v/>
      </c>
      <c r="AC48" s="470" t="str">
        <f t="shared" si="50"/>
        <v/>
      </c>
      <c r="AD48" s="481"/>
      <c r="AE48" s="472"/>
      <c r="AF48" s="230"/>
      <c r="AG48" s="473"/>
      <c r="AH48" s="473"/>
      <c r="AI48" s="472"/>
      <c r="AJ48" s="230"/>
      <c r="AK48" s="230"/>
      <c r="AL48" s="241"/>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row>
    <row r="49" spans="1:67" ht="55.5" customHeight="1" x14ac:dyDescent="0.3">
      <c r="A49" s="579"/>
      <c r="B49" s="573"/>
      <c r="C49" s="573"/>
      <c r="D49" s="573"/>
      <c r="E49" s="576"/>
      <c r="F49" s="821"/>
      <c r="G49" s="579"/>
      <c r="H49" s="564"/>
      <c r="I49" s="561"/>
      <c r="J49" s="839"/>
      <c r="K49" s="561">
        <f t="shared" si="47"/>
        <v>0</v>
      </c>
      <c r="L49" s="564"/>
      <c r="M49" s="561"/>
      <c r="N49" s="567"/>
      <c r="O49" s="230">
        <v>4</v>
      </c>
      <c r="P49" s="477"/>
      <c r="Q49" s="230" t="str">
        <f t="shared" ref="Q49:Q51" si="51">IF(OR(R49="Preventivo",R49="Detectivo"),"Probabilidad",IF(R49="Correctivo","Impacto",""))</f>
        <v/>
      </c>
      <c r="R49" s="480"/>
      <c r="S49" s="480"/>
      <c r="T49" s="466" t="str">
        <f t="shared" si="48"/>
        <v/>
      </c>
      <c r="U49" s="480"/>
      <c r="V49" s="480"/>
      <c r="W49" s="480"/>
      <c r="X49" s="467" t="str">
        <f t="shared" ref="X49:X51" si="52">IFERROR(IF(AND(Q48="Probabilidad",Q49="Probabilidad"),(Z48-(+Z48*T49)),IF(AND(Q48="Impacto",Q49="Probabilidad"),(Z47-(+Z47*T49)),IF(Q49="Impacto",Z48,""))),"")</f>
        <v/>
      </c>
      <c r="Y49" s="468" t="str">
        <f t="shared" si="1"/>
        <v/>
      </c>
      <c r="Z49" s="469" t="str">
        <f t="shared" si="49"/>
        <v/>
      </c>
      <c r="AA49" s="468" t="str">
        <f t="shared" si="4"/>
        <v/>
      </c>
      <c r="AB49" s="469" t="str">
        <f t="shared" ref="AB49:AB51" si="53">IFERROR(IF(AND(Q48="Impacto",Q49="Impacto"),(AB48-(+AB48*T49)),IF(AND(Q48="Probabilidad",Q49="Impacto"),(AB47-(+AB47*T49)),IF(Q49="Probabilidad",AB48,""))),"")</f>
        <v/>
      </c>
      <c r="AC49" s="47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81"/>
      <c r="AE49" s="472"/>
      <c r="AF49" s="230"/>
      <c r="AG49" s="473"/>
      <c r="AH49" s="473"/>
      <c r="AI49" s="472"/>
      <c r="AJ49" s="230"/>
      <c r="AK49" s="230"/>
      <c r="AL49" s="241"/>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row>
    <row r="50" spans="1:67" ht="55.5" customHeight="1" x14ac:dyDescent="0.3">
      <c r="A50" s="579"/>
      <c r="B50" s="573"/>
      <c r="C50" s="573"/>
      <c r="D50" s="573"/>
      <c r="E50" s="576"/>
      <c r="F50" s="821"/>
      <c r="G50" s="579"/>
      <c r="H50" s="564"/>
      <c r="I50" s="561"/>
      <c r="J50" s="839"/>
      <c r="K50" s="561">
        <f t="shared" si="47"/>
        <v>0</v>
      </c>
      <c r="L50" s="564"/>
      <c r="M50" s="561"/>
      <c r="N50" s="567"/>
      <c r="O50" s="230">
        <v>5</v>
      </c>
      <c r="P50" s="477"/>
      <c r="Q50" s="230" t="str">
        <f t="shared" si="51"/>
        <v/>
      </c>
      <c r="R50" s="480"/>
      <c r="S50" s="480"/>
      <c r="T50" s="466" t="str">
        <f t="shared" si="48"/>
        <v/>
      </c>
      <c r="U50" s="480"/>
      <c r="V50" s="480"/>
      <c r="W50" s="480"/>
      <c r="X50" s="467" t="str">
        <f t="shared" si="52"/>
        <v/>
      </c>
      <c r="Y50" s="468" t="str">
        <f t="shared" si="1"/>
        <v/>
      </c>
      <c r="Z50" s="469" t="str">
        <f t="shared" si="49"/>
        <v/>
      </c>
      <c r="AA50" s="468" t="str">
        <f t="shared" si="4"/>
        <v/>
      </c>
      <c r="AB50" s="469" t="str">
        <f t="shared" si="53"/>
        <v/>
      </c>
      <c r="AC50" s="47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81"/>
      <c r="AE50" s="472"/>
      <c r="AF50" s="230"/>
      <c r="AG50" s="473"/>
      <c r="AH50" s="473"/>
      <c r="AI50" s="472"/>
      <c r="AJ50" s="230"/>
      <c r="AK50" s="230"/>
      <c r="AL50" s="241"/>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row>
    <row r="51" spans="1:67" ht="55.5" customHeight="1" x14ac:dyDescent="0.3">
      <c r="A51" s="580"/>
      <c r="B51" s="574"/>
      <c r="C51" s="574"/>
      <c r="D51" s="574"/>
      <c r="E51" s="577"/>
      <c r="F51" s="822"/>
      <c r="G51" s="580"/>
      <c r="H51" s="565"/>
      <c r="I51" s="562"/>
      <c r="J51" s="840"/>
      <c r="K51" s="562">
        <f t="shared" si="47"/>
        <v>0</v>
      </c>
      <c r="L51" s="565"/>
      <c r="M51" s="562"/>
      <c r="N51" s="568"/>
      <c r="O51" s="230">
        <v>6</v>
      </c>
      <c r="P51" s="477"/>
      <c r="Q51" s="230" t="str">
        <f t="shared" si="51"/>
        <v/>
      </c>
      <c r="R51" s="480"/>
      <c r="S51" s="480"/>
      <c r="T51" s="466" t="str">
        <f t="shared" si="48"/>
        <v/>
      </c>
      <c r="U51" s="480"/>
      <c r="V51" s="480"/>
      <c r="W51" s="480"/>
      <c r="X51" s="467" t="str">
        <f t="shared" si="52"/>
        <v/>
      </c>
      <c r="Y51" s="468" t="str">
        <f t="shared" si="1"/>
        <v/>
      </c>
      <c r="Z51" s="469" t="str">
        <f t="shared" si="49"/>
        <v/>
      </c>
      <c r="AA51" s="468" t="str">
        <f t="shared" si="4"/>
        <v/>
      </c>
      <c r="AB51" s="469" t="str">
        <f t="shared" si="53"/>
        <v/>
      </c>
      <c r="AC51" s="470" t="str">
        <f t="shared" si="54"/>
        <v/>
      </c>
      <c r="AD51" s="481"/>
      <c r="AE51" s="472"/>
      <c r="AF51" s="230"/>
      <c r="AG51" s="473"/>
      <c r="AH51" s="473"/>
      <c r="AI51" s="472"/>
      <c r="AJ51" s="230"/>
      <c r="AK51" s="230"/>
      <c r="AL51" s="241"/>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row>
    <row r="52" spans="1:67" ht="55.5" customHeight="1" x14ac:dyDescent="0.3">
      <c r="A52" s="578">
        <v>8</v>
      </c>
      <c r="B52" s="572"/>
      <c r="C52" s="572"/>
      <c r="D52" s="572"/>
      <c r="E52" s="575"/>
      <c r="F52" s="820"/>
      <c r="G52" s="578"/>
      <c r="H52" s="563" t="str">
        <f>IF(G52&lt;=0,"",IF(G52&lt;=2,"Muy Baja",IF(G52&lt;=24,"Baja",IF(G52&lt;=500,"Media",IF(G52&lt;=5000,"Alta","Muy Alta")))))</f>
        <v/>
      </c>
      <c r="I52" s="560" t="str">
        <f>IF(H52="","",IF(H52="Muy Baja",0.2,IF(H52="Baja",0.4,IF(H52="Media",0.6,IF(H52="Alta",0.8,IF(H52="Muy Alta",1,))))))</f>
        <v/>
      </c>
      <c r="J52" s="838"/>
      <c r="K52" s="560">
        <f>IF(NOT(ISERROR(MATCH(J52,'Tabla Impacto'!$B$221:$B$223,0))),'Tabla Impacto'!$F$223&amp;"Por favor no seleccionar los criterios de impacto(Afectación Económica o presupuestal y Pérdida Reputacional)",J52)</f>
        <v>0</v>
      </c>
      <c r="L52" s="563" t="str">
        <f>IF(OR(K52='Tabla Impacto'!$C$11,K52='Tabla Impacto'!$D$11),"Leve",IF(OR(K52='Tabla Impacto'!$C$12,K52='Tabla Impacto'!$D$12),"Menor",IF(OR(K52='Tabla Impacto'!$C$13,K52='Tabla Impacto'!$D$13),"Moderado",IF(OR(K52='Tabla Impacto'!$C$14,K52='Tabla Impacto'!$D$14),"Mayor",IF(OR(K52='Tabla Impacto'!$C$15,K52='Tabla Impacto'!$D$15),"Catastrófico","")))))</f>
        <v/>
      </c>
      <c r="M52" s="560" t="str">
        <f>IF(L52="","",IF(L52="Leve",0.2,IF(L52="Menor",0.4,IF(L52="Moderado",0.6,IF(L52="Mayor",0.8,IF(L52="Catastrófico",1,))))))</f>
        <v/>
      </c>
      <c r="N52" s="56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0">
        <v>1</v>
      </c>
      <c r="P52" s="477"/>
      <c r="Q52" s="230" t="str">
        <f>IF(OR(R52="Preventivo",R52="Detectivo"),"Probabilidad",IF(R52="Correctivo","Impacto",""))</f>
        <v/>
      </c>
      <c r="R52" s="480"/>
      <c r="S52" s="480"/>
      <c r="T52" s="466" t="str">
        <f>IF(AND(R52="Preventivo",S52="Automático"),"50%",IF(AND(R52="Preventivo",S52="Manual"),"40%",IF(AND(R52="Detectivo",S52="Automático"),"40%",IF(AND(R52="Detectivo",S52="Manual"),"30%",IF(AND(R52="Correctivo",S52="Automático"),"35%",IF(AND(R52="Correctivo",S52="Manual"),"25%",""))))))</f>
        <v/>
      </c>
      <c r="U52" s="480"/>
      <c r="V52" s="480"/>
      <c r="W52" s="480"/>
      <c r="X52" s="467" t="str">
        <f>IFERROR(IF(Q52="Probabilidad",(I52-(+I52*T52)),IF(Q52="Impacto",I52,"")),"")</f>
        <v/>
      </c>
      <c r="Y52" s="468" t="str">
        <f>IFERROR(IF(X52="","",IF(X52&lt;=0.2,"Muy Baja",IF(X52&lt;=0.4,"Baja",IF(X52&lt;=0.6,"Media",IF(X52&lt;=0.8,"Alta","Muy Alta"))))),"")</f>
        <v/>
      </c>
      <c r="Z52" s="469" t="str">
        <f>+X52</f>
        <v/>
      </c>
      <c r="AA52" s="468" t="str">
        <f>IFERROR(IF(AB52="","",IF(AB52&lt;=0.2,"Leve",IF(AB52&lt;=0.4,"Menor",IF(AB52&lt;=0.6,"Moderado",IF(AB52&lt;=0.8,"Mayor","Catastrófico"))))),"")</f>
        <v/>
      </c>
      <c r="AB52" s="469" t="str">
        <f>IFERROR(IF(Q52="Impacto",(M52-(+M52*T52)),IF(Q52="Probabilidad",M52,"")),"")</f>
        <v/>
      </c>
      <c r="AC52" s="47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81"/>
      <c r="AE52" s="472"/>
      <c r="AF52" s="230"/>
      <c r="AG52" s="473"/>
      <c r="AH52" s="473"/>
      <c r="AI52" s="472"/>
      <c r="AJ52" s="230"/>
      <c r="AK52" s="230"/>
      <c r="AL52" s="241"/>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row>
    <row r="53" spans="1:67" ht="151.5" customHeight="1" x14ac:dyDescent="0.3">
      <c r="A53" s="579"/>
      <c r="B53" s="573"/>
      <c r="C53" s="573"/>
      <c r="D53" s="573"/>
      <c r="E53" s="576"/>
      <c r="F53" s="821"/>
      <c r="G53" s="579"/>
      <c r="H53" s="564"/>
      <c r="I53" s="561"/>
      <c r="J53" s="839"/>
      <c r="K53" s="561">
        <f>IF(NOT(ISERROR(MATCH(J53,_xlfn.ANCHORARRAY(E64),0))),I66&amp;"Por favor no seleccionar los criterios de impacto",J53)</f>
        <v>0</v>
      </c>
      <c r="L53" s="564"/>
      <c r="M53" s="561"/>
      <c r="N53" s="567"/>
      <c r="O53" s="230">
        <v>2</v>
      </c>
      <c r="P53" s="477"/>
      <c r="Q53" s="230" t="str">
        <f>IF(OR(R53="Preventivo",R53="Detectivo"),"Probabilidad",IF(R53="Correctivo","Impacto",""))</f>
        <v/>
      </c>
      <c r="R53" s="480"/>
      <c r="S53" s="480"/>
      <c r="T53" s="466" t="str">
        <f t="shared" ref="T53:T57" si="55">IF(AND(R53="Preventivo",S53="Automático"),"50%",IF(AND(R53="Preventivo",S53="Manual"),"40%",IF(AND(R53="Detectivo",S53="Automático"),"40%",IF(AND(R53="Detectivo",S53="Manual"),"30%",IF(AND(R53="Correctivo",S53="Automático"),"35%",IF(AND(R53="Correctivo",S53="Manual"),"25%",""))))))</f>
        <v/>
      </c>
      <c r="U53" s="480"/>
      <c r="V53" s="480"/>
      <c r="W53" s="480"/>
      <c r="X53" s="467" t="str">
        <f>IFERROR(IF(AND(Q52="Probabilidad",Q53="Probabilidad"),(Z52-(+Z52*T53)),IF(Q53="Probabilidad",(I52-(+I52*T53)),IF(Q53="Impacto",Z52,""))),"")</f>
        <v/>
      </c>
      <c r="Y53" s="468" t="str">
        <f t="shared" si="1"/>
        <v/>
      </c>
      <c r="Z53" s="469" t="str">
        <f t="shared" ref="Z53:Z57" si="56">+X53</f>
        <v/>
      </c>
      <c r="AA53" s="468" t="str">
        <f t="shared" si="4"/>
        <v/>
      </c>
      <c r="AB53" s="469" t="str">
        <f>IFERROR(IF(AND(Q52="Impacto",Q53="Impacto"),(AB52-(+AB52*T53)),IF(Q53="Impacto",(M52-(+M52*T53)),IF(Q53="Probabilidad",AB52,""))),"")</f>
        <v/>
      </c>
      <c r="AC53" s="47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81"/>
      <c r="AE53" s="472"/>
      <c r="AF53" s="230"/>
      <c r="AG53" s="473"/>
      <c r="AH53" s="473"/>
      <c r="AI53" s="472"/>
      <c r="AJ53" s="230"/>
      <c r="AK53" s="230"/>
      <c r="AL53" s="241"/>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row>
    <row r="54" spans="1:67" ht="151.5" customHeight="1" x14ac:dyDescent="0.3">
      <c r="A54" s="579"/>
      <c r="B54" s="573"/>
      <c r="C54" s="573"/>
      <c r="D54" s="573"/>
      <c r="E54" s="576"/>
      <c r="F54" s="821"/>
      <c r="G54" s="579"/>
      <c r="H54" s="564"/>
      <c r="I54" s="561"/>
      <c r="J54" s="839"/>
      <c r="K54" s="561">
        <f>IF(NOT(ISERROR(MATCH(J54,_xlfn.ANCHORARRAY(E65),0))),I67&amp;"Por favor no seleccionar los criterios de impacto",J54)</f>
        <v>0</v>
      </c>
      <c r="L54" s="564"/>
      <c r="M54" s="561"/>
      <c r="N54" s="567"/>
      <c r="O54" s="230">
        <v>3</v>
      </c>
      <c r="P54" s="478"/>
      <c r="Q54" s="230" t="str">
        <f>IF(OR(R54="Preventivo",R54="Detectivo"),"Probabilidad",IF(R54="Correctivo","Impacto",""))</f>
        <v/>
      </c>
      <c r="R54" s="480"/>
      <c r="S54" s="480"/>
      <c r="T54" s="466" t="str">
        <f t="shared" si="55"/>
        <v/>
      </c>
      <c r="U54" s="480"/>
      <c r="V54" s="480"/>
      <c r="W54" s="480"/>
      <c r="X54" s="467" t="str">
        <f>IFERROR(IF(AND(Q53="Probabilidad",Q54="Probabilidad"),(Z53-(+Z53*T54)),IF(AND(Q53="Impacto",Q54="Probabilidad"),(Z52-(+Z52*T54)),IF(Q54="Impacto",Z53,""))),"")</f>
        <v/>
      </c>
      <c r="Y54" s="468" t="str">
        <f t="shared" si="1"/>
        <v/>
      </c>
      <c r="Z54" s="469" t="str">
        <f t="shared" si="56"/>
        <v/>
      </c>
      <c r="AA54" s="468" t="str">
        <f t="shared" si="4"/>
        <v/>
      </c>
      <c r="AB54" s="469" t="str">
        <f>IFERROR(IF(AND(Q53="Impacto",Q54="Impacto"),(AB53-(+AB53*T54)),IF(AND(Q53="Probabilidad",Q54="Impacto"),(AB52-(+AB52*T54)),IF(Q54="Probabilidad",AB53,""))),"")</f>
        <v/>
      </c>
      <c r="AC54" s="470" t="str">
        <f t="shared" si="57"/>
        <v/>
      </c>
      <c r="AD54" s="481"/>
      <c r="AE54" s="472"/>
      <c r="AF54" s="230"/>
      <c r="AG54" s="473"/>
      <c r="AH54" s="473"/>
      <c r="AI54" s="472"/>
      <c r="AJ54" s="230"/>
      <c r="AK54" s="230"/>
      <c r="AL54" s="241"/>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row>
    <row r="55" spans="1:67" ht="151.5" customHeight="1" x14ac:dyDescent="0.3">
      <c r="A55" s="579"/>
      <c r="B55" s="573"/>
      <c r="C55" s="573"/>
      <c r="D55" s="573"/>
      <c r="E55" s="576"/>
      <c r="F55" s="821"/>
      <c r="G55" s="579"/>
      <c r="H55" s="564"/>
      <c r="I55" s="561"/>
      <c r="J55" s="839"/>
      <c r="K55" s="561">
        <f>IF(NOT(ISERROR(MATCH(J55,_xlfn.ANCHORARRAY(E66),0))),I68&amp;"Por favor no seleccionar los criterios de impacto",J55)</f>
        <v>0</v>
      </c>
      <c r="L55" s="564"/>
      <c r="M55" s="561"/>
      <c r="N55" s="567"/>
      <c r="O55" s="230">
        <v>4</v>
      </c>
      <c r="P55" s="477"/>
      <c r="Q55" s="230" t="str">
        <f t="shared" ref="Q55:Q57" si="58">IF(OR(R55="Preventivo",R55="Detectivo"),"Probabilidad",IF(R55="Correctivo","Impacto",""))</f>
        <v/>
      </c>
      <c r="R55" s="480"/>
      <c r="S55" s="480"/>
      <c r="T55" s="466" t="str">
        <f t="shared" si="55"/>
        <v/>
      </c>
      <c r="U55" s="480"/>
      <c r="V55" s="480"/>
      <c r="W55" s="480"/>
      <c r="X55" s="467" t="str">
        <f t="shared" ref="X55:X57" si="59">IFERROR(IF(AND(Q54="Probabilidad",Q55="Probabilidad"),(Z54-(+Z54*T55)),IF(AND(Q54="Impacto",Q55="Probabilidad"),(Z53-(+Z53*T55)),IF(Q55="Impacto",Z54,""))),"")</f>
        <v/>
      </c>
      <c r="Y55" s="468" t="str">
        <f t="shared" si="1"/>
        <v/>
      </c>
      <c r="Z55" s="469" t="str">
        <f t="shared" si="56"/>
        <v/>
      </c>
      <c r="AA55" s="468" t="str">
        <f t="shared" si="4"/>
        <v/>
      </c>
      <c r="AB55" s="469" t="str">
        <f t="shared" ref="AB55:AB57" si="60">IFERROR(IF(AND(Q54="Impacto",Q55="Impacto"),(AB54-(+AB54*T55)),IF(AND(Q54="Probabilidad",Q55="Impacto"),(AB53-(+AB53*T55)),IF(Q55="Probabilidad",AB54,""))),"")</f>
        <v/>
      </c>
      <c r="AC55" s="47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81"/>
      <c r="AE55" s="472"/>
      <c r="AF55" s="230"/>
      <c r="AG55" s="473"/>
      <c r="AH55" s="473"/>
      <c r="AI55" s="472"/>
      <c r="AJ55" s="230"/>
      <c r="AK55" s="230"/>
      <c r="AL55" s="241"/>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row>
    <row r="56" spans="1:67" ht="151.5" customHeight="1" x14ac:dyDescent="0.3">
      <c r="A56" s="579"/>
      <c r="B56" s="573"/>
      <c r="C56" s="573"/>
      <c r="D56" s="573"/>
      <c r="E56" s="576"/>
      <c r="F56" s="821"/>
      <c r="G56" s="579"/>
      <c r="H56" s="564"/>
      <c r="I56" s="561"/>
      <c r="J56" s="839"/>
      <c r="K56" s="561">
        <f>IF(NOT(ISERROR(MATCH(J56,_xlfn.ANCHORARRAY(E67),0))),I69&amp;"Por favor no seleccionar los criterios de impacto",J56)</f>
        <v>0</v>
      </c>
      <c r="L56" s="564"/>
      <c r="M56" s="561"/>
      <c r="N56" s="567"/>
      <c r="O56" s="230">
        <v>5</v>
      </c>
      <c r="P56" s="477"/>
      <c r="Q56" s="230" t="str">
        <f t="shared" si="58"/>
        <v/>
      </c>
      <c r="R56" s="480"/>
      <c r="S56" s="480"/>
      <c r="T56" s="466" t="str">
        <f t="shared" si="55"/>
        <v/>
      </c>
      <c r="U56" s="480"/>
      <c r="V56" s="480"/>
      <c r="W56" s="480"/>
      <c r="X56" s="467" t="str">
        <f t="shared" si="59"/>
        <v/>
      </c>
      <c r="Y56" s="468" t="str">
        <f t="shared" si="1"/>
        <v/>
      </c>
      <c r="Z56" s="469" t="str">
        <f t="shared" si="56"/>
        <v/>
      </c>
      <c r="AA56" s="468" t="str">
        <f t="shared" si="4"/>
        <v/>
      </c>
      <c r="AB56" s="469" t="str">
        <f t="shared" si="60"/>
        <v/>
      </c>
      <c r="AC56" s="47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81"/>
      <c r="AE56" s="472"/>
      <c r="AF56" s="230"/>
      <c r="AG56" s="473"/>
      <c r="AH56" s="473"/>
      <c r="AI56" s="472"/>
      <c r="AJ56" s="230"/>
      <c r="AK56" s="230"/>
      <c r="AL56" s="241"/>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row>
    <row r="57" spans="1:67" ht="151.5" customHeight="1" x14ac:dyDescent="0.3">
      <c r="A57" s="580"/>
      <c r="B57" s="574"/>
      <c r="C57" s="574"/>
      <c r="D57" s="574"/>
      <c r="E57" s="577"/>
      <c r="F57" s="822"/>
      <c r="G57" s="580"/>
      <c r="H57" s="565"/>
      <c r="I57" s="562"/>
      <c r="J57" s="840"/>
      <c r="K57" s="562">
        <f>IF(NOT(ISERROR(MATCH(J57,_xlfn.ANCHORARRAY(E68),0))),I70&amp;"Por favor no seleccionar los criterios de impacto",J57)</f>
        <v>0</v>
      </c>
      <c r="L57" s="565"/>
      <c r="M57" s="562"/>
      <c r="N57" s="568"/>
      <c r="O57" s="230">
        <v>6</v>
      </c>
      <c r="P57" s="477"/>
      <c r="Q57" s="230" t="str">
        <f t="shared" si="58"/>
        <v/>
      </c>
      <c r="R57" s="480"/>
      <c r="S57" s="480"/>
      <c r="T57" s="466" t="str">
        <f t="shared" si="55"/>
        <v/>
      </c>
      <c r="U57" s="480"/>
      <c r="V57" s="480"/>
      <c r="W57" s="480"/>
      <c r="X57" s="467" t="str">
        <f t="shared" si="59"/>
        <v/>
      </c>
      <c r="Y57" s="468" t="str">
        <f t="shared" si="1"/>
        <v/>
      </c>
      <c r="Z57" s="469" t="str">
        <f t="shared" si="56"/>
        <v/>
      </c>
      <c r="AA57" s="468" t="str">
        <f t="shared" si="4"/>
        <v/>
      </c>
      <c r="AB57" s="469" t="str">
        <f t="shared" si="60"/>
        <v/>
      </c>
      <c r="AC57" s="470" t="str">
        <f t="shared" si="61"/>
        <v/>
      </c>
      <c r="AD57" s="481"/>
      <c r="AE57" s="472"/>
      <c r="AF57" s="230"/>
      <c r="AG57" s="473"/>
      <c r="AH57" s="473"/>
      <c r="AI57" s="472"/>
      <c r="AJ57" s="230"/>
      <c r="AK57" s="230"/>
      <c r="AL57" s="241"/>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row>
    <row r="58" spans="1:67" ht="151.5" customHeight="1" x14ac:dyDescent="0.3">
      <c r="A58" s="578">
        <v>9</v>
      </c>
      <c r="B58" s="572"/>
      <c r="C58" s="572"/>
      <c r="D58" s="572"/>
      <c r="E58" s="575"/>
      <c r="F58" s="820"/>
      <c r="G58" s="578"/>
      <c r="H58" s="563" t="str">
        <f>IF(G58&lt;=0,"",IF(G58&lt;=2,"Muy Baja",IF(G58&lt;=24,"Baja",IF(G58&lt;=500,"Media",IF(G58&lt;=5000,"Alta","Muy Alta")))))</f>
        <v/>
      </c>
      <c r="I58" s="560" t="str">
        <f>IF(H58="","",IF(H58="Muy Baja",0.2,IF(H58="Baja",0.4,IF(H58="Media",0.6,IF(H58="Alta",0.8,IF(H58="Muy Alta",1,))))))</f>
        <v/>
      </c>
      <c r="J58" s="838"/>
      <c r="K58" s="560">
        <f>IF(NOT(ISERROR(MATCH(J58,'Tabla Impacto'!$B$221:$B$223,0))),'Tabla Impacto'!$F$223&amp;"Por favor no seleccionar los criterios de impacto(Afectación Económica o presupuestal y Pérdida Reputacional)",J58)</f>
        <v>0</v>
      </c>
      <c r="L58" s="563" t="str">
        <f>IF(OR(K58='Tabla Impacto'!$C$11,K58='Tabla Impacto'!$D$11),"Leve",IF(OR(K58='Tabla Impacto'!$C$12,K58='Tabla Impacto'!$D$12),"Menor",IF(OR(K58='Tabla Impacto'!$C$13,K58='Tabla Impacto'!$D$13),"Moderado",IF(OR(K58='Tabla Impacto'!$C$14,K58='Tabla Impacto'!$D$14),"Mayor",IF(OR(K58='Tabla Impacto'!$C$15,K58='Tabla Impacto'!$D$15),"Catastrófico","")))))</f>
        <v/>
      </c>
      <c r="M58" s="560" t="str">
        <f>IF(L58="","",IF(L58="Leve",0.2,IF(L58="Menor",0.4,IF(L58="Moderado",0.6,IF(L58="Mayor",0.8,IF(L58="Catastrófico",1,))))))</f>
        <v/>
      </c>
      <c r="N58" s="56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0">
        <v>1</v>
      </c>
      <c r="P58" s="477"/>
      <c r="Q58" s="230" t="str">
        <f>IF(OR(R58="Preventivo",R58="Detectivo"),"Probabilidad",IF(R58="Correctivo","Impacto",""))</f>
        <v/>
      </c>
      <c r="R58" s="480"/>
      <c r="S58" s="480"/>
      <c r="T58" s="466" t="str">
        <f>IF(AND(R58="Preventivo",S58="Automático"),"50%",IF(AND(R58="Preventivo",S58="Manual"),"40%",IF(AND(R58="Detectivo",S58="Automático"),"40%",IF(AND(R58="Detectivo",S58="Manual"),"30%",IF(AND(R58="Correctivo",S58="Automático"),"35%",IF(AND(R58="Correctivo",S58="Manual"),"25%",""))))))</f>
        <v/>
      </c>
      <c r="U58" s="480"/>
      <c r="V58" s="480"/>
      <c r="W58" s="480"/>
      <c r="X58" s="467" t="str">
        <f>IFERROR(IF(Q58="Probabilidad",(I58-(+I58*T58)),IF(Q58="Impacto",I58,"")),"")</f>
        <v/>
      </c>
      <c r="Y58" s="468" t="str">
        <f>IFERROR(IF(X58="","",IF(X58&lt;=0.2,"Muy Baja",IF(X58&lt;=0.4,"Baja",IF(X58&lt;=0.6,"Media",IF(X58&lt;=0.8,"Alta","Muy Alta"))))),"")</f>
        <v/>
      </c>
      <c r="Z58" s="469" t="str">
        <f>+X58</f>
        <v/>
      </c>
      <c r="AA58" s="468" t="str">
        <f>IFERROR(IF(AB58="","",IF(AB58&lt;=0.2,"Leve",IF(AB58&lt;=0.4,"Menor",IF(AB58&lt;=0.6,"Moderado",IF(AB58&lt;=0.8,"Mayor","Catastrófico"))))),"")</f>
        <v/>
      </c>
      <c r="AB58" s="469" t="str">
        <f>IFERROR(IF(Q58="Impacto",(M58-(+M58*T58)),IF(Q58="Probabilidad",M58,"")),"")</f>
        <v/>
      </c>
      <c r="AC58" s="47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81"/>
      <c r="AE58" s="472"/>
      <c r="AF58" s="230"/>
      <c r="AG58" s="473"/>
      <c r="AH58" s="473"/>
      <c r="AI58" s="472"/>
      <c r="AJ58" s="230"/>
      <c r="AK58" s="230"/>
      <c r="AL58" s="241"/>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row>
    <row r="59" spans="1:67" ht="151.5" customHeight="1" x14ac:dyDescent="0.3">
      <c r="A59" s="579"/>
      <c r="B59" s="573"/>
      <c r="C59" s="573"/>
      <c r="D59" s="573"/>
      <c r="E59" s="576"/>
      <c r="F59" s="821"/>
      <c r="G59" s="579"/>
      <c r="H59" s="564"/>
      <c r="I59" s="561"/>
      <c r="J59" s="839"/>
      <c r="K59" s="561">
        <f>IF(NOT(ISERROR(MATCH(J59,_xlfn.ANCHORARRAY(E70),0))),I72&amp;"Por favor no seleccionar los criterios de impacto",J59)</f>
        <v>0</v>
      </c>
      <c r="L59" s="564"/>
      <c r="M59" s="561"/>
      <c r="N59" s="567"/>
      <c r="O59" s="230">
        <v>2</v>
      </c>
      <c r="P59" s="477"/>
      <c r="Q59" s="230" t="str">
        <f>IF(OR(R59="Preventivo",R59="Detectivo"),"Probabilidad",IF(R59="Correctivo","Impacto",""))</f>
        <v/>
      </c>
      <c r="R59" s="480"/>
      <c r="S59" s="480"/>
      <c r="T59" s="466" t="str">
        <f t="shared" ref="T59:T63" si="62">IF(AND(R59="Preventivo",S59="Automático"),"50%",IF(AND(R59="Preventivo",S59="Manual"),"40%",IF(AND(R59="Detectivo",S59="Automático"),"40%",IF(AND(R59="Detectivo",S59="Manual"),"30%",IF(AND(R59="Correctivo",S59="Automático"),"35%",IF(AND(R59="Correctivo",S59="Manual"),"25%",""))))))</f>
        <v/>
      </c>
      <c r="U59" s="480"/>
      <c r="V59" s="480"/>
      <c r="W59" s="480"/>
      <c r="X59" s="467" t="str">
        <f>IFERROR(IF(AND(Q58="Probabilidad",Q59="Probabilidad"),(Z58-(+Z58*T59)),IF(Q59="Probabilidad",(I58-(+I58*T59)),IF(Q59="Impacto",Z58,""))),"")</f>
        <v/>
      </c>
      <c r="Y59" s="468" t="str">
        <f t="shared" si="1"/>
        <v/>
      </c>
      <c r="Z59" s="469" t="str">
        <f t="shared" ref="Z59:Z63" si="63">+X59</f>
        <v/>
      </c>
      <c r="AA59" s="468" t="str">
        <f t="shared" si="4"/>
        <v/>
      </c>
      <c r="AB59" s="469" t="str">
        <f>IFERROR(IF(AND(Q58="Impacto",Q59="Impacto"),(AB58-(+AB58*T59)),IF(Q59="Impacto",(M58-(+M58*T59)),IF(Q59="Probabilidad",AB58,""))),"")</f>
        <v/>
      </c>
      <c r="AC59" s="47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81"/>
      <c r="AE59" s="472"/>
      <c r="AF59" s="230"/>
      <c r="AG59" s="473"/>
      <c r="AH59" s="473"/>
      <c r="AI59" s="472"/>
      <c r="AJ59" s="230"/>
      <c r="AK59" s="230"/>
      <c r="AL59" s="241"/>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row>
    <row r="60" spans="1:67" ht="151.5" customHeight="1" x14ac:dyDescent="0.3">
      <c r="A60" s="579"/>
      <c r="B60" s="573"/>
      <c r="C60" s="573"/>
      <c r="D60" s="573"/>
      <c r="E60" s="576"/>
      <c r="F60" s="821"/>
      <c r="G60" s="579"/>
      <c r="H60" s="564"/>
      <c r="I60" s="561"/>
      <c r="J60" s="839"/>
      <c r="K60" s="561">
        <f>IF(NOT(ISERROR(MATCH(J60,_xlfn.ANCHORARRAY(E71),0))),I73&amp;"Por favor no seleccionar los criterios de impacto",J60)</f>
        <v>0</v>
      </c>
      <c r="L60" s="564"/>
      <c r="M60" s="561"/>
      <c r="N60" s="567"/>
      <c r="O60" s="230">
        <v>3</v>
      </c>
      <c r="P60" s="478"/>
      <c r="Q60" s="230" t="str">
        <f>IF(OR(R60="Preventivo",R60="Detectivo"),"Probabilidad",IF(R60="Correctivo","Impacto",""))</f>
        <v/>
      </c>
      <c r="R60" s="480"/>
      <c r="S60" s="480"/>
      <c r="T60" s="466" t="str">
        <f t="shared" si="62"/>
        <v/>
      </c>
      <c r="U60" s="480"/>
      <c r="V60" s="480"/>
      <c r="W60" s="480"/>
      <c r="X60" s="467" t="str">
        <f>IFERROR(IF(AND(Q59="Probabilidad",Q60="Probabilidad"),(Z59-(+Z59*T60)),IF(AND(Q59="Impacto",Q60="Probabilidad"),(Z58-(+Z58*T60)),IF(Q60="Impacto",Z59,""))),"")</f>
        <v/>
      </c>
      <c r="Y60" s="468" t="str">
        <f t="shared" si="1"/>
        <v/>
      </c>
      <c r="Z60" s="469" t="str">
        <f t="shared" si="63"/>
        <v/>
      </c>
      <c r="AA60" s="468" t="str">
        <f t="shared" si="4"/>
        <v/>
      </c>
      <c r="AB60" s="469" t="str">
        <f>IFERROR(IF(AND(Q59="Impacto",Q60="Impacto"),(AB59-(+AB59*T60)),IF(AND(Q59="Probabilidad",Q60="Impacto"),(AB58-(+AB58*T60)),IF(Q60="Probabilidad",AB59,""))),"")</f>
        <v/>
      </c>
      <c r="AC60" s="470" t="str">
        <f t="shared" si="64"/>
        <v/>
      </c>
      <c r="AD60" s="481"/>
      <c r="AE60" s="472"/>
      <c r="AF60" s="230"/>
      <c r="AG60" s="473"/>
      <c r="AH60" s="473"/>
      <c r="AI60" s="472"/>
      <c r="AJ60" s="230"/>
      <c r="AK60" s="230"/>
      <c r="AL60" s="241"/>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row>
    <row r="61" spans="1:67" ht="151.5" customHeight="1" x14ac:dyDescent="0.3">
      <c r="A61" s="579"/>
      <c r="B61" s="573"/>
      <c r="C61" s="573"/>
      <c r="D61" s="573"/>
      <c r="E61" s="576"/>
      <c r="F61" s="821"/>
      <c r="G61" s="579"/>
      <c r="H61" s="564"/>
      <c r="I61" s="561"/>
      <c r="J61" s="839"/>
      <c r="K61" s="561">
        <f>IF(NOT(ISERROR(MATCH(J61,_xlfn.ANCHORARRAY(E72),0))),I74&amp;"Por favor no seleccionar los criterios de impacto",J61)</f>
        <v>0</v>
      </c>
      <c r="L61" s="564"/>
      <c r="M61" s="561"/>
      <c r="N61" s="567"/>
      <c r="O61" s="230">
        <v>4</v>
      </c>
      <c r="P61" s="477"/>
      <c r="Q61" s="230" t="str">
        <f t="shared" ref="Q61:Q63" si="65">IF(OR(R61="Preventivo",R61="Detectivo"),"Probabilidad",IF(R61="Correctivo","Impacto",""))</f>
        <v/>
      </c>
      <c r="R61" s="480"/>
      <c r="S61" s="480"/>
      <c r="T61" s="466" t="str">
        <f t="shared" si="62"/>
        <v/>
      </c>
      <c r="U61" s="480"/>
      <c r="V61" s="480"/>
      <c r="W61" s="480"/>
      <c r="X61" s="467" t="str">
        <f t="shared" ref="X61:X63" si="66">IFERROR(IF(AND(Q60="Probabilidad",Q61="Probabilidad"),(Z60-(+Z60*T61)),IF(AND(Q60="Impacto",Q61="Probabilidad"),(Z59-(+Z59*T61)),IF(Q61="Impacto",Z60,""))),"")</f>
        <v/>
      </c>
      <c r="Y61" s="468" t="str">
        <f t="shared" si="1"/>
        <v/>
      </c>
      <c r="Z61" s="469" t="str">
        <f t="shared" si="63"/>
        <v/>
      </c>
      <c r="AA61" s="468" t="str">
        <f t="shared" si="4"/>
        <v/>
      </c>
      <c r="AB61" s="469" t="str">
        <f t="shared" ref="AB61:AB63" si="67">IFERROR(IF(AND(Q60="Impacto",Q61="Impacto"),(AB60-(+AB60*T61)),IF(AND(Q60="Probabilidad",Q61="Impacto"),(AB59-(+AB59*T61)),IF(Q61="Probabilidad",AB60,""))),"")</f>
        <v/>
      </c>
      <c r="AC61" s="47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81"/>
      <c r="AE61" s="472"/>
      <c r="AF61" s="230"/>
      <c r="AG61" s="473"/>
      <c r="AH61" s="473"/>
      <c r="AI61" s="472"/>
      <c r="AJ61" s="230"/>
      <c r="AK61" s="230"/>
      <c r="AL61" s="241"/>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row>
    <row r="62" spans="1:67" ht="151.5" customHeight="1" x14ac:dyDescent="0.3">
      <c r="A62" s="579"/>
      <c r="B62" s="573"/>
      <c r="C62" s="573"/>
      <c r="D62" s="573"/>
      <c r="E62" s="576"/>
      <c r="F62" s="821"/>
      <c r="G62" s="579"/>
      <c r="H62" s="564"/>
      <c r="I62" s="561"/>
      <c r="J62" s="839"/>
      <c r="K62" s="561">
        <f>IF(NOT(ISERROR(MATCH(J62,_xlfn.ANCHORARRAY(E73),0))),I75&amp;"Por favor no seleccionar los criterios de impacto",J62)</f>
        <v>0</v>
      </c>
      <c r="L62" s="564"/>
      <c r="M62" s="561"/>
      <c r="N62" s="567"/>
      <c r="O62" s="230">
        <v>5</v>
      </c>
      <c r="P62" s="477"/>
      <c r="Q62" s="230" t="str">
        <f t="shared" si="65"/>
        <v/>
      </c>
      <c r="R62" s="480"/>
      <c r="S62" s="480"/>
      <c r="T62" s="466" t="str">
        <f t="shared" si="62"/>
        <v/>
      </c>
      <c r="U62" s="480"/>
      <c r="V62" s="480"/>
      <c r="W62" s="480"/>
      <c r="X62" s="467" t="str">
        <f t="shared" si="66"/>
        <v/>
      </c>
      <c r="Y62" s="468" t="str">
        <f t="shared" si="1"/>
        <v/>
      </c>
      <c r="Z62" s="469" t="str">
        <f t="shared" si="63"/>
        <v/>
      </c>
      <c r="AA62" s="468" t="str">
        <f t="shared" si="4"/>
        <v/>
      </c>
      <c r="AB62" s="469" t="str">
        <f t="shared" si="67"/>
        <v/>
      </c>
      <c r="AC62" s="47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81"/>
      <c r="AE62" s="472"/>
      <c r="AF62" s="230"/>
      <c r="AG62" s="473"/>
      <c r="AH62" s="473"/>
      <c r="AI62" s="472"/>
      <c r="AJ62" s="230"/>
      <c r="AK62" s="230"/>
      <c r="AL62" s="241"/>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row>
    <row r="63" spans="1:67" ht="151.5" customHeight="1" x14ac:dyDescent="0.3">
      <c r="A63" s="580"/>
      <c r="B63" s="574"/>
      <c r="C63" s="574"/>
      <c r="D63" s="574"/>
      <c r="E63" s="577"/>
      <c r="F63" s="822"/>
      <c r="G63" s="580"/>
      <c r="H63" s="565"/>
      <c r="I63" s="562"/>
      <c r="J63" s="840"/>
      <c r="K63" s="562">
        <f>IF(NOT(ISERROR(MATCH(J63,_xlfn.ANCHORARRAY(E74),0))),I76&amp;"Por favor no seleccionar los criterios de impacto",J63)</f>
        <v>0</v>
      </c>
      <c r="L63" s="565"/>
      <c r="M63" s="562"/>
      <c r="N63" s="568"/>
      <c r="O63" s="230">
        <v>6</v>
      </c>
      <c r="P63" s="477"/>
      <c r="Q63" s="230" t="str">
        <f t="shared" si="65"/>
        <v/>
      </c>
      <c r="R63" s="480"/>
      <c r="S63" s="480"/>
      <c r="T63" s="466" t="str">
        <f t="shared" si="62"/>
        <v/>
      </c>
      <c r="U63" s="480"/>
      <c r="V63" s="480"/>
      <c r="W63" s="480"/>
      <c r="X63" s="467" t="str">
        <f t="shared" si="66"/>
        <v/>
      </c>
      <c r="Y63" s="468" t="str">
        <f t="shared" si="1"/>
        <v/>
      </c>
      <c r="Z63" s="469" t="str">
        <f t="shared" si="63"/>
        <v/>
      </c>
      <c r="AA63" s="468" t="str">
        <f t="shared" si="4"/>
        <v/>
      </c>
      <c r="AB63" s="469" t="str">
        <f t="shared" si="67"/>
        <v/>
      </c>
      <c r="AC63" s="470" t="str">
        <f t="shared" si="68"/>
        <v/>
      </c>
      <c r="AD63" s="481"/>
      <c r="AE63" s="472"/>
      <c r="AF63" s="230"/>
      <c r="AG63" s="473"/>
      <c r="AH63" s="473"/>
      <c r="AI63" s="472"/>
      <c r="AJ63" s="230"/>
      <c r="AK63" s="230"/>
      <c r="AL63" s="241"/>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row>
    <row r="64" spans="1:67" ht="151.5" customHeight="1" x14ac:dyDescent="0.3">
      <c r="A64" s="578">
        <v>10</v>
      </c>
      <c r="B64" s="572"/>
      <c r="C64" s="572"/>
      <c r="D64" s="572"/>
      <c r="E64" s="575"/>
      <c r="F64" s="820"/>
      <c r="G64" s="578"/>
      <c r="H64" s="563" t="str">
        <f>IF(G64&lt;=0,"",IF(G64&lt;=2,"Muy Baja",IF(G64&lt;=24,"Baja",IF(G64&lt;=500,"Media",IF(G64&lt;=5000,"Alta","Muy Alta")))))</f>
        <v/>
      </c>
      <c r="I64" s="560" t="str">
        <f>IF(H64="","",IF(H64="Muy Baja",0.2,IF(H64="Baja",0.4,IF(H64="Media",0.6,IF(H64="Alta",0.8,IF(H64="Muy Alta",1,))))))</f>
        <v/>
      </c>
      <c r="J64" s="838"/>
      <c r="K64" s="560">
        <f>IF(NOT(ISERROR(MATCH(J64,'Tabla Impacto'!$B$221:$B$223,0))),'Tabla Impacto'!$F$223&amp;"Por favor no seleccionar los criterios de impacto(Afectación Económica o presupuestal y Pérdida Reputacional)",J64)</f>
        <v>0</v>
      </c>
      <c r="L64" s="563" t="str">
        <f>IF(OR(K64='Tabla Impacto'!$C$11,K64='Tabla Impacto'!$D$11),"Leve",IF(OR(K64='Tabla Impacto'!$C$12,K64='Tabla Impacto'!$D$12),"Menor",IF(OR(K64='Tabla Impacto'!$C$13,K64='Tabla Impacto'!$D$13),"Moderado",IF(OR(K64='Tabla Impacto'!$C$14,K64='Tabla Impacto'!$D$14),"Mayor",IF(OR(K64='Tabla Impacto'!$C$15,K64='Tabla Impacto'!$D$15),"Catastrófico","")))))</f>
        <v/>
      </c>
      <c r="M64" s="560" t="str">
        <f>IF(L64="","",IF(L64="Leve",0.2,IF(L64="Menor",0.4,IF(L64="Moderado",0.6,IF(L64="Mayor",0.8,IF(L64="Catastrófico",1,))))))</f>
        <v/>
      </c>
      <c r="N64" s="56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0">
        <v>1</v>
      </c>
      <c r="P64" s="477"/>
      <c r="Q64" s="230" t="str">
        <f>IF(OR(R64="Preventivo",R64="Detectivo"),"Probabilidad",IF(R64="Correctivo","Impacto",""))</f>
        <v/>
      </c>
      <c r="R64" s="480"/>
      <c r="S64" s="480"/>
      <c r="T64" s="466" t="str">
        <f>IF(AND(R64="Preventivo",S64="Automático"),"50%",IF(AND(R64="Preventivo",S64="Manual"),"40%",IF(AND(R64="Detectivo",S64="Automático"),"40%",IF(AND(R64="Detectivo",S64="Manual"),"30%",IF(AND(R64="Correctivo",S64="Automático"),"35%",IF(AND(R64="Correctivo",S64="Manual"),"25%",""))))))</f>
        <v/>
      </c>
      <c r="U64" s="480"/>
      <c r="V64" s="480"/>
      <c r="W64" s="480"/>
      <c r="X64" s="467" t="str">
        <f>IFERROR(IF(Q64="Probabilidad",(I64-(+I64*T64)),IF(Q64="Impacto",I64,"")),"")</f>
        <v/>
      </c>
      <c r="Y64" s="468" t="str">
        <f>IFERROR(IF(X64="","",IF(X64&lt;=0.2,"Muy Baja",IF(X64&lt;=0.4,"Baja",IF(X64&lt;=0.6,"Media",IF(X64&lt;=0.8,"Alta","Muy Alta"))))),"")</f>
        <v/>
      </c>
      <c r="Z64" s="469" t="str">
        <f>+X64</f>
        <v/>
      </c>
      <c r="AA64" s="468" t="str">
        <f>IFERROR(IF(AB64="","",IF(AB64&lt;=0.2,"Leve",IF(AB64&lt;=0.4,"Menor",IF(AB64&lt;=0.6,"Moderado",IF(AB64&lt;=0.8,"Mayor","Catastrófico"))))),"")</f>
        <v/>
      </c>
      <c r="AB64" s="469" t="str">
        <f>IFERROR(IF(Q64="Impacto",(M64-(+M64*T64)),IF(Q64="Probabilidad",M64,"")),"")</f>
        <v/>
      </c>
      <c r="AC64" s="47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81"/>
      <c r="AE64" s="472"/>
      <c r="AF64" s="230"/>
      <c r="AG64" s="473"/>
      <c r="AH64" s="473"/>
      <c r="AI64" s="472"/>
      <c r="AJ64" s="230"/>
      <c r="AK64" s="230"/>
      <c r="AL64" s="241"/>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row>
    <row r="65" spans="1:38" ht="151.5" customHeight="1" x14ac:dyDescent="0.3">
      <c r="A65" s="579"/>
      <c r="B65" s="573"/>
      <c r="C65" s="573"/>
      <c r="D65" s="573"/>
      <c r="E65" s="576"/>
      <c r="F65" s="821"/>
      <c r="G65" s="579"/>
      <c r="H65" s="564"/>
      <c r="I65" s="561"/>
      <c r="J65" s="839"/>
      <c r="K65" s="561">
        <f>IF(NOT(ISERROR(MATCH(J65,_xlfn.ANCHORARRAY(E76),0))),I78&amp;"Por favor no seleccionar los criterios de impacto",J65)</f>
        <v>0</v>
      </c>
      <c r="L65" s="564"/>
      <c r="M65" s="561"/>
      <c r="N65" s="567"/>
      <c r="O65" s="230">
        <v>2</v>
      </c>
      <c r="P65" s="477"/>
      <c r="Q65" s="230" t="str">
        <f>IF(OR(R65="Preventivo",R65="Detectivo"),"Probabilidad",IF(R65="Correctivo","Impacto",""))</f>
        <v/>
      </c>
      <c r="R65" s="480"/>
      <c r="S65" s="480"/>
      <c r="T65" s="466" t="str">
        <f t="shared" ref="T65:T69" si="69">IF(AND(R65="Preventivo",S65="Automático"),"50%",IF(AND(R65="Preventivo",S65="Manual"),"40%",IF(AND(R65="Detectivo",S65="Automático"),"40%",IF(AND(R65="Detectivo",S65="Manual"),"30%",IF(AND(R65="Correctivo",S65="Automático"),"35%",IF(AND(R65="Correctivo",S65="Manual"),"25%",""))))))</f>
        <v/>
      </c>
      <c r="U65" s="480"/>
      <c r="V65" s="480"/>
      <c r="W65" s="480"/>
      <c r="X65" s="467" t="str">
        <f>IFERROR(IF(AND(Q64="Probabilidad",Q65="Probabilidad"),(Z64-(+Z64*T65)),IF(Q65="Probabilidad",(I64-(+I64*T65)),IF(Q65="Impacto",Z64,""))),"")</f>
        <v/>
      </c>
      <c r="Y65" s="468" t="str">
        <f t="shared" si="1"/>
        <v/>
      </c>
      <c r="Z65" s="469" t="str">
        <f t="shared" ref="Z65:Z69" si="70">+X65</f>
        <v/>
      </c>
      <c r="AA65" s="468" t="str">
        <f t="shared" si="4"/>
        <v/>
      </c>
      <c r="AB65" s="469" t="str">
        <f>IFERROR(IF(AND(Q64="Impacto",Q65="Impacto"),(AB64-(+AB64*T65)),IF(Q65="Impacto",(M64-(+M64*T65)),IF(Q65="Probabilidad",AB64,""))),"")</f>
        <v/>
      </c>
      <c r="AC65" s="47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81"/>
      <c r="AE65" s="472"/>
      <c r="AF65" s="230"/>
      <c r="AG65" s="473"/>
      <c r="AH65" s="473"/>
      <c r="AI65" s="472"/>
      <c r="AJ65" s="230"/>
      <c r="AK65" s="230"/>
      <c r="AL65" s="241"/>
    </row>
    <row r="66" spans="1:38" ht="151.5" customHeight="1" x14ac:dyDescent="0.3">
      <c r="A66" s="579"/>
      <c r="B66" s="573"/>
      <c r="C66" s="573"/>
      <c r="D66" s="573"/>
      <c r="E66" s="576"/>
      <c r="F66" s="821"/>
      <c r="G66" s="579"/>
      <c r="H66" s="564"/>
      <c r="I66" s="561"/>
      <c r="J66" s="839"/>
      <c r="K66" s="561">
        <f>IF(NOT(ISERROR(MATCH(J66,_xlfn.ANCHORARRAY(E77),0))),I79&amp;"Por favor no seleccionar los criterios de impacto",J66)</f>
        <v>0</v>
      </c>
      <c r="L66" s="564"/>
      <c r="M66" s="561"/>
      <c r="N66" s="567"/>
      <c r="O66" s="230">
        <v>3</v>
      </c>
      <c r="P66" s="478"/>
      <c r="Q66" s="230" t="str">
        <f>IF(OR(R66="Preventivo",R66="Detectivo"),"Probabilidad",IF(R66="Correctivo","Impacto",""))</f>
        <v/>
      </c>
      <c r="R66" s="480"/>
      <c r="S66" s="480"/>
      <c r="T66" s="466" t="str">
        <f t="shared" si="69"/>
        <v/>
      </c>
      <c r="U66" s="480"/>
      <c r="V66" s="480"/>
      <c r="W66" s="480"/>
      <c r="X66" s="467" t="str">
        <f>IFERROR(IF(AND(Q65="Probabilidad",Q66="Probabilidad"),(Z65-(+Z65*T66)),IF(AND(Q65="Impacto",Q66="Probabilidad"),(Z64-(+Z64*T66)),IF(Q66="Impacto",Z65,""))),"")</f>
        <v/>
      </c>
      <c r="Y66" s="468" t="str">
        <f t="shared" si="1"/>
        <v/>
      </c>
      <c r="Z66" s="469" t="str">
        <f t="shared" si="70"/>
        <v/>
      </c>
      <c r="AA66" s="468" t="str">
        <f t="shared" si="4"/>
        <v/>
      </c>
      <c r="AB66" s="469" t="str">
        <f>IFERROR(IF(AND(Q65="Impacto",Q66="Impacto"),(AB65-(+AB65*T66)),IF(AND(Q65="Probabilidad",Q66="Impacto"),(AB64-(+AB64*T66)),IF(Q66="Probabilidad",AB65,""))),"")</f>
        <v/>
      </c>
      <c r="AC66" s="470" t="str">
        <f t="shared" si="71"/>
        <v/>
      </c>
      <c r="AD66" s="481"/>
      <c r="AE66" s="472"/>
      <c r="AF66" s="230"/>
      <c r="AG66" s="473"/>
      <c r="AH66" s="473"/>
      <c r="AI66" s="472"/>
      <c r="AJ66" s="230"/>
      <c r="AK66" s="230"/>
      <c r="AL66" s="241"/>
    </row>
    <row r="67" spans="1:38" ht="151.5" customHeight="1" x14ac:dyDescent="0.3">
      <c r="A67" s="579"/>
      <c r="B67" s="573"/>
      <c r="C67" s="573"/>
      <c r="D67" s="573"/>
      <c r="E67" s="576"/>
      <c r="F67" s="821"/>
      <c r="G67" s="579"/>
      <c r="H67" s="564"/>
      <c r="I67" s="561"/>
      <c r="J67" s="839"/>
      <c r="K67" s="561">
        <f>IF(NOT(ISERROR(MATCH(J67,_xlfn.ANCHORARRAY(E78),0))),I80&amp;"Por favor no seleccionar los criterios de impacto",J67)</f>
        <v>0</v>
      </c>
      <c r="L67" s="564"/>
      <c r="M67" s="561"/>
      <c r="N67" s="567"/>
      <c r="O67" s="230">
        <v>4</v>
      </c>
      <c r="P67" s="477"/>
      <c r="Q67" s="230" t="str">
        <f t="shared" ref="Q67:Q69" si="72">IF(OR(R67="Preventivo",R67="Detectivo"),"Probabilidad",IF(R67="Correctivo","Impacto",""))</f>
        <v/>
      </c>
      <c r="R67" s="480"/>
      <c r="S67" s="480"/>
      <c r="T67" s="466" t="str">
        <f t="shared" si="69"/>
        <v/>
      </c>
      <c r="U67" s="480"/>
      <c r="V67" s="480"/>
      <c r="W67" s="480"/>
      <c r="X67" s="467" t="str">
        <f t="shared" ref="X67:X69" si="73">IFERROR(IF(AND(Q66="Probabilidad",Q67="Probabilidad"),(Z66-(+Z66*T67)),IF(AND(Q66="Impacto",Q67="Probabilidad"),(Z65-(+Z65*T67)),IF(Q67="Impacto",Z66,""))),"")</f>
        <v/>
      </c>
      <c r="Y67" s="468" t="str">
        <f t="shared" si="1"/>
        <v/>
      </c>
      <c r="Z67" s="469" t="str">
        <f t="shared" si="70"/>
        <v/>
      </c>
      <c r="AA67" s="468" t="str">
        <f t="shared" si="4"/>
        <v/>
      </c>
      <c r="AB67" s="469" t="str">
        <f t="shared" ref="AB67:AB69" si="74">IFERROR(IF(AND(Q66="Impacto",Q67="Impacto"),(AB66-(+AB66*T67)),IF(AND(Q66="Probabilidad",Q67="Impacto"),(AB65-(+AB65*T67)),IF(Q67="Probabilidad",AB66,""))),"")</f>
        <v/>
      </c>
      <c r="AC67" s="47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81"/>
      <c r="AE67" s="472"/>
      <c r="AF67" s="230"/>
      <c r="AG67" s="473"/>
      <c r="AH67" s="473"/>
      <c r="AI67" s="472"/>
      <c r="AJ67" s="230"/>
      <c r="AK67" s="230"/>
      <c r="AL67" s="241"/>
    </row>
    <row r="68" spans="1:38" ht="151.5" customHeight="1" x14ac:dyDescent="0.3">
      <c r="A68" s="579"/>
      <c r="B68" s="573"/>
      <c r="C68" s="573"/>
      <c r="D68" s="573"/>
      <c r="E68" s="576"/>
      <c r="F68" s="821"/>
      <c r="G68" s="579"/>
      <c r="H68" s="564"/>
      <c r="I68" s="561"/>
      <c r="J68" s="839"/>
      <c r="K68" s="561">
        <f>IF(NOT(ISERROR(MATCH(J68,_xlfn.ANCHORARRAY(E79),0))),I81&amp;"Por favor no seleccionar los criterios de impacto",J68)</f>
        <v>0</v>
      </c>
      <c r="L68" s="564"/>
      <c r="M68" s="561"/>
      <c r="N68" s="567"/>
      <c r="O68" s="230">
        <v>5</v>
      </c>
      <c r="P68" s="477"/>
      <c r="Q68" s="230" t="str">
        <f t="shared" si="72"/>
        <v/>
      </c>
      <c r="R68" s="480"/>
      <c r="S68" s="480"/>
      <c r="T68" s="466" t="str">
        <f t="shared" si="69"/>
        <v/>
      </c>
      <c r="U68" s="480"/>
      <c r="V68" s="480"/>
      <c r="W68" s="480"/>
      <c r="X68" s="467" t="str">
        <f t="shared" si="73"/>
        <v/>
      </c>
      <c r="Y68" s="468" t="str">
        <f t="shared" si="1"/>
        <v/>
      </c>
      <c r="Z68" s="469" t="str">
        <f t="shared" si="70"/>
        <v/>
      </c>
      <c r="AA68" s="468" t="str">
        <f t="shared" si="4"/>
        <v/>
      </c>
      <c r="AB68" s="469" t="str">
        <f t="shared" si="74"/>
        <v/>
      </c>
      <c r="AC68" s="47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81"/>
      <c r="AE68" s="472"/>
      <c r="AF68" s="230"/>
      <c r="AG68" s="473"/>
      <c r="AH68" s="473"/>
      <c r="AI68" s="472"/>
      <c r="AJ68" s="230"/>
      <c r="AK68" s="230"/>
      <c r="AL68" s="241"/>
    </row>
    <row r="69" spans="1:38" ht="151.5" customHeight="1" x14ac:dyDescent="0.3">
      <c r="A69" s="580"/>
      <c r="B69" s="574"/>
      <c r="C69" s="574"/>
      <c r="D69" s="574"/>
      <c r="E69" s="577"/>
      <c r="F69" s="822"/>
      <c r="G69" s="580"/>
      <c r="H69" s="565"/>
      <c r="I69" s="562"/>
      <c r="J69" s="840"/>
      <c r="K69" s="562">
        <f>IF(NOT(ISERROR(MATCH(J69,_xlfn.ANCHORARRAY(E80),0))),I82&amp;"Por favor no seleccionar los criterios de impacto",J69)</f>
        <v>0</v>
      </c>
      <c r="L69" s="565"/>
      <c r="M69" s="562"/>
      <c r="N69" s="568"/>
      <c r="O69" s="230">
        <v>6</v>
      </c>
      <c r="P69" s="477"/>
      <c r="Q69" s="230" t="str">
        <f t="shared" si="72"/>
        <v/>
      </c>
      <c r="R69" s="480"/>
      <c r="S69" s="480"/>
      <c r="T69" s="466" t="str">
        <f t="shared" si="69"/>
        <v/>
      </c>
      <c r="U69" s="480"/>
      <c r="V69" s="480"/>
      <c r="W69" s="480"/>
      <c r="X69" s="467" t="str">
        <f t="shared" si="73"/>
        <v/>
      </c>
      <c r="Y69" s="468" t="str">
        <f t="shared" si="1"/>
        <v/>
      </c>
      <c r="Z69" s="469" t="str">
        <f t="shared" si="70"/>
        <v/>
      </c>
      <c r="AA69" s="468" t="str">
        <f t="shared" si="4"/>
        <v/>
      </c>
      <c r="AB69" s="469" t="str">
        <f t="shared" si="74"/>
        <v/>
      </c>
      <c r="AC69" s="470" t="str">
        <f t="shared" si="75"/>
        <v/>
      </c>
      <c r="AD69" s="481"/>
      <c r="AE69" s="472"/>
      <c r="AF69" s="230"/>
      <c r="AG69" s="473"/>
      <c r="AH69" s="473"/>
      <c r="AI69" s="472"/>
      <c r="AJ69" s="230"/>
      <c r="AK69" s="230"/>
      <c r="AL69" s="241"/>
    </row>
    <row r="70" spans="1:38" ht="49.5" customHeight="1" x14ac:dyDescent="0.3">
      <c r="A70" s="247"/>
      <c r="B70" s="557" t="s">
        <v>557</v>
      </c>
      <c r="C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9"/>
    </row>
    <row r="72" spans="1:38" x14ac:dyDescent="0.3">
      <c r="A72" s="223"/>
      <c r="B72" s="248" t="s">
        <v>558</v>
      </c>
      <c r="C72" s="223"/>
      <c r="D72" s="223"/>
      <c r="F72" s="223"/>
    </row>
  </sheetData>
  <sheetProtection algorithmName="SHA-512" hashValue="u4pyIF2MgkQjexOh16+CIxwz1yO0nSN28iaBd3Gh1z9HUeQ1svZfpIexhn7je2224H9Z7FMxtEECthUzYm1wtA==" saltValue="Y0aBbGkdoDgMA6xbnd2FdQ==" spinCount="100000" sheet="1" formatCells="0" formatColumns="0" formatRow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L7"/>
    <mergeCell ref="A1:AL2"/>
    <mergeCell ref="A4:B4"/>
    <mergeCell ref="C4:V4"/>
    <mergeCell ref="A5:B5"/>
    <mergeCell ref="C5:AL5"/>
    <mergeCell ref="A6:B6"/>
    <mergeCell ref="C6:AL6"/>
  </mergeCells>
  <conditionalFormatting sqref="H10 H16">
    <cfRule type="cellIs" dxfId="282" priority="105" operator="equal">
      <formula>"Muy Baja"</formula>
    </cfRule>
    <cfRule type="cellIs" dxfId="281" priority="101" operator="equal">
      <formula>"Muy Alta"</formula>
    </cfRule>
    <cfRule type="cellIs" dxfId="280" priority="104" operator="equal">
      <formula>"Baja"</formula>
    </cfRule>
    <cfRule type="cellIs" dxfId="279" priority="103" operator="equal">
      <formula>"Media"</formula>
    </cfRule>
    <cfRule type="cellIs" dxfId="278" priority="102" operator="equal">
      <formula>"Alta"</formula>
    </cfRule>
  </conditionalFormatting>
  <conditionalFormatting sqref="H22">
    <cfRule type="cellIs" dxfId="277" priority="84" operator="equal">
      <formula>"Alta"</formula>
    </cfRule>
    <cfRule type="cellIs" dxfId="276" priority="87" operator="equal">
      <formula>"Muy Baja"</formula>
    </cfRule>
    <cfRule type="cellIs" dxfId="275" priority="83" operator="equal">
      <formula>"Muy Alta"</formula>
    </cfRule>
    <cfRule type="cellIs" dxfId="274" priority="86" operator="equal">
      <formula>"Baja"</formula>
    </cfRule>
    <cfRule type="cellIs" dxfId="273" priority="85" operator="equal">
      <formula>"Media"</formula>
    </cfRule>
  </conditionalFormatting>
  <conditionalFormatting sqref="H28">
    <cfRule type="cellIs" dxfId="272" priority="78" operator="equal">
      <formula>"Muy Baja"</formula>
    </cfRule>
    <cfRule type="cellIs" dxfId="271" priority="76" operator="equal">
      <formula>"Media"</formula>
    </cfRule>
    <cfRule type="cellIs" dxfId="270" priority="74" operator="equal">
      <formula>"Muy Alta"</formula>
    </cfRule>
    <cfRule type="cellIs" dxfId="269" priority="75" operator="equal">
      <formula>"Alta"</formula>
    </cfRule>
    <cfRule type="cellIs" dxfId="268" priority="77" operator="equal">
      <formula>"Baja"</formula>
    </cfRule>
  </conditionalFormatting>
  <conditionalFormatting sqref="H34">
    <cfRule type="cellIs" dxfId="267" priority="66" operator="equal">
      <formula>"Alta"</formula>
    </cfRule>
    <cfRule type="cellIs" dxfId="266" priority="65" operator="equal">
      <formula>"Muy Alta"</formula>
    </cfRule>
    <cfRule type="cellIs" dxfId="265" priority="67" operator="equal">
      <formula>"Media"</formula>
    </cfRule>
    <cfRule type="cellIs" dxfId="264" priority="68" operator="equal">
      <formula>"Baja"</formula>
    </cfRule>
    <cfRule type="cellIs" dxfId="263" priority="69" operator="equal">
      <formula>"Muy Baja"</formula>
    </cfRule>
  </conditionalFormatting>
  <conditionalFormatting sqref="H40">
    <cfRule type="cellIs" dxfId="262" priority="56" operator="equal">
      <formula>"Muy Alta"</formula>
    </cfRule>
    <cfRule type="cellIs" dxfId="261" priority="58" operator="equal">
      <formula>"Media"</formula>
    </cfRule>
    <cfRule type="cellIs" dxfId="260" priority="60" operator="equal">
      <formula>"Muy Baja"</formula>
    </cfRule>
    <cfRule type="cellIs" dxfId="259" priority="59" operator="equal">
      <formula>"Baja"</formula>
    </cfRule>
    <cfRule type="cellIs" dxfId="258" priority="57" operator="equal">
      <formula>"Alta"</formula>
    </cfRule>
  </conditionalFormatting>
  <conditionalFormatting sqref="H46">
    <cfRule type="cellIs" dxfId="257" priority="51" operator="equal">
      <formula>"Muy Baja"</formula>
    </cfRule>
    <cfRule type="cellIs" dxfId="256" priority="47" operator="equal">
      <formula>"Muy Alta"</formula>
    </cfRule>
    <cfRule type="cellIs" dxfId="255" priority="48" operator="equal">
      <formula>"Alta"</formula>
    </cfRule>
    <cfRule type="cellIs" dxfId="254" priority="49" operator="equal">
      <formula>"Media"</formula>
    </cfRule>
    <cfRule type="cellIs" dxfId="253" priority="50" operator="equal">
      <formula>"Baja"</formula>
    </cfRule>
  </conditionalFormatting>
  <conditionalFormatting sqref="H52">
    <cfRule type="cellIs" dxfId="252" priority="38" operator="equal">
      <formula>"Muy Alta"</formula>
    </cfRule>
    <cfRule type="cellIs" dxfId="251" priority="40" operator="equal">
      <formula>"Media"</formula>
    </cfRule>
    <cfRule type="cellIs" dxfId="250" priority="41" operator="equal">
      <formula>"Baja"</formula>
    </cfRule>
    <cfRule type="cellIs" dxfId="249" priority="42" operator="equal">
      <formula>"Muy Baja"</formula>
    </cfRule>
    <cfRule type="cellIs" dxfId="248" priority="39" operator="equal">
      <formula>"Alta"</formula>
    </cfRule>
  </conditionalFormatting>
  <conditionalFormatting sqref="H58">
    <cfRule type="cellIs" dxfId="247" priority="32" operator="equal">
      <formula>"Baja"</formula>
    </cfRule>
    <cfRule type="cellIs" dxfId="246" priority="29" operator="equal">
      <formula>"Muy Alta"</formula>
    </cfRule>
    <cfRule type="cellIs" dxfId="245" priority="30" operator="equal">
      <formula>"Alta"</formula>
    </cfRule>
    <cfRule type="cellIs" dxfId="244" priority="31" operator="equal">
      <formula>"Media"</formula>
    </cfRule>
    <cfRule type="cellIs" dxfId="243" priority="33" operator="equal">
      <formula>"Muy Baja"</formula>
    </cfRule>
  </conditionalFormatting>
  <conditionalFormatting sqref="H64">
    <cfRule type="cellIs" dxfId="242" priority="24" operator="equal">
      <formula>"Muy Baja"</formula>
    </cfRule>
    <cfRule type="cellIs" dxfId="241" priority="20" operator="equal">
      <formula>"Muy Alta"</formula>
    </cfRule>
    <cfRule type="cellIs" dxfId="240" priority="23" operator="equal">
      <formula>"Baja"</formula>
    </cfRule>
    <cfRule type="cellIs" dxfId="239" priority="22" operator="equal">
      <formula>"Media"</formula>
    </cfRule>
    <cfRule type="cellIs" dxfId="238" priority="21" operator="equal">
      <formula>"Alta"</formula>
    </cfRule>
  </conditionalFormatting>
  <conditionalFormatting sqref="K10:K69">
    <cfRule type="containsText" dxfId="237" priority="1" operator="containsText" text="❌">
      <formula>NOT(ISERROR(SEARCH("❌",K10)))</formula>
    </cfRule>
  </conditionalFormatting>
  <conditionalFormatting sqref="L10 L16 L22 L28 L34 L40 L46 L52 L58 L64">
    <cfRule type="cellIs" dxfId="236" priority="100" operator="equal">
      <formula>"Leve"</formula>
    </cfRule>
    <cfRule type="cellIs" dxfId="235" priority="96" operator="equal">
      <formula>"Catastrófico"</formula>
    </cfRule>
    <cfRule type="cellIs" dxfId="234" priority="97" operator="equal">
      <formula>"Mayor"</formula>
    </cfRule>
    <cfRule type="cellIs" dxfId="233" priority="98" operator="equal">
      <formula>"Moderado"</formula>
    </cfRule>
    <cfRule type="cellIs" dxfId="232" priority="99" operator="equal">
      <formula>"Menor"</formula>
    </cfRule>
  </conditionalFormatting>
  <conditionalFormatting sqref="N10">
    <cfRule type="cellIs" dxfId="231" priority="95" operator="equal">
      <formula>"Bajo"</formula>
    </cfRule>
    <cfRule type="cellIs" dxfId="230" priority="92" operator="equal">
      <formula>"Extremo"</formula>
    </cfRule>
    <cfRule type="cellIs" dxfId="229" priority="93" operator="equal">
      <formula>"Alto"</formula>
    </cfRule>
    <cfRule type="cellIs" dxfId="228" priority="94" operator="equal">
      <formula>"Moderado"</formula>
    </cfRule>
  </conditionalFormatting>
  <conditionalFormatting sqref="N16">
    <cfRule type="cellIs" dxfId="227" priority="88" operator="equal">
      <formula>"Extremo"</formula>
    </cfRule>
    <cfRule type="cellIs" dxfId="226" priority="91" operator="equal">
      <formula>"Bajo"</formula>
    </cfRule>
    <cfRule type="cellIs" dxfId="225" priority="90" operator="equal">
      <formula>"Moderado"</formula>
    </cfRule>
    <cfRule type="cellIs" dxfId="224" priority="89" operator="equal">
      <formula>"Alto"</formula>
    </cfRule>
  </conditionalFormatting>
  <conditionalFormatting sqref="N22">
    <cfRule type="cellIs" dxfId="223" priority="82" operator="equal">
      <formula>"Bajo"</formula>
    </cfRule>
    <cfRule type="cellIs" dxfId="222" priority="79" operator="equal">
      <formula>"Extremo"</formula>
    </cfRule>
    <cfRule type="cellIs" dxfId="221" priority="80" operator="equal">
      <formula>"Alto"</formula>
    </cfRule>
    <cfRule type="cellIs" dxfId="220" priority="81" operator="equal">
      <formula>"Moderado"</formula>
    </cfRule>
  </conditionalFormatting>
  <conditionalFormatting sqref="N28">
    <cfRule type="cellIs" dxfId="219" priority="70" operator="equal">
      <formula>"Extremo"</formula>
    </cfRule>
    <cfRule type="cellIs" dxfId="218" priority="71" operator="equal">
      <formula>"Alto"</formula>
    </cfRule>
    <cfRule type="cellIs" dxfId="217" priority="72" operator="equal">
      <formula>"Moderado"</formula>
    </cfRule>
    <cfRule type="cellIs" dxfId="216" priority="73" operator="equal">
      <formula>"Bajo"</formula>
    </cfRule>
  </conditionalFormatting>
  <conditionalFormatting sqref="N34">
    <cfRule type="cellIs" dxfId="215" priority="62" operator="equal">
      <formula>"Alto"</formula>
    </cfRule>
    <cfRule type="cellIs" dxfId="214" priority="61" operator="equal">
      <formula>"Extremo"</formula>
    </cfRule>
    <cfRule type="cellIs" dxfId="213" priority="63" operator="equal">
      <formula>"Moderado"</formula>
    </cfRule>
    <cfRule type="cellIs" dxfId="212" priority="64" operator="equal">
      <formula>"Bajo"</formula>
    </cfRule>
  </conditionalFormatting>
  <conditionalFormatting sqref="N40">
    <cfRule type="cellIs" dxfId="211" priority="54" operator="equal">
      <formula>"Moderado"</formula>
    </cfRule>
    <cfRule type="cellIs" dxfId="210" priority="53" operator="equal">
      <formula>"Alto"</formula>
    </cfRule>
    <cfRule type="cellIs" dxfId="209" priority="55" operator="equal">
      <formula>"Bajo"</formula>
    </cfRule>
    <cfRule type="cellIs" dxfId="208" priority="52" operator="equal">
      <formula>"Extremo"</formula>
    </cfRule>
  </conditionalFormatting>
  <conditionalFormatting sqref="N46">
    <cfRule type="cellIs" dxfId="207" priority="46" operator="equal">
      <formula>"Bajo"</formula>
    </cfRule>
    <cfRule type="cellIs" dxfId="206" priority="45" operator="equal">
      <formula>"Moderado"</formula>
    </cfRule>
    <cfRule type="cellIs" dxfId="205" priority="44" operator="equal">
      <formula>"Alto"</formula>
    </cfRule>
    <cfRule type="cellIs" dxfId="204" priority="43" operator="equal">
      <formula>"Extremo"</formula>
    </cfRule>
  </conditionalFormatting>
  <conditionalFormatting sqref="N52">
    <cfRule type="cellIs" dxfId="203" priority="34" operator="equal">
      <formula>"Extremo"</formula>
    </cfRule>
    <cfRule type="cellIs" dxfId="202" priority="35" operator="equal">
      <formula>"Alto"</formula>
    </cfRule>
    <cfRule type="cellIs" dxfId="201" priority="37" operator="equal">
      <formula>"Bajo"</formula>
    </cfRule>
    <cfRule type="cellIs" dxfId="200" priority="36" operator="equal">
      <formula>"Moderado"</formula>
    </cfRule>
  </conditionalFormatting>
  <conditionalFormatting sqref="N58">
    <cfRule type="cellIs" dxfId="199" priority="25" operator="equal">
      <formula>"Extremo"</formula>
    </cfRule>
    <cfRule type="cellIs" dxfId="198" priority="26" operator="equal">
      <formula>"Alto"</formula>
    </cfRule>
    <cfRule type="cellIs" dxfId="197" priority="28" operator="equal">
      <formula>"Bajo"</formula>
    </cfRule>
    <cfRule type="cellIs" dxfId="196" priority="27" operator="equal">
      <formula>"Moderado"</formula>
    </cfRule>
  </conditionalFormatting>
  <conditionalFormatting sqref="N64">
    <cfRule type="cellIs" dxfId="195" priority="16" operator="equal">
      <formula>"Extremo"</formula>
    </cfRule>
    <cfRule type="cellIs" dxfId="194" priority="19" operator="equal">
      <formula>"Bajo"</formula>
    </cfRule>
    <cfRule type="cellIs" dxfId="193" priority="18" operator="equal">
      <formula>"Moderado"</formula>
    </cfRule>
    <cfRule type="cellIs" dxfId="192" priority="17" operator="equal">
      <formula>"Alto"</formula>
    </cfRule>
  </conditionalFormatting>
  <conditionalFormatting sqref="Y10:Y69">
    <cfRule type="cellIs" dxfId="191" priority="15" operator="equal">
      <formula>"Muy Baja"</formula>
    </cfRule>
    <cfRule type="cellIs" dxfId="190" priority="13" operator="equal">
      <formula>"Media"</formula>
    </cfRule>
    <cfRule type="cellIs" dxfId="189" priority="12" operator="equal">
      <formula>"Alta"</formula>
    </cfRule>
    <cfRule type="cellIs" dxfId="188" priority="11" operator="equal">
      <formula>"Muy Alta"</formula>
    </cfRule>
    <cfRule type="cellIs" dxfId="187" priority="14" operator="equal">
      <formula>"Baja"</formula>
    </cfRule>
  </conditionalFormatting>
  <conditionalFormatting sqref="AA10:AA69">
    <cfRule type="cellIs" dxfId="186" priority="10" operator="equal">
      <formula>"Leve"</formula>
    </cfRule>
    <cfRule type="cellIs" dxfId="185" priority="9" operator="equal">
      <formula>"Menor"</formula>
    </cfRule>
    <cfRule type="cellIs" dxfId="184" priority="7" operator="equal">
      <formula>"Mayor"</formula>
    </cfRule>
    <cfRule type="cellIs" dxfId="183" priority="6" operator="equal">
      <formula>"Catastrófico"</formula>
    </cfRule>
    <cfRule type="cellIs" dxfId="182" priority="8" operator="equal">
      <formula>"Moderado"</formula>
    </cfRule>
  </conditionalFormatting>
  <conditionalFormatting sqref="AC10:AC69">
    <cfRule type="cellIs" dxfId="181" priority="2" operator="equal">
      <formula>"Extremo"</formula>
    </cfRule>
    <cfRule type="cellIs" dxfId="180" priority="5" operator="equal">
      <formula>"Bajo"</formula>
    </cfRule>
    <cfRule type="cellIs" dxfId="179" priority="4" operator="equal">
      <formula>"Moderado"</formula>
    </cfRule>
    <cfRule type="cellIs" dxfId="178" priority="3" operator="equal">
      <formula>"Alto"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70" zoomScaleNormal="70" workbookViewId="0">
      <selection activeCell="B6" sqref="B6:AM5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3" t="s">
        <v>559</v>
      </c>
      <c r="C2" s="703"/>
      <c r="D2" s="703"/>
      <c r="E2" s="703"/>
      <c r="F2" s="703"/>
      <c r="G2" s="703"/>
      <c r="H2" s="703"/>
      <c r="I2" s="703"/>
      <c r="J2" s="704" t="s">
        <v>463</v>
      </c>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3"/>
      <c r="C3" s="703"/>
      <c r="D3" s="703"/>
      <c r="E3" s="703"/>
      <c r="F3" s="703"/>
      <c r="G3" s="703"/>
      <c r="H3" s="703"/>
      <c r="I3" s="703"/>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3"/>
      <c r="C4" s="703"/>
      <c r="D4" s="703"/>
      <c r="E4" s="703"/>
      <c r="F4" s="703"/>
      <c r="G4" s="703"/>
      <c r="H4" s="703"/>
      <c r="I4" s="703"/>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05" t="s">
        <v>560</v>
      </c>
      <c r="C6" s="705"/>
      <c r="D6" s="706"/>
      <c r="E6" s="621" t="s">
        <v>561</v>
      </c>
      <c r="F6" s="622"/>
      <c r="G6" s="622"/>
      <c r="H6" s="622"/>
      <c r="I6" s="623"/>
      <c r="J6" s="660" t="str">
        <f>IF(AND('Mapa R. Fiscal'!$H$10="Muy Alta",'Mapa R. Fiscal'!$L$10="Leve"),CONCATENATE("R",'Mapa R. Fiscal'!$A$10),"")</f>
        <v/>
      </c>
      <c r="K6" s="661"/>
      <c r="L6" s="661" t="str">
        <f>IF(AND('Mapa R. Fiscal'!$H$16="Muy Alta",'Mapa R. Fiscal'!$L$16="Leve"),CONCATENATE("R",'Mapa R. Fiscal'!$A$16),"")</f>
        <v/>
      </c>
      <c r="M6" s="661"/>
      <c r="N6" s="661" t="str">
        <f>IF(AND('Mapa R. Fiscal'!$H$22="Muy Alta",'Mapa R. Fiscal'!$L$22="Leve"),CONCATENATE("R",'Mapa R. Fiscal'!$A$22),"")</f>
        <v/>
      </c>
      <c r="O6" s="662"/>
      <c r="P6" s="660" t="str">
        <f>IF(AND('Mapa R. Fiscal'!$H$10="Muy Alta",'Mapa R. Fiscal'!$L$10="Menor"),CONCATENATE("R",'Mapa R. Fiscal'!$A$10),"")</f>
        <v/>
      </c>
      <c r="Q6" s="661"/>
      <c r="R6" s="661" t="str">
        <f>IF(AND('Mapa R. Fiscal'!$H$16="Muy Alta",'Mapa R. Fiscal'!$L$16="Menor"),CONCATENATE("R",'Mapa R. Fiscal'!$A$16),"")</f>
        <v/>
      </c>
      <c r="S6" s="661"/>
      <c r="T6" s="661" t="str">
        <f>IF(AND('Mapa R. Fiscal'!$H$22="Muy Alta",'Mapa R. Fiscal'!$L$22="Menor"),CONCATENATE("R",'Mapa R. Fiscal'!$A$22),"")</f>
        <v/>
      </c>
      <c r="U6" s="662"/>
      <c r="V6" s="660" t="str">
        <f>IF(AND('Mapa R. Fiscal'!$H$10="Muy Alta",'Mapa R. Fiscal'!$L$10="Moderado"),CONCATENATE("R",'Mapa R. Fiscal'!$A$10),"")</f>
        <v/>
      </c>
      <c r="W6" s="661"/>
      <c r="X6" s="661" t="str">
        <f>IF(AND('Mapa R. Fiscal'!$H$16="Muy Alta",'Mapa R. Fiscal'!$L$16="Moderado"),CONCATENATE("R",'Mapa R. Fiscal'!$A$16),"")</f>
        <v/>
      </c>
      <c r="Y6" s="661"/>
      <c r="Z6" s="661" t="str">
        <f>IF(AND('Mapa R. Fiscal'!$H$22="Muy Alta",'Mapa R. Fiscal'!$L$22="Moderado"),CONCATENATE("R",'Mapa R. Fiscal'!$A$22),"")</f>
        <v/>
      </c>
      <c r="AA6" s="662"/>
      <c r="AB6" s="660" t="str">
        <f>IF(AND('Mapa R. Fiscal'!$H$10="Muy Alta",'Mapa R. Fiscal'!$L$10="Mayor"),CONCATENATE("R",'Mapa R. Fiscal'!$A$10),"")</f>
        <v/>
      </c>
      <c r="AC6" s="661"/>
      <c r="AD6" s="661" t="str">
        <f>IF(AND('Mapa R. Fiscal'!$H$16="Muy Alta",'Mapa R. Fiscal'!$L$16="Mayor"),CONCATENATE("R",'Mapa R. Fiscal'!$A$16),"")</f>
        <v/>
      </c>
      <c r="AE6" s="661"/>
      <c r="AF6" s="661" t="str">
        <f>IF(AND('Mapa R. Fiscal'!$H$22="Muy Alta",'Mapa R. Fiscal'!$L$22="Mayor"),CONCATENATE("R",'Mapa R. Fiscal'!$A$22),"")</f>
        <v/>
      </c>
      <c r="AG6" s="662"/>
      <c r="AH6" s="666" t="str">
        <f>IF(AND('Mapa R. Fiscal'!$H$10="Muy Alta",'Mapa R. Fiscal'!$L$10="Catastrófico"),CONCATENATE("R",'Mapa R. Fiscal'!$A$10),"")</f>
        <v/>
      </c>
      <c r="AI6" s="655"/>
      <c r="AJ6" s="655" t="str">
        <f>IF(AND('Mapa R. Fiscal'!$H$16="Muy Alta",'Mapa R. Fiscal'!$L$16="Catastrófico"),CONCATENATE("R",'Mapa R. Fiscal'!$A$16),"")</f>
        <v/>
      </c>
      <c r="AK6" s="655"/>
      <c r="AL6" s="655" t="str">
        <f>IF(AND('Mapa R. Fiscal'!$H$22="Muy Alta",'Mapa R. Fiscal'!$L$22="Catastrófico"),CONCATENATE("R",'Mapa R. Fiscal'!$A$22),"")</f>
        <v/>
      </c>
      <c r="AM6" s="656"/>
      <c r="AO6" s="694" t="s">
        <v>562</v>
      </c>
      <c r="AP6" s="695"/>
      <c r="AQ6" s="695"/>
      <c r="AR6" s="695"/>
      <c r="AS6" s="695"/>
      <c r="AT6" s="69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05"/>
      <c r="C7" s="705"/>
      <c r="D7" s="706"/>
      <c r="E7" s="624"/>
      <c r="F7" s="625"/>
      <c r="G7" s="625"/>
      <c r="H7" s="625"/>
      <c r="I7" s="626"/>
      <c r="J7" s="631"/>
      <c r="K7" s="632"/>
      <c r="L7" s="632"/>
      <c r="M7" s="632"/>
      <c r="N7" s="632"/>
      <c r="O7" s="635"/>
      <c r="P7" s="631"/>
      <c r="Q7" s="632"/>
      <c r="R7" s="632"/>
      <c r="S7" s="632"/>
      <c r="T7" s="632"/>
      <c r="U7" s="635"/>
      <c r="V7" s="631"/>
      <c r="W7" s="632"/>
      <c r="X7" s="632"/>
      <c r="Y7" s="632"/>
      <c r="Z7" s="632"/>
      <c r="AA7" s="635"/>
      <c r="AB7" s="631"/>
      <c r="AC7" s="632"/>
      <c r="AD7" s="632"/>
      <c r="AE7" s="632"/>
      <c r="AF7" s="632"/>
      <c r="AG7" s="635"/>
      <c r="AH7" s="637"/>
      <c r="AI7" s="638"/>
      <c r="AJ7" s="638"/>
      <c r="AK7" s="638"/>
      <c r="AL7" s="638"/>
      <c r="AM7" s="641"/>
      <c r="AN7" s="15"/>
      <c r="AO7" s="697"/>
      <c r="AP7" s="698"/>
      <c r="AQ7" s="698"/>
      <c r="AR7" s="698"/>
      <c r="AS7" s="698"/>
      <c r="AT7" s="69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05"/>
      <c r="C8" s="705"/>
      <c r="D8" s="706"/>
      <c r="E8" s="624"/>
      <c r="F8" s="625"/>
      <c r="G8" s="625"/>
      <c r="H8" s="625"/>
      <c r="I8" s="626"/>
      <c r="J8" s="631" t="str">
        <f>IF(AND('Mapa R. Fiscal'!$H$28="Muy Alta",'Mapa R. Fiscal'!$L$28="Leve"),CONCATENATE("R",'Mapa R. Fiscal'!$A$28),"")</f>
        <v/>
      </c>
      <c r="K8" s="632"/>
      <c r="L8" s="632" t="str">
        <f>IF(AND('Mapa R. Fiscal'!$H$34="Muy Alta",'Mapa R. Fiscal'!$L$34="Leve"),CONCATENATE("R",'Mapa R. Fiscal'!$A$34),"")</f>
        <v/>
      </c>
      <c r="M8" s="632"/>
      <c r="N8" s="632" t="str">
        <f>IF(AND('Mapa R. Fiscal'!$H$40="Muy Alta",'Mapa R. Fiscal'!$L$40="Leve"),CONCATENATE("R",'Mapa R. Fiscal'!$A$40),"")</f>
        <v/>
      </c>
      <c r="O8" s="635"/>
      <c r="P8" s="631" t="str">
        <f>IF(AND('Mapa R. Fiscal'!$H$28="Muy Alta",'Mapa R. Fiscal'!$L$28="Menor"),CONCATENATE("R",'Mapa R. Fiscal'!$A$28),"")</f>
        <v/>
      </c>
      <c r="Q8" s="632"/>
      <c r="R8" s="632" t="str">
        <f>IF(AND('Mapa R. Fiscal'!$H$34="Muy Alta",'Mapa R. Fiscal'!$L$34="Menor"),CONCATENATE("R",'Mapa R. Fiscal'!$A$34),"")</f>
        <v/>
      </c>
      <c r="S8" s="632"/>
      <c r="T8" s="632" t="str">
        <f>IF(AND('Mapa R. Fiscal'!$H$40="Muy Alta",'Mapa R. Fiscal'!$L$40="Menor"),CONCATENATE("R",'Mapa R. Fiscal'!$A$40),"")</f>
        <v/>
      </c>
      <c r="U8" s="635"/>
      <c r="V8" s="631" t="str">
        <f>IF(AND('Mapa R. Fiscal'!$H$28="Muy Alta",'Mapa R. Fiscal'!$L$28="Moderado"),CONCATENATE("R",'Mapa R. Fiscal'!$A$28),"")</f>
        <v/>
      </c>
      <c r="W8" s="632"/>
      <c r="X8" s="632" t="str">
        <f>IF(AND('Mapa R. Fiscal'!$H$34="Muy Alta",'Mapa R. Fiscal'!$L$34="Moderado"),CONCATENATE("R",'Mapa R. Fiscal'!$A$34),"")</f>
        <v/>
      </c>
      <c r="Y8" s="632"/>
      <c r="Z8" s="632" t="str">
        <f>IF(AND('Mapa R. Fiscal'!$H$40="Muy Alta",'Mapa R. Fiscal'!$L$40="Moderado"),CONCATENATE("R",'Mapa R. Fiscal'!$A$40),"")</f>
        <v/>
      </c>
      <c r="AA8" s="635"/>
      <c r="AB8" s="631" t="str">
        <f>IF(AND('Mapa R. Fiscal'!$H$28="Muy Alta",'Mapa R. Fiscal'!$L$28="Mayor"),CONCATENATE("R",'Mapa R. Fiscal'!$A$28),"")</f>
        <v/>
      </c>
      <c r="AC8" s="632"/>
      <c r="AD8" s="632" t="str">
        <f>IF(AND('Mapa R. Fiscal'!$H$34="Muy Alta",'Mapa R. Fiscal'!$L$34="Mayor"),CONCATENATE("R",'Mapa R. Fiscal'!$A$34),"")</f>
        <v/>
      </c>
      <c r="AE8" s="632"/>
      <c r="AF8" s="632" t="str">
        <f>IF(AND('Mapa R. Fiscal'!$H$40="Muy Alta",'Mapa R. Fiscal'!$L$40="Mayor"),CONCATENATE("R",'Mapa R. Fiscal'!$A$40),"")</f>
        <v/>
      </c>
      <c r="AG8" s="635"/>
      <c r="AH8" s="637" t="str">
        <f>IF(AND('Mapa R. Fiscal'!$H$28="Muy Alta",'Mapa R. Fiscal'!$L$28="Catastrófico"),CONCATENATE("R",'Mapa R. Fiscal'!$A$28),"")</f>
        <v/>
      </c>
      <c r="AI8" s="638"/>
      <c r="AJ8" s="638" t="str">
        <f>IF(AND('Mapa R. Fiscal'!$H$34="Muy Alta",'Mapa R. Fiscal'!$L$34="Catastrófico"),CONCATENATE("R",'Mapa R. Fiscal'!$A$34),"")</f>
        <v/>
      </c>
      <c r="AK8" s="638"/>
      <c r="AL8" s="638" t="str">
        <f>IF(AND('Mapa R. Fiscal'!$H$40="Muy Alta",'Mapa R. Fiscal'!$L$40="Catastrófico"),CONCATENATE("R",'Mapa R. Fiscal'!$A$40),"")</f>
        <v/>
      </c>
      <c r="AM8" s="641"/>
      <c r="AN8" s="15"/>
      <c r="AO8" s="697"/>
      <c r="AP8" s="698"/>
      <c r="AQ8" s="698"/>
      <c r="AR8" s="698"/>
      <c r="AS8" s="698"/>
      <c r="AT8" s="69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05"/>
      <c r="C9" s="705"/>
      <c r="D9" s="706"/>
      <c r="E9" s="624"/>
      <c r="F9" s="625"/>
      <c r="G9" s="625"/>
      <c r="H9" s="625"/>
      <c r="I9" s="626"/>
      <c r="J9" s="631"/>
      <c r="K9" s="632"/>
      <c r="L9" s="632"/>
      <c r="M9" s="632"/>
      <c r="N9" s="632"/>
      <c r="O9" s="635"/>
      <c r="P9" s="631"/>
      <c r="Q9" s="632"/>
      <c r="R9" s="632"/>
      <c r="S9" s="632"/>
      <c r="T9" s="632"/>
      <c r="U9" s="635"/>
      <c r="V9" s="631"/>
      <c r="W9" s="632"/>
      <c r="X9" s="632"/>
      <c r="Y9" s="632"/>
      <c r="Z9" s="632"/>
      <c r="AA9" s="635"/>
      <c r="AB9" s="631"/>
      <c r="AC9" s="632"/>
      <c r="AD9" s="632"/>
      <c r="AE9" s="632"/>
      <c r="AF9" s="632"/>
      <c r="AG9" s="635"/>
      <c r="AH9" s="637"/>
      <c r="AI9" s="638"/>
      <c r="AJ9" s="638"/>
      <c r="AK9" s="638"/>
      <c r="AL9" s="638"/>
      <c r="AM9" s="641"/>
      <c r="AN9" s="15"/>
      <c r="AO9" s="697"/>
      <c r="AP9" s="698"/>
      <c r="AQ9" s="698"/>
      <c r="AR9" s="698"/>
      <c r="AS9" s="698"/>
      <c r="AT9" s="69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05"/>
      <c r="C10" s="705"/>
      <c r="D10" s="706"/>
      <c r="E10" s="624"/>
      <c r="F10" s="625"/>
      <c r="G10" s="625"/>
      <c r="H10" s="625"/>
      <c r="I10" s="626"/>
      <c r="J10" s="631" t="str">
        <f>IF(AND('Mapa R. Fiscal'!$H$46="Muy Alta",'Mapa R. Fiscal'!$L$46="Leve"),CONCATENATE("R",'Mapa R. Fiscal'!$A$46),"")</f>
        <v/>
      </c>
      <c r="K10" s="632"/>
      <c r="L10" s="632" t="str">
        <f>IF(AND('Mapa R. Fiscal'!$H$52="Muy Alta",'Mapa R. Fiscal'!$L$52="Leve"),CONCATENATE("R",'Mapa R. Fiscal'!$A$52),"")</f>
        <v/>
      </c>
      <c r="M10" s="632"/>
      <c r="N10" s="632" t="str">
        <f>IF(AND('Mapa R. Fiscal'!$H$58="Muy Alta",'Mapa R. Fiscal'!$L$58="Leve"),CONCATENATE("R",'Mapa R. Fiscal'!$A$58),"")</f>
        <v/>
      </c>
      <c r="O10" s="635"/>
      <c r="P10" s="631" t="str">
        <f>IF(AND('Mapa R. Fiscal'!$H$46="Muy Alta",'Mapa R. Fiscal'!$L$46="Menor"),CONCATENATE("R",'Mapa R. Fiscal'!$A$46),"")</f>
        <v/>
      </c>
      <c r="Q10" s="632"/>
      <c r="R10" s="632" t="str">
        <f>IF(AND('Mapa R. Fiscal'!$H$52="Muy Alta",'Mapa R. Fiscal'!$L$52="Menor"),CONCATENATE("R",'Mapa R. Fiscal'!$A$52),"")</f>
        <v/>
      </c>
      <c r="S10" s="632"/>
      <c r="T10" s="632" t="str">
        <f>IF(AND('Mapa R. Fiscal'!$H$58="Muy Alta",'Mapa R. Fiscal'!$L$58="Menor"),CONCATENATE("R",'Mapa R. Fiscal'!$A$58),"")</f>
        <v/>
      </c>
      <c r="U10" s="635"/>
      <c r="V10" s="631" t="str">
        <f>IF(AND('Mapa R. Fiscal'!$H$46="Muy Alta",'Mapa R. Fiscal'!$L$46="Moderado"),CONCATENATE("R",'Mapa R. Fiscal'!$A$46),"")</f>
        <v/>
      </c>
      <c r="W10" s="632"/>
      <c r="X10" s="632" t="str">
        <f>IF(AND('Mapa R. Fiscal'!$H$52="Muy Alta",'Mapa R. Fiscal'!$L$52="Moderado"),CONCATENATE("R",'Mapa R. Fiscal'!$A$52),"")</f>
        <v/>
      </c>
      <c r="Y10" s="632"/>
      <c r="Z10" s="632" t="str">
        <f>IF(AND('Mapa R. Fiscal'!$H$58="Muy Alta",'Mapa R. Fiscal'!$L$58="Moderado"),CONCATENATE("R",'Mapa R. Fiscal'!$A$58),"")</f>
        <v/>
      </c>
      <c r="AA10" s="635"/>
      <c r="AB10" s="631" t="str">
        <f>IF(AND('Mapa R. Fiscal'!$H$46="Muy Alta",'Mapa R. Fiscal'!$L$46="Mayor"),CONCATENATE("R",'Mapa R. Fiscal'!$A$46),"")</f>
        <v/>
      </c>
      <c r="AC10" s="632"/>
      <c r="AD10" s="632" t="str">
        <f>IF(AND('Mapa R. Fiscal'!$H$52="Muy Alta",'Mapa R. Fiscal'!$L$52="Mayor"),CONCATENATE("R",'Mapa R. Fiscal'!$A$52),"")</f>
        <v/>
      </c>
      <c r="AE10" s="632"/>
      <c r="AF10" s="632" t="str">
        <f>IF(AND('Mapa R. Fiscal'!$H$58="Muy Alta",'Mapa R. Fiscal'!$L$58="Mayor"),CONCATENATE("R",'Mapa R. Fiscal'!$A$58),"")</f>
        <v/>
      </c>
      <c r="AG10" s="635"/>
      <c r="AH10" s="637" t="str">
        <f>IF(AND('Mapa R. Fiscal'!$H$46="Muy Alta",'Mapa R. Fiscal'!$L$46="Catastrófico"),CONCATENATE("R",'Mapa R. Fiscal'!$A$46),"")</f>
        <v/>
      </c>
      <c r="AI10" s="638"/>
      <c r="AJ10" s="638" t="str">
        <f>IF(AND('Mapa R. Fiscal'!$H$52="Muy Alta",'Mapa R. Fiscal'!$L$52="Catastrófico"),CONCATENATE("R",'Mapa R. Fiscal'!$A$52),"")</f>
        <v/>
      </c>
      <c r="AK10" s="638"/>
      <c r="AL10" s="638" t="str">
        <f>IF(AND('Mapa R. Fiscal'!$H$58="Muy Alta",'Mapa R. Fiscal'!$L$58="Catastrófico"),CONCATENATE("R",'Mapa R. Fiscal'!$A$58),"")</f>
        <v/>
      </c>
      <c r="AM10" s="641"/>
      <c r="AN10" s="15"/>
      <c r="AO10" s="697"/>
      <c r="AP10" s="698"/>
      <c r="AQ10" s="698"/>
      <c r="AR10" s="698"/>
      <c r="AS10" s="698"/>
      <c r="AT10" s="69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05"/>
      <c r="C11" s="705"/>
      <c r="D11" s="706"/>
      <c r="E11" s="624"/>
      <c r="F11" s="625"/>
      <c r="G11" s="625"/>
      <c r="H11" s="625"/>
      <c r="I11" s="626"/>
      <c r="J11" s="631"/>
      <c r="K11" s="632"/>
      <c r="L11" s="632"/>
      <c r="M11" s="632"/>
      <c r="N11" s="632"/>
      <c r="O11" s="635"/>
      <c r="P11" s="631"/>
      <c r="Q11" s="632"/>
      <c r="R11" s="632"/>
      <c r="S11" s="632"/>
      <c r="T11" s="632"/>
      <c r="U11" s="635"/>
      <c r="V11" s="631"/>
      <c r="W11" s="632"/>
      <c r="X11" s="632"/>
      <c r="Y11" s="632"/>
      <c r="Z11" s="632"/>
      <c r="AA11" s="635"/>
      <c r="AB11" s="631"/>
      <c r="AC11" s="632"/>
      <c r="AD11" s="632"/>
      <c r="AE11" s="632"/>
      <c r="AF11" s="632"/>
      <c r="AG11" s="635"/>
      <c r="AH11" s="637"/>
      <c r="AI11" s="638"/>
      <c r="AJ11" s="638"/>
      <c r="AK11" s="638"/>
      <c r="AL11" s="638"/>
      <c r="AM11" s="641"/>
      <c r="AN11" s="15"/>
      <c r="AO11" s="697"/>
      <c r="AP11" s="698"/>
      <c r="AQ11" s="698"/>
      <c r="AR11" s="698"/>
      <c r="AS11" s="698"/>
      <c r="AT11" s="69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05"/>
      <c r="C12" s="705"/>
      <c r="D12" s="706"/>
      <c r="E12" s="624"/>
      <c r="F12" s="625"/>
      <c r="G12" s="625"/>
      <c r="H12" s="625"/>
      <c r="I12" s="626"/>
      <c r="J12" s="631" t="str">
        <f>IF(AND('Mapa R. Fiscal'!$H$64="Muy Alta",'Mapa R. Fiscal'!$L$64="Leve"),CONCATENATE("R",'Mapa R. Fiscal'!$A$64),"")</f>
        <v/>
      </c>
      <c r="K12" s="632"/>
      <c r="L12" s="632" t="str">
        <f>IF(AND('Mapa R. Fiscal'!$H$70="Muy Alta",'Mapa R. Fiscal'!$L$70="Leve"),CONCATENATE("R",'Mapa R. Fiscal'!$A$70),"")</f>
        <v/>
      </c>
      <c r="M12" s="632"/>
      <c r="N12" s="632" t="str">
        <f>IF(AND('Mapa R. Fiscal'!$H$76="Muy Alta",'Mapa R. Fiscal'!$L$76="Leve"),CONCATENATE("R",'Mapa R. Fiscal'!$A$76),"")</f>
        <v/>
      </c>
      <c r="O12" s="635"/>
      <c r="P12" s="631" t="str">
        <f>IF(AND('Mapa R. Fiscal'!$H$64="Muy Alta",'Mapa R. Fiscal'!$L$64="Menor"),CONCATENATE("R",'Mapa R. Fiscal'!$A$64),"")</f>
        <v/>
      </c>
      <c r="Q12" s="632"/>
      <c r="R12" s="632" t="str">
        <f>IF(AND('Mapa R. Fiscal'!$H$70="Muy Alta",'Mapa R. Fiscal'!$L$70="Menor"),CONCATENATE("R",'Mapa R. Fiscal'!$A$70),"")</f>
        <v/>
      </c>
      <c r="S12" s="632"/>
      <c r="T12" s="632" t="str">
        <f>IF(AND('Mapa R. Fiscal'!$H$76="Muy Alta",'Mapa R. Fiscal'!$L$76="Menor"),CONCATENATE("R",'Mapa R. Fiscal'!$A$76),"")</f>
        <v/>
      </c>
      <c r="U12" s="635"/>
      <c r="V12" s="631" t="str">
        <f>IF(AND('Mapa R. Fiscal'!$H$64="Muy Alta",'Mapa R. Fiscal'!$L$64="Moderado"),CONCATENATE("R",'Mapa R. Fiscal'!$A$64),"")</f>
        <v/>
      </c>
      <c r="W12" s="632"/>
      <c r="X12" s="632" t="str">
        <f>IF(AND('Mapa R. Fiscal'!$H$70="Muy Alta",'Mapa R. Fiscal'!$L$70="Moderado"),CONCATENATE("R",'Mapa R. Fiscal'!$A$70),"")</f>
        <v/>
      </c>
      <c r="Y12" s="632"/>
      <c r="Z12" s="632" t="str">
        <f>IF(AND('Mapa R. Fiscal'!$H$76="Muy Alta",'Mapa R. Fiscal'!$L$76="Moderado"),CONCATENATE("R",'Mapa R. Fiscal'!$A$76),"")</f>
        <v/>
      </c>
      <c r="AA12" s="635"/>
      <c r="AB12" s="631" t="str">
        <f>IF(AND('Mapa R. Fiscal'!$H$64="Muy Alta",'Mapa R. Fiscal'!$L$64="Mayor"),CONCATENATE("R",'Mapa R. Fiscal'!$A$64),"")</f>
        <v/>
      </c>
      <c r="AC12" s="632"/>
      <c r="AD12" s="632" t="str">
        <f>IF(AND('Mapa R. Fiscal'!$H$70="Muy Alta",'Mapa R. Fiscal'!$L$70="Mayor"),CONCATENATE("R",'Mapa R. Fiscal'!$A$70),"")</f>
        <v/>
      </c>
      <c r="AE12" s="632"/>
      <c r="AF12" s="632" t="str">
        <f>IF(AND('Mapa R. Fiscal'!$H$76="Muy Alta",'Mapa R. Fiscal'!$L$76="Mayor"),CONCATENATE("R",'Mapa R. Fiscal'!$A$76),"")</f>
        <v/>
      </c>
      <c r="AG12" s="635"/>
      <c r="AH12" s="637" t="str">
        <f>IF(AND('Mapa R. Fiscal'!$H$64="Muy Alta",'Mapa R. Fiscal'!$L$64="Catastrófico"),CONCATENATE("R",'Mapa R. Fiscal'!$A$64),"")</f>
        <v/>
      </c>
      <c r="AI12" s="638"/>
      <c r="AJ12" s="638" t="str">
        <f>IF(AND('Mapa R. Fiscal'!$H$70="Muy Alta",'Mapa R. Fiscal'!$L$70="Catastrófico"),CONCATENATE("R",'Mapa R. Fiscal'!$A$70),"")</f>
        <v/>
      </c>
      <c r="AK12" s="638"/>
      <c r="AL12" s="638" t="str">
        <f>IF(AND('Mapa R. Fiscal'!$H$76="Muy Alta",'Mapa R. Fiscal'!$L$76="Catastrófico"),CONCATENATE("R",'Mapa R. Fiscal'!$A$76),"")</f>
        <v/>
      </c>
      <c r="AM12" s="641"/>
      <c r="AN12" s="15"/>
      <c r="AO12" s="697"/>
      <c r="AP12" s="698"/>
      <c r="AQ12" s="698"/>
      <c r="AR12" s="698"/>
      <c r="AS12" s="698"/>
      <c r="AT12" s="69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05"/>
      <c r="C13" s="705"/>
      <c r="D13" s="706"/>
      <c r="E13" s="627"/>
      <c r="F13" s="628"/>
      <c r="G13" s="628"/>
      <c r="H13" s="628"/>
      <c r="I13" s="629"/>
      <c r="J13" s="633"/>
      <c r="K13" s="634"/>
      <c r="L13" s="632"/>
      <c r="M13" s="632"/>
      <c r="N13" s="632"/>
      <c r="O13" s="635"/>
      <c r="P13" s="631"/>
      <c r="Q13" s="632"/>
      <c r="R13" s="632"/>
      <c r="S13" s="632"/>
      <c r="T13" s="632"/>
      <c r="U13" s="635"/>
      <c r="V13" s="631"/>
      <c r="W13" s="632"/>
      <c r="X13" s="632"/>
      <c r="Y13" s="632"/>
      <c r="Z13" s="632"/>
      <c r="AA13" s="635"/>
      <c r="AB13" s="631"/>
      <c r="AC13" s="632"/>
      <c r="AD13" s="632"/>
      <c r="AE13" s="632"/>
      <c r="AF13" s="632"/>
      <c r="AG13" s="635"/>
      <c r="AH13" s="639"/>
      <c r="AI13" s="640"/>
      <c r="AJ13" s="640"/>
      <c r="AK13" s="640"/>
      <c r="AL13" s="640"/>
      <c r="AM13" s="642"/>
      <c r="AN13" s="15"/>
      <c r="AO13" s="700"/>
      <c r="AP13" s="701"/>
      <c r="AQ13" s="701"/>
      <c r="AR13" s="701"/>
      <c r="AS13" s="701"/>
      <c r="AT13" s="70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05"/>
      <c r="C14" s="705"/>
      <c r="D14" s="706"/>
      <c r="E14" s="621" t="s">
        <v>563</v>
      </c>
      <c r="F14" s="622"/>
      <c r="G14" s="622"/>
      <c r="H14" s="622"/>
      <c r="I14" s="622"/>
      <c r="J14" s="657" t="str">
        <f>IF(AND('Mapa R. Fiscal'!$H$10="Alta",'Mapa R. Fiscal'!$L$10="Leve"),CONCATENATE("R",'Mapa R. Fiscal'!$A$10),"")</f>
        <v/>
      </c>
      <c r="K14" s="658"/>
      <c r="L14" s="658" t="str">
        <f>IF(AND('Mapa R. Fiscal'!$H$16="Alta",'Mapa R. Fiscal'!$L$16="Leve"),CONCATENATE("R",'Mapa R. Fiscal'!$A$16),"")</f>
        <v/>
      </c>
      <c r="M14" s="658"/>
      <c r="N14" s="658" t="str">
        <f>IF(AND('Mapa R. Fiscal'!$H$22="Alta",'Mapa R. Fiscal'!$L$22="Leve"),CONCATENATE("R",'Mapa R. Fiscal'!$A$22),"")</f>
        <v/>
      </c>
      <c r="O14" s="659"/>
      <c r="P14" s="657" t="str">
        <f>IF(AND('Mapa R. Fiscal'!$H$10="Alta",'Mapa R. Fiscal'!$L$10="Menor"),CONCATENATE("R",'Mapa R. Fiscal'!$A$10),"")</f>
        <v/>
      </c>
      <c r="Q14" s="658"/>
      <c r="R14" s="658" t="str">
        <f>IF(AND('Mapa R. Fiscal'!$H$16="Alta",'Mapa R. Fiscal'!$L$16="Menor"),CONCATENATE("R",'Mapa R. Fiscal'!$A$16),"")</f>
        <v/>
      </c>
      <c r="S14" s="658"/>
      <c r="T14" s="658" t="str">
        <f>IF(AND('Mapa R. Fiscal'!$H$22="Alta",'Mapa R. Fiscal'!$L$22="Menor"),CONCATENATE("R",'Mapa R. Fiscal'!$A$22),"")</f>
        <v/>
      </c>
      <c r="U14" s="659"/>
      <c r="V14" s="660" t="str">
        <f>IF(AND('Mapa R. Fiscal'!$H$10="Alta",'Mapa R. Fiscal'!$L$10="Moderado"),CONCATENATE("R",'Mapa R. Fiscal'!$A$10),"")</f>
        <v/>
      </c>
      <c r="W14" s="661"/>
      <c r="X14" s="661" t="str">
        <f>IF(AND('Mapa R. Fiscal'!$H$16="Alta",'Mapa R. Fiscal'!$L$16="Moderado"),CONCATENATE("R",'Mapa R. Fiscal'!$A$16),"")</f>
        <v/>
      </c>
      <c r="Y14" s="661"/>
      <c r="Z14" s="661" t="str">
        <f>IF(AND('Mapa R. Fiscal'!$H$22="Alta",'Mapa R. Fiscal'!$L$22="Moderado"),CONCATENATE("R",'Mapa R. Fiscal'!$A$22),"")</f>
        <v/>
      </c>
      <c r="AA14" s="662"/>
      <c r="AB14" s="660" t="str">
        <f>IF(AND('Mapa R. Fiscal'!$H$10="Alta",'Mapa R. Fiscal'!$L$10="Mayor"),CONCATENATE("R",'Mapa R. Fiscal'!$A$10),"")</f>
        <v/>
      </c>
      <c r="AC14" s="661"/>
      <c r="AD14" s="661" t="str">
        <f>IF(AND('Mapa R. Fiscal'!$H$16="Alta",'Mapa R. Fiscal'!$L$16="Mayor"),CONCATENATE("R",'Mapa R. Fiscal'!$A$16),"")</f>
        <v/>
      </c>
      <c r="AE14" s="661"/>
      <c r="AF14" s="661" t="str">
        <f>IF(AND('Mapa R. Fiscal'!$H$22="Alta",'Mapa R. Fiscal'!$L$22="Mayor"),CONCATENATE("R",'Mapa R. Fiscal'!$A$22),"")</f>
        <v/>
      </c>
      <c r="AG14" s="662"/>
      <c r="AH14" s="666" t="str">
        <f>IF(AND('Mapa R. Fiscal'!$H$10="Alta",'Mapa R. Fiscal'!$L$10="Catastrófico"),CONCATENATE("R",'Mapa R. Fiscal'!$A$10),"")</f>
        <v/>
      </c>
      <c r="AI14" s="655"/>
      <c r="AJ14" s="655" t="str">
        <f>IF(AND('Mapa R. Fiscal'!$H$16="Alta",'Mapa R. Fiscal'!$L$16="Catastrófico"),CONCATENATE("R",'Mapa R. Fiscal'!$A$16),"")</f>
        <v/>
      </c>
      <c r="AK14" s="655"/>
      <c r="AL14" s="655" t="str">
        <f>IF(AND('Mapa R. Fiscal'!$H$22="Alta",'Mapa R. Fiscal'!$L$22="Catastrófico"),CONCATENATE("R",'Mapa R. Fiscal'!$A$22),"")</f>
        <v/>
      </c>
      <c r="AM14" s="656"/>
      <c r="AN14" s="15"/>
      <c r="AO14" s="685" t="s">
        <v>564</v>
      </c>
      <c r="AP14" s="686"/>
      <c r="AQ14" s="686"/>
      <c r="AR14" s="686"/>
      <c r="AS14" s="686"/>
      <c r="AT14" s="68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05"/>
      <c r="C15" s="705"/>
      <c r="D15" s="706"/>
      <c r="E15" s="624"/>
      <c r="F15" s="625"/>
      <c r="G15" s="625"/>
      <c r="H15" s="625"/>
      <c r="I15" s="625"/>
      <c r="J15" s="649"/>
      <c r="K15" s="650"/>
      <c r="L15" s="650"/>
      <c r="M15" s="650"/>
      <c r="N15" s="650"/>
      <c r="O15" s="653"/>
      <c r="P15" s="649"/>
      <c r="Q15" s="650"/>
      <c r="R15" s="650"/>
      <c r="S15" s="650"/>
      <c r="T15" s="650"/>
      <c r="U15" s="653"/>
      <c r="V15" s="631"/>
      <c r="W15" s="632"/>
      <c r="X15" s="632"/>
      <c r="Y15" s="632"/>
      <c r="Z15" s="632"/>
      <c r="AA15" s="635"/>
      <c r="AB15" s="631"/>
      <c r="AC15" s="632"/>
      <c r="AD15" s="632"/>
      <c r="AE15" s="632"/>
      <c r="AF15" s="632"/>
      <c r="AG15" s="635"/>
      <c r="AH15" s="637"/>
      <c r="AI15" s="638"/>
      <c r="AJ15" s="638"/>
      <c r="AK15" s="638"/>
      <c r="AL15" s="638"/>
      <c r="AM15" s="641"/>
      <c r="AN15" s="15"/>
      <c r="AO15" s="688"/>
      <c r="AP15" s="689"/>
      <c r="AQ15" s="689"/>
      <c r="AR15" s="689"/>
      <c r="AS15" s="689"/>
      <c r="AT15" s="69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05"/>
      <c r="C16" s="705"/>
      <c r="D16" s="706"/>
      <c r="E16" s="624"/>
      <c r="F16" s="625"/>
      <c r="G16" s="625"/>
      <c r="H16" s="625"/>
      <c r="I16" s="625"/>
      <c r="J16" s="649" t="str">
        <f>IF(AND('Mapa R. Fiscal'!$H$28="Alta",'Mapa R. Fiscal'!$L$28="Leve"),CONCATENATE("R",'Mapa R. Fiscal'!$A$28),"")</f>
        <v/>
      </c>
      <c r="K16" s="650"/>
      <c r="L16" s="650" t="str">
        <f>IF(AND('Mapa R. Fiscal'!$H$34="Alta",'Mapa R. Fiscal'!$L$34="Leve"),CONCATENATE("R",'Mapa R. Fiscal'!$A$34),"")</f>
        <v/>
      </c>
      <c r="M16" s="650"/>
      <c r="N16" s="650" t="str">
        <f>IF(AND('Mapa R. Fiscal'!$H$40="Alta",'Mapa R. Fiscal'!$L$40="Leve"),CONCATENATE("R",'Mapa R. Fiscal'!$A$40),"")</f>
        <v/>
      </c>
      <c r="O16" s="653"/>
      <c r="P16" s="649" t="str">
        <f>IF(AND('Mapa R. Fiscal'!$H$28="Alta",'Mapa R. Fiscal'!$L$28="Menor"),CONCATENATE("R",'Mapa R. Fiscal'!$A$28),"")</f>
        <v/>
      </c>
      <c r="Q16" s="650"/>
      <c r="R16" s="650" t="str">
        <f>IF(AND('Mapa R. Fiscal'!$H$34="Alta",'Mapa R. Fiscal'!$L$34="Menor"),CONCATENATE("R",'Mapa R. Fiscal'!$A$34),"")</f>
        <v/>
      </c>
      <c r="S16" s="650"/>
      <c r="T16" s="650" t="str">
        <f>IF(AND('Mapa R. Fiscal'!$H$40="Alta",'Mapa R. Fiscal'!$L$40="Menor"),CONCATENATE("R",'Mapa R. Fiscal'!$A$40),"")</f>
        <v/>
      </c>
      <c r="U16" s="653"/>
      <c r="V16" s="631" t="str">
        <f>IF(AND('Mapa R. Fiscal'!$H$28="Alta",'Mapa R. Fiscal'!$L$28="Moderado"),CONCATENATE("R",'Mapa R. Fiscal'!$A$28),"")</f>
        <v/>
      </c>
      <c r="W16" s="632"/>
      <c r="X16" s="632" t="str">
        <f>IF(AND('Mapa R. Fiscal'!$H$34="Alta",'Mapa R. Fiscal'!$L$34="Moderado"),CONCATENATE("R",'Mapa R. Fiscal'!$A$34),"")</f>
        <v/>
      </c>
      <c r="Y16" s="632"/>
      <c r="Z16" s="632" t="str">
        <f>IF(AND('Mapa R. Fiscal'!$H$40="Alta",'Mapa R. Fiscal'!$L$40="Moderado"),CONCATENATE("R",'Mapa R. Fiscal'!$A$40),"")</f>
        <v/>
      </c>
      <c r="AA16" s="635"/>
      <c r="AB16" s="631" t="str">
        <f>IF(AND('Mapa R. Fiscal'!$H$28="Alta",'Mapa R. Fiscal'!$L$28="Mayor"),CONCATENATE("R",'Mapa R. Fiscal'!$A$28),"")</f>
        <v/>
      </c>
      <c r="AC16" s="632"/>
      <c r="AD16" s="632" t="str">
        <f>IF(AND('Mapa R. Fiscal'!$H$34="Alta",'Mapa R. Fiscal'!$L$34="Mayor"),CONCATENATE("R",'Mapa R. Fiscal'!$A$34),"")</f>
        <v/>
      </c>
      <c r="AE16" s="632"/>
      <c r="AF16" s="632" t="str">
        <f>IF(AND('Mapa R. Fiscal'!$H$40="Alta",'Mapa R. Fiscal'!$L$40="Mayor"),CONCATENATE("R",'Mapa R. Fiscal'!$A$40),"")</f>
        <v/>
      </c>
      <c r="AG16" s="635"/>
      <c r="AH16" s="637" t="str">
        <f>IF(AND('Mapa R. Fiscal'!$H$28="Alta",'Mapa R. Fiscal'!$L$28="Catastrófico"),CONCATENATE("R",'Mapa R. Fiscal'!$A$28),"")</f>
        <v/>
      </c>
      <c r="AI16" s="638"/>
      <c r="AJ16" s="638" t="str">
        <f>IF(AND('Mapa R. Fiscal'!$H$34="Alta",'Mapa R. Fiscal'!$L$34="Catastrófico"),CONCATENATE("R",'Mapa R. Fiscal'!$A$34),"")</f>
        <v/>
      </c>
      <c r="AK16" s="638"/>
      <c r="AL16" s="638" t="str">
        <f>IF(AND('Mapa R. Fiscal'!$H$40="Alta",'Mapa R. Fiscal'!$L$40="Catastrófico"),CONCATENATE("R",'Mapa R. Fiscal'!$A$40),"")</f>
        <v/>
      </c>
      <c r="AM16" s="641"/>
      <c r="AN16" s="15"/>
      <c r="AO16" s="688"/>
      <c r="AP16" s="689"/>
      <c r="AQ16" s="689"/>
      <c r="AR16" s="689"/>
      <c r="AS16" s="689"/>
      <c r="AT16" s="69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05"/>
      <c r="C17" s="705"/>
      <c r="D17" s="706"/>
      <c r="E17" s="624"/>
      <c r="F17" s="625"/>
      <c r="G17" s="625"/>
      <c r="H17" s="625"/>
      <c r="I17" s="625"/>
      <c r="J17" s="649"/>
      <c r="K17" s="650"/>
      <c r="L17" s="650"/>
      <c r="M17" s="650"/>
      <c r="N17" s="650"/>
      <c r="O17" s="653"/>
      <c r="P17" s="649"/>
      <c r="Q17" s="650"/>
      <c r="R17" s="650"/>
      <c r="S17" s="650"/>
      <c r="T17" s="650"/>
      <c r="U17" s="653"/>
      <c r="V17" s="631"/>
      <c r="W17" s="632"/>
      <c r="X17" s="632"/>
      <c r="Y17" s="632"/>
      <c r="Z17" s="632"/>
      <c r="AA17" s="635"/>
      <c r="AB17" s="631"/>
      <c r="AC17" s="632"/>
      <c r="AD17" s="632"/>
      <c r="AE17" s="632"/>
      <c r="AF17" s="632"/>
      <c r="AG17" s="635"/>
      <c r="AH17" s="637"/>
      <c r="AI17" s="638"/>
      <c r="AJ17" s="638"/>
      <c r="AK17" s="638"/>
      <c r="AL17" s="638"/>
      <c r="AM17" s="641"/>
      <c r="AN17" s="15"/>
      <c r="AO17" s="688"/>
      <c r="AP17" s="689"/>
      <c r="AQ17" s="689"/>
      <c r="AR17" s="689"/>
      <c r="AS17" s="689"/>
      <c r="AT17" s="6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05"/>
      <c r="C18" s="705"/>
      <c r="D18" s="706"/>
      <c r="E18" s="624"/>
      <c r="F18" s="625"/>
      <c r="G18" s="625"/>
      <c r="H18" s="625"/>
      <c r="I18" s="625"/>
      <c r="J18" s="649" t="str">
        <f>IF(AND('Mapa R. Fiscal'!$H$46="Alta",'Mapa R. Fiscal'!$L$46="Leve"),CONCATENATE("R",'Mapa R. Fiscal'!$A$46),"")</f>
        <v/>
      </c>
      <c r="K18" s="650"/>
      <c r="L18" s="650" t="str">
        <f>IF(AND('Mapa R. Fiscal'!$H$52="Alta",'Mapa R. Fiscal'!$L$52="Leve"),CONCATENATE("R",'Mapa R. Fiscal'!$A$52),"")</f>
        <v/>
      </c>
      <c r="M18" s="650"/>
      <c r="N18" s="650" t="str">
        <f>IF(AND('Mapa R. Fiscal'!$H$58="Alta",'Mapa R. Fiscal'!$L$58="Leve"),CONCATENATE("R",'Mapa R. Fiscal'!$A$58),"")</f>
        <v/>
      </c>
      <c r="O18" s="653"/>
      <c r="P18" s="649" t="str">
        <f>IF(AND('Mapa R. Fiscal'!$H$46="Alta",'Mapa R. Fiscal'!$L$46="Menor"),CONCATENATE("R",'Mapa R. Fiscal'!$A$46),"")</f>
        <v/>
      </c>
      <c r="Q18" s="650"/>
      <c r="R18" s="650" t="str">
        <f>IF(AND('Mapa R. Fiscal'!$H$52="Alta",'Mapa R. Fiscal'!$L$52="Menor"),CONCATENATE("R",'Mapa R. Fiscal'!$A$52),"")</f>
        <v/>
      </c>
      <c r="S18" s="650"/>
      <c r="T18" s="650" t="str">
        <f>IF(AND('Mapa R. Fiscal'!$H$58="Alta",'Mapa R. Fiscal'!$L$58="Menor"),CONCATENATE("R",'Mapa R. Fiscal'!$A$58),"")</f>
        <v/>
      </c>
      <c r="U18" s="653"/>
      <c r="V18" s="631" t="str">
        <f>IF(AND('Mapa R. Fiscal'!$H$46="Alta",'Mapa R. Fiscal'!$L$46="Moderado"),CONCATENATE("R",'Mapa R. Fiscal'!$A$46),"")</f>
        <v/>
      </c>
      <c r="W18" s="632"/>
      <c r="X18" s="632" t="str">
        <f>IF(AND('Mapa R. Fiscal'!$H$52="Alta",'Mapa R. Fiscal'!$L$52="Moderado"),CONCATENATE("R",'Mapa R. Fiscal'!$A$52),"")</f>
        <v/>
      </c>
      <c r="Y18" s="632"/>
      <c r="Z18" s="632" t="str">
        <f>IF(AND('Mapa R. Fiscal'!$H$58="Alta",'Mapa R. Fiscal'!$L$58="Moderado"),CONCATENATE("R",'Mapa R. Fiscal'!$A$58),"")</f>
        <v/>
      </c>
      <c r="AA18" s="635"/>
      <c r="AB18" s="631" t="str">
        <f>IF(AND('Mapa R. Fiscal'!$H$46="Alta",'Mapa R. Fiscal'!$L$46="Mayor"),CONCATENATE("R",'Mapa R. Fiscal'!$A$46),"")</f>
        <v/>
      </c>
      <c r="AC18" s="632"/>
      <c r="AD18" s="632" t="str">
        <f>IF(AND('Mapa R. Fiscal'!$H$52="Alta",'Mapa R. Fiscal'!$L$52="Mayor"),CONCATENATE("R",'Mapa R. Fiscal'!$A$52),"")</f>
        <v/>
      </c>
      <c r="AE18" s="632"/>
      <c r="AF18" s="632" t="str">
        <f>IF(AND('Mapa R. Fiscal'!$H$58="Alta",'Mapa R. Fiscal'!$L$58="Mayor"),CONCATENATE("R",'Mapa R. Fiscal'!$A$58),"")</f>
        <v/>
      </c>
      <c r="AG18" s="635"/>
      <c r="AH18" s="637" t="str">
        <f>IF(AND('Mapa R. Fiscal'!$H$46="Alta",'Mapa R. Fiscal'!$L$46="Catastrófico"),CONCATENATE("R",'Mapa R. Fiscal'!$A$46),"")</f>
        <v/>
      </c>
      <c r="AI18" s="638"/>
      <c r="AJ18" s="638" t="str">
        <f>IF(AND('Mapa R. Fiscal'!$H$52="Alta",'Mapa R. Fiscal'!$L$52="Catastrófico"),CONCATENATE("R",'Mapa R. Fiscal'!$A$52),"")</f>
        <v/>
      </c>
      <c r="AK18" s="638"/>
      <c r="AL18" s="638" t="str">
        <f>IF(AND('Mapa R. Fiscal'!$H$58="Alta",'Mapa R. Fiscal'!$L$58="Catastrófico"),CONCATENATE("R",'Mapa R. Fiscal'!$A$58),"")</f>
        <v/>
      </c>
      <c r="AM18" s="641"/>
      <c r="AN18" s="15"/>
      <c r="AO18" s="688"/>
      <c r="AP18" s="689"/>
      <c r="AQ18" s="689"/>
      <c r="AR18" s="689"/>
      <c r="AS18" s="689"/>
      <c r="AT18" s="6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05"/>
      <c r="C19" s="705"/>
      <c r="D19" s="706"/>
      <c r="E19" s="624"/>
      <c r="F19" s="625"/>
      <c r="G19" s="625"/>
      <c r="H19" s="625"/>
      <c r="I19" s="625"/>
      <c r="J19" s="649"/>
      <c r="K19" s="650"/>
      <c r="L19" s="650"/>
      <c r="M19" s="650"/>
      <c r="N19" s="650"/>
      <c r="O19" s="653"/>
      <c r="P19" s="649"/>
      <c r="Q19" s="650"/>
      <c r="R19" s="650"/>
      <c r="S19" s="650"/>
      <c r="T19" s="650"/>
      <c r="U19" s="653"/>
      <c r="V19" s="631"/>
      <c r="W19" s="632"/>
      <c r="X19" s="632"/>
      <c r="Y19" s="632"/>
      <c r="Z19" s="632"/>
      <c r="AA19" s="635"/>
      <c r="AB19" s="631"/>
      <c r="AC19" s="632"/>
      <c r="AD19" s="632"/>
      <c r="AE19" s="632"/>
      <c r="AF19" s="632"/>
      <c r="AG19" s="635"/>
      <c r="AH19" s="637"/>
      <c r="AI19" s="638"/>
      <c r="AJ19" s="638"/>
      <c r="AK19" s="638"/>
      <c r="AL19" s="638"/>
      <c r="AM19" s="641"/>
      <c r="AN19" s="15"/>
      <c r="AO19" s="688"/>
      <c r="AP19" s="689"/>
      <c r="AQ19" s="689"/>
      <c r="AR19" s="689"/>
      <c r="AS19" s="689"/>
      <c r="AT19" s="6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05"/>
      <c r="C20" s="705"/>
      <c r="D20" s="706"/>
      <c r="E20" s="624"/>
      <c r="F20" s="625"/>
      <c r="G20" s="625"/>
      <c r="H20" s="625"/>
      <c r="I20" s="625"/>
      <c r="J20" s="649" t="str">
        <f>IF(AND('Mapa R. Fiscal'!$H$64="Alta",'Mapa R. Fiscal'!$L$64="Leve"),CONCATENATE("R",'Mapa R. Fiscal'!$A$64),"")</f>
        <v/>
      </c>
      <c r="K20" s="650"/>
      <c r="L20" s="650" t="str">
        <f>IF(AND('Mapa R. Fiscal'!$H$70="Alta",'Mapa R. Fiscal'!$L$70="Leve"),CONCATENATE("R",'Mapa R. Fiscal'!$A$70),"")</f>
        <v/>
      </c>
      <c r="M20" s="650"/>
      <c r="N20" s="650" t="str">
        <f>IF(AND('Mapa R. Fiscal'!$H$76="Alta",'Mapa R. Fiscal'!$L$76="Leve"),CONCATENATE("R",'Mapa R. Fiscal'!$A$76),"")</f>
        <v/>
      </c>
      <c r="O20" s="653"/>
      <c r="P20" s="649" t="str">
        <f>IF(AND('Mapa R. Fiscal'!$H$64="Alta",'Mapa R. Fiscal'!$L$64="Menor"),CONCATENATE("R",'Mapa R. Fiscal'!$A$64),"")</f>
        <v/>
      </c>
      <c r="Q20" s="650"/>
      <c r="R20" s="650" t="str">
        <f>IF(AND('Mapa R. Fiscal'!$H$70="Alta",'Mapa R. Fiscal'!$L$70="Menor"),CONCATENATE("R",'Mapa R. Fiscal'!$A$70),"")</f>
        <v/>
      </c>
      <c r="S20" s="650"/>
      <c r="T20" s="650" t="str">
        <f>IF(AND('Mapa R. Fiscal'!$H$76="Alta",'Mapa R. Fiscal'!$L$76="Menor"),CONCATENATE("R",'Mapa R. Fiscal'!$A$76),"")</f>
        <v/>
      </c>
      <c r="U20" s="653"/>
      <c r="V20" s="631" t="str">
        <f>IF(AND('Mapa R. Fiscal'!$H$64="Alta",'Mapa R. Fiscal'!$L$64="Moderado"),CONCATENATE("R",'Mapa R. Fiscal'!$A$64),"")</f>
        <v/>
      </c>
      <c r="W20" s="632"/>
      <c r="X20" s="632" t="str">
        <f>IF(AND('Mapa R. Fiscal'!$H$70="Alta",'Mapa R. Fiscal'!$L$70="Moderado"),CONCATENATE("R",'Mapa R. Fiscal'!$A$70),"")</f>
        <v/>
      </c>
      <c r="Y20" s="632"/>
      <c r="Z20" s="632" t="str">
        <f>IF(AND('Mapa R. Fiscal'!$H$76="Alta",'Mapa R. Fiscal'!$L$76="Moderado"),CONCATENATE("R",'Mapa R. Fiscal'!$A$76),"")</f>
        <v/>
      </c>
      <c r="AA20" s="635"/>
      <c r="AB20" s="631" t="str">
        <f>IF(AND('Mapa R. Fiscal'!$H$64="Alta",'Mapa R. Fiscal'!$L$64="Mayor"),CONCATENATE("R",'Mapa R. Fiscal'!$A$64),"")</f>
        <v/>
      </c>
      <c r="AC20" s="632"/>
      <c r="AD20" s="632" t="str">
        <f>IF(AND('Mapa R. Fiscal'!$H$70="Alta",'Mapa R. Fiscal'!$L$70="Mayor"),CONCATENATE("R",'Mapa R. Fiscal'!$A$70),"")</f>
        <v/>
      </c>
      <c r="AE20" s="632"/>
      <c r="AF20" s="632" t="str">
        <f>IF(AND('Mapa R. Fiscal'!$H$76="Alta",'Mapa R. Fiscal'!$L$76="Mayor"),CONCATENATE("R",'Mapa R. Fiscal'!$A$76),"")</f>
        <v/>
      </c>
      <c r="AG20" s="635"/>
      <c r="AH20" s="637" t="str">
        <f>IF(AND('Mapa R. Fiscal'!$H$64="Alta",'Mapa R. Fiscal'!$L$64="Catastrófico"),CONCATENATE("R",'Mapa R. Fiscal'!$A$64),"")</f>
        <v/>
      </c>
      <c r="AI20" s="638"/>
      <c r="AJ20" s="638" t="str">
        <f>IF(AND('Mapa R. Fiscal'!$H$70="Alta",'Mapa R. Fiscal'!$L$70="Catastrófico"),CONCATENATE("R",'Mapa R. Fiscal'!$A$70),"")</f>
        <v/>
      </c>
      <c r="AK20" s="638"/>
      <c r="AL20" s="638" t="str">
        <f>IF(AND('Mapa R. Fiscal'!$H$76="Alta",'Mapa R. Fiscal'!$L$76="Catastrófico"),CONCATENATE("R",'Mapa R. Fiscal'!$A$76),"")</f>
        <v/>
      </c>
      <c r="AM20" s="641"/>
      <c r="AN20" s="15"/>
      <c r="AO20" s="688"/>
      <c r="AP20" s="689"/>
      <c r="AQ20" s="689"/>
      <c r="AR20" s="689"/>
      <c r="AS20" s="689"/>
      <c r="AT20" s="6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05"/>
      <c r="C21" s="705"/>
      <c r="D21" s="706"/>
      <c r="E21" s="627"/>
      <c r="F21" s="628"/>
      <c r="G21" s="628"/>
      <c r="H21" s="628"/>
      <c r="I21" s="628"/>
      <c r="J21" s="651"/>
      <c r="K21" s="652"/>
      <c r="L21" s="652"/>
      <c r="M21" s="652"/>
      <c r="N21" s="652"/>
      <c r="O21" s="654"/>
      <c r="P21" s="651"/>
      <c r="Q21" s="652"/>
      <c r="R21" s="652"/>
      <c r="S21" s="652"/>
      <c r="T21" s="652"/>
      <c r="U21" s="654"/>
      <c r="V21" s="633"/>
      <c r="W21" s="634"/>
      <c r="X21" s="634"/>
      <c r="Y21" s="634"/>
      <c r="Z21" s="634"/>
      <c r="AA21" s="636"/>
      <c r="AB21" s="633"/>
      <c r="AC21" s="634"/>
      <c r="AD21" s="634"/>
      <c r="AE21" s="634"/>
      <c r="AF21" s="634"/>
      <c r="AG21" s="636"/>
      <c r="AH21" s="639"/>
      <c r="AI21" s="640"/>
      <c r="AJ21" s="640"/>
      <c r="AK21" s="640"/>
      <c r="AL21" s="640"/>
      <c r="AM21" s="642"/>
      <c r="AN21" s="15"/>
      <c r="AO21" s="691"/>
      <c r="AP21" s="692"/>
      <c r="AQ21" s="692"/>
      <c r="AR21" s="692"/>
      <c r="AS21" s="692"/>
      <c r="AT21" s="69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05"/>
      <c r="C22" s="705"/>
      <c r="D22" s="706"/>
      <c r="E22" s="621" t="s">
        <v>565</v>
      </c>
      <c r="F22" s="622"/>
      <c r="G22" s="622"/>
      <c r="H22" s="622"/>
      <c r="I22" s="623"/>
      <c r="J22" s="657" t="str">
        <f>IF(AND('Mapa R. Fiscal'!$H$10="Media",'Mapa R. Fiscal'!$L$10="Leve"),CONCATENATE("R",'Mapa R. Fiscal'!$A$10),"")</f>
        <v/>
      </c>
      <c r="K22" s="658"/>
      <c r="L22" s="658" t="str">
        <f>IF(AND('Mapa R. Fiscal'!$H$16="Media",'Mapa R. Fiscal'!$L$16="Leve"),CONCATENATE("R",'Mapa R. Fiscal'!$A$16),"")</f>
        <v/>
      </c>
      <c r="M22" s="658"/>
      <c r="N22" s="658" t="str">
        <f>IF(AND('Mapa R. Fiscal'!$H$22="Media",'Mapa R. Fiscal'!$L$22="Leve"),CONCATENATE("R",'Mapa R. Fiscal'!$A$22),"")</f>
        <v/>
      </c>
      <c r="O22" s="659"/>
      <c r="P22" s="657" t="str">
        <f>IF(AND('Mapa R. Fiscal'!$H$10="Media",'Mapa R. Fiscal'!$L$10="Menor"),CONCATENATE("R",'Mapa R. Fiscal'!$A$10),"")</f>
        <v/>
      </c>
      <c r="Q22" s="658"/>
      <c r="R22" s="658" t="str">
        <f>IF(AND('Mapa R. Fiscal'!$H$16="Media",'Mapa R. Fiscal'!$L$16="Menor"),CONCATENATE("R",'Mapa R. Fiscal'!$A$16),"")</f>
        <v/>
      </c>
      <c r="S22" s="658"/>
      <c r="T22" s="658" t="str">
        <f>IF(AND('Mapa R. Fiscal'!$H$22="Media",'Mapa R. Fiscal'!$L$22="Menor"),CONCATENATE("R",'Mapa R. Fiscal'!$A$22),"")</f>
        <v/>
      </c>
      <c r="U22" s="659"/>
      <c r="V22" s="657" t="str">
        <f>IF(AND('Mapa R. Fiscal'!$H$10="Media",'Mapa R. Fiscal'!$L$10="Moderado"),CONCATENATE("R",'Mapa R. Fiscal'!$A$10),"")</f>
        <v/>
      </c>
      <c r="W22" s="658"/>
      <c r="X22" s="658" t="str">
        <f>IF(AND('Mapa R. Fiscal'!$H$16="Media",'Mapa R. Fiscal'!$L$16="Moderado"),CONCATENATE("R",'Mapa R. Fiscal'!$A$16),"")</f>
        <v/>
      </c>
      <c r="Y22" s="658"/>
      <c r="Z22" s="658" t="str">
        <f>IF(AND('Mapa R. Fiscal'!$H$22="Media",'Mapa R. Fiscal'!$L$22="Moderado"),CONCATENATE("R",'Mapa R. Fiscal'!$A$22),"")</f>
        <v/>
      </c>
      <c r="AA22" s="659"/>
      <c r="AB22" s="660" t="str">
        <f>IF(AND('Mapa R. Fiscal'!$H$10="Media",'Mapa R. Fiscal'!$L$10="Mayor"),CONCATENATE("R",'Mapa R. Fiscal'!$A$10),"")</f>
        <v/>
      </c>
      <c r="AC22" s="661"/>
      <c r="AD22" s="661" t="str">
        <f>IF(AND('Mapa R. Fiscal'!$H$16="Media",'Mapa R. Fiscal'!$L$16="Mayor"),CONCATENATE("R",'Mapa R. Fiscal'!$A$16),"")</f>
        <v/>
      </c>
      <c r="AE22" s="661"/>
      <c r="AF22" s="661" t="str">
        <f>IF(AND('Mapa R. Fiscal'!$H$22="Media",'Mapa R. Fiscal'!$L$22="Mayor"),CONCATENATE("R",'Mapa R. Fiscal'!$A$22),"")</f>
        <v/>
      </c>
      <c r="AG22" s="662"/>
      <c r="AH22" s="666" t="str">
        <f>IF(AND('Mapa R. Fiscal'!$H$10="Media",'Mapa R. Fiscal'!$L$10="Catastrófico"),CONCATENATE("R",'Mapa R. Fiscal'!$A$10),"")</f>
        <v/>
      </c>
      <c r="AI22" s="655"/>
      <c r="AJ22" s="655" t="str">
        <f>IF(AND('Mapa R. Fiscal'!$H$16="Media",'Mapa R. Fiscal'!$L$16="Catastrófico"),CONCATENATE("R",'Mapa R. Fiscal'!$A$16),"")</f>
        <v/>
      </c>
      <c r="AK22" s="655"/>
      <c r="AL22" s="655" t="str">
        <f>IF(AND('Mapa R. Fiscal'!$H$22="Media",'Mapa R. Fiscal'!$L$22="Catastrófico"),CONCATENATE("R",'Mapa R. Fiscal'!$A$22),"")</f>
        <v/>
      </c>
      <c r="AM22" s="656"/>
      <c r="AN22" s="15"/>
      <c r="AO22" s="676" t="s">
        <v>90</v>
      </c>
      <c r="AP22" s="677"/>
      <c r="AQ22" s="677"/>
      <c r="AR22" s="677"/>
      <c r="AS22" s="677"/>
      <c r="AT22" s="67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05"/>
      <c r="C23" s="705"/>
      <c r="D23" s="706"/>
      <c r="E23" s="624"/>
      <c r="F23" s="625"/>
      <c r="G23" s="625"/>
      <c r="H23" s="625"/>
      <c r="I23" s="626"/>
      <c r="J23" s="649"/>
      <c r="K23" s="650"/>
      <c r="L23" s="650"/>
      <c r="M23" s="650"/>
      <c r="N23" s="650"/>
      <c r="O23" s="653"/>
      <c r="P23" s="649"/>
      <c r="Q23" s="650"/>
      <c r="R23" s="650"/>
      <c r="S23" s="650"/>
      <c r="T23" s="650"/>
      <c r="U23" s="653"/>
      <c r="V23" s="649"/>
      <c r="W23" s="650"/>
      <c r="X23" s="650"/>
      <c r="Y23" s="650"/>
      <c r="Z23" s="650"/>
      <c r="AA23" s="653"/>
      <c r="AB23" s="631"/>
      <c r="AC23" s="632"/>
      <c r="AD23" s="632"/>
      <c r="AE23" s="632"/>
      <c r="AF23" s="632"/>
      <c r="AG23" s="635"/>
      <c r="AH23" s="637"/>
      <c r="AI23" s="638"/>
      <c r="AJ23" s="638"/>
      <c r="AK23" s="638"/>
      <c r="AL23" s="638"/>
      <c r="AM23" s="641"/>
      <c r="AN23" s="15"/>
      <c r="AO23" s="679"/>
      <c r="AP23" s="680"/>
      <c r="AQ23" s="680"/>
      <c r="AR23" s="680"/>
      <c r="AS23" s="680"/>
      <c r="AT23" s="68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05"/>
      <c r="C24" s="705"/>
      <c r="D24" s="706"/>
      <c r="E24" s="624"/>
      <c r="F24" s="625"/>
      <c r="G24" s="625"/>
      <c r="H24" s="625"/>
      <c r="I24" s="626"/>
      <c r="J24" s="649" t="str">
        <f>IF(AND('Mapa R. Fiscal'!$H$28="Media",'Mapa R. Fiscal'!$L$28="Leve"),CONCATENATE("R",'Mapa R. Fiscal'!$A$28),"")</f>
        <v/>
      </c>
      <c r="K24" s="650"/>
      <c r="L24" s="650" t="str">
        <f>IF(AND('Mapa R. Fiscal'!$H$34="Media",'Mapa R. Fiscal'!$L$34="Leve"),CONCATENATE("R",'Mapa R. Fiscal'!$A$34),"")</f>
        <v/>
      </c>
      <c r="M24" s="650"/>
      <c r="N24" s="650" t="str">
        <f>IF(AND('Mapa R. Fiscal'!$H$40="Media",'Mapa R. Fiscal'!$L$40="Leve"),CONCATENATE("R",'Mapa R. Fiscal'!$A$40),"")</f>
        <v/>
      </c>
      <c r="O24" s="653"/>
      <c r="P24" s="649" t="str">
        <f>IF(AND('Mapa R. Fiscal'!$H$28="Media",'Mapa R. Fiscal'!$L$28="Menor"),CONCATENATE("R",'Mapa R. Fiscal'!$A$28),"")</f>
        <v/>
      </c>
      <c r="Q24" s="650"/>
      <c r="R24" s="650" t="str">
        <f>IF(AND('Mapa R. Fiscal'!$H$34="Media",'Mapa R. Fiscal'!$L$34="Menor"),CONCATENATE("R",'Mapa R. Fiscal'!$A$34),"")</f>
        <v/>
      </c>
      <c r="S24" s="650"/>
      <c r="T24" s="650" t="str">
        <f>IF(AND('Mapa R. Fiscal'!$H$40="Media",'Mapa R. Fiscal'!$L$40="Menor"),CONCATENATE("R",'Mapa R. Fiscal'!$A$40),"")</f>
        <v/>
      </c>
      <c r="U24" s="653"/>
      <c r="V24" s="649" t="str">
        <f>IF(AND('Mapa R. Fiscal'!$H$28="Media",'Mapa R. Fiscal'!$L$28="Moderado"),CONCATENATE("R",'Mapa R. Fiscal'!$A$28),"")</f>
        <v/>
      </c>
      <c r="W24" s="650"/>
      <c r="X24" s="650" t="str">
        <f>IF(AND('Mapa R. Fiscal'!$H$34="Media",'Mapa R. Fiscal'!$L$34="Moderado"),CONCATENATE("R",'Mapa R. Fiscal'!$A$34),"")</f>
        <v/>
      </c>
      <c r="Y24" s="650"/>
      <c r="Z24" s="650" t="str">
        <f>IF(AND('Mapa R. Fiscal'!$H$40="Media",'Mapa R. Fiscal'!$L$40="Moderado"),CONCATENATE("R",'Mapa R. Fiscal'!$A$40),"")</f>
        <v/>
      </c>
      <c r="AA24" s="653"/>
      <c r="AB24" s="631" t="str">
        <f>IF(AND('Mapa R. Fiscal'!$H$28="Media",'Mapa R. Fiscal'!$L$28="Mayor"),CONCATENATE("R",'Mapa R. Fiscal'!$A$28),"")</f>
        <v/>
      </c>
      <c r="AC24" s="632"/>
      <c r="AD24" s="632" t="str">
        <f>IF(AND('Mapa R. Fiscal'!$H$34="Media",'Mapa R. Fiscal'!$L$34="Mayor"),CONCATENATE("R",'Mapa R. Fiscal'!$A$34),"")</f>
        <v/>
      </c>
      <c r="AE24" s="632"/>
      <c r="AF24" s="632" t="str">
        <f>IF(AND('Mapa R. Fiscal'!$H$40="Media",'Mapa R. Fiscal'!$L$40="Mayor"),CONCATENATE("R",'Mapa R. Fiscal'!$A$40),"")</f>
        <v/>
      </c>
      <c r="AG24" s="635"/>
      <c r="AH24" s="637" t="str">
        <f>IF(AND('Mapa R. Fiscal'!$H$28="Media",'Mapa R. Fiscal'!$L$28="Catastrófico"),CONCATENATE("R",'Mapa R. Fiscal'!$A$28),"")</f>
        <v/>
      </c>
      <c r="AI24" s="638"/>
      <c r="AJ24" s="638" t="str">
        <f>IF(AND('Mapa R. Fiscal'!$H$34="Media",'Mapa R. Fiscal'!$L$34="Catastrófico"),CONCATENATE("R",'Mapa R. Fiscal'!$A$34),"")</f>
        <v/>
      </c>
      <c r="AK24" s="638"/>
      <c r="AL24" s="638" t="str">
        <f>IF(AND('Mapa R. Fiscal'!$H$40="Media",'Mapa R. Fiscal'!$L$40="Catastrófico"),CONCATENATE("R",'Mapa R. Fiscal'!$A$40),"")</f>
        <v/>
      </c>
      <c r="AM24" s="641"/>
      <c r="AN24" s="15"/>
      <c r="AO24" s="679"/>
      <c r="AP24" s="680"/>
      <c r="AQ24" s="680"/>
      <c r="AR24" s="680"/>
      <c r="AS24" s="680"/>
      <c r="AT24" s="68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05"/>
      <c r="C25" s="705"/>
      <c r="D25" s="706"/>
      <c r="E25" s="624"/>
      <c r="F25" s="625"/>
      <c r="G25" s="625"/>
      <c r="H25" s="625"/>
      <c r="I25" s="626"/>
      <c r="J25" s="649"/>
      <c r="K25" s="650"/>
      <c r="L25" s="650"/>
      <c r="M25" s="650"/>
      <c r="N25" s="650"/>
      <c r="O25" s="653"/>
      <c r="P25" s="649"/>
      <c r="Q25" s="650"/>
      <c r="R25" s="650"/>
      <c r="S25" s="650"/>
      <c r="T25" s="650"/>
      <c r="U25" s="653"/>
      <c r="V25" s="649"/>
      <c r="W25" s="650"/>
      <c r="X25" s="650"/>
      <c r="Y25" s="650"/>
      <c r="Z25" s="650"/>
      <c r="AA25" s="653"/>
      <c r="AB25" s="631"/>
      <c r="AC25" s="632"/>
      <c r="AD25" s="632"/>
      <c r="AE25" s="632"/>
      <c r="AF25" s="632"/>
      <c r="AG25" s="635"/>
      <c r="AH25" s="637"/>
      <c r="AI25" s="638"/>
      <c r="AJ25" s="638"/>
      <c r="AK25" s="638"/>
      <c r="AL25" s="638"/>
      <c r="AM25" s="641"/>
      <c r="AN25" s="15"/>
      <c r="AO25" s="679"/>
      <c r="AP25" s="680"/>
      <c r="AQ25" s="680"/>
      <c r="AR25" s="680"/>
      <c r="AS25" s="680"/>
      <c r="AT25" s="68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05"/>
      <c r="C26" s="705"/>
      <c r="D26" s="706"/>
      <c r="E26" s="624"/>
      <c r="F26" s="625"/>
      <c r="G26" s="625"/>
      <c r="H26" s="625"/>
      <c r="I26" s="626"/>
      <c r="J26" s="649" t="str">
        <f>IF(AND('Mapa R. Fiscal'!$H$28="Media",'Mapa R. Fiscal'!$L$28="Leve"),CONCATENATE("R",'Mapa R. Fiscal'!$A$28),"")</f>
        <v/>
      </c>
      <c r="K26" s="650"/>
      <c r="L26" s="650" t="str">
        <f>IF(AND('Mapa R. Fiscal'!$H$52="Media",'Mapa R. Fiscal'!$L$52="Leve"),CONCATENATE("R",'Mapa R. Fiscal'!$A$52),"")</f>
        <v/>
      </c>
      <c r="M26" s="650"/>
      <c r="N26" s="650" t="str">
        <f>IF(AND('Mapa R. Fiscal'!$H$58="Media",'Mapa R. Fiscal'!$L$58="Leve"),CONCATENATE("R",'Mapa R. Fiscal'!$A$58),"")</f>
        <v/>
      </c>
      <c r="O26" s="653"/>
      <c r="P26" s="649" t="str">
        <f>IF(AND('Mapa R. Fiscal'!$H$46="Media",'Mapa R. Fiscal'!$L$46="Menor"),CONCATENATE("R",'Mapa R. Fiscal'!$A$46),"")</f>
        <v/>
      </c>
      <c r="Q26" s="650"/>
      <c r="R26" s="650" t="str">
        <f>IF(AND('Mapa R. Fiscal'!$H$52="Media",'Mapa R. Fiscal'!$L$52="Menor"),CONCATENATE("R",'Mapa R. Fiscal'!$A$52),"")</f>
        <v/>
      </c>
      <c r="S26" s="650"/>
      <c r="T26" s="650" t="str">
        <f>IF(AND('Mapa R. Fiscal'!$H$58="Media",'Mapa R. Fiscal'!$L$58="Menor"),CONCATENATE("R",'Mapa R. Fiscal'!$A$58),"")</f>
        <v/>
      </c>
      <c r="U26" s="653"/>
      <c r="V26" s="649" t="str">
        <f>IF(AND('Mapa R. Fiscal'!$H$46="Media",'Mapa R. Fiscal'!$L$46="Moderado"),CONCATENATE("R",'Mapa R. Fiscal'!$A$46),"")</f>
        <v/>
      </c>
      <c r="W26" s="650"/>
      <c r="X26" s="650" t="str">
        <f>IF(AND('Mapa R. Fiscal'!$H$52="Media",'Mapa R. Fiscal'!$L$52="Moderado"),CONCATENATE("R",'Mapa R. Fiscal'!$A$52),"")</f>
        <v/>
      </c>
      <c r="Y26" s="650"/>
      <c r="Z26" s="650" t="str">
        <f>IF(AND('Mapa R. Fiscal'!$H$58="Media",'Mapa R. Fiscal'!$L$58="Moderado"),CONCATENATE("R",'Mapa R. Fiscal'!$A$58),"")</f>
        <v/>
      </c>
      <c r="AA26" s="653"/>
      <c r="AB26" s="631" t="str">
        <f>IF(AND('Mapa R. Fiscal'!$H$46="Media",'Mapa R. Fiscal'!$L$46="Mayor"),CONCATENATE("R",'Mapa R. Fiscal'!$A$46),"")</f>
        <v/>
      </c>
      <c r="AC26" s="632"/>
      <c r="AD26" s="632" t="str">
        <f>IF(AND('Mapa R. Fiscal'!$H$52="Media",'Mapa R. Fiscal'!$L$52="Mayor"),CONCATENATE("R",'Mapa R. Fiscal'!$A$52),"")</f>
        <v/>
      </c>
      <c r="AE26" s="632"/>
      <c r="AF26" s="632" t="str">
        <f>IF(AND('Mapa R. Fiscal'!$H$58="Media",'Mapa R. Fiscal'!$L$58="Mayor"),CONCATENATE("R",'Mapa R. Fiscal'!$A$58),"")</f>
        <v/>
      </c>
      <c r="AG26" s="635"/>
      <c r="AH26" s="637" t="str">
        <f>IF(AND('Mapa R. Fiscal'!$H$46="Media",'Mapa R. Fiscal'!$L$46="Catastrófico"),CONCATENATE("R",'Mapa R. Fiscal'!$A$46),"")</f>
        <v/>
      </c>
      <c r="AI26" s="638"/>
      <c r="AJ26" s="638" t="str">
        <f>IF(AND('Mapa R. Fiscal'!$H$52="Media",'Mapa R. Fiscal'!$L$52="Catastrófico"),CONCATENATE("R",'Mapa R. Fiscal'!$A$52),"")</f>
        <v/>
      </c>
      <c r="AK26" s="638"/>
      <c r="AL26" s="638" t="str">
        <f>IF(AND('Mapa R. Fiscal'!$H$58="Media",'Mapa R. Fiscal'!$L$58="Catastrófico"),CONCATENATE("R",'Mapa R. Fiscal'!$A$58),"")</f>
        <v/>
      </c>
      <c r="AM26" s="641"/>
      <c r="AN26" s="15"/>
      <c r="AO26" s="679"/>
      <c r="AP26" s="680"/>
      <c r="AQ26" s="680"/>
      <c r="AR26" s="680"/>
      <c r="AS26" s="680"/>
      <c r="AT26" s="68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05"/>
      <c r="C27" s="705"/>
      <c r="D27" s="706"/>
      <c r="E27" s="624"/>
      <c r="F27" s="625"/>
      <c r="G27" s="625"/>
      <c r="H27" s="625"/>
      <c r="I27" s="626"/>
      <c r="J27" s="649"/>
      <c r="K27" s="650"/>
      <c r="L27" s="650"/>
      <c r="M27" s="650"/>
      <c r="N27" s="650"/>
      <c r="O27" s="653"/>
      <c r="P27" s="649"/>
      <c r="Q27" s="650"/>
      <c r="R27" s="650"/>
      <c r="S27" s="650"/>
      <c r="T27" s="650"/>
      <c r="U27" s="653"/>
      <c r="V27" s="649"/>
      <c r="W27" s="650"/>
      <c r="X27" s="650"/>
      <c r="Y27" s="650"/>
      <c r="Z27" s="650"/>
      <c r="AA27" s="653"/>
      <c r="AB27" s="631"/>
      <c r="AC27" s="632"/>
      <c r="AD27" s="632"/>
      <c r="AE27" s="632"/>
      <c r="AF27" s="632"/>
      <c r="AG27" s="635"/>
      <c r="AH27" s="637"/>
      <c r="AI27" s="638"/>
      <c r="AJ27" s="638"/>
      <c r="AK27" s="638"/>
      <c r="AL27" s="638"/>
      <c r="AM27" s="641"/>
      <c r="AN27" s="15"/>
      <c r="AO27" s="679"/>
      <c r="AP27" s="680"/>
      <c r="AQ27" s="680"/>
      <c r="AR27" s="680"/>
      <c r="AS27" s="680"/>
      <c r="AT27" s="68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05"/>
      <c r="C28" s="705"/>
      <c r="D28" s="706"/>
      <c r="E28" s="624"/>
      <c r="F28" s="625"/>
      <c r="G28" s="625"/>
      <c r="H28" s="625"/>
      <c r="I28" s="626"/>
      <c r="J28" s="649" t="str">
        <f>IF(AND('Mapa R. Fiscal'!$H$64="Media",'Mapa R. Fiscal'!$L$64="Leve"),CONCATENATE("R",'Mapa R. Fiscal'!$A$64),"")</f>
        <v/>
      </c>
      <c r="K28" s="650"/>
      <c r="L28" s="650" t="str">
        <f>IF(AND('Mapa R. Fiscal'!$H$70="Media",'Mapa R. Fiscal'!$L$70="Leve"),CONCATENATE("R",'Mapa R. Fiscal'!$A$70),"")</f>
        <v/>
      </c>
      <c r="M28" s="650"/>
      <c r="N28" s="650" t="str">
        <f>IF(AND('Mapa R. Fiscal'!$H$76="Media",'Mapa R. Fiscal'!$L$76="Leve"),CONCATENATE("R",'Mapa R. Fiscal'!$A$76),"")</f>
        <v/>
      </c>
      <c r="O28" s="653"/>
      <c r="P28" s="649" t="str">
        <f>IF(AND('Mapa R. Fiscal'!$H$64="Media",'Mapa R. Fiscal'!$L$64="Menor"),CONCATENATE("R",'Mapa R. Fiscal'!$A$64),"")</f>
        <v/>
      </c>
      <c r="Q28" s="650"/>
      <c r="R28" s="650" t="str">
        <f>IF(AND('Mapa R. Fiscal'!$H$70="Media",'Mapa R. Fiscal'!$L$70="Menor"),CONCATENATE("R",'Mapa R. Fiscal'!$A$70),"")</f>
        <v/>
      </c>
      <c r="S28" s="650"/>
      <c r="T28" s="650" t="str">
        <f>IF(AND('Mapa R. Fiscal'!$H$76="Media",'Mapa R. Fiscal'!$L$76="Menor"),CONCATENATE("R",'Mapa R. Fiscal'!$A$76),"")</f>
        <v/>
      </c>
      <c r="U28" s="653"/>
      <c r="V28" s="649" t="str">
        <f>IF(AND('Mapa R. Fiscal'!$H$64="Media",'Mapa R. Fiscal'!$L$64="Moderado"),CONCATENATE("R",'Mapa R. Fiscal'!$A$64),"")</f>
        <v/>
      </c>
      <c r="W28" s="650"/>
      <c r="X28" s="650" t="str">
        <f>IF(AND('Mapa R. Fiscal'!$H$70="Media",'Mapa R. Fiscal'!$L$70="Moderado"),CONCATENATE("R",'Mapa R. Fiscal'!$A$70),"")</f>
        <v/>
      </c>
      <c r="Y28" s="650"/>
      <c r="Z28" s="650" t="str">
        <f>IF(AND('Mapa R. Fiscal'!$H$76="Media",'Mapa R. Fiscal'!$L$76="Moderado"),CONCATENATE("R",'Mapa R. Fiscal'!$A$76),"")</f>
        <v/>
      </c>
      <c r="AA28" s="653"/>
      <c r="AB28" s="631" t="str">
        <f>IF(AND('Mapa R. Fiscal'!$H$64="Media",'Mapa R. Fiscal'!$L$64="Mayor"),CONCATENATE("R",'Mapa R. Fiscal'!$A$64),"")</f>
        <v/>
      </c>
      <c r="AC28" s="632"/>
      <c r="AD28" s="632" t="str">
        <f>IF(AND('Mapa R. Fiscal'!$H$70="Media",'Mapa R. Fiscal'!$L$70="Mayor"),CONCATENATE("R",'Mapa R. Fiscal'!$A$70),"")</f>
        <v/>
      </c>
      <c r="AE28" s="632"/>
      <c r="AF28" s="632" t="str">
        <f>IF(AND('Mapa R. Fiscal'!$H$76="Media",'Mapa R. Fiscal'!$L$76="Mayor"),CONCATENATE("R",'Mapa R. Fiscal'!$A$76),"")</f>
        <v/>
      </c>
      <c r="AG28" s="635"/>
      <c r="AH28" s="637" t="str">
        <f>IF(AND('Mapa R. Fiscal'!$H$64="Media",'Mapa R. Fiscal'!$L$64="Catastrófico"),CONCATENATE("R",'Mapa R. Fiscal'!$A$64),"")</f>
        <v/>
      </c>
      <c r="AI28" s="638"/>
      <c r="AJ28" s="638" t="str">
        <f>IF(AND('Mapa R. Fiscal'!$H$70="Media",'Mapa R. Fiscal'!$L$70="Catastrófico"),CONCATENATE("R",'Mapa R. Fiscal'!$A$70),"")</f>
        <v/>
      </c>
      <c r="AK28" s="638"/>
      <c r="AL28" s="638" t="str">
        <f>IF(AND('Mapa R. Fiscal'!$H$76="Media",'Mapa R. Fiscal'!$L$76="Catastrófico"),CONCATENATE("R",'Mapa R. Fiscal'!$A$76),"")</f>
        <v/>
      </c>
      <c r="AM28" s="641"/>
      <c r="AN28" s="15"/>
      <c r="AO28" s="679"/>
      <c r="AP28" s="680"/>
      <c r="AQ28" s="680"/>
      <c r="AR28" s="680"/>
      <c r="AS28" s="680"/>
      <c r="AT28" s="68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05"/>
      <c r="C29" s="705"/>
      <c r="D29" s="706"/>
      <c r="E29" s="627"/>
      <c r="F29" s="628"/>
      <c r="G29" s="628"/>
      <c r="H29" s="628"/>
      <c r="I29" s="629"/>
      <c r="J29" s="651"/>
      <c r="K29" s="652"/>
      <c r="L29" s="650"/>
      <c r="M29" s="650"/>
      <c r="N29" s="650"/>
      <c r="O29" s="653"/>
      <c r="P29" s="651"/>
      <c r="Q29" s="652"/>
      <c r="R29" s="652"/>
      <c r="S29" s="652"/>
      <c r="T29" s="652"/>
      <c r="U29" s="654"/>
      <c r="V29" s="651"/>
      <c r="W29" s="652"/>
      <c r="X29" s="652"/>
      <c r="Y29" s="652"/>
      <c r="Z29" s="652"/>
      <c r="AA29" s="654"/>
      <c r="AB29" s="633"/>
      <c r="AC29" s="634"/>
      <c r="AD29" s="634"/>
      <c r="AE29" s="634"/>
      <c r="AF29" s="634"/>
      <c r="AG29" s="636"/>
      <c r="AH29" s="639"/>
      <c r="AI29" s="640"/>
      <c r="AJ29" s="640"/>
      <c r="AK29" s="640"/>
      <c r="AL29" s="640"/>
      <c r="AM29" s="642"/>
      <c r="AN29" s="15"/>
      <c r="AO29" s="682"/>
      <c r="AP29" s="683"/>
      <c r="AQ29" s="683"/>
      <c r="AR29" s="683"/>
      <c r="AS29" s="683"/>
      <c r="AT29" s="68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05"/>
      <c r="C30" s="705"/>
      <c r="D30" s="706"/>
      <c r="E30" s="621" t="s">
        <v>566</v>
      </c>
      <c r="F30" s="622"/>
      <c r="G30" s="622"/>
      <c r="H30" s="622"/>
      <c r="I30" s="622"/>
      <c r="J30" s="663" t="str">
        <f>IF(AND('Mapa R. Fiscal'!$H$10="Baja",'Mapa R. Fiscal'!$L$10="Leve"),CONCATENATE("R",'Mapa R. Fiscal'!$A$10),"")</f>
        <v>R1</v>
      </c>
      <c r="K30" s="664"/>
      <c r="L30" s="664" t="str">
        <f>IF(AND('Mapa R. Fiscal'!$H$16="Baja",'Mapa R. Fiscal'!$L$16="Leve"),CONCATENATE("R",'Mapa R. Fiscal'!$A$16),"")</f>
        <v/>
      </c>
      <c r="M30" s="664"/>
      <c r="N30" s="664" t="str">
        <f>IF(AND('Mapa R. Fiscal'!$H$22="Baja",'Mapa R. Fiscal'!$L$22="Leve"),CONCATENATE("R",'Mapa R. Fiscal'!$A$22),"")</f>
        <v/>
      </c>
      <c r="O30" s="665"/>
      <c r="P30" s="658" t="str">
        <f>IF(AND('Mapa R. Fiscal'!$H$10="Baja",'Mapa R. Fiscal'!$L$10="Menor"),CONCATENATE("R",'Mapa R. Fiscal'!$A$10),"")</f>
        <v/>
      </c>
      <c r="Q30" s="658"/>
      <c r="R30" s="658" t="str">
        <f>IF(AND('Mapa R. Fiscal'!$H$16="Baja",'Mapa R. Fiscal'!$L$16="Menor"),CONCATENATE("R",'Mapa R. Fiscal'!$A$16),"")</f>
        <v/>
      </c>
      <c r="S30" s="658"/>
      <c r="T30" s="658" t="str">
        <f>IF(AND('Mapa R. Fiscal'!$H$22="Baja",'Mapa R. Fiscal'!$L$22="Menor"),CONCATENATE("R",'Mapa R. Fiscal'!$A$22),"")</f>
        <v/>
      </c>
      <c r="U30" s="659"/>
      <c r="V30" s="657" t="str">
        <f>IF(AND('Mapa R. Fiscal'!$H$10="Baja",'Mapa R. Fiscal'!$L$10="Moderado"),CONCATENATE("R",'Mapa R. Fiscal'!$A$10),"")</f>
        <v/>
      </c>
      <c r="W30" s="658"/>
      <c r="X30" s="658" t="str">
        <f>IF(AND('Mapa R. Fiscal'!$H$16="Baja",'Mapa R. Fiscal'!$L$16="Moderado"),CONCATENATE("R",'Mapa R. Fiscal'!$A$16),"")</f>
        <v/>
      </c>
      <c r="Y30" s="658"/>
      <c r="Z30" s="658" t="str">
        <f>IF(AND('Mapa R. Fiscal'!$H$22="Baja",'Mapa R. Fiscal'!$L$22="Moderado"),CONCATENATE("R",'Mapa R. Fiscal'!$A$22),"")</f>
        <v/>
      </c>
      <c r="AA30" s="659"/>
      <c r="AB30" s="660" t="str">
        <f>IF(AND('Mapa R. Fiscal'!$H$10="Baja",'Mapa R. Fiscal'!$L$10="Mayor"),CONCATENATE("R",'Mapa R. Fiscal'!$A$10),"")</f>
        <v/>
      </c>
      <c r="AC30" s="661"/>
      <c r="AD30" s="661" t="str">
        <f>IF(AND('Mapa R. Fiscal'!$H$16="Baja",'Mapa R. Fiscal'!$L$16="Mayor"),CONCATENATE("R",'Mapa R. Fiscal'!$A$16),"")</f>
        <v/>
      </c>
      <c r="AE30" s="661"/>
      <c r="AF30" s="661" t="str">
        <f>IF(AND('Mapa R. Fiscal'!$H$22="Baja",'Mapa R. Fiscal'!$L$22="Mayor"),CONCATENATE("R",'Mapa R. Fiscal'!$A$22),"")</f>
        <v/>
      </c>
      <c r="AG30" s="662"/>
      <c r="AH30" s="666" t="str">
        <f>IF(AND('Mapa R. Fiscal'!$H$10="Baja",'Mapa R. Fiscal'!$L$10="Catastrófico"),CONCATENATE("R",'Mapa R. Fiscal'!$A$10),"")</f>
        <v/>
      </c>
      <c r="AI30" s="655"/>
      <c r="AJ30" s="655" t="str">
        <f>IF(AND('Mapa R. Fiscal'!$H$16="Baja",'Mapa R. Fiscal'!$L$16="Catastrófico"),CONCATENATE("R",'Mapa R. Fiscal'!$A$16),"")</f>
        <v/>
      </c>
      <c r="AK30" s="655"/>
      <c r="AL30" s="655" t="str">
        <f>IF(AND('Mapa R. Fiscal'!$H$22="Baja",'Mapa R. Fiscal'!$L$22="Catastrófico"),CONCATENATE("R",'Mapa R. Fiscal'!$A$22),"")</f>
        <v/>
      </c>
      <c r="AM30" s="656"/>
      <c r="AN30" s="15"/>
      <c r="AO30" s="667" t="s">
        <v>567</v>
      </c>
      <c r="AP30" s="668"/>
      <c r="AQ30" s="668"/>
      <c r="AR30" s="668"/>
      <c r="AS30" s="668"/>
      <c r="AT30" s="66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05"/>
      <c r="C31" s="705"/>
      <c r="D31" s="706"/>
      <c r="E31" s="624"/>
      <c r="F31" s="625"/>
      <c r="G31" s="625"/>
      <c r="H31" s="625"/>
      <c r="I31" s="625"/>
      <c r="J31" s="643"/>
      <c r="K31" s="644"/>
      <c r="L31" s="644"/>
      <c r="M31" s="644"/>
      <c r="N31" s="644"/>
      <c r="O31" s="647"/>
      <c r="P31" s="650"/>
      <c r="Q31" s="650"/>
      <c r="R31" s="650"/>
      <c r="S31" s="650"/>
      <c r="T31" s="650"/>
      <c r="U31" s="653"/>
      <c r="V31" s="649"/>
      <c r="W31" s="650"/>
      <c r="X31" s="650"/>
      <c r="Y31" s="650"/>
      <c r="Z31" s="650"/>
      <c r="AA31" s="653"/>
      <c r="AB31" s="631"/>
      <c r="AC31" s="632"/>
      <c r="AD31" s="632"/>
      <c r="AE31" s="632"/>
      <c r="AF31" s="632"/>
      <c r="AG31" s="635"/>
      <c r="AH31" s="637"/>
      <c r="AI31" s="638"/>
      <c r="AJ31" s="638"/>
      <c r="AK31" s="638"/>
      <c r="AL31" s="638"/>
      <c r="AM31" s="641"/>
      <c r="AN31" s="15"/>
      <c r="AO31" s="670"/>
      <c r="AP31" s="671"/>
      <c r="AQ31" s="671"/>
      <c r="AR31" s="671"/>
      <c r="AS31" s="671"/>
      <c r="AT31" s="6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05"/>
      <c r="C32" s="705"/>
      <c r="D32" s="706"/>
      <c r="E32" s="624"/>
      <c r="F32" s="625"/>
      <c r="G32" s="625"/>
      <c r="H32" s="625"/>
      <c r="I32" s="625"/>
      <c r="J32" s="643" t="str">
        <f>IF(AND('Mapa R. Fiscal'!$H$28="Baja",'Mapa R. Fiscal'!$L$28="Leve"),CONCATENATE("R",'Mapa R. Fiscal'!$A$28),"")</f>
        <v/>
      </c>
      <c r="K32" s="644"/>
      <c r="L32" s="644" t="str">
        <f>IF(AND('Mapa R. Fiscal'!$H$34="Baja",'Mapa R. Fiscal'!$L$34="Leve"),CONCATENATE("R",'Mapa R. Fiscal'!$A$34),"")</f>
        <v/>
      </c>
      <c r="M32" s="644"/>
      <c r="N32" s="644" t="str">
        <f>IF(AND('Mapa R. Fiscal'!$H$40="Baja",'Mapa R. Fiscal'!$L$40="Leve"),CONCATENATE("R",'Mapa R. Fiscal'!$A$40),"")</f>
        <v/>
      </c>
      <c r="O32" s="647"/>
      <c r="P32" s="650" t="str">
        <f>IF(AND('Mapa R. Fiscal'!$H$28="Baja",'Mapa R. Fiscal'!$L$28="Menor"),CONCATENATE("R",'Mapa R. Fiscal'!$A$28),"")</f>
        <v/>
      </c>
      <c r="Q32" s="650"/>
      <c r="R32" s="650" t="str">
        <f>IF(AND('Mapa R. Fiscal'!$H$34="Baja",'Mapa R. Fiscal'!$L$34="Menor"),CONCATENATE("R",'Mapa R. Fiscal'!$A$34),"")</f>
        <v/>
      </c>
      <c r="S32" s="650"/>
      <c r="T32" s="650" t="str">
        <f>IF(AND('Mapa R. Fiscal'!$H$40="Baja",'Mapa R. Fiscal'!$L$40="Menor"),CONCATENATE("R",'Mapa R. Fiscal'!$A$40),"")</f>
        <v/>
      </c>
      <c r="U32" s="653"/>
      <c r="V32" s="649" t="str">
        <f>IF(AND('Mapa R. Fiscal'!$H$28="Baja",'Mapa R. Fiscal'!$L$28="Moderado"),CONCATENATE("R",'Mapa R. Fiscal'!$A$28),"")</f>
        <v/>
      </c>
      <c r="W32" s="650"/>
      <c r="X32" s="650" t="str">
        <f>IF(AND('Mapa R. Fiscal'!$H$34="Baja",'Mapa R. Fiscal'!$L$34="Moderado"),CONCATENATE("R",'Mapa R. Fiscal'!$A$34),"")</f>
        <v/>
      </c>
      <c r="Y32" s="650"/>
      <c r="Z32" s="650" t="str">
        <f>IF(AND('Mapa R. Fiscal'!$H$40="Baja",'Mapa R. Fiscal'!$L$40="Moderado"),CONCATENATE("R",'Mapa R. Fiscal'!$A$40),"")</f>
        <v/>
      </c>
      <c r="AA32" s="653"/>
      <c r="AB32" s="631" t="str">
        <f>IF(AND('Mapa R. Fiscal'!$H$28="Baja",'Mapa R. Fiscal'!$L$28="Mayor"),CONCATENATE("R",'Mapa R. Fiscal'!$A$28),"")</f>
        <v/>
      </c>
      <c r="AC32" s="632"/>
      <c r="AD32" s="632" t="str">
        <f>IF(AND('Mapa R. Fiscal'!$H$34="Baja",'Mapa R. Fiscal'!$L$34="Mayor"),CONCATENATE("R",'Mapa R. Fiscal'!$A$34),"")</f>
        <v/>
      </c>
      <c r="AE32" s="632"/>
      <c r="AF32" s="632" t="str">
        <f>IF(AND('Mapa R. Fiscal'!$H$40="Baja",'Mapa R. Fiscal'!$L$40="Mayor"),CONCATENATE("R",'Mapa R. Fiscal'!$A$40),"")</f>
        <v/>
      </c>
      <c r="AG32" s="635"/>
      <c r="AH32" s="637" t="str">
        <f>IF(AND('Mapa R. Fiscal'!$H$28="Baja",'Mapa R. Fiscal'!$L$28="Catastrófico"),CONCATENATE("R",'Mapa R. Fiscal'!$A$28),"")</f>
        <v/>
      </c>
      <c r="AI32" s="638"/>
      <c r="AJ32" s="638" t="str">
        <f>IF(AND('Mapa R. Fiscal'!$H$34="Baja",'Mapa R. Fiscal'!$L$34="Catastrófico"),CONCATENATE("R",'Mapa R. Fiscal'!$A$34),"")</f>
        <v/>
      </c>
      <c r="AK32" s="638"/>
      <c r="AL32" s="638" t="str">
        <f>IF(AND('Mapa R. Fiscal'!$H$40="Baja",'Mapa R. Fiscal'!$L$40="Catastrófico"),CONCATENATE("R",'Mapa R. Fiscal'!$A$40),"")</f>
        <v/>
      </c>
      <c r="AM32" s="641"/>
      <c r="AN32" s="15"/>
      <c r="AO32" s="670"/>
      <c r="AP32" s="671"/>
      <c r="AQ32" s="671"/>
      <c r="AR32" s="671"/>
      <c r="AS32" s="671"/>
      <c r="AT32" s="6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05"/>
      <c r="C33" s="705"/>
      <c r="D33" s="706"/>
      <c r="E33" s="624"/>
      <c r="F33" s="625"/>
      <c r="G33" s="625"/>
      <c r="H33" s="625"/>
      <c r="I33" s="625"/>
      <c r="J33" s="643"/>
      <c r="K33" s="644"/>
      <c r="L33" s="644"/>
      <c r="M33" s="644"/>
      <c r="N33" s="644"/>
      <c r="O33" s="647"/>
      <c r="P33" s="650"/>
      <c r="Q33" s="650"/>
      <c r="R33" s="650"/>
      <c r="S33" s="650"/>
      <c r="T33" s="650"/>
      <c r="U33" s="653"/>
      <c r="V33" s="649"/>
      <c r="W33" s="650"/>
      <c r="X33" s="650"/>
      <c r="Y33" s="650"/>
      <c r="Z33" s="650"/>
      <c r="AA33" s="653"/>
      <c r="AB33" s="631"/>
      <c r="AC33" s="632"/>
      <c r="AD33" s="632"/>
      <c r="AE33" s="632"/>
      <c r="AF33" s="632"/>
      <c r="AG33" s="635"/>
      <c r="AH33" s="637"/>
      <c r="AI33" s="638"/>
      <c r="AJ33" s="638"/>
      <c r="AK33" s="638"/>
      <c r="AL33" s="638"/>
      <c r="AM33" s="641"/>
      <c r="AN33" s="15"/>
      <c r="AO33" s="670"/>
      <c r="AP33" s="671"/>
      <c r="AQ33" s="671"/>
      <c r="AR33" s="671"/>
      <c r="AS33" s="671"/>
      <c r="AT33" s="6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05"/>
      <c r="C34" s="705"/>
      <c r="D34" s="706"/>
      <c r="E34" s="624"/>
      <c r="F34" s="625"/>
      <c r="G34" s="625"/>
      <c r="H34" s="625"/>
      <c r="I34" s="625"/>
      <c r="J34" s="643" t="str">
        <f>IF(AND('Mapa R. Fiscal'!$H$46="Baja",'Mapa R. Fiscal'!$L$46="Leve"),CONCATENATE("R",'Mapa R. Fiscal'!$A$46),"")</f>
        <v/>
      </c>
      <c r="K34" s="644"/>
      <c r="L34" s="644" t="str">
        <f>IF(AND('Mapa R. Fiscal'!$H$52="Baja",'Mapa R. Fiscal'!$L$52="Leve"),CONCATENATE("R",'Mapa R. Fiscal'!$A$52),"")</f>
        <v/>
      </c>
      <c r="M34" s="644"/>
      <c r="N34" s="644" t="str">
        <f>IF(AND('Mapa R. Fiscal'!$H$58="Baja",'Mapa R. Fiscal'!$L$58="Leve"),CONCATENATE("R",'Mapa R. Fiscal'!$A$58),"")</f>
        <v/>
      </c>
      <c r="O34" s="647"/>
      <c r="P34" s="650" t="str">
        <f>IF(AND('Mapa R. Fiscal'!$H$46="Baja",'Mapa R. Fiscal'!$L$46="Menor"),CONCATENATE("R",'Mapa R. Fiscal'!$A$46),"")</f>
        <v/>
      </c>
      <c r="Q34" s="650"/>
      <c r="R34" s="650" t="str">
        <f>IF(AND('Mapa R. Fiscal'!$H$52="Baja",'Mapa R. Fiscal'!$L$52="Menor"),CONCATENATE("R",'Mapa R. Fiscal'!$A$52),"")</f>
        <v/>
      </c>
      <c r="S34" s="650"/>
      <c r="T34" s="650" t="str">
        <f>IF(AND('Mapa R. Fiscal'!$H$58="Baja",'Mapa R. Fiscal'!$L$58="Menor"),CONCATENATE("R",'Mapa R. Fiscal'!$A$58),"")</f>
        <v/>
      </c>
      <c r="U34" s="653"/>
      <c r="V34" s="649" t="str">
        <f>IF(AND('Mapa R. Fiscal'!$H$46="Baja",'Mapa R. Fiscal'!$L$46="Moderado"),CONCATENATE("R",'Mapa R. Fiscal'!$A$46),"")</f>
        <v/>
      </c>
      <c r="W34" s="650"/>
      <c r="X34" s="650" t="str">
        <f>IF(AND('Mapa R. Fiscal'!$H$52="Baja",'Mapa R. Fiscal'!$L$52="Moderado"),CONCATENATE("R",'Mapa R. Fiscal'!$A$52),"")</f>
        <v/>
      </c>
      <c r="Y34" s="650"/>
      <c r="Z34" s="650" t="str">
        <f>IF(AND('Mapa R. Fiscal'!$H$58="Baja",'Mapa R. Fiscal'!$L$58="Moderado"),CONCATENATE("R",'Mapa R. Fiscal'!$A$58),"")</f>
        <v/>
      </c>
      <c r="AA34" s="653"/>
      <c r="AB34" s="631" t="str">
        <f>IF(AND('Mapa R. Fiscal'!$H$46="Baja",'Mapa R. Fiscal'!$L$46="Mayor"),CONCATENATE("R",'Mapa R. Fiscal'!$A$46),"")</f>
        <v/>
      </c>
      <c r="AC34" s="632"/>
      <c r="AD34" s="632" t="str">
        <f>IF(AND('Mapa R. Fiscal'!$H$52="Baja",'Mapa R. Fiscal'!$L$52="Mayor"),CONCATENATE("R",'Mapa R. Fiscal'!$A$52),"")</f>
        <v/>
      </c>
      <c r="AE34" s="632"/>
      <c r="AF34" s="632" t="str">
        <f>IF(AND('Mapa R. Fiscal'!$H$58="Baja",'Mapa R. Fiscal'!$L$58="Mayor"),CONCATENATE("R",'Mapa R. Fiscal'!$A$58),"")</f>
        <v/>
      </c>
      <c r="AG34" s="635"/>
      <c r="AH34" s="637" t="str">
        <f>IF(AND('Mapa R. Fiscal'!$H$46="Baja",'Mapa R. Fiscal'!$L$46="Catastrófico"),CONCATENATE("R",'Mapa R. Fiscal'!$A$46),"")</f>
        <v/>
      </c>
      <c r="AI34" s="638"/>
      <c r="AJ34" s="638" t="str">
        <f>IF(AND('Mapa R. Fiscal'!$H$52="Baja",'Mapa R. Fiscal'!$L$52="Catastrófico"),CONCATENATE("R",'Mapa R. Fiscal'!$A$52),"")</f>
        <v/>
      </c>
      <c r="AK34" s="638"/>
      <c r="AL34" s="638" t="str">
        <f>IF(AND('Mapa R. Fiscal'!$H$58="Baja",'Mapa R. Fiscal'!$L$58="Catastrófico"),CONCATENATE("R",'Mapa R. Fiscal'!$A$58),"")</f>
        <v/>
      </c>
      <c r="AM34" s="641"/>
      <c r="AN34" s="15"/>
      <c r="AO34" s="670"/>
      <c r="AP34" s="671"/>
      <c r="AQ34" s="671"/>
      <c r="AR34" s="671"/>
      <c r="AS34" s="671"/>
      <c r="AT34" s="6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05"/>
      <c r="C35" s="705"/>
      <c r="D35" s="706"/>
      <c r="E35" s="624"/>
      <c r="F35" s="625"/>
      <c r="G35" s="625"/>
      <c r="H35" s="625"/>
      <c r="I35" s="625"/>
      <c r="J35" s="643"/>
      <c r="K35" s="644"/>
      <c r="L35" s="644"/>
      <c r="M35" s="644"/>
      <c r="N35" s="644"/>
      <c r="O35" s="647"/>
      <c r="P35" s="650"/>
      <c r="Q35" s="650"/>
      <c r="R35" s="650"/>
      <c r="S35" s="650"/>
      <c r="T35" s="650"/>
      <c r="U35" s="653"/>
      <c r="V35" s="649"/>
      <c r="W35" s="650"/>
      <c r="X35" s="650"/>
      <c r="Y35" s="650"/>
      <c r="Z35" s="650"/>
      <c r="AA35" s="653"/>
      <c r="AB35" s="631"/>
      <c r="AC35" s="632"/>
      <c r="AD35" s="632"/>
      <c r="AE35" s="632"/>
      <c r="AF35" s="632"/>
      <c r="AG35" s="635"/>
      <c r="AH35" s="637"/>
      <c r="AI35" s="638"/>
      <c r="AJ35" s="638"/>
      <c r="AK35" s="638"/>
      <c r="AL35" s="638"/>
      <c r="AM35" s="641"/>
      <c r="AN35" s="15"/>
      <c r="AO35" s="670"/>
      <c r="AP35" s="671"/>
      <c r="AQ35" s="671"/>
      <c r="AR35" s="671"/>
      <c r="AS35" s="671"/>
      <c r="AT35" s="67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05"/>
      <c r="C36" s="705"/>
      <c r="D36" s="706"/>
      <c r="E36" s="624"/>
      <c r="F36" s="625"/>
      <c r="G36" s="625"/>
      <c r="H36" s="625"/>
      <c r="I36" s="625"/>
      <c r="J36" s="643" t="str">
        <f>IF(AND('Mapa R. Fiscal'!$H$64="Baja",'Mapa R. Fiscal'!$L$64="Leve"),CONCATENATE("R",'Mapa R. Fiscal'!$A$64),"")</f>
        <v/>
      </c>
      <c r="K36" s="644"/>
      <c r="L36" s="644" t="str">
        <f>IF(AND('Mapa R. Fiscal'!$H$70="Baja",'Mapa R. Fiscal'!$L$70="Leve"),CONCATENATE("R",'Mapa R. Fiscal'!$A$70),"")</f>
        <v/>
      </c>
      <c r="M36" s="644"/>
      <c r="N36" s="644" t="str">
        <f>IF(AND('Mapa R. Fiscal'!$H$76="Baja",'Mapa R. Fiscal'!$L$76="Leve"),CONCATENATE("R",'Mapa R. Fiscal'!$A$76),"")</f>
        <v/>
      </c>
      <c r="O36" s="647"/>
      <c r="P36" s="650" t="str">
        <f>IF(AND('Mapa R. Fiscal'!$H$64="Baja",'Mapa R. Fiscal'!$L$64="Menor"),CONCATENATE("R",'Mapa R. Fiscal'!$A$64),"")</f>
        <v/>
      </c>
      <c r="Q36" s="650"/>
      <c r="R36" s="650" t="str">
        <f>IF(AND('Mapa R. Fiscal'!$H$70="Baja",'Mapa R. Fiscal'!$L$70="Menor"),CONCATENATE("R",'Mapa R. Fiscal'!$A$70),"")</f>
        <v/>
      </c>
      <c r="S36" s="650"/>
      <c r="T36" s="650" t="str">
        <f>IF(AND('Mapa R. Fiscal'!$H$76="Baja",'Mapa R. Fiscal'!$L$76="Menor"),CONCATENATE("R",'Mapa R. Fiscal'!$A$76),"")</f>
        <v/>
      </c>
      <c r="U36" s="653"/>
      <c r="V36" s="649" t="str">
        <f>IF(AND('Mapa R. Fiscal'!$H$64="Baja",'Mapa R. Fiscal'!$L$64="Moderado"),CONCATENATE("R",'Mapa R. Fiscal'!$A$64),"")</f>
        <v/>
      </c>
      <c r="W36" s="650"/>
      <c r="X36" s="650" t="str">
        <f>IF(AND('Mapa R. Fiscal'!$H$70="Baja",'Mapa R. Fiscal'!$L$70="Moderado"),CONCATENATE("R",'Mapa R. Fiscal'!$A$70),"")</f>
        <v/>
      </c>
      <c r="Y36" s="650"/>
      <c r="Z36" s="650" t="str">
        <f>IF(AND('Mapa R. Fiscal'!$H$76="Baja",'Mapa R. Fiscal'!$L$76="Moderado"),CONCATENATE("R",'Mapa R. Fiscal'!$A$76),"")</f>
        <v/>
      </c>
      <c r="AA36" s="653"/>
      <c r="AB36" s="631" t="str">
        <f>IF(AND('Mapa R. Fiscal'!$H$64="Baja",'Mapa R. Fiscal'!$L$64="Mayor"),CONCATENATE("R",'Mapa R. Fiscal'!$A$64),"")</f>
        <v/>
      </c>
      <c r="AC36" s="632"/>
      <c r="AD36" s="632" t="str">
        <f>IF(AND('Mapa R. Fiscal'!$H$70="Baja",'Mapa R. Fiscal'!$L$70="Mayor"),CONCATENATE("R",'Mapa R. Fiscal'!$A$70),"")</f>
        <v/>
      </c>
      <c r="AE36" s="632"/>
      <c r="AF36" s="632" t="str">
        <f>IF(AND('Mapa R. Fiscal'!$H$76="Baja",'Mapa R. Fiscal'!$L$76="Mayor"),CONCATENATE("R",'Mapa R. Fiscal'!$A$76),"")</f>
        <v/>
      </c>
      <c r="AG36" s="635"/>
      <c r="AH36" s="637" t="str">
        <f>IF(AND('Mapa R. Fiscal'!$H$64="Baja",'Mapa R. Fiscal'!$L$64="Catastrófico"),CONCATENATE("R",'Mapa R. Fiscal'!$A$64),"")</f>
        <v/>
      </c>
      <c r="AI36" s="638"/>
      <c r="AJ36" s="638" t="str">
        <f>IF(AND('Mapa R. Fiscal'!$H$70="Baja",'Mapa R. Fiscal'!$L$70="Catastrófico"),CONCATENATE("R",'Mapa R. Fiscal'!$A$70),"")</f>
        <v/>
      </c>
      <c r="AK36" s="638"/>
      <c r="AL36" s="638" t="str">
        <f>IF(AND('Mapa R. Fiscal'!$H$76="Baja",'Mapa R. Fiscal'!$L$76="Catastrófico"),CONCATENATE("R",'Mapa R. Fiscal'!$A$76),"")</f>
        <v/>
      </c>
      <c r="AM36" s="641"/>
      <c r="AN36" s="15"/>
      <c r="AO36" s="670"/>
      <c r="AP36" s="671"/>
      <c r="AQ36" s="671"/>
      <c r="AR36" s="671"/>
      <c r="AS36" s="671"/>
      <c r="AT36" s="67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05"/>
      <c r="C37" s="705"/>
      <c r="D37" s="706"/>
      <c r="E37" s="627"/>
      <c r="F37" s="628"/>
      <c r="G37" s="628"/>
      <c r="H37" s="628"/>
      <c r="I37" s="628"/>
      <c r="J37" s="645"/>
      <c r="K37" s="646"/>
      <c r="L37" s="646"/>
      <c r="M37" s="646"/>
      <c r="N37" s="646"/>
      <c r="O37" s="648"/>
      <c r="P37" s="652"/>
      <c r="Q37" s="652"/>
      <c r="R37" s="652"/>
      <c r="S37" s="652"/>
      <c r="T37" s="652"/>
      <c r="U37" s="654"/>
      <c r="V37" s="651"/>
      <c r="W37" s="652"/>
      <c r="X37" s="652"/>
      <c r="Y37" s="652"/>
      <c r="Z37" s="652"/>
      <c r="AA37" s="654"/>
      <c r="AB37" s="633"/>
      <c r="AC37" s="634"/>
      <c r="AD37" s="634"/>
      <c r="AE37" s="634"/>
      <c r="AF37" s="634"/>
      <c r="AG37" s="636"/>
      <c r="AH37" s="639"/>
      <c r="AI37" s="640"/>
      <c r="AJ37" s="640"/>
      <c r="AK37" s="640"/>
      <c r="AL37" s="640"/>
      <c r="AM37" s="642"/>
      <c r="AN37" s="15"/>
      <c r="AO37" s="673"/>
      <c r="AP37" s="674"/>
      <c r="AQ37" s="674"/>
      <c r="AR37" s="674"/>
      <c r="AS37" s="674"/>
      <c r="AT37" s="67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05"/>
      <c r="C38" s="705"/>
      <c r="D38" s="706"/>
      <c r="E38" s="621" t="s">
        <v>568</v>
      </c>
      <c r="F38" s="622"/>
      <c r="G38" s="622"/>
      <c r="H38" s="622"/>
      <c r="I38" s="623"/>
      <c r="J38" s="663" t="str">
        <f>IF(AND('Mapa R. Fiscal'!$H$10="Muy Baja",'Mapa R. Fiscal'!$L$10="Leve"),CONCATENATE("R",'Mapa R. Fiscal'!$A$10),"")</f>
        <v/>
      </c>
      <c r="K38" s="664"/>
      <c r="L38" s="664" t="str">
        <f>IF(AND('Mapa R. Fiscal'!$H$16="Muy Baja",'Mapa R. Fiscal'!$L$16="Leve"),CONCATENATE("R",'Mapa R. Fiscal'!$A$16),"")</f>
        <v/>
      </c>
      <c r="M38" s="664"/>
      <c r="N38" s="664" t="str">
        <f>IF(AND('Mapa R. Fiscal'!$H$22="Muy Baja",'Mapa R. Fiscal'!$L$22="Leve"),CONCATENATE("R",'Mapa R. Fiscal'!$A$22),"")</f>
        <v/>
      </c>
      <c r="O38" s="665"/>
      <c r="P38" s="663" t="str">
        <f>IF(AND('Mapa R. Fiscal'!$H$10="Muy Baja",'Mapa R. Fiscal'!$L$10="Menor"),CONCATENATE("R",'Mapa R. Fiscal'!$A$10),"")</f>
        <v/>
      </c>
      <c r="Q38" s="664"/>
      <c r="R38" s="664" t="str">
        <f>IF(AND('Mapa R. Fiscal'!$H$16="Muy Baja",'Mapa R. Fiscal'!$L$16="Menor"),CONCATENATE("R",'Mapa R. Fiscal'!$A$16),"")</f>
        <v/>
      </c>
      <c r="S38" s="664"/>
      <c r="T38" s="664" t="str">
        <f>IF(AND('Mapa R. Fiscal'!$H$22="Muy Baja",'Mapa R. Fiscal'!$L$22="Menor"),CONCATENATE("R",'Mapa R. Fiscal'!$A$22),"")</f>
        <v/>
      </c>
      <c r="U38" s="665"/>
      <c r="V38" s="657" t="str">
        <f>IF(AND('Mapa R. Fiscal'!$H$10="Muy Baja",'Mapa R. Fiscal'!$L$10="Moderado"),CONCATENATE("R",'Mapa R. Fiscal'!$A$10),"")</f>
        <v/>
      </c>
      <c r="W38" s="658"/>
      <c r="X38" s="658" t="str">
        <f>IF(AND('Mapa R. Fiscal'!$H$16="Muy Baja",'Mapa R. Fiscal'!$L$16="Moderado"),CONCATENATE("R",'Mapa R. Fiscal'!$A$16),"")</f>
        <v/>
      </c>
      <c r="Y38" s="658"/>
      <c r="Z38" s="658" t="str">
        <f>IF(AND('Mapa R. Fiscal'!$H$22="Muy Baja",'Mapa R. Fiscal'!$L$22="Moderado"),CONCATENATE("R",'Mapa R. Fiscal'!$A$22),"")</f>
        <v/>
      </c>
      <c r="AA38" s="659"/>
      <c r="AB38" s="660" t="str">
        <f>IF(AND('Mapa R. Fiscal'!$H$10="Muy Baja",'Mapa R. Fiscal'!$L$10="Mayor"),CONCATENATE("R",'Mapa R. Fiscal'!$A$10),"")</f>
        <v/>
      </c>
      <c r="AC38" s="661"/>
      <c r="AD38" s="661" t="str">
        <f>IF(AND('Mapa R. Fiscal'!$H$16="Muy Baja",'Mapa R. Fiscal'!$L$16="Mayor"),CONCATENATE("R",'Mapa R. Fiscal'!$A$16),"")</f>
        <v/>
      </c>
      <c r="AE38" s="661"/>
      <c r="AF38" s="661" t="str">
        <f>IF(AND('Mapa R. Fiscal'!$H$22="Muy Baja",'Mapa R. Fiscal'!$L$22="Mayor"),CONCATENATE("R",'Mapa R. Fiscal'!$A$22),"")</f>
        <v/>
      </c>
      <c r="AG38" s="662"/>
      <c r="AH38" s="666" t="str">
        <f>IF(AND('Mapa R. Fiscal'!$H$10="Muy Baja",'Mapa R. Fiscal'!$L$10="Catastrófico"),CONCATENATE("R",'Mapa R. Fiscal'!$A$10),"")</f>
        <v/>
      </c>
      <c r="AI38" s="655"/>
      <c r="AJ38" s="655" t="str">
        <f>IF(AND('Mapa R. Fiscal'!$H$16="Muy Baja",'Mapa R. Fiscal'!$L$16="Catastrófico"),CONCATENATE("R",'Mapa R. Fiscal'!$A$16),"")</f>
        <v/>
      </c>
      <c r="AK38" s="655"/>
      <c r="AL38" s="655" t="str">
        <f>IF(AND('Mapa R. Fiscal'!$H$22="Muy Baja",'Mapa R. Fiscal'!$L$22="Catastrófico"),CONCATENATE("R",'Mapa R. Fiscal'!$A$22),"")</f>
        <v/>
      </c>
      <c r="AM38" s="65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05"/>
      <c r="C39" s="705"/>
      <c r="D39" s="706"/>
      <c r="E39" s="624"/>
      <c r="F39" s="625"/>
      <c r="G39" s="625"/>
      <c r="H39" s="625"/>
      <c r="I39" s="626"/>
      <c r="J39" s="643"/>
      <c r="K39" s="644"/>
      <c r="L39" s="644"/>
      <c r="M39" s="644"/>
      <c r="N39" s="644"/>
      <c r="O39" s="647"/>
      <c r="P39" s="643"/>
      <c r="Q39" s="644"/>
      <c r="R39" s="644"/>
      <c r="S39" s="644"/>
      <c r="T39" s="644"/>
      <c r="U39" s="647"/>
      <c r="V39" s="649"/>
      <c r="W39" s="650"/>
      <c r="X39" s="650"/>
      <c r="Y39" s="650"/>
      <c r="Z39" s="650"/>
      <c r="AA39" s="653"/>
      <c r="AB39" s="631"/>
      <c r="AC39" s="632"/>
      <c r="AD39" s="632"/>
      <c r="AE39" s="632"/>
      <c r="AF39" s="632"/>
      <c r="AG39" s="635"/>
      <c r="AH39" s="637"/>
      <c r="AI39" s="638"/>
      <c r="AJ39" s="638"/>
      <c r="AK39" s="638"/>
      <c r="AL39" s="638"/>
      <c r="AM39" s="64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05"/>
      <c r="C40" s="705"/>
      <c r="D40" s="706"/>
      <c r="E40" s="624"/>
      <c r="F40" s="625"/>
      <c r="G40" s="625"/>
      <c r="H40" s="625"/>
      <c r="I40" s="626"/>
      <c r="J40" s="643" t="str">
        <f>IF(AND('Mapa R. Fiscal'!$H$28="Muy Baja",'Mapa R. Fiscal'!$L$28="Leve"),CONCATENATE("R",'Mapa R. Fiscal'!$A$28),"")</f>
        <v/>
      </c>
      <c r="K40" s="644"/>
      <c r="L40" s="644" t="str">
        <f>IF(AND('Mapa R. Fiscal'!$H$34="Muy Baja",'Mapa R. Fiscal'!$L$34="Leve"),CONCATENATE("R",'Mapa R. Fiscal'!$A$34),"")</f>
        <v/>
      </c>
      <c r="M40" s="644"/>
      <c r="N40" s="644" t="str">
        <f>IF(AND('Mapa R. Fiscal'!$H$40="Muy Baja",'Mapa R. Fiscal'!$L$40="Leve"),CONCATENATE("R",'Mapa R. Fiscal'!$A$40),"")</f>
        <v/>
      </c>
      <c r="O40" s="647"/>
      <c r="P40" s="643" t="str">
        <f>IF(AND('Mapa R. Fiscal'!$H$28="Muy Baja",'Mapa R. Fiscal'!$L$28="Menor"),CONCATENATE("R",'Mapa R. Fiscal'!$A$28),"")</f>
        <v/>
      </c>
      <c r="Q40" s="644"/>
      <c r="R40" s="644" t="str">
        <f>IF(AND('Mapa R. Fiscal'!$H$34="Muy Baja",'Mapa R. Fiscal'!$L$34="Menor"),CONCATENATE("R",'Mapa R. Fiscal'!$A$34),"")</f>
        <v/>
      </c>
      <c r="S40" s="644"/>
      <c r="T40" s="644" t="str">
        <f>IF(AND('Mapa R. Fiscal'!$H$40="Muy Baja",'Mapa R. Fiscal'!$L$40="Menor"),CONCATENATE("R",'Mapa R. Fiscal'!$A$40),"")</f>
        <v/>
      </c>
      <c r="U40" s="647"/>
      <c r="V40" s="649" t="str">
        <f>IF(AND('Mapa R. Fiscal'!$H$28="Muy Baja",'Mapa R. Fiscal'!$L$28="Moderado"),CONCATENATE("R",'Mapa R. Fiscal'!$A$28),"")</f>
        <v/>
      </c>
      <c r="W40" s="650"/>
      <c r="X40" s="650" t="str">
        <f>IF(AND('Mapa R. Fiscal'!$H$34="Muy Baja",'Mapa R. Fiscal'!$L$34="Moderado"),CONCATENATE("R",'Mapa R. Fiscal'!$A$34),"")</f>
        <v/>
      </c>
      <c r="Y40" s="650"/>
      <c r="Z40" s="650" t="str">
        <f>IF(AND('Mapa R. Fiscal'!$H$40="Muy Baja",'Mapa R. Fiscal'!$L$40="Moderado"),CONCATENATE("R",'Mapa R. Fiscal'!$A$40),"")</f>
        <v/>
      </c>
      <c r="AA40" s="653"/>
      <c r="AB40" s="631" t="str">
        <f>IF(AND('Mapa R. Fiscal'!$H$28="Muy Baja",'Mapa R. Fiscal'!$L$28="Mayor"),CONCATENATE("R",'Mapa R. Fiscal'!$A$28),"")</f>
        <v/>
      </c>
      <c r="AC40" s="632"/>
      <c r="AD40" s="632" t="str">
        <f>IF(AND('Mapa R. Fiscal'!$H$34="Muy Baja",'Mapa R. Fiscal'!$L$34="Mayor"),CONCATENATE("R",'Mapa R. Fiscal'!$A$34),"")</f>
        <v/>
      </c>
      <c r="AE40" s="632"/>
      <c r="AF40" s="632" t="str">
        <f>IF(AND('Mapa R. Fiscal'!$H$40="Muy Baja",'Mapa R. Fiscal'!$L$40="Mayor"),CONCATENATE("R",'Mapa R. Fiscal'!$A$40),"")</f>
        <v/>
      </c>
      <c r="AG40" s="635"/>
      <c r="AH40" s="637" t="str">
        <f>IF(AND('Mapa R. Fiscal'!$H$28="Muy Baja",'Mapa R. Fiscal'!$L$28="Catastrófico"),CONCATENATE("R",'Mapa R. Fiscal'!$A$28),"")</f>
        <v/>
      </c>
      <c r="AI40" s="638"/>
      <c r="AJ40" s="638" t="str">
        <f>IF(AND('Mapa R. Fiscal'!$H$34="Muy Baja",'Mapa R. Fiscal'!$L$34="Catastrófico"),CONCATENATE("R",'Mapa R. Fiscal'!$A$34),"")</f>
        <v/>
      </c>
      <c r="AK40" s="638"/>
      <c r="AL40" s="638" t="str">
        <f>IF(AND('Mapa R. Fiscal'!$H$40="Muy Baja",'Mapa R. Fiscal'!$L$40="Catastrófico"),CONCATENATE("R",'Mapa R. Fiscal'!$A$40),"")</f>
        <v/>
      </c>
      <c r="AM40" s="64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05"/>
      <c r="C41" s="705"/>
      <c r="D41" s="706"/>
      <c r="E41" s="624"/>
      <c r="F41" s="625"/>
      <c r="G41" s="625"/>
      <c r="H41" s="625"/>
      <c r="I41" s="626"/>
      <c r="J41" s="643"/>
      <c r="K41" s="644"/>
      <c r="L41" s="644"/>
      <c r="M41" s="644"/>
      <c r="N41" s="644"/>
      <c r="O41" s="647"/>
      <c r="P41" s="643"/>
      <c r="Q41" s="644"/>
      <c r="R41" s="644"/>
      <c r="S41" s="644"/>
      <c r="T41" s="644"/>
      <c r="U41" s="647"/>
      <c r="V41" s="649"/>
      <c r="W41" s="650"/>
      <c r="X41" s="650"/>
      <c r="Y41" s="650"/>
      <c r="Z41" s="650"/>
      <c r="AA41" s="653"/>
      <c r="AB41" s="631"/>
      <c r="AC41" s="632"/>
      <c r="AD41" s="632"/>
      <c r="AE41" s="632"/>
      <c r="AF41" s="632"/>
      <c r="AG41" s="635"/>
      <c r="AH41" s="637"/>
      <c r="AI41" s="638"/>
      <c r="AJ41" s="638"/>
      <c r="AK41" s="638"/>
      <c r="AL41" s="638"/>
      <c r="AM41" s="64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05"/>
      <c r="C42" s="705"/>
      <c r="D42" s="706"/>
      <c r="E42" s="624"/>
      <c r="F42" s="625"/>
      <c r="G42" s="625"/>
      <c r="H42" s="625"/>
      <c r="I42" s="626"/>
      <c r="J42" s="643" t="str">
        <f>IF(AND('Mapa R. Fiscal'!$H$46="Muy Baja",'Mapa R. Fiscal'!$L$46="Leve"),CONCATENATE("R",'Mapa R. Fiscal'!$A$46),"")</f>
        <v/>
      </c>
      <c r="K42" s="644"/>
      <c r="L42" s="644" t="str">
        <f>IF(AND('Mapa R. Fiscal'!$H$52="Muy Baja",'Mapa R. Fiscal'!$L$52="Leve"),CONCATENATE("R",'Mapa R. Fiscal'!$A$52),"")</f>
        <v/>
      </c>
      <c r="M42" s="644"/>
      <c r="N42" s="644" t="str">
        <f>IF(AND('Mapa R. Fiscal'!$H$58="Muy Baja",'Mapa R. Fiscal'!$L$58="Leve"),CONCATENATE("R",'Mapa R. Fiscal'!$A$58),"")</f>
        <v/>
      </c>
      <c r="O42" s="647"/>
      <c r="P42" s="643" t="str">
        <f>IF(AND('Mapa R. Fiscal'!$H$46="Muy Baja",'Mapa R. Fiscal'!$L$46="Menor"),CONCATENATE("R",'Mapa R. Fiscal'!$A$46),"")</f>
        <v/>
      </c>
      <c r="Q42" s="644"/>
      <c r="R42" s="644" t="str">
        <f>IF(AND('Mapa R. Fiscal'!$H$52="Muy Baja",'Mapa R. Fiscal'!$L$52="Menor"),CONCATENATE("R",'Mapa R. Fiscal'!$A$52),"")</f>
        <v/>
      </c>
      <c r="S42" s="644"/>
      <c r="T42" s="644" t="str">
        <f>IF(AND('Mapa R. Fiscal'!$H$58="Muy Baja",'Mapa R. Fiscal'!$L$58="Menor"),CONCATENATE("R",'Mapa R. Fiscal'!$A$58),"")</f>
        <v/>
      </c>
      <c r="U42" s="647"/>
      <c r="V42" s="649" t="str">
        <f>IF(AND('Mapa R. Fiscal'!$H$46="Muy Baja",'Mapa R. Fiscal'!$L$46="Moderado"),CONCATENATE("R",'Mapa R. Fiscal'!$A$46),"")</f>
        <v/>
      </c>
      <c r="W42" s="650"/>
      <c r="X42" s="650" t="str">
        <f>IF(AND('Mapa R. Fiscal'!$H$52="Muy Baja",'Mapa R. Fiscal'!$L$52="Moderado"),CONCATENATE("R",'Mapa R. Fiscal'!$A$52),"")</f>
        <v/>
      </c>
      <c r="Y42" s="650"/>
      <c r="Z42" s="650" t="str">
        <f>IF(AND('Mapa R. Fiscal'!$H$58="Muy Baja",'Mapa R. Fiscal'!$L$58="Moderado"),CONCATENATE("R",'Mapa R. Fiscal'!$A$58),"")</f>
        <v/>
      </c>
      <c r="AA42" s="653"/>
      <c r="AB42" s="631" t="str">
        <f>IF(AND('Mapa R. Fiscal'!$H$46="Muy Baja",'Mapa R. Fiscal'!$L$46="Mayor"),CONCATENATE("R",'Mapa R. Fiscal'!$A$46),"")</f>
        <v/>
      </c>
      <c r="AC42" s="632"/>
      <c r="AD42" s="632" t="str">
        <f>IF(AND('Mapa R. Fiscal'!$H$52="Muy Baja",'Mapa R. Fiscal'!$L$52="Mayor"),CONCATENATE("R",'Mapa R. Fiscal'!$A$52),"")</f>
        <v/>
      </c>
      <c r="AE42" s="632"/>
      <c r="AF42" s="632" t="str">
        <f>IF(AND('Mapa R. Fiscal'!$H$58="Muy Baja",'Mapa R. Fiscal'!$L$58="Mayor"),CONCATENATE("R",'Mapa R. Fiscal'!$A$58),"")</f>
        <v/>
      </c>
      <c r="AG42" s="635"/>
      <c r="AH42" s="637" t="str">
        <f>IF(AND('Mapa R. Fiscal'!$H$46="Muy Baja",'Mapa R. Fiscal'!$L$46="Catastrófico"),CONCATENATE("R",'Mapa R. Fiscal'!$A$46),"")</f>
        <v/>
      </c>
      <c r="AI42" s="638"/>
      <c r="AJ42" s="638" t="str">
        <f>IF(AND('Mapa R. Fiscal'!$H$52="Muy Baja",'Mapa R. Fiscal'!$L$52="Catastrófico"),CONCATENATE("R",'Mapa R. Fiscal'!$A$52),"")</f>
        <v/>
      </c>
      <c r="AK42" s="638"/>
      <c r="AL42" s="638" t="str">
        <f>IF(AND('Mapa R. Fiscal'!$H$58="Muy Baja",'Mapa R. Fiscal'!$L$58="Catastrófico"),CONCATENATE("R",'Mapa R. Fiscal'!$A$58),"")</f>
        <v/>
      </c>
      <c r="AM42" s="64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05"/>
      <c r="C43" s="705"/>
      <c r="D43" s="706"/>
      <c r="E43" s="624"/>
      <c r="F43" s="625"/>
      <c r="G43" s="625"/>
      <c r="H43" s="625"/>
      <c r="I43" s="626"/>
      <c r="J43" s="643"/>
      <c r="K43" s="644"/>
      <c r="L43" s="644"/>
      <c r="M43" s="644"/>
      <c r="N43" s="644"/>
      <c r="O43" s="647"/>
      <c r="P43" s="643"/>
      <c r="Q43" s="644"/>
      <c r="R43" s="644"/>
      <c r="S43" s="644"/>
      <c r="T43" s="644"/>
      <c r="U43" s="647"/>
      <c r="V43" s="649"/>
      <c r="W43" s="650"/>
      <c r="X43" s="650"/>
      <c r="Y43" s="650"/>
      <c r="Z43" s="650"/>
      <c r="AA43" s="653"/>
      <c r="AB43" s="631"/>
      <c r="AC43" s="632"/>
      <c r="AD43" s="632"/>
      <c r="AE43" s="632"/>
      <c r="AF43" s="632"/>
      <c r="AG43" s="635"/>
      <c r="AH43" s="637"/>
      <c r="AI43" s="638"/>
      <c r="AJ43" s="638"/>
      <c r="AK43" s="638"/>
      <c r="AL43" s="638"/>
      <c r="AM43" s="64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05"/>
      <c r="C44" s="705"/>
      <c r="D44" s="706"/>
      <c r="E44" s="624"/>
      <c r="F44" s="625"/>
      <c r="G44" s="625"/>
      <c r="H44" s="625"/>
      <c r="I44" s="626"/>
      <c r="J44" s="643" t="str">
        <f>IF(AND('Mapa R. Fiscal'!$H$64="Muy Baja",'Mapa R. Fiscal'!$L$64="Leve"),CONCATENATE("R",'Mapa R. Fiscal'!$A$64),"")</f>
        <v/>
      </c>
      <c r="K44" s="644"/>
      <c r="L44" s="644" t="str">
        <f>IF(AND('Mapa R. Fiscal'!$H$70="Muy Baja",'Mapa R. Fiscal'!$L$70="Leve"),CONCATENATE("R",'Mapa R. Fiscal'!$A$70),"")</f>
        <v/>
      </c>
      <c r="M44" s="644"/>
      <c r="N44" s="644" t="str">
        <f>IF(AND('Mapa R. Fiscal'!$H$76="Muy Baja",'Mapa R. Fiscal'!$L$76="Leve"),CONCATENATE("R",'Mapa R. Fiscal'!$A$76),"")</f>
        <v/>
      </c>
      <c r="O44" s="647"/>
      <c r="P44" s="643" t="str">
        <f>IF(AND('Mapa R. Fiscal'!$H$64="Muy Baja",'Mapa R. Fiscal'!$L$64="Menor"),CONCATENATE("R",'Mapa R. Fiscal'!$A$64),"")</f>
        <v/>
      </c>
      <c r="Q44" s="644"/>
      <c r="R44" s="644" t="str">
        <f>IF(AND('Mapa R. Fiscal'!$H$70="Muy Baja",'Mapa R. Fiscal'!$L$70="Menor"),CONCATENATE("R",'Mapa R. Fiscal'!$A$70),"")</f>
        <v/>
      </c>
      <c r="S44" s="644"/>
      <c r="T44" s="644" t="str">
        <f>IF(AND('Mapa R. Fiscal'!$H$76="Muy Baja",'Mapa R. Fiscal'!$L$76="Menor"),CONCATENATE("R",'Mapa R. Fiscal'!$A$76),"")</f>
        <v/>
      </c>
      <c r="U44" s="647"/>
      <c r="V44" s="649" t="str">
        <f>IF(AND('Mapa R. Fiscal'!$H$64="Muy Baja",'Mapa R. Fiscal'!$L$64="Moderado"),CONCATENATE("R",'Mapa R. Fiscal'!$A$64),"")</f>
        <v/>
      </c>
      <c r="W44" s="650"/>
      <c r="X44" s="650" t="str">
        <f>IF(AND('Mapa R. Fiscal'!$H$70="Muy Baja",'Mapa R. Fiscal'!$L$70="Moderado"),CONCATENATE("R",'Mapa R. Fiscal'!$A$70),"")</f>
        <v/>
      </c>
      <c r="Y44" s="650"/>
      <c r="Z44" s="650" t="str">
        <f>IF(AND('Mapa R. Fiscal'!$H$76="Muy Baja",'Mapa R. Fiscal'!$L$76="Moderado"),CONCATENATE("R",'Mapa R. Fiscal'!$A$76),"")</f>
        <v/>
      </c>
      <c r="AA44" s="653"/>
      <c r="AB44" s="631" t="str">
        <f>IF(AND('Mapa R. Fiscal'!$H$64="Muy Baja",'Mapa R. Fiscal'!$L$64="Mayor"),CONCATENATE("R",'Mapa R. Fiscal'!$A$64),"")</f>
        <v/>
      </c>
      <c r="AC44" s="632"/>
      <c r="AD44" s="632" t="str">
        <f>IF(AND('Mapa R. Fiscal'!$H$70="Muy Baja",'Mapa R. Fiscal'!$L$70="Mayor"),CONCATENATE("R",'Mapa R. Fiscal'!$A$70),"")</f>
        <v/>
      </c>
      <c r="AE44" s="632"/>
      <c r="AF44" s="632" t="str">
        <f>IF(AND('Mapa R. Fiscal'!$H$76="Muy Baja",'Mapa R. Fiscal'!$L$76="Mayor"),CONCATENATE("R",'Mapa R. Fiscal'!$A$76),"")</f>
        <v/>
      </c>
      <c r="AG44" s="635"/>
      <c r="AH44" s="637" t="str">
        <f>IF(AND('Mapa R. Fiscal'!$H$64="Muy Baja",'Mapa R. Fiscal'!$L$64="Catastrófico"),CONCATENATE("R",'Mapa R. Fiscal'!$A$64),"")</f>
        <v/>
      </c>
      <c r="AI44" s="638"/>
      <c r="AJ44" s="638" t="str">
        <f>IF(AND('Mapa R. Fiscal'!$H$70="Muy Baja",'Mapa R. Fiscal'!$L$70="Catastrófico"),CONCATENATE("R",'Mapa R. Fiscal'!$A$70),"")</f>
        <v/>
      </c>
      <c r="AK44" s="638"/>
      <c r="AL44" s="638" t="str">
        <f>IF(AND('Mapa R. Fiscal'!$H$76="Muy Baja",'Mapa R. Fiscal'!$L$76="Catastrófico"),CONCATENATE("R",'Mapa R. Fiscal'!$A$76),"")</f>
        <v/>
      </c>
      <c r="AM44" s="64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05"/>
      <c r="C45" s="705"/>
      <c r="D45" s="706"/>
      <c r="E45" s="627"/>
      <c r="F45" s="628"/>
      <c r="G45" s="628"/>
      <c r="H45" s="628"/>
      <c r="I45" s="629"/>
      <c r="J45" s="645"/>
      <c r="K45" s="646"/>
      <c r="L45" s="646"/>
      <c r="M45" s="646"/>
      <c r="N45" s="646"/>
      <c r="O45" s="648"/>
      <c r="P45" s="645"/>
      <c r="Q45" s="646"/>
      <c r="R45" s="646"/>
      <c r="S45" s="646"/>
      <c r="T45" s="646"/>
      <c r="U45" s="648"/>
      <c r="V45" s="651"/>
      <c r="W45" s="652"/>
      <c r="X45" s="652"/>
      <c r="Y45" s="652"/>
      <c r="Z45" s="652"/>
      <c r="AA45" s="654"/>
      <c r="AB45" s="633"/>
      <c r="AC45" s="634"/>
      <c r="AD45" s="634"/>
      <c r="AE45" s="634"/>
      <c r="AF45" s="634"/>
      <c r="AG45" s="636"/>
      <c r="AH45" s="639"/>
      <c r="AI45" s="640"/>
      <c r="AJ45" s="640"/>
      <c r="AK45" s="640"/>
      <c r="AL45" s="640"/>
      <c r="AM45" s="64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1" t="s">
        <v>569</v>
      </c>
      <c r="K46" s="622"/>
      <c r="L46" s="622"/>
      <c r="M46" s="622"/>
      <c r="N46" s="622"/>
      <c r="O46" s="623"/>
      <c r="P46" s="621" t="s">
        <v>570</v>
      </c>
      <c r="Q46" s="622"/>
      <c r="R46" s="622"/>
      <c r="S46" s="622"/>
      <c r="T46" s="622"/>
      <c r="U46" s="623"/>
      <c r="V46" s="621" t="s">
        <v>571</v>
      </c>
      <c r="W46" s="622"/>
      <c r="X46" s="622"/>
      <c r="Y46" s="622"/>
      <c r="Z46" s="622"/>
      <c r="AA46" s="623"/>
      <c r="AB46" s="621" t="s">
        <v>572</v>
      </c>
      <c r="AC46" s="630"/>
      <c r="AD46" s="622"/>
      <c r="AE46" s="622"/>
      <c r="AF46" s="622"/>
      <c r="AG46" s="623"/>
      <c r="AH46" s="621" t="s">
        <v>573</v>
      </c>
      <c r="AI46" s="622"/>
      <c r="AJ46" s="622"/>
      <c r="AK46" s="622"/>
      <c r="AL46" s="622"/>
      <c r="AM46" s="62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4"/>
      <c r="K47" s="625"/>
      <c r="L47" s="625"/>
      <c r="M47" s="625"/>
      <c r="N47" s="625"/>
      <c r="O47" s="626"/>
      <c r="P47" s="624"/>
      <c r="Q47" s="625"/>
      <c r="R47" s="625"/>
      <c r="S47" s="625"/>
      <c r="T47" s="625"/>
      <c r="U47" s="626"/>
      <c r="V47" s="624"/>
      <c r="W47" s="625"/>
      <c r="X47" s="625"/>
      <c r="Y47" s="625"/>
      <c r="Z47" s="625"/>
      <c r="AA47" s="626"/>
      <c r="AB47" s="624"/>
      <c r="AC47" s="625"/>
      <c r="AD47" s="625"/>
      <c r="AE47" s="625"/>
      <c r="AF47" s="625"/>
      <c r="AG47" s="626"/>
      <c r="AH47" s="624"/>
      <c r="AI47" s="625"/>
      <c r="AJ47" s="625"/>
      <c r="AK47" s="625"/>
      <c r="AL47" s="625"/>
      <c r="AM47" s="62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4"/>
      <c r="K48" s="625"/>
      <c r="L48" s="625"/>
      <c r="M48" s="625"/>
      <c r="N48" s="625"/>
      <c r="O48" s="626"/>
      <c r="P48" s="624"/>
      <c r="Q48" s="625"/>
      <c r="R48" s="625"/>
      <c r="S48" s="625"/>
      <c r="T48" s="625"/>
      <c r="U48" s="626"/>
      <c r="V48" s="624"/>
      <c r="W48" s="625"/>
      <c r="X48" s="625"/>
      <c r="Y48" s="625"/>
      <c r="Z48" s="625"/>
      <c r="AA48" s="626"/>
      <c r="AB48" s="624"/>
      <c r="AC48" s="625"/>
      <c r="AD48" s="625"/>
      <c r="AE48" s="625"/>
      <c r="AF48" s="625"/>
      <c r="AG48" s="626"/>
      <c r="AH48" s="624"/>
      <c r="AI48" s="625"/>
      <c r="AJ48" s="625"/>
      <c r="AK48" s="625"/>
      <c r="AL48" s="625"/>
      <c r="AM48" s="62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4"/>
      <c r="K49" s="625"/>
      <c r="L49" s="625"/>
      <c r="M49" s="625"/>
      <c r="N49" s="625"/>
      <c r="O49" s="626"/>
      <c r="P49" s="624"/>
      <c r="Q49" s="625"/>
      <c r="R49" s="625"/>
      <c r="S49" s="625"/>
      <c r="T49" s="625"/>
      <c r="U49" s="626"/>
      <c r="V49" s="624"/>
      <c r="W49" s="625"/>
      <c r="X49" s="625"/>
      <c r="Y49" s="625"/>
      <c r="Z49" s="625"/>
      <c r="AA49" s="626"/>
      <c r="AB49" s="624"/>
      <c r="AC49" s="625"/>
      <c r="AD49" s="625"/>
      <c r="AE49" s="625"/>
      <c r="AF49" s="625"/>
      <c r="AG49" s="626"/>
      <c r="AH49" s="624"/>
      <c r="AI49" s="625"/>
      <c r="AJ49" s="625"/>
      <c r="AK49" s="625"/>
      <c r="AL49" s="625"/>
      <c r="AM49" s="62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4"/>
      <c r="K50" s="625"/>
      <c r="L50" s="625"/>
      <c r="M50" s="625"/>
      <c r="N50" s="625"/>
      <c r="O50" s="626"/>
      <c r="P50" s="624"/>
      <c r="Q50" s="625"/>
      <c r="R50" s="625"/>
      <c r="S50" s="625"/>
      <c r="T50" s="625"/>
      <c r="U50" s="626"/>
      <c r="V50" s="624"/>
      <c r="W50" s="625"/>
      <c r="X50" s="625"/>
      <c r="Y50" s="625"/>
      <c r="Z50" s="625"/>
      <c r="AA50" s="626"/>
      <c r="AB50" s="624"/>
      <c r="AC50" s="625"/>
      <c r="AD50" s="625"/>
      <c r="AE50" s="625"/>
      <c r="AF50" s="625"/>
      <c r="AG50" s="626"/>
      <c r="AH50" s="624"/>
      <c r="AI50" s="625"/>
      <c r="AJ50" s="625"/>
      <c r="AK50" s="625"/>
      <c r="AL50" s="625"/>
      <c r="AM50" s="62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7"/>
      <c r="K51" s="628"/>
      <c r="L51" s="628"/>
      <c r="M51" s="628"/>
      <c r="N51" s="628"/>
      <c r="O51" s="629"/>
      <c r="P51" s="627"/>
      <c r="Q51" s="628"/>
      <c r="R51" s="628"/>
      <c r="S51" s="628"/>
      <c r="T51" s="628"/>
      <c r="U51" s="629"/>
      <c r="V51" s="627"/>
      <c r="W51" s="628"/>
      <c r="X51" s="628"/>
      <c r="Y51" s="628"/>
      <c r="Z51" s="628"/>
      <c r="AA51" s="629"/>
      <c r="AB51" s="627"/>
      <c r="AC51" s="628"/>
      <c r="AD51" s="628"/>
      <c r="AE51" s="628"/>
      <c r="AF51" s="628"/>
      <c r="AG51" s="629"/>
      <c r="AH51" s="627"/>
      <c r="AI51" s="628"/>
      <c r="AJ51" s="628"/>
      <c r="AK51" s="628"/>
      <c r="AL51" s="628"/>
      <c r="AM51" s="62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fWAvIXRh+ges31MQxnpW1EE6IUiVaCJuRltWdAXlU4ByVNC1S5jcW649HV0w7ekcIpNUpsC67GACmMPMq8jfiA==" saltValue="CGIs/cjtm4F8Y9BMcI1BQ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60" zoomScaleNormal="60" workbookViewId="0">
      <selection activeCell="B6" sqref="B6:AM5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7" t="s">
        <v>574</v>
      </c>
      <c r="C2" s="718"/>
      <c r="D2" s="718"/>
      <c r="E2" s="718"/>
      <c r="F2" s="718"/>
      <c r="G2" s="718"/>
      <c r="H2" s="718"/>
      <c r="I2" s="718"/>
      <c r="J2" s="704" t="s">
        <v>463</v>
      </c>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8"/>
      <c r="C3" s="718"/>
      <c r="D3" s="718"/>
      <c r="E3" s="718"/>
      <c r="F3" s="718"/>
      <c r="G3" s="718"/>
      <c r="H3" s="718"/>
      <c r="I3" s="718"/>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8"/>
      <c r="C4" s="718"/>
      <c r="D4" s="718"/>
      <c r="E4" s="718"/>
      <c r="F4" s="718"/>
      <c r="G4" s="718"/>
      <c r="H4" s="718"/>
      <c r="I4" s="718"/>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05" t="s">
        <v>560</v>
      </c>
      <c r="C6" s="705"/>
      <c r="D6" s="706"/>
      <c r="E6" s="707" t="s">
        <v>561</v>
      </c>
      <c r="F6" s="708"/>
      <c r="G6" s="708"/>
      <c r="H6" s="708"/>
      <c r="I6" s="709"/>
      <c r="J6" s="252" t="str">
        <f>IF(AND('Mapa R. Fiscal'!$Y$10="Muy Alta",'Mapa R. Fiscal'!$AA$10="Leve"),CONCATENATE("R1C",'Mapa R. Fiscal'!$O$10),"")</f>
        <v/>
      </c>
      <c r="K6" s="253" t="str">
        <f ca="1">IF(AND('Mapa R. Fiscal'!$Y$11="Muy Alta",'Mapa R. Fiscal'!$AA$11="Leve"),CONCATENATE("R1C",'Mapa R. Fiscal'!$O$11),"")</f>
        <v/>
      </c>
      <c r="L6" s="253" t="str">
        <f>IF(AND('Mapa R. Fiscal'!$Y$12="Muy Alta",'Mapa R. Fiscal'!$AA$12="Leve"),CONCATENATE("R1C",'Mapa R. Fiscal'!$O$12),"")</f>
        <v/>
      </c>
      <c r="M6" s="253" t="str">
        <f>IF(AND('Mapa R. Fiscal'!$Y$13="Muy Alta",'Mapa R. Fiscal'!$AA$13="Leve"),CONCATENATE("R1C",'Mapa R. Fiscal'!$O$13),"")</f>
        <v/>
      </c>
      <c r="N6" s="253" t="str">
        <f>IF(AND('Mapa R. Fiscal'!$Y$14="Muy Alta",'Mapa R. Fiscal'!$AA$14="Leve"),CONCATENATE("R1C",'Mapa R. Fiscal'!$O$14),"")</f>
        <v/>
      </c>
      <c r="O6" s="254" t="str">
        <f>IF(AND('Mapa R. Fiscal'!$Y$15="Muy Alta",'Mapa R. Fiscal'!$AA$15="Leve"),CONCATENATE("R1C",'Mapa R. Fiscal'!$O$15),"")</f>
        <v/>
      </c>
      <c r="P6" s="252" t="str">
        <f>IF(AND('Mapa R. Fiscal'!$Y$10="Muy Alta",'Mapa R. Fiscal'!$AA$10="Menor"),CONCATENATE("R1C",'Mapa R. Fiscal'!$O$10),"")</f>
        <v/>
      </c>
      <c r="Q6" s="253" t="str">
        <f ca="1">IF(AND('Mapa R. Fiscal'!$Y$11="Muy Alta",'Mapa R. Fiscal'!$AA$11="Menor"),CONCATENATE("R1C",'Mapa R. Fiscal'!$O$11),"")</f>
        <v/>
      </c>
      <c r="R6" s="253" t="str">
        <f>IF(AND('Mapa R. Fiscal'!$Y$12="Muy Alta",'Mapa R. Fiscal'!$AA$12="Menor"),CONCATENATE("R1C",'Mapa R. Fiscal'!$O$12),"")</f>
        <v/>
      </c>
      <c r="S6" s="253" t="str">
        <f>IF(AND('Mapa R. Fiscal'!$Y$13="Muy Alta",'Mapa R. Fiscal'!$AA$13="Menor"),CONCATENATE("R1C",'Mapa R. Fiscal'!$O$13),"")</f>
        <v/>
      </c>
      <c r="T6" s="253" t="str">
        <f>IF(AND('Mapa R. Fiscal'!$Y$14="Muy Alta",'Mapa R. Fiscal'!$AA$14="Menor"),CONCATENATE("R1C",'Mapa R. Fiscal'!$O$14),"")</f>
        <v/>
      </c>
      <c r="U6" s="254" t="str">
        <f>IF(AND('Mapa R. Fiscal'!$Y$15="Muy Alta",'Mapa R. Fiscal'!$AA$15="Menor"),CONCATENATE("R1C",'Mapa R. Fiscal'!$O$15),"")</f>
        <v/>
      </c>
      <c r="V6" s="252" t="str">
        <f>IF(AND('Mapa R. Fiscal'!$Y$10="Muy Alta",'Mapa R. Fiscal'!$AA$10="Moderado"),CONCATENATE("R1C",'Mapa R. Fiscal'!$O$10),"")</f>
        <v/>
      </c>
      <c r="W6" s="253" t="str">
        <f ca="1">IF(AND('Mapa R. Fiscal'!$Y$11="Muy Alta",'Mapa R. Fiscal'!$AA$11="Moderado"),CONCATENATE("R1C",'Mapa R. Fiscal'!$O$11),"")</f>
        <v/>
      </c>
      <c r="X6" s="253" t="str">
        <f>IF(AND('Mapa R. Fiscal'!$Y$12="Muy Alta",'Mapa R. Fiscal'!$AA$12="Moderado"),CONCATENATE("R1C",'Mapa R. Fiscal'!$O$12),"")</f>
        <v/>
      </c>
      <c r="Y6" s="253" t="str">
        <f>IF(AND('Mapa R. Fiscal'!$Y$13="Muy Alta",'Mapa R. Fiscal'!$AA$13="Moderado"),CONCATENATE("R1C",'Mapa R. Fiscal'!$O$13),"")</f>
        <v/>
      </c>
      <c r="Z6" s="253" t="str">
        <f>IF(AND('Mapa R. Fiscal'!$Y$14="Muy Alta",'Mapa R. Fiscal'!$AA$14="Moderado"),CONCATENATE("R1C",'Mapa R. Fiscal'!$O$14),"")</f>
        <v/>
      </c>
      <c r="AA6" s="254" t="str">
        <f>IF(AND('Mapa R. Fiscal'!$Y$15="Muy Alta",'Mapa R. Fiscal'!$AA$15="Moderado"),CONCATENATE("R1C",'Mapa R. Fiscal'!$O$15),"")</f>
        <v/>
      </c>
      <c r="AB6" s="252" t="str">
        <f>IF(AND('Mapa R. Fiscal'!$Y$10="Muy Alta",'Mapa R. Fiscal'!$AA$10="Mayor"),CONCATENATE("R1C",'Mapa R. Fiscal'!$O$10),"")</f>
        <v/>
      </c>
      <c r="AC6" s="253" t="str">
        <f ca="1">IF(AND('Mapa R. Fiscal'!$Y$11="Muy Alta",'Mapa R. Fiscal'!$AA$11="Mayor"),CONCATENATE("R1C",'Mapa R. Fiscal'!$O$11),"")</f>
        <v/>
      </c>
      <c r="AD6" s="253" t="str">
        <f>IF(AND('Mapa R. Fiscal'!$Y$12="Muy Alta",'Mapa R. Fiscal'!$AA$12="Mayor"),CONCATENATE("R1C",'Mapa R. Fiscal'!$O$12),"")</f>
        <v/>
      </c>
      <c r="AE6" s="253" t="str">
        <f>IF(AND('Mapa R. Fiscal'!$Y$13="Muy Alta",'Mapa R. Fiscal'!$AA$13="Mayor"),CONCATENATE("R1C",'Mapa R. Fiscal'!$O$13),"")</f>
        <v/>
      </c>
      <c r="AF6" s="253" t="str">
        <f>IF(AND('Mapa R. Fiscal'!$Y$14="Muy Alta",'Mapa R. Fiscal'!$AA$14="Mayor"),CONCATENATE("R1C",'Mapa R. Fiscal'!$O$14),"")</f>
        <v/>
      </c>
      <c r="AG6" s="254" t="str">
        <f>IF(AND('Mapa R. Fiscal'!$Y$15="Muy Alta",'Mapa R. Fiscal'!$AA$15="Mayor"),CONCATENATE("R1C",'Mapa R. Fiscal'!$O$15),"")</f>
        <v/>
      </c>
      <c r="AH6" s="255" t="str">
        <f>IF(AND('Mapa R. Fiscal'!$Y$10="Muy Alta",'Mapa R. Fiscal'!$AA$10="Catastrófico"),CONCATENATE("R1C",'Mapa R. Fiscal'!$O$10),"")</f>
        <v/>
      </c>
      <c r="AI6" s="256" t="str">
        <f ca="1">IF(AND('Mapa R. Fiscal'!$Y$11="Muy Alta",'Mapa R. Fiscal'!$AA$11="Catastrófico"),CONCATENATE("R1C",'Mapa R. Fiscal'!$O$11),"")</f>
        <v/>
      </c>
      <c r="AJ6" s="256" t="str">
        <f>IF(AND('Mapa R. Fiscal'!$Y$12="Muy Alta",'Mapa R. Fiscal'!$AA$12="Catastrófico"),CONCATENATE("R1C",'Mapa R. Fiscal'!$O$12),"")</f>
        <v/>
      </c>
      <c r="AK6" s="256" t="str">
        <f>IF(AND('Mapa R. Fiscal'!$Y$13="Muy Alta",'Mapa R. Fiscal'!$AA$13="Catastrófico"),CONCATENATE("R1C",'Mapa R. Fiscal'!$O$13),"")</f>
        <v/>
      </c>
      <c r="AL6" s="256" t="str">
        <f>IF(AND('Mapa R. Fiscal'!$Y$14="Muy Alta",'Mapa R. Fiscal'!$AA$14="Catastrófico"),CONCATENATE("R1C",'Mapa R. Fiscal'!$O$14),"")</f>
        <v/>
      </c>
      <c r="AM6" s="257" t="str">
        <f>IF(AND('Mapa R. Fiscal'!$Y$15="Muy Alta",'Mapa R. Fiscal'!$AA$15="Catastrófico"),CONCATENATE("R1C",'Mapa R. Fiscal'!$O$15),"")</f>
        <v/>
      </c>
      <c r="AN6" s="15"/>
      <c r="AO6" s="719" t="s">
        <v>562</v>
      </c>
      <c r="AP6" s="720"/>
      <c r="AQ6" s="720"/>
      <c r="AR6" s="720"/>
      <c r="AS6" s="720"/>
      <c r="AT6" s="72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05"/>
      <c r="C7" s="705"/>
      <c r="D7" s="706"/>
      <c r="E7" s="710"/>
      <c r="F7" s="711"/>
      <c r="G7" s="711"/>
      <c r="H7" s="711"/>
      <c r="I7" s="712"/>
      <c r="J7" s="258" t="str">
        <f>IF(AND('Mapa R. Fiscal'!$Y$16="Muy Alta",'Mapa R. Fiscal'!$AA$16="Leve"),CONCATENATE("R2C",'Mapa R. Fiscal'!$O$16),"")</f>
        <v/>
      </c>
      <c r="K7" s="259" t="str">
        <f>IF(AND('Mapa R. Fiscal'!$Y$17="Muy Alta",'Mapa R. Fiscal'!$AA$17="Leve"),CONCATENATE("R2C",'Mapa R. Fiscal'!$O$17),"")</f>
        <v/>
      </c>
      <c r="L7" s="259" t="str">
        <f>IF(AND('Mapa R. Fiscal'!$Y$18="Muy Alta",'Mapa R. Fiscal'!$AA$18="Leve"),CONCATENATE("R2C",'Mapa R. Fiscal'!$O$18),"")</f>
        <v/>
      </c>
      <c r="M7" s="259" t="str">
        <f>IF(AND('Mapa R. Fiscal'!$Y$19="Muy Alta",'Mapa R. Fiscal'!$AA$19="Leve"),CONCATENATE("R2C",'Mapa R. Fiscal'!$O$19),"")</f>
        <v/>
      </c>
      <c r="N7" s="259" t="str">
        <f>IF(AND('Mapa R. Fiscal'!$Y$20="Muy Alta",'Mapa R. Fiscal'!$AA$20="Leve"),CONCATENATE("R2C",'Mapa R. Fiscal'!$O$20),"")</f>
        <v/>
      </c>
      <c r="O7" s="260" t="str">
        <f>IF(AND('Mapa R. Fiscal'!$Y$21="Muy Alta",'Mapa R. Fiscal'!$AA$21="Leve"),CONCATENATE("R2C",'Mapa R. Fiscal'!$O$21),"")</f>
        <v/>
      </c>
      <c r="P7" s="258" t="str">
        <f>IF(AND('Mapa R. Fiscal'!$Y$16="Muy Alta",'Mapa R. Fiscal'!$AA$16="Menor"),CONCATENATE("R2C",'Mapa R. Fiscal'!$O$16),"")</f>
        <v/>
      </c>
      <c r="Q7" s="259" t="str">
        <f>IF(AND('Mapa R. Fiscal'!$Y$17="Muy Alta",'Mapa R. Fiscal'!$AA$17="Menor"),CONCATENATE("R2C",'Mapa R. Fiscal'!$O$17),"")</f>
        <v/>
      </c>
      <c r="R7" s="259" t="str">
        <f>IF(AND('Mapa R. Fiscal'!$Y$18="Muy Alta",'Mapa R. Fiscal'!$AA$18="Menor"),CONCATENATE("R2C",'Mapa R. Fiscal'!$O$18),"")</f>
        <v/>
      </c>
      <c r="S7" s="259" t="str">
        <f>IF(AND('Mapa R. Fiscal'!$Y$19="Muy Alta",'Mapa R. Fiscal'!$AA$19="Menor"),CONCATENATE("R2C",'Mapa R. Fiscal'!$O$19),"")</f>
        <v/>
      </c>
      <c r="T7" s="259" t="str">
        <f>IF(AND('Mapa R. Fiscal'!$Y$20="Muy Alta",'Mapa R. Fiscal'!$AA$20="Menor"),CONCATENATE("R2C",'Mapa R. Fiscal'!$O$20),"")</f>
        <v/>
      </c>
      <c r="U7" s="260" t="str">
        <f>IF(AND('Mapa R. Fiscal'!$Y$21="Muy Alta",'Mapa R. Fiscal'!$AA$21="Menor"),CONCATENATE("R2C",'Mapa R. Fiscal'!$O$21),"")</f>
        <v/>
      </c>
      <c r="V7" s="258" t="str">
        <f>IF(AND('Mapa R. Fiscal'!$Y$16="Muy Alta",'Mapa R. Fiscal'!$AA$16="Moderado"),CONCATENATE("R2C",'Mapa R. Fiscal'!$O$16),"")</f>
        <v/>
      </c>
      <c r="W7" s="259" t="str">
        <f>IF(AND('Mapa R. Fiscal'!$Y$17="Muy Alta",'Mapa R. Fiscal'!$AA$17="Moderado"),CONCATENATE("R2C",'Mapa R. Fiscal'!$O$17),"")</f>
        <v/>
      </c>
      <c r="X7" s="259" t="str">
        <f>IF(AND('Mapa R. Fiscal'!$Y$18="Muy Alta",'Mapa R. Fiscal'!$AA$18="Moderado"),CONCATENATE("R2C",'Mapa R. Fiscal'!$O$18),"")</f>
        <v/>
      </c>
      <c r="Y7" s="259" t="str">
        <f>IF(AND('Mapa R. Fiscal'!$Y$19="Muy Alta",'Mapa R. Fiscal'!$AA$19="Moderado"),CONCATENATE("R2C",'Mapa R. Fiscal'!$O$19),"")</f>
        <v/>
      </c>
      <c r="Z7" s="259" t="str">
        <f>IF(AND('Mapa R. Fiscal'!$Y$20="Muy Alta",'Mapa R. Fiscal'!$AA$20="Moderado"),CONCATENATE("R2C",'Mapa R. Fiscal'!$O$20),"")</f>
        <v/>
      </c>
      <c r="AA7" s="260" t="str">
        <f>IF(AND('Mapa R. Fiscal'!$Y$21="Muy Alta",'Mapa R. Fiscal'!$AA$21="Moderado"),CONCATENATE("R2C",'Mapa R. Fiscal'!$O$21),"")</f>
        <v/>
      </c>
      <c r="AB7" s="258" t="str">
        <f>IF(AND('Mapa R. Fiscal'!$Y$16="Muy Alta",'Mapa R. Fiscal'!$AA$16="Mayor"),CONCATENATE("R2C",'Mapa R. Fiscal'!$O$16),"")</f>
        <v/>
      </c>
      <c r="AC7" s="259" t="str">
        <f>IF(AND('Mapa R. Fiscal'!$Y$17="Muy Alta",'Mapa R. Fiscal'!$AA$17="Mayor"),CONCATENATE("R2C",'Mapa R. Fiscal'!$O$17),"")</f>
        <v/>
      </c>
      <c r="AD7" s="259" t="str">
        <f>IF(AND('Mapa R. Fiscal'!$Y$18="Muy Alta",'Mapa R. Fiscal'!$AA$18="Mayor"),CONCATENATE("R2C",'Mapa R. Fiscal'!$O$18),"")</f>
        <v/>
      </c>
      <c r="AE7" s="259" t="str">
        <f>IF(AND('Mapa R. Fiscal'!$Y$19="Muy Alta",'Mapa R. Fiscal'!$AA$19="Mayor"),CONCATENATE("R2C",'Mapa R. Fiscal'!$O$19),"")</f>
        <v/>
      </c>
      <c r="AF7" s="259" t="str">
        <f>IF(AND('Mapa R. Fiscal'!$Y$20="Muy Alta",'Mapa R. Fiscal'!$AA$20="Mayor"),CONCATENATE("R2C",'Mapa R. Fiscal'!$O$20),"")</f>
        <v/>
      </c>
      <c r="AG7" s="260" t="str">
        <f>IF(AND('Mapa R. Fiscal'!$Y$21="Muy Alta",'Mapa R. Fiscal'!$AA$21="Mayor"),CONCATENATE("R2C",'Mapa R. Fiscal'!$O$21),"")</f>
        <v/>
      </c>
      <c r="AH7" s="261" t="str">
        <f>IF(AND('Mapa R. Fiscal'!$Y$16="Muy Alta",'Mapa R. Fiscal'!$AA$16="Catastrófico"),CONCATENATE("R2C",'Mapa R. Fiscal'!$O$16),"")</f>
        <v/>
      </c>
      <c r="AI7" s="262" t="str">
        <f>IF(AND('Mapa R. Fiscal'!$Y$17="Muy Alta",'Mapa R. Fiscal'!$AA$17="Catastrófico"),CONCATENATE("R2C",'Mapa R. Fiscal'!$O$17),"")</f>
        <v/>
      </c>
      <c r="AJ7" s="262" t="str">
        <f>IF(AND('Mapa R. Fiscal'!$Y$18="Muy Alta",'Mapa R. Fiscal'!$AA$18="Catastrófico"),CONCATENATE("R2C",'Mapa R. Fiscal'!$O$18),"")</f>
        <v/>
      </c>
      <c r="AK7" s="262" t="str">
        <f>IF(AND('Mapa R. Fiscal'!$Y$19="Muy Alta",'Mapa R. Fiscal'!$AA$19="Catastrófico"),CONCATENATE("R2C",'Mapa R. Fiscal'!$O$19),"")</f>
        <v/>
      </c>
      <c r="AL7" s="262" t="str">
        <f>IF(AND('Mapa R. Fiscal'!$Y$20="Muy Alta",'Mapa R. Fiscal'!$AA$20="Catastrófico"),CONCATENATE("R2C",'Mapa R. Fiscal'!$O$20),"")</f>
        <v/>
      </c>
      <c r="AM7" s="263" t="str">
        <f>IF(AND('Mapa R. Fiscal'!$Y$21="Muy Alta",'Mapa R. Fiscal'!$AA$21="Catastrófico"),CONCATENATE("R2C",'Mapa R. Fiscal'!$O$21),"")</f>
        <v/>
      </c>
      <c r="AN7" s="15"/>
      <c r="AO7" s="722"/>
      <c r="AP7" s="723"/>
      <c r="AQ7" s="723"/>
      <c r="AR7" s="723"/>
      <c r="AS7" s="723"/>
      <c r="AT7" s="72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05"/>
      <c r="C8" s="705"/>
      <c r="D8" s="706"/>
      <c r="E8" s="710"/>
      <c r="F8" s="711"/>
      <c r="G8" s="711"/>
      <c r="H8" s="711"/>
      <c r="I8" s="712"/>
      <c r="J8" s="258" t="str">
        <f>IF(AND('Mapa R. Fiscal'!$Y$22="Muy Alta",'Mapa R. Fiscal'!$AA$22="Leve"),CONCATENATE("R3C",'Mapa R. Fiscal'!$O$22),"")</f>
        <v/>
      </c>
      <c r="K8" s="259" t="str">
        <f>IF(AND('Mapa R. Fiscal'!$Y$23="Muy Alta",'Mapa R. Fiscal'!$AA$23="Leve"),CONCATENATE("R3C",'Mapa R. Fiscal'!$O$23),"")</f>
        <v/>
      </c>
      <c r="L8" s="259" t="str">
        <f>IF(AND('Mapa R. Fiscal'!$Y$24="Muy Alta",'Mapa R. Fiscal'!$AA$24="Leve"),CONCATENATE("R3C",'Mapa R. Fiscal'!$O$24),"")</f>
        <v/>
      </c>
      <c r="M8" s="259" t="str">
        <f>IF(AND('Mapa R. Fiscal'!$Y$25="Muy Alta",'Mapa R. Fiscal'!$AA$25="Leve"),CONCATENATE("R3C",'Mapa R. Fiscal'!$O$25),"")</f>
        <v/>
      </c>
      <c r="N8" s="259" t="str">
        <f>IF(AND('Mapa R. Fiscal'!$Y$26="Muy Alta",'Mapa R. Fiscal'!$AA$26="Leve"),CONCATENATE("R3C",'Mapa R. Fiscal'!$O$26),"")</f>
        <v/>
      </c>
      <c r="O8" s="260" t="str">
        <f>IF(AND('Mapa R. Fiscal'!$Y$27="Muy Alta",'Mapa R. Fiscal'!$AA$27="Leve"),CONCATENATE("R3C",'Mapa R. Fiscal'!$O$27),"")</f>
        <v/>
      </c>
      <c r="P8" s="258" t="str">
        <f>IF(AND('Mapa R. Fiscal'!$Y$22="Muy Alta",'Mapa R. Fiscal'!$AA$22="Menor"),CONCATENATE("R3C",'Mapa R. Fiscal'!$O$22),"")</f>
        <v/>
      </c>
      <c r="Q8" s="259" t="str">
        <f>IF(AND('Mapa R. Fiscal'!$Y$23="Muy Alta",'Mapa R. Fiscal'!$AA$23="Menor"),CONCATENATE("R3C",'Mapa R. Fiscal'!$O$23),"")</f>
        <v/>
      </c>
      <c r="R8" s="259" t="str">
        <f>IF(AND('Mapa R. Fiscal'!$Y$24="Muy Alta",'Mapa R. Fiscal'!$AA$24="Menor"),CONCATENATE("R3C",'Mapa R. Fiscal'!$O$24),"")</f>
        <v/>
      </c>
      <c r="S8" s="259" t="str">
        <f>IF(AND('Mapa R. Fiscal'!$Y$25="Muy Alta",'Mapa R. Fiscal'!$AA$25="Menor"),CONCATENATE("R3C",'Mapa R. Fiscal'!$O$25),"")</f>
        <v/>
      </c>
      <c r="T8" s="259" t="str">
        <f>IF(AND('Mapa R. Fiscal'!$Y$26="Muy Alta",'Mapa R. Fiscal'!$AA$26="Menor"),CONCATENATE("R3C",'Mapa R. Fiscal'!$O$26),"")</f>
        <v/>
      </c>
      <c r="U8" s="260" t="str">
        <f>IF(AND('Mapa R. Fiscal'!$Y$27="Muy Alta",'Mapa R. Fiscal'!$AA$27="Menor"),CONCATENATE("R3C",'Mapa R. Fiscal'!$O$27),"")</f>
        <v/>
      </c>
      <c r="V8" s="258" t="str">
        <f>IF(AND('Mapa R. Fiscal'!$Y$22="Muy Alta",'Mapa R. Fiscal'!$AA$22="Moderado"),CONCATENATE("R3C",'Mapa R. Fiscal'!$O$22),"")</f>
        <v/>
      </c>
      <c r="W8" s="259" t="str">
        <f>IF(AND('Mapa R. Fiscal'!$Y$23="Muy Alta",'Mapa R. Fiscal'!$AA$23="Moderado"),CONCATENATE("R3C",'Mapa R. Fiscal'!$O$23),"")</f>
        <v/>
      </c>
      <c r="X8" s="259" t="str">
        <f>IF(AND('Mapa R. Fiscal'!$Y$24="Muy Alta",'Mapa R. Fiscal'!$AA$24="Moderado"),CONCATENATE("R3C",'Mapa R. Fiscal'!$O$24),"")</f>
        <v/>
      </c>
      <c r="Y8" s="259" t="str">
        <f>IF(AND('Mapa R. Fiscal'!$Y$25="Muy Alta",'Mapa R. Fiscal'!$AA$25="Moderado"),CONCATENATE("R3C",'Mapa R. Fiscal'!$O$25),"")</f>
        <v/>
      </c>
      <c r="Z8" s="259" t="str">
        <f>IF(AND('Mapa R. Fiscal'!$Y$26="Muy Alta",'Mapa R. Fiscal'!$AA$26="Moderado"),CONCATENATE("R3C",'Mapa R. Fiscal'!$O$26),"")</f>
        <v/>
      </c>
      <c r="AA8" s="260" t="str">
        <f>IF(AND('Mapa R. Fiscal'!$Y$27="Muy Alta",'Mapa R. Fiscal'!$AA$27="Moderado"),CONCATENATE("R3C",'Mapa R. Fiscal'!$O$27),"")</f>
        <v/>
      </c>
      <c r="AB8" s="258" t="str">
        <f>IF(AND('Mapa R. Fiscal'!$Y$22="Muy Alta",'Mapa R. Fiscal'!$AA$22="Mayor"),CONCATENATE("R3C",'Mapa R. Fiscal'!$O$22),"")</f>
        <v/>
      </c>
      <c r="AC8" s="259" t="str">
        <f>IF(AND('Mapa R. Fiscal'!$Y$23="Muy Alta",'Mapa R. Fiscal'!$AA$23="Mayor"),CONCATENATE("R3C",'Mapa R. Fiscal'!$O$23),"")</f>
        <v/>
      </c>
      <c r="AD8" s="259" t="str">
        <f>IF(AND('Mapa R. Fiscal'!$Y$24="Muy Alta",'Mapa R. Fiscal'!$AA$24="Mayor"),CONCATENATE("R3C",'Mapa R. Fiscal'!$O$24),"")</f>
        <v/>
      </c>
      <c r="AE8" s="259" t="str">
        <f>IF(AND('Mapa R. Fiscal'!$Y$25="Muy Alta",'Mapa R. Fiscal'!$AA$25="Mayor"),CONCATENATE("R3C",'Mapa R. Fiscal'!$O$25),"")</f>
        <v/>
      </c>
      <c r="AF8" s="259" t="str">
        <f>IF(AND('Mapa R. Fiscal'!$Y$26="Muy Alta",'Mapa R. Fiscal'!$AA$26="Mayor"),CONCATENATE("R3C",'Mapa R. Fiscal'!$O$26),"")</f>
        <v/>
      </c>
      <c r="AG8" s="260" t="str">
        <f>IF(AND('Mapa R. Fiscal'!$Y$27="Muy Alta",'Mapa R. Fiscal'!$AA$27="Mayor"),CONCATENATE("R3C",'Mapa R. Fiscal'!$O$27),"")</f>
        <v/>
      </c>
      <c r="AH8" s="261" t="str">
        <f>IF(AND('Mapa R. Fiscal'!$Y$22="Muy Alta",'Mapa R. Fiscal'!$AA$22="Catastrófico"),CONCATENATE("R3C",'Mapa R. Fiscal'!$O$22),"")</f>
        <v/>
      </c>
      <c r="AI8" s="262" t="str">
        <f>IF(AND('Mapa R. Fiscal'!$Y$23="Muy Alta",'Mapa R. Fiscal'!$AA$23="Catastrófico"),CONCATENATE("R3C",'Mapa R. Fiscal'!$O$23),"")</f>
        <v/>
      </c>
      <c r="AJ8" s="262" t="str">
        <f>IF(AND('Mapa R. Fiscal'!$Y$24="Muy Alta",'Mapa R. Fiscal'!$AA$24="Catastrófico"),CONCATENATE("R3C",'Mapa R. Fiscal'!$O$24),"")</f>
        <v/>
      </c>
      <c r="AK8" s="262" t="str">
        <f>IF(AND('Mapa R. Fiscal'!$Y$25="Muy Alta",'Mapa R. Fiscal'!$AA$25="Catastrófico"),CONCATENATE("R3C",'Mapa R. Fiscal'!$O$25),"")</f>
        <v/>
      </c>
      <c r="AL8" s="262" t="str">
        <f>IF(AND('Mapa R. Fiscal'!$Y$26="Muy Alta",'Mapa R. Fiscal'!$AA$26="Catastrófico"),CONCATENATE("R3C",'Mapa R. Fiscal'!$O$26),"")</f>
        <v/>
      </c>
      <c r="AM8" s="263" t="str">
        <f>IF(AND('Mapa R. Fiscal'!$Y$27="Muy Alta",'Mapa R. Fiscal'!$AA$27="Catastrófico"),CONCATENATE("R3C",'Mapa R. Fiscal'!$O$27),"")</f>
        <v/>
      </c>
      <c r="AN8" s="15"/>
      <c r="AO8" s="722"/>
      <c r="AP8" s="723"/>
      <c r="AQ8" s="723"/>
      <c r="AR8" s="723"/>
      <c r="AS8" s="723"/>
      <c r="AT8" s="72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05"/>
      <c r="C9" s="705"/>
      <c r="D9" s="706"/>
      <c r="E9" s="710"/>
      <c r="F9" s="711"/>
      <c r="G9" s="711"/>
      <c r="H9" s="711"/>
      <c r="I9" s="712"/>
      <c r="J9" s="258" t="str">
        <f>IF(AND('Mapa R. Fiscal'!$Y$28="Muy Alta",'Mapa R. Fiscal'!$AA$28="Leve"),CONCATENATE("R4C",'Mapa R. Fiscal'!$O$28),"")</f>
        <v/>
      </c>
      <c r="K9" s="259" t="str">
        <f>IF(AND('Mapa R. Fiscal'!$Y$29="Muy Alta",'Mapa R. Fiscal'!$AA$29="Leve"),CONCATENATE("R4C",'Mapa R. Fiscal'!$O$29),"")</f>
        <v/>
      </c>
      <c r="L9" s="259" t="str">
        <f>IF(AND('Mapa R. Fiscal'!$Y$30="Muy Alta",'Mapa R. Fiscal'!$AA$30="Leve"),CONCATENATE("R4C",'Mapa R. Fiscal'!$O$30),"")</f>
        <v/>
      </c>
      <c r="M9" s="259" t="str">
        <f>IF(AND('Mapa R. Fiscal'!$Y$31="Muy Alta",'Mapa R. Fiscal'!$AA$31="Leve"),CONCATENATE("R4C",'Mapa R. Fiscal'!$O$31),"")</f>
        <v/>
      </c>
      <c r="N9" s="259" t="str">
        <f>IF(AND('Mapa R. Fiscal'!$Y$32="Muy Alta",'Mapa R. Fiscal'!$AA$32="Leve"),CONCATENATE("R4C",'Mapa R. Fiscal'!$O$32),"")</f>
        <v/>
      </c>
      <c r="O9" s="260" t="str">
        <f>IF(AND('Mapa R. Fiscal'!$Y$33="Muy Alta",'Mapa R. Fiscal'!$AA$33="Leve"),CONCATENATE("R4C",'Mapa R. Fiscal'!$O$33),"")</f>
        <v/>
      </c>
      <c r="P9" s="258" t="str">
        <f>IF(AND('Mapa R. Fiscal'!$Y$28="Muy Alta",'Mapa R. Fiscal'!$AA$28="Menor"),CONCATENATE("R4C",'Mapa R. Fiscal'!$O$28),"")</f>
        <v/>
      </c>
      <c r="Q9" s="259" t="str">
        <f>IF(AND('Mapa R. Fiscal'!$Y$29="Muy Alta",'Mapa R. Fiscal'!$AA$29="Menor"),CONCATENATE("R4C",'Mapa R. Fiscal'!$O$29),"")</f>
        <v/>
      </c>
      <c r="R9" s="259" t="str">
        <f>IF(AND('Mapa R. Fiscal'!$Y$30="Muy Alta",'Mapa R. Fiscal'!$AA$30="Menor"),CONCATENATE("R4C",'Mapa R. Fiscal'!$O$30),"")</f>
        <v/>
      </c>
      <c r="S9" s="259" t="str">
        <f>IF(AND('Mapa R. Fiscal'!$Y$31="Muy Alta",'Mapa R. Fiscal'!$AA$31="Menor"),CONCATENATE("R4C",'Mapa R. Fiscal'!$O$31),"")</f>
        <v/>
      </c>
      <c r="T9" s="259" t="str">
        <f>IF(AND('Mapa R. Fiscal'!$Y$32="Muy Alta",'Mapa R. Fiscal'!$AA$32="Menor"),CONCATENATE("R4C",'Mapa R. Fiscal'!$O$32),"")</f>
        <v/>
      </c>
      <c r="U9" s="260" t="str">
        <f>IF(AND('Mapa R. Fiscal'!$Y$33="Muy Alta",'Mapa R. Fiscal'!$AA$33="Menor"),CONCATENATE("R4C",'Mapa R. Fiscal'!$O$33),"")</f>
        <v/>
      </c>
      <c r="V9" s="258" t="str">
        <f>IF(AND('Mapa R. Fiscal'!$Y$28="Muy Alta",'Mapa R. Fiscal'!$AA$28="Moderado"),CONCATENATE("R4C",'Mapa R. Fiscal'!$O$28),"")</f>
        <v/>
      </c>
      <c r="W9" s="259" t="str">
        <f>IF(AND('Mapa R. Fiscal'!$Y$29="Muy Alta",'Mapa R. Fiscal'!$AA$29="Moderado"),CONCATENATE("R4C",'Mapa R. Fiscal'!$O$29),"")</f>
        <v/>
      </c>
      <c r="X9" s="259" t="str">
        <f>IF(AND('Mapa R. Fiscal'!$Y$30="Muy Alta",'Mapa R. Fiscal'!$AA$30="Moderado"),CONCATENATE("R4C",'Mapa R. Fiscal'!$O$30),"")</f>
        <v/>
      </c>
      <c r="Y9" s="259" t="str">
        <f>IF(AND('Mapa R. Fiscal'!$Y$31="Muy Alta",'Mapa R. Fiscal'!$AA$31="Moderado"),CONCATENATE("R4C",'Mapa R. Fiscal'!$O$31),"")</f>
        <v/>
      </c>
      <c r="Z9" s="259" t="str">
        <f>IF(AND('Mapa R. Fiscal'!$Y$32="Muy Alta",'Mapa R. Fiscal'!$AA$32="Moderado"),CONCATENATE("R4C",'Mapa R. Fiscal'!$O$32),"")</f>
        <v/>
      </c>
      <c r="AA9" s="260" t="str">
        <f>IF(AND('Mapa R. Fiscal'!$Y$33="Muy Alta",'Mapa R. Fiscal'!$AA$33="Moderado"),CONCATENATE("R4C",'Mapa R. Fiscal'!$O$33),"")</f>
        <v/>
      </c>
      <c r="AB9" s="258" t="str">
        <f>IF(AND('Mapa R. Fiscal'!$Y$28="Muy Alta",'Mapa R. Fiscal'!$AA$28="Mayor"),CONCATENATE("R4C",'Mapa R. Fiscal'!$O$28),"")</f>
        <v/>
      </c>
      <c r="AC9" s="259" t="str">
        <f>IF(AND('Mapa R. Fiscal'!$Y$29="Muy Alta",'Mapa R. Fiscal'!$AA$29="Mayor"),CONCATENATE("R4C",'Mapa R. Fiscal'!$O$29),"")</f>
        <v/>
      </c>
      <c r="AD9" s="259" t="str">
        <f>IF(AND('Mapa R. Fiscal'!$Y$30="Muy Alta",'Mapa R. Fiscal'!$AA$30="Mayor"),CONCATENATE("R4C",'Mapa R. Fiscal'!$O$30),"")</f>
        <v/>
      </c>
      <c r="AE9" s="259" t="str">
        <f>IF(AND('Mapa R. Fiscal'!$Y$31="Muy Alta",'Mapa R. Fiscal'!$AA$31="Mayor"),CONCATENATE("R4C",'Mapa R. Fiscal'!$O$31),"")</f>
        <v/>
      </c>
      <c r="AF9" s="259" t="str">
        <f>IF(AND('Mapa R. Fiscal'!$Y$32="Muy Alta",'Mapa R. Fiscal'!$AA$32="Mayor"),CONCATENATE("R4C",'Mapa R. Fiscal'!$O$32),"")</f>
        <v/>
      </c>
      <c r="AG9" s="260" t="str">
        <f>IF(AND('Mapa R. Fiscal'!$Y$33="Muy Alta",'Mapa R. Fiscal'!$AA$33="Mayor"),CONCATENATE("R4C",'Mapa R. Fiscal'!$O$33),"")</f>
        <v/>
      </c>
      <c r="AH9" s="261" t="str">
        <f>IF(AND('Mapa R. Fiscal'!$Y$28="Muy Alta",'Mapa R. Fiscal'!$AA$28="Catastrófico"),CONCATENATE("R4C",'Mapa R. Fiscal'!$O$28),"")</f>
        <v/>
      </c>
      <c r="AI9" s="262" t="str">
        <f>IF(AND('Mapa R. Fiscal'!$Y$29="Muy Alta",'Mapa R. Fiscal'!$AA$29="Catastrófico"),CONCATENATE("R4C",'Mapa R. Fiscal'!$O$29),"")</f>
        <v/>
      </c>
      <c r="AJ9" s="262" t="str">
        <f>IF(AND('Mapa R. Fiscal'!$Y$30="Muy Alta",'Mapa R. Fiscal'!$AA$30="Catastrófico"),CONCATENATE("R4C",'Mapa R. Fiscal'!$O$30),"")</f>
        <v/>
      </c>
      <c r="AK9" s="262" t="str">
        <f>IF(AND('Mapa R. Fiscal'!$Y$31="Muy Alta",'Mapa R. Fiscal'!$AA$31="Catastrófico"),CONCATENATE("R4C",'Mapa R. Fiscal'!$O$31),"")</f>
        <v/>
      </c>
      <c r="AL9" s="262" t="str">
        <f>IF(AND('Mapa R. Fiscal'!$Y$32="Muy Alta",'Mapa R. Fiscal'!$AA$32="Catastrófico"),CONCATENATE("R4C",'Mapa R. Fiscal'!$O$32),"")</f>
        <v/>
      </c>
      <c r="AM9" s="263" t="str">
        <f>IF(AND('Mapa R. Fiscal'!$Y$33="Muy Alta",'Mapa R. Fiscal'!$AA$33="Catastrófico"),CONCATENATE("R4C",'Mapa R. Fiscal'!$O$33),"")</f>
        <v/>
      </c>
      <c r="AN9" s="15"/>
      <c r="AO9" s="722"/>
      <c r="AP9" s="723"/>
      <c r="AQ9" s="723"/>
      <c r="AR9" s="723"/>
      <c r="AS9" s="723"/>
      <c r="AT9" s="72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05"/>
      <c r="C10" s="705"/>
      <c r="D10" s="706"/>
      <c r="E10" s="710"/>
      <c r="F10" s="711"/>
      <c r="G10" s="711"/>
      <c r="H10" s="711"/>
      <c r="I10" s="712"/>
      <c r="J10" s="258" t="str">
        <f>IF(AND('Mapa R. Fiscal'!$Y$34="Muy Alta",'Mapa R. Fiscal'!$AA$34="Leve"),CONCATENATE("R5C",'Mapa R. Fiscal'!$O$34),"")</f>
        <v/>
      </c>
      <c r="K10" s="259" t="str">
        <f>IF(AND('Mapa R. Fiscal'!$Y$35="Muy Alta",'Mapa R. Fiscal'!$AA$35="Leve"),CONCATENATE("R5C",'Mapa R. Fiscal'!$O$35),"")</f>
        <v/>
      </c>
      <c r="L10" s="259" t="str">
        <f>IF(AND('Mapa R. Fiscal'!$Y$36="Muy Alta",'Mapa R. Fiscal'!$AA$36="Leve"),CONCATENATE("R5C",'Mapa R. Fiscal'!$O$36),"")</f>
        <v/>
      </c>
      <c r="M10" s="259" t="str">
        <f>IF(AND('Mapa R. Fiscal'!$Y$37="Muy Alta",'Mapa R. Fiscal'!$AA$37="Leve"),CONCATENATE("R5C",'Mapa R. Fiscal'!$O$37),"")</f>
        <v/>
      </c>
      <c r="N10" s="259" t="str">
        <f>IF(AND('Mapa R. Fiscal'!$Y$38="Muy Alta",'Mapa R. Fiscal'!$AA$38="Leve"),CONCATENATE("R5C",'Mapa R. Fiscal'!$O$38),"")</f>
        <v/>
      </c>
      <c r="O10" s="260" t="str">
        <f>IF(AND('Mapa R. Fiscal'!$Y$39="Muy Alta",'Mapa R. Fiscal'!$AA$39="Leve"),CONCATENATE("R5C",'Mapa R. Fiscal'!$O$39),"")</f>
        <v/>
      </c>
      <c r="P10" s="258" t="str">
        <f>IF(AND('Mapa R. Fiscal'!$Y$34="Muy Alta",'Mapa R. Fiscal'!$AA$34="Menor"),CONCATENATE("R5C",'Mapa R. Fiscal'!$O$34),"")</f>
        <v/>
      </c>
      <c r="Q10" s="259" t="str">
        <f>IF(AND('Mapa R. Fiscal'!$Y$35="Muy Alta",'Mapa R. Fiscal'!$AA$35="Menor"),CONCATENATE("R5C",'Mapa R. Fiscal'!$O$35),"")</f>
        <v/>
      </c>
      <c r="R10" s="259" t="str">
        <f>IF(AND('Mapa R. Fiscal'!$Y$36="Muy Alta",'Mapa R. Fiscal'!$AA$36="Menor"),CONCATENATE("R5C",'Mapa R. Fiscal'!$O$36),"")</f>
        <v/>
      </c>
      <c r="S10" s="259" t="str">
        <f>IF(AND('Mapa R. Fiscal'!$Y$37="Muy Alta",'Mapa R. Fiscal'!$AA$37="Menor"),CONCATENATE("R5C",'Mapa R. Fiscal'!$O$37),"")</f>
        <v/>
      </c>
      <c r="T10" s="259" t="str">
        <f>IF(AND('Mapa R. Fiscal'!$Y$38="Muy Alta",'Mapa R. Fiscal'!$AA$38="Menor"),CONCATENATE("R5C",'Mapa R. Fiscal'!$O$38),"")</f>
        <v/>
      </c>
      <c r="U10" s="260" t="str">
        <f>IF(AND('Mapa R. Fiscal'!$Y$39="Muy Alta",'Mapa R. Fiscal'!$AA$39="Menor"),CONCATENATE("R5C",'Mapa R. Fiscal'!$O$39),"")</f>
        <v/>
      </c>
      <c r="V10" s="258" t="str">
        <f>IF(AND('Mapa R. Fiscal'!$Y$34="Muy Alta",'Mapa R. Fiscal'!$AA$34="Moderado"),CONCATENATE("R5C",'Mapa R. Fiscal'!$O$34),"")</f>
        <v/>
      </c>
      <c r="W10" s="259" t="str">
        <f>IF(AND('Mapa R. Fiscal'!$Y$35="Muy Alta",'Mapa R. Fiscal'!$AA$35="Moderado"),CONCATENATE("R5C",'Mapa R. Fiscal'!$O$35),"")</f>
        <v/>
      </c>
      <c r="X10" s="259" t="str">
        <f>IF(AND('Mapa R. Fiscal'!$Y$36="Muy Alta",'Mapa R. Fiscal'!$AA$36="Moderado"),CONCATENATE("R5C",'Mapa R. Fiscal'!$O$36),"")</f>
        <v/>
      </c>
      <c r="Y10" s="259" t="str">
        <f>IF(AND('Mapa R. Fiscal'!$Y$37="Muy Alta",'Mapa R. Fiscal'!$AA$37="Moderado"),CONCATENATE("R5C",'Mapa R. Fiscal'!$O$37),"")</f>
        <v/>
      </c>
      <c r="Z10" s="259" t="str">
        <f>IF(AND('Mapa R. Fiscal'!$Y$38="Muy Alta",'Mapa R. Fiscal'!$AA$38="Moderado"),CONCATENATE("R5C",'Mapa R. Fiscal'!$O$38),"")</f>
        <v/>
      </c>
      <c r="AA10" s="260" t="str">
        <f>IF(AND('Mapa R. Fiscal'!$Y$39="Muy Alta",'Mapa R. Fiscal'!$AA$39="Moderado"),CONCATENATE("R5C",'Mapa R. Fiscal'!$O$39),"")</f>
        <v/>
      </c>
      <c r="AB10" s="258" t="str">
        <f>IF(AND('Mapa R. Fiscal'!$Y$34="Muy Alta",'Mapa R. Fiscal'!$AA$34="Mayor"),CONCATENATE("R5C",'Mapa R. Fiscal'!$O$34),"")</f>
        <v/>
      </c>
      <c r="AC10" s="259" t="str">
        <f>IF(AND('Mapa R. Fiscal'!$Y$35="Muy Alta",'Mapa R. Fiscal'!$AA$35="Mayor"),CONCATENATE("R5C",'Mapa R. Fiscal'!$O$35),"")</f>
        <v/>
      </c>
      <c r="AD10" s="259" t="str">
        <f>IF(AND('Mapa R. Fiscal'!$Y$36="Muy Alta",'Mapa R. Fiscal'!$AA$36="Mayor"),CONCATENATE("R5C",'Mapa R. Fiscal'!$O$36),"")</f>
        <v/>
      </c>
      <c r="AE10" s="259" t="str">
        <f>IF(AND('Mapa R. Fiscal'!$Y$37="Muy Alta",'Mapa R. Fiscal'!$AA$37="Mayor"),CONCATENATE("R5C",'Mapa R. Fiscal'!$O$37),"")</f>
        <v/>
      </c>
      <c r="AF10" s="259" t="str">
        <f>IF(AND('Mapa R. Fiscal'!$Y$38="Muy Alta",'Mapa R. Fiscal'!$AA$38="Mayor"),CONCATENATE("R5C",'Mapa R. Fiscal'!$O$38),"")</f>
        <v/>
      </c>
      <c r="AG10" s="260" t="str">
        <f>IF(AND('Mapa R. Fiscal'!$Y$39="Muy Alta",'Mapa R. Fiscal'!$AA$39="Mayor"),CONCATENATE("R5C",'Mapa R. Fiscal'!$O$39),"")</f>
        <v/>
      </c>
      <c r="AH10" s="261" t="str">
        <f>IF(AND('Mapa R. Fiscal'!$Y$34="Muy Alta",'Mapa R. Fiscal'!$AA$34="Catastrófico"),CONCATENATE("R5C",'Mapa R. Fiscal'!$O$34),"")</f>
        <v/>
      </c>
      <c r="AI10" s="262" t="str">
        <f>IF(AND('Mapa R. Fiscal'!$Y$35="Muy Alta",'Mapa R. Fiscal'!$AA$35="Catastrófico"),CONCATENATE("R5C",'Mapa R. Fiscal'!$O$35),"")</f>
        <v/>
      </c>
      <c r="AJ10" s="262" t="str">
        <f>IF(AND('Mapa R. Fiscal'!$Y$36="Muy Alta",'Mapa R. Fiscal'!$AA$36="Catastrófico"),CONCATENATE("R5C",'Mapa R. Fiscal'!$O$36),"")</f>
        <v/>
      </c>
      <c r="AK10" s="262" t="str">
        <f>IF(AND('Mapa R. Fiscal'!$Y$37="Muy Alta",'Mapa R. Fiscal'!$AA$37="Catastrófico"),CONCATENATE("R5C",'Mapa R. Fiscal'!$O$37),"")</f>
        <v/>
      </c>
      <c r="AL10" s="262" t="str">
        <f>IF(AND('Mapa R. Fiscal'!$Y$38="Muy Alta",'Mapa R. Fiscal'!$AA$38="Catastrófico"),CONCATENATE("R5C",'Mapa R. Fiscal'!$O$38),"")</f>
        <v/>
      </c>
      <c r="AM10" s="263" t="str">
        <f>IF(AND('Mapa R. Fiscal'!$Y$39="Muy Alta",'Mapa R. Fiscal'!$AA$39="Catastrófico"),CONCATENATE("R5C",'Mapa R. Fiscal'!$O$39),"")</f>
        <v/>
      </c>
      <c r="AN10" s="15"/>
      <c r="AO10" s="722"/>
      <c r="AP10" s="723"/>
      <c r="AQ10" s="723"/>
      <c r="AR10" s="723"/>
      <c r="AS10" s="723"/>
      <c r="AT10" s="72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05"/>
      <c r="C11" s="705"/>
      <c r="D11" s="706"/>
      <c r="E11" s="710"/>
      <c r="F11" s="711"/>
      <c r="G11" s="711"/>
      <c r="H11" s="711"/>
      <c r="I11" s="712"/>
      <c r="J11" s="258" t="str">
        <f>IF(AND('Mapa R. Fiscal'!$Y$40="Muy Alta",'Mapa R. Fiscal'!$AA$40="Leve"),CONCATENATE("R6C",'Mapa R. Fiscal'!$O$40),"")</f>
        <v/>
      </c>
      <c r="K11" s="259" t="str">
        <f>IF(AND('Mapa R. Fiscal'!$Y$41="Muy Alta",'Mapa R. Fiscal'!$AA$41="Leve"),CONCATENATE("R6C",'Mapa R. Fiscal'!$O$41),"")</f>
        <v/>
      </c>
      <c r="L11" s="259" t="str">
        <f>IF(AND('Mapa R. Fiscal'!$Y$42="Muy Alta",'Mapa R. Fiscal'!$AA$42="Leve"),CONCATENATE("R6C",'Mapa R. Fiscal'!$O$42),"")</f>
        <v/>
      </c>
      <c r="M11" s="259" t="str">
        <f>IF(AND('Mapa R. Fiscal'!$Y$43="Muy Alta",'Mapa R. Fiscal'!$AA$43="Leve"),CONCATENATE("R6C",'Mapa R. Fiscal'!$O$43),"")</f>
        <v/>
      </c>
      <c r="N11" s="259" t="str">
        <f>IF(AND('Mapa R. Fiscal'!$Y$44="Muy Alta",'Mapa R. Fiscal'!$AA$44="Leve"),CONCATENATE("R6C",'Mapa R. Fiscal'!$O$44),"")</f>
        <v/>
      </c>
      <c r="O11" s="260" t="str">
        <f>IF(AND('Mapa R. Fiscal'!$Y$45="Muy Alta",'Mapa R. Fiscal'!$AA$45="Leve"),CONCATENATE("R6C",'Mapa R. Fiscal'!$O$45),"")</f>
        <v/>
      </c>
      <c r="P11" s="258" t="str">
        <f>IF(AND('Mapa R. Fiscal'!$Y$40="Muy Alta",'Mapa R. Fiscal'!$AA$40="Menor"),CONCATENATE("R6C",'Mapa R. Fiscal'!$O$40),"")</f>
        <v/>
      </c>
      <c r="Q11" s="259" t="str">
        <f>IF(AND('Mapa R. Fiscal'!$Y$41="Muy Alta",'Mapa R. Fiscal'!$AA$41="Menor"),CONCATENATE("R6C",'Mapa R. Fiscal'!$O$41),"")</f>
        <v/>
      </c>
      <c r="R11" s="259" t="str">
        <f>IF(AND('Mapa R. Fiscal'!$Y$42="Muy Alta",'Mapa R. Fiscal'!$AA$42="Menor"),CONCATENATE("R6C",'Mapa R. Fiscal'!$O$42),"")</f>
        <v/>
      </c>
      <c r="S11" s="259" t="str">
        <f>IF(AND('Mapa R. Fiscal'!$Y$43="Muy Alta",'Mapa R. Fiscal'!$AA$43="Menor"),CONCATENATE("R6C",'Mapa R. Fiscal'!$O$43),"")</f>
        <v/>
      </c>
      <c r="T11" s="259" t="str">
        <f>IF(AND('Mapa R. Fiscal'!$Y$44="Muy Alta",'Mapa R. Fiscal'!$AA$44="Menor"),CONCATENATE("R6C",'Mapa R. Fiscal'!$O$44),"")</f>
        <v/>
      </c>
      <c r="U11" s="260" t="str">
        <f>IF(AND('Mapa R. Fiscal'!$Y$45="Muy Alta",'Mapa R. Fiscal'!$AA$45="Menor"),CONCATENATE("R6C",'Mapa R. Fiscal'!$O$45),"")</f>
        <v/>
      </c>
      <c r="V11" s="258" t="str">
        <f>IF(AND('Mapa R. Fiscal'!$Y$40="Muy Alta",'Mapa R. Fiscal'!$AA$40="Moderado"),CONCATENATE("R6C",'Mapa R. Fiscal'!$O$40),"")</f>
        <v/>
      </c>
      <c r="W11" s="259" t="str">
        <f>IF(AND('Mapa R. Fiscal'!$Y$41="Muy Alta",'Mapa R. Fiscal'!$AA$41="Moderado"),CONCATENATE("R6C",'Mapa R. Fiscal'!$O$41),"")</f>
        <v/>
      </c>
      <c r="X11" s="259" t="str">
        <f>IF(AND('Mapa R. Fiscal'!$Y$42="Muy Alta",'Mapa R. Fiscal'!$AA$42="Moderado"),CONCATENATE("R6C",'Mapa R. Fiscal'!$O$42),"")</f>
        <v/>
      </c>
      <c r="Y11" s="259" t="str">
        <f>IF(AND('Mapa R. Fiscal'!$Y$43="Muy Alta",'Mapa R. Fiscal'!$AA$43="Moderado"),CONCATENATE("R6C",'Mapa R. Fiscal'!$O$43),"")</f>
        <v/>
      </c>
      <c r="Z11" s="259" t="str">
        <f>IF(AND('Mapa R. Fiscal'!$Y$44="Muy Alta",'Mapa R. Fiscal'!$AA$44="Moderado"),CONCATENATE("R6C",'Mapa R. Fiscal'!$O$44),"")</f>
        <v/>
      </c>
      <c r="AA11" s="260" t="str">
        <f>IF(AND('Mapa R. Fiscal'!$Y$45="Muy Alta",'Mapa R. Fiscal'!$AA$45="Moderado"),CONCATENATE("R6C",'Mapa R. Fiscal'!$O$45),"")</f>
        <v/>
      </c>
      <c r="AB11" s="258" t="str">
        <f>IF(AND('Mapa R. Fiscal'!$Y$40="Muy Alta",'Mapa R. Fiscal'!$AA$40="Mayor"),CONCATENATE("R6C",'Mapa R. Fiscal'!$O$40),"")</f>
        <v/>
      </c>
      <c r="AC11" s="259" t="str">
        <f>IF(AND('Mapa R. Fiscal'!$Y$41="Muy Alta",'Mapa R. Fiscal'!$AA$41="Mayor"),CONCATENATE("R6C",'Mapa R. Fiscal'!$O$41),"")</f>
        <v/>
      </c>
      <c r="AD11" s="259" t="str">
        <f>IF(AND('Mapa R. Fiscal'!$Y$42="Muy Alta",'Mapa R. Fiscal'!$AA$42="Mayor"),CONCATENATE("R6C",'Mapa R. Fiscal'!$O$42),"")</f>
        <v/>
      </c>
      <c r="AE11" s="259" t="str">
        <f>IF(AND('Mapa R. Fiscal'!$Y$43="Muy Alta",'Mapa R. Fiscal'!$AA$43="Mayor"),CONCATENATE("R6C",'Mapa R. Fiscal'!$O$43),"")</f>
        <v/>
      </c>
      <c r="AF11" s="259" t="str">
        <f>IF(AND('Mapa R. Fiscal'!$Y$44="Muy Alta",'Mapa R. Fiscal'!$AA$44="Mayor"),CONCATENATE("R6C",'Mapa R. Fiscal'!$O$44),"")</f>
        <v/>
      </c>
      <c r="AG11" s="260" t="str">
        <f>IF(AND('Mapa R. Fiscal'!$Y$45="Muy Alta",'Mapa R. Fiscal'!$AA$45="Mayor"),CONCATENATE("R6C",'Mapa R. Fiscal'!$O$45),"")</f>
        <v/>
      </c>
      <c r="AH11" s="261" t="str">
        <f>IF(AND('Mapa R. Fiscal'!$Y$40="Muy Alta",'Mapa R. Fiscal'!$AA$40="Catastrófico"),CONCATENATE("R6C",'Mapa R. Fiscal'!$O$40),"")</f>
        <v/>
      </c>
      <c r="AI11" s="262" t="str">
        <f>IF(AND('Mapa R. Fiscal'!$Y$41="Muy Alta",'Mapa R. Fiscal'!$AA$41="Catastrófico"),CONCATENATE("R6C",'Mapa R. Fiscal'!$O$41),"")</f>
        <v/>
      </c>
      <c r="AJ11" s="262" t="str">
        <f>IF(AND('Mapa R. Fiscal'!$Y$42="Muy Alta",'Mapa R. Fiscal'!$AA$42="Catastrófico"),CONCATENATE("R6C",'Mapa R. Fiscal'!$O$42),"")</f>
        <v/>
      </c>
      <c r="AK11" s="262" t="str">
        <f>IF(AND('Mapa R. Fiscal'!$Y$43="Muy Alta",'Mapa R. Fiscal'!$AA$43="Catastrófico"),CONCATENATE("R6C",'Mapa R. Fiscal'!$O$43),"")</f>
        <v/>
      </c>
      <c r="AL11" s="262" t="str">
        <f>IF(AND('Mapa R. Fiscal'!$Y$44="Muy Alta",'Mapa R. Fiscal'!$AA$44="Catastrófico"),CONCATENATE("R6C",'Mapa R. Fiscal'!$O$44),"")</f>
        <v/>
      </c>
      <c r="AM11" s="263" t="str">
        <f>IF(AND('Mapa R. Fiscal'!$Y$45="Muy Alta",'Mapa R. Fiscal'!$AA$45="Catastrófico"),CONCATENATE("R6C",'Mapa R. Fiscal'!$O$45),"")</f>
        <v/>
      </c>
      <c r="AN11" s="15"/>
      <c r="AO11" s="722"/>
      <c r="AP11" s="723"/>
      <c r="AQ11" s="723"/>
      <c r="AR11" s="723"/>
      <c r="AS11" s="723"/>
      <c r="AT11" s="72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05"/>
      <c r="C12" s="705"/>
      <c r="D12" s="706"/>
      <c r="E12" s="710"/>
      <c r="F12" s="711"/>
      <c r="G12" s="711"/>
      <c r="H12" s="711"/>
      <c r="I12" s="712"/>
      <c r="J12" s="258" t="str">
        <f>IF(AND('Mapa R. Fiscal'!$Y$46="Muy Alta",'Mapa R. Fiscal'!$AA$46="Leve"),CONCATENATE("R7C",'Mapa R. Fiscal'!$O$46),"")</f>
        <v/>
      </c>
      <c r="K12" s="259" t="str">
        <f>IF(AND('Mapa R. Fiscal'!$Y$47="Muy Alta",'Mapa R. Fiscal'!$AA$47="Leve"),CONCATENATE("R7C",'Mapa R. Fiscal'!$O$47),"")</f>
        <v/>
      </c>
      <c r="L12" s="259" t="str">
        <f>IF(AND('Mapa R. Fiscal'!$Y$48="Muy Alta",'Mapa R. Fiscal'!$AA$48="Leve"),CONCATENATE("R7C",'Mapa R. Fiscal'!$O$48),"")</f>
        <v/>
      </c>
      <c r="M12" s="259" t="str">
        <f>IF(AND('Mapa R. Fiscal'!$Y$49="Muy Alta",'Mapa R. Fiscal'!$AA$49="Leve"),CONCATENATE("R7C",'Mapa R. Fiscal'!$O$49),"")</f>
        <v/>
      </c>
      <c r="N12" s="259" t="str">
        <f>IF(AND('Mapa R. Fiscal'!$Y$50="Muy Alta",'Mapa R. Fiscal'!$AA$50="Leve"),CONCATENATE("R7C",'Mapa R. Fiscal'!$O$50),"")</f>
        <v/>
      </c>
      <c r="O12" s="260" t="str">
        <f>IF(AND('Mapa R. Fiscal'!$Y$51="Muy Alta",'Mapa R. Fiscal'!$AA$51="Leve"),CONCATENATE("R7C",'Mapa R. Fiscal'!$O$51),"")</f>
        <v/>
      </c>
      <c r="P12" s="258" t="str">
        <f>IF(AND('Mapa R. Fiscal'!$Y$46="Muy Alta",'Mapa R. Fiscal'!$AA$46="Menor"),CONCATENATE("R7C",'Mapa R. Fiscal'!$O$46),"")</f>
        <v/>
      </c>
      <c r="Q12" s="259" t="str">
        <f>IF(AND('Mapa R. Fiscal'!$Y$47="Muy Alta",'Mapa R. Fiscal'!$AA$47="Menor"),CONCATENATE("R7C",'Mapa R. Fiscal'!$O$47),"")</f>
        <v/>
      </c>
      <c r="R12" s="259" t="str">
        <f>IF(AND('Mapa R. Fiscal'!$Y$48="Muy Alta",'Mapa R. Fiscal'!$AA$48="Menor"),CONCATENATE("R7C",'Mapa R. Fiscal'!$O$48),"")</f>
        <v/>
      </c>
      <c r="S12" s="259" t="str">
        <f>IF(AND('Mapa R. Fiscal'!$Y$49="Muy Alta",'Mapa R. Fiscal'!$AA$49="Menor"),CONCATENATE("R7C",'Mapa R. Fiscal'!$O$49),"")</f>
        <v/>
      </c>
      <c r="T12" s="259" t="str">
        <f>IF(AND('Mapa R. Fiscal'!$Y$50="Muy Alta",'Mapa R. Fiscal'!$AA$50="Menor"),CONCATENATE("R7C",'Mapa R. Fiscal'!$O$50),"")</f>
        <v/>
      </c>
      <c r="U12" s="260" t="str">
        <f>IF(AND('Mapa R. Fiscal'!$Y$51="Muy Alta",'Mapa R. Fiscal'!$AA$51="Menor"),CONCATENATE("R7C",'Mapa R. Fiscal'!$O$51),"")</f>
        <v/>
      </c>
      <c r="V12" s="258" t="str">
        <f>IF(AND('Mapa R. Fiscal'!$Y$46="Muy Alta",'Mapa R. Fiscal'!$AA$46="Moderado"),CONCATENATE("R7C",'Mapa R. Fiscal'!$O$46),"")</f>
        <v/>
      </c>
      <c r="W12" s="259" t="str">
        <f>IF(AND('Mapa R. Fiscal'!$Y$47="Muy Alta",'Mapa R. Fiscal'!$AA$47="Moderado"),CONCATENATE("R7C",'Mapa R. Fiscal'!$O$47),"")</f>
        <v/>
      </c>
      <c r="X12" s="259" t="str">
        <f>IF(AND('Mapa R. Fiscal'!$Y$48="Muy Alta",'Mapa R. Fiscal'!$AA$48="Moderado"),CONCATENATE("R7C",'Mapa R. Fiscal'!$O$48),"")</f>
        <v/>
      </c>
      <c r="Y12" s="259" t="str">
        <f>IF(AND('Mapa R. Fiscal'!$Y$49="Muy Alta",'Mapa R. Fiscal'!$AA$49="Moderado"),CONCATENATE("R7C",'Mapa R. Fiscal'!$O$49),"")</f>
        <v/>
      </c>
      <c r="Z12" s="259" t="str">
        <f>IF(AND('Mapa R. Fiscal'!$Y$50="Muy Alta",'Mapa R. Fiscal'!$AA$50="Moderado"),CONCATENATE("R7C",'Mapa R. Fiscal'!$O$50),"")</f>
        <v/>
      </c>
      <c r="AA12" s="260" t="str">
        <f>IF(AND('Mapa R. Fiscal'!$Y$51="Muy Alta",'Mapa R. Fiscal'!$AA$51="Moderado"),CONCATENATE("R7C",'Mapa R. Fiscal'!$O$51),"")</f>
        <v/>
      </c>
      <c r="AB12" s="258" t="str">
        <f>IF(AND('Mapa R. Fiscal'!$Y$46="Muy Alta",'Mapa R. Fiscal'!$AA$46="Mayor"),CONCATENATE("R7C",'Mapa R. Fiscal'!$O$46),"")</f>
        <v/>
      </c>
      <c r="AC12" s="259" t="str">
        <f>IF(AND('Mapa R. Fiscal'!$Y$47="Muy Alta",'Mapa R. Fiscal'!$AA$47="Mayor"),CONCATENATE("R7C",'Mapa R. Fiscal'!$O$47),"")</f>
        <v/>
      </c>
      <c r="AD12" s="259" t="str">
        <f>IF(AND('Mapa R. Fiscal'!$Y$48="Muy Alta",'Mapa R. Fiscal'!$AA$48="Mayor"),CONCATENATE("R7C",'Mapa R. Fiscal'!$O$48),"")</f>
        <v/>
      </c>
      <c r="AE12" s="259" t="str">
        <f>IF(AND('Mapa R. Fiscal'!$Y$49="Muy Alta",'Mapa R. Fiscal'!$AA$49="Mayor"),CONCATENATE("R7C",'Mapa R. Fiscal'!$O$49),"")</f>
        <v/>
      </c>
      <c r="AF12" s="259" t="str">
        <f>IF(AND('Mapa R. Fiscal'!$Y$50="Muy Alta",'Mapa R. Fiscal'!$AA$50="Mayor"),CONCATENATE("R7C",'Mapa R. Fiscal'!$O$50),"")</f>
        <v/>
      </c>
      <c r="AG12" s="260" t="str">
        <f>IF(AND('Mapa R. Fiscal'!$Y$51="Muy Alta",'Mapa R. Fiscal'!$AA$51="Mayor"),CONCATENATE("R7C",'Mapa R. Fiscal'!$O$51),"")</f>
        <v/>
      </c>
      <c r="AH12" s="261" t="str">
        <f>IF(AND('Mapa R. Fiscal'!$Y$46="Muy Alta",'Mapa R. Fiscal'!$AA$46="Catastrófico"),CONCATENATE("R7C",'Mapa R. Fiscal'!$O$46),"")</f>
        <v/>
      </c>
      <c r="AI12" s="262" t="str">
        <f>IF(AND('Mapa R. Fiscal'!$Y$47="Muy Alta",'Mapa R. Fiscal'!$AA$47="Catastrófico"),CONCATENATE("R7C",'Mapa R. Fiscal'!$O$47),"")</f>
        <v/>
      </c>
      <c r="AJ12" s="262" t="str">
        <f>IF(AND('Mapa R. Fiscal'!$Y$48="Muy Alta",'Mapa R. Fiscal'!$AA$48="Catastrófico"),CONCATENATE("R7C",'Mapa R. Fiscal'!$O$48),"")</f>
        <v/>
      </c>
      <c r="AK12" s="262" t="str">
        <f>IF(AND('Mapa R. Fiscal'!$Y$49="Muy Alta",'Mapa R. Fiscal'!$AA$49="Catastrófico"),CONCATENATE("R7C",'Mapa R. Fiscal'!$O$49),"")</f>
        <v/>
      </c>
      <c r="AL12" s="262" t="str">
        <f>IF(AND('Mapa R. Fiscal'!$Y$50="Muy Alta",'Mapa R. Fiscal'!$AA$50="Catastrófico"),CONCATENATE("R7C",'Mapa R. Fiscal'!$O$50),"")</f>
        <v/>
      </c>
      <c r="AM12" s="263" t="str">
        <f>IF(AND('Mapa R. Fiscal'!$Y$51="Muy Alta",'Mapa R. Fiscal'!$AA$51="Catastrófico"),CONCATENATE("R7C",'Mapa R. Fiscal'!$O$51),"")</f>
        <v/>
      </c>
      <c r="AN12" s="15"/>
      <c r="AO12" s="722"/>
      <c r="AP12" s="723"/>
      <c r="AQ12" s="723"/>
      <c r="AR12" s="723"/>
      <c r="AS12" s="723"/>
      <c r="AT12" s="72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05"/>
      <c r="C13" s="705"/>
      <c r="D13" s="706"/>
      <c r="E13" s="710"/>
      <c r="F13" s="711"/>
      <c r="G13" s="711"/>
      <c r="H13" s="711"/>
      <c r="I13" s="712"/>
      <c r="J13" s="258" t="str">
        <f>IF(AND('Mapa R. Fiscal'!$Y$52="Muy Alta",'Mapa R. Fiscal'!$AA$52="Leve"),CONCATENATE("R8C",'Mapa R. Fiscal'!$O$52),"")</f>
        <v/>
      </c>
      <c r="K13" s="259" t="str">
        <f>IF(AND('Mapa R. Fiscal'!$Y$53="Muy Alta",'Mapa R. Fiscal'!$AA$53="Leve"),CONCATENATE("R8C",'Mapa R. Fiscal'!$O$53),"")</f>
        <v/>
      </c>
      <c r="L13" s="259" t="str">
        <f>IF(AND('Mapa R. Fiscal'!$Y$54="Muy Alta",'Mapa R. Fiscal'!$AA$54="Leve"),CONCATENATE("R8C",'Mapa R. Fiscal'!$O$54),"")</f>
        <v/>
      </c>
      <c r="M13" s="259" t="str">
        <f>IF(AND('Mapa R. Fiscal'!$Y$55="Muy Alta",'Mapa R. Fiscal'!$AA$55="Leve"),CONCATENATE("R8C",'Mapa R. Fiscal'!$O$55),"")</f>
        <v/>
      </c>
      <c r="N13" s="259" t="str">
        <f>IF(AND('Mapa R. Fiscal'!$Y$56="Muy Alta",'Mapa R. Fiscal'!$AA$56="Leve"),CONCATENATE("R8C",'Mapa R. Fiscal'!$O$56),"")</f>
        <v/>
      </c>
      <c r="O13" s="260" t="str">
        <f>IF(AND('Mapa R. Fiscal'!$Y$57="Muy Alta",'Mapa R. Fiscal'!$AA$57="Leve"),CONCATENATE("R8C",'Mapa R. Fiscal'!$O$57),"")</f>
        <v/>
      </c>
      <c r="P13" s="258" t="str">
        <f>IF(AND('Mapa R. Fiscal'!$Y$52="Muy Alta",'Mapa R. Fiscal'!$AA$52="Menor"),CONCATENATE("R8C",'Mapa R. Fiscal'!$O$52),"")</f>
        <v/>
      </c>
      <c r="Q13" s="259" t="str">
        <f>IF(AND('Mapa R. Fiscal'!$Y$53="Muy Alta",'Mapa R. Fiscal'!$AA$53="Menor"),CONCATENATE("R8C",'Mapa R. Fiscal'!$O$53),"")</f>
        <v/>
      </c>
      <c r="R13" s="259" t="str">
        <f>IF(AND('Mapa R. Fiscal'!$Y$54="Muy Alta",'Mapa R. Fiscal'!$AA$54="Menor"),CONCATENATE("R8C",'Mapa R. Fiscal'!$O$54),"")</f>
        <v/>
      </c>
      <c r="S13" s="259" t="str">
        <f>IF(AND('Mapa R. Fiscal'!$Y$55="Muy Alta",'Mapa R. Fiscal'!$AA$55="Menor"),CONCATENATE("R8C",'Mapa R. Fiscal'!$O$55),"")</f>
        <v/>
      </c>
      <c r="T13" s="259" t="str">
        <f>IF(AND('Mapa R. Fiscal'!$Y$56="Muy Alta",'Mapa R. Fiscal'!$AA$56="Menor"),CONCATENATE("R8C",'Mapa R. Fiscal'!$O$56),"")</f>
        <v/>
      </c>
      <c r="U13" s="260" t="str">
        <f>IF(AND('Mapa R. Fiscal'!$Y$57="Muy Alta",'Mapa R. Fiscal'!$AA$57="Menor"),CONCATENATE("R8C",'Mapa R. Fiscal'!$O$57),"")</f>
        <v/>
      </c>
      <c r="V13" s="258" t="str">
        <f>IF(AND('Mapa R. Fiscal'!$Y$52="Muy Alta",'Mapa R. Fiscal'!$AA$52="Moderado"),CONCATENATE("R8C",'Mapa R. Fiscal'!$O$52),"")</f>
        <v/>
      </c>
      <c r="W13" s="259" t="str">
        <f>IF(AND('Mapa R. Fiscal'!$Y$53="Muy Alta",'Mapa R. Fiscal'!$AA$53="Moderado"),CONCATENATE("R8C",'Mapa R. Fiscal'!$O$53),"")</f>
        <v/>
      </c>
      <c r="X13" s="259" t="str">
        <f>IF(AND('Mapa R. Fiscal'!$Y$54="Muy Alta",'Mapa R. Fiscal'!$AA$54="Moderado"),CONCATENATE("R8C",'Mapa R. Fiscal'!$O$54),"")</f>
        <v/>
      </c>
      <c r="Y13" s="259" t="str">
        <f>IF(AND('Mapa R. Fiscal'!$Y$55="Muy Alta",'Mapa R. Fiscal'!$AA$55="Moderado"),CONCATENATE("R8C",'Mapa R. Fiscal'!$O$55),"")</f>
        <v/>
      </c>
      <c r="Z13" s="259" t="str">
        <f>IF(AND('Mapa R. Fiscal'!$Y$56="Muy Alta",'Mapa R. Fiscal'!$AA$56="Moderado"),CONCATENATE("R8C",'Mapa R. Fiscal'!$O$56),"")</f>
        <v/>
      </c>
      <c r="AA13" s="260" t="str">
        <f>IF(AND('Mapa R. Fiscal'!$Y$57="Muy Alta",'Mapa R. Fiscal'!$AA$57="Moderado"),CONCATENATE("R8C",'Mapa R. Fiscal'!$O$57),"")</f>
        <v/>
      </c>
      <c r="AB13" s="258" t="str">
        <f>IF(AND('Mapa R. Fiscal'!$Y$52="Muy Alta",'Mapa R. Fiscal'!$AA$52="Mayor"),CONCATENATE("R8C",'Mapa R. Fiscal'!$O$52),"")</f>
        <v/>
      </c>
      <c r="AC13" s="259" t="str">
        <f>IF(AND('Mapa R. Fiscal'!$Y$53="Muy Alta",'Mapa R. Fiscal'!$AA$53="Mayor"),CONCATENATE("R8C",'Mapa R. Fiscal'!$O$53),"")</f>
        <v/>
      </c>
      <c r="AD13" s="259" t="str">
        <f>IF(AND('Mapa R. Fiscal'!$Y$54="Muy Alta",'Mapa R. Fiscal'!$AA$54="Mayor"),CONCATENATE("R8C",'Mapa R. Fiscal'!$O$54),"")</f>
        <v/>
      </c>
      <c r="AE13" s="259" t="str">
        <f>IF(AND('Mapa R. Fiscal'!$Y$55="Muy Alta",'Mapa R. Fiscal'!$AA$55="Mayor"),CONCATENATE("R8C",'Mapa R. Fiscal'!$O$55),"")</f>
        <v/>
      </c>
      <c r="AF13" s="259" t="str">
        <f>IF(AND('Mapa R. Fiscal'!$Y$56="Muy Alta",'Mapa R. Fiscal'!$AA$56="Mayor"),CONCATENATE("R8C",'Mapa R. Fiscal'!$O$56),"")</f>
        <v/>
      </c>
      <c r="AG13" s="260" t="str">
        <f>IF(AND('Mapa R. Fiscal'!$Y$57="Muy Alta",'Mapa R. Fiscal'!$AA$57="Mayor"),CONCATENATE("R8C",'Mapa R. Fiscal'!$O$57),"")</f>
        <v/>
      </c>
      <c r="AH13" s="261" t="str">
        <f>IF(AND('Mapa R. Fiscal'!$Y$52="Muy Alta",'Mapa R. Fiscal'!$AA$52="Catastrófico"),CONCATENATE("R8C",'Mapa R. Fiscal'!$O$52),"")</f>
        <v/>
      </c>
      <c r="AI13" s="262" t="str">
        <f>IF(AND('Mapa R. Fiscal'!$Y$53="Muy Alta",'Mapa R. Fiscal'!$AA$53="Catastrófico"),CONCATENATE("R8C",'Mapa R. Fiscal'!$O$53),"")</f>
        <v/>
      </c>
      <c r="AJ13" s="262" t="str">
        <f>IF(AND('Mapa R. Fiscal'!$Y$54="Muy Alta",'Mapa R. Fiscal'!$AA$54="Catastrófico"),CONCATENATE("R8C",'Mapa R. Fiscal'!$O$54),"")</f>
        <v/>
      </c>
      <c r="AK13" s="262" t="str">
        <f>IF(AND('Mapa R. Fiscal'!$Y$55="Muy Alta",'Mapa R. Fiscal'!$AA$55="Catastrófico"),CONCATENATE("R8C",'Mapa R. Fiscal'!$O$55),"")</f>
        <v/>
      </c>
      <c r="AL13" s="262" t="str">
        <f>IF(AND('Mapa R. Fiscal'!$Y$56="Muy Alta",'Mapa R. Fiscal'!$AA$56="Catastrófico"),CONCATENATE("R8C",'Mapa R. Fiscal'!$O$56),"")</f>
        <v/>
      </c>
      <c r="AM13" s="263" t="str">
        <f>IF(AND('Mapa R. Fiscal'!$Y$57="Muy Alta",'Mapa R. Fiscal'!$AA$57="Catastrófico"),CONCATENATE("R8C",'Mapa R. Fiscal'!$O$57),"")</f>
        <v/>
      </c>
      <c r="AN13" s="15"/>
      <c r="AO13" s="722"/>
      <c r="AP13" s="723"/>
      <c r="AQ13" s="723"/>
      <c r="AR13" s="723"/>
      <c r="AS13" s="723"/>
      <c r="AT13" s="72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05"/>
      <c r="C14" s="705"/>
      <c r="D14" s="706"/>
      <c r="E14" s="710"/>
      <c r="F14" s="711"/>
      <c r="G14" s="711"/>
      <c r="H14" s="711"/>
      <c r="I14" s="712"/>
      <c r="J14" s="258" t="str">
        <f>IF(AND('Mapa R. Fiscal'!$Y$58="Muy Alta",'Mapa R. Fiscal'!$AA$58="Leve"),CONCATENATE("R9C",'Mapa R. Fiscal'!$O$58),"")</f>
        <v/>
      </c>
      <c r="K14" s="259" t="str">
        <f>IF(AND('Mapa R. Fiscal'!$Y$59="Muy Alta",'Mapa R. Fiscal'!$AA$59="Leve"),CONCATENATE("R9C",'Mapa R. Fiscal'!$O$59),"")</f>
        <v/>
      </c>
      <c r="L14" s="259" t="str">
        <f>IF(AND('Mapa R. Fiscal'!$Y$60="Muy Alta",'Mapa R. Fiscal'!$AA$60="Leve"),CONCATENATE("R9C",'Mapa R. Fiscal'!$O$60),"")</f>
        <v/>
      </c>
      <c r="M14" s="259" t="str">
        <f>IF(AND('Mapa R. Fiscal'!$Y$61="Muy Alta",'Mapa R. Fiscal'!$AA$61="Leve"),CONCATENATE("R9C",'Mapa R. Fiscal'!$O$61),"")</f>
        <v/>
      </c>
      <c r="N14" s="259" t="str">
        <f>IF(AND('Mapa R. Fiscal'!$Y$62="Muy Alta",'Mapa R. Fiscal'!$AA$62="Leve"),CONCATENATE("R9C",'Mapa R. Fiscal'!$O$62),"")</f>
        <v/>
      </c>
      <c r="O14" s="260" t="str">
        <f>IF(AND('Mapa R. Fiscal'!$Y$63="Muy Alta",'Mapa R. Fiscal'!$AA$63="Leve"),CONCATENATE("R9C",'Mapa R. Fiscal'!$O$63),"")</f>
        <v/>
      </c>
      <c r="P14" s="258" t="str">
        <f>IF(AND('Mapa R. Fiscal'!$Y$58="Muy Alta",'Mapa R. Fiscal'!$AA$58="Menor"),CONCATENATE("R9C",'Mapa R. Fiscal'!$O$58),"")</f>
        <v/>
      </c>
      <c r="Q14" s="259" t="str">
        <f>IF(AND('Mapa R. Fiscal'!$Y$59="Muy Alta",'Mapa R. Fiscal'!$AA$59="Menor"),CONCATENATE("R9C",'Mapa R. Fiscal'!$O$59),"")</f>
        <v/>
      </c>
      <c r="R14" s="259" t="str">
        <f>IF(AND('Mapa R. Fiscal'!$Y$60="Muy Alta",'Mapa R. Fiscal'!$AA$60="Menor"),CONCATENATE("R9C",'Mapa R. Fiscal'!$O$60),"")</f>
        <v/>
      </c>
      <c r="S14" s="259" t="str">
        <f>IF(AND('Mapa R. Fiscal'!$Y$61="Muy Alta",'Mapa R. Fiscal'!$AA$61="Menor"),CONCATENATE("R9C",'Mapa R. Fiscal'!$O$61),"")</f>
        <v/>
      </c>
      <c r="T14" s="259" t="str">
        <f>IF(AND('Mapa R. Fiscal'!$Y$62="Muy Alta",'Mapa R. Fiscal'!$AA$62="Menor"),CONCATENATE("R9C",'Mapa R. Fiscal'!$O$62),"")</f>
        <v/>
      </c>
      <c r="U14" s="260" t="str">
        <f>IF(AND('Mapa R. Fiscal'!$Y$63="Muy Alta",'Mapa R. Fiscal'!$AA$63="Menor"),CONCATENATE("R9C",'Mapa R. Fiscal'!$O$63),"")</f>
        <v/>
      </c>
      <c r="V14" s="258" t="str">
        <f>IF(AND('Mapa R. Fiscal'!$Y$58="Muy Alta",'Mapa R. Fiscal'!$AA$58="Moderado"),CONCATENATE("R9C",'Mapa R. Fiscal'!$O$58),"")</f>
        <v/>
      </c>
      <c r="W14" s="259" t="str">
        <f>IF(AND('Mapa R. Fiscal'!$Y$59="Muy Alta",'Mapa R. Fiscal'!$AA$59="Moderado"),CONCATENATE("R9C",'Mapa R. Fiscal'!$O$59),"")</f>
        <v/>
      </c>
      <c r="X14" s="259" t="str">
        <f>IF(AND('Mapa R. Fiscal'!$Y$60="Muy Alta",'Mapa R. Fiscal'!$AA$60="Moderado"),CONCATENATE("R9C",'Mapa R. Fiscal'!$O$60),"")</f>
        <v/>
      </c>
      <c r="Y14" s="259" t="str">
        <f>IF(AND('Mapa R. Fiscal'!$Y$61="Muy Alta",'Mapa R. Fiscal'!$AA$61="Moderado"),CONCATENATE("R9C",'Mapa R. Fiscal'!$O$61),"")</f>
        <v/>
      </c>
      <c r="Z14" s="259" t="str">
        <f>IF(AND('Mapa R. Fiscal'!$Y$62="Muy Alta",'Mapa R. Fiscal'!$AA$62="Moderado"),CONCATENATE("R9C",'Mapa R. Fiscal'!$O$62),"")</f>
        <v/>
      </c>
      <c r="AA14" s="260" t="str">
        <f>IF(AND('Mapa R. Fiscal'!$Y$63="Muy Alta",'Mapa R. Fiscal'!$AA$63="Moderado"),CONCATENATE("R9C",'Mapa R. Fiscal'!$O$63),"")</f>
        <v/>
      </c>
      <c r="AB14" s="258" t="str">
        <f>IF(AND('Mapa R. Fiscal'!$Y$58="Muy Alta",'Mapa R. Fiscal'!$AA$58="Mayor"),CONCATENATE("R9C",'Mapa R. Fiscal'!$O$58),"")</f>
        <v/>
      </c>
      <c r="AC14" s="259" t="str">
        <f>IF(AND('Mapa R. Fiscal'!$Y$59="Muy Alta",'Mapa R. Fiscal'!$AA$59="Mayor"),CONCATENATE("R9C",'Mapa R. Fiscal'!$O$59),"")</f>
        <v/>
      </c>
      <c r="AD14" s="259" t="str">
        <f>IF(AND('Mapa R. Fiscal'!$Y$60="Muy Alta",'Mapa R. Fiscal'!$AA$60="Mayor"),CONCATENATE("R9C",'Mapa R. Fiscal'!$O$60),"")</f>
        <v/>
      </c>
      <c r="AE14" s="259" t="str">
        <f>IF(AND('Mapa R. Fiscal'!$Y$61="Muy Alta",'Mapa R. Fiscal'!$AA$61="Mayor"),CONCATENATE("R9C",'Mapa R. Fiscal'!$O$61),"")</f>
        <v/>
      </c>
      <c r="AF14" s="259" t="str">
        <f>IF(AND('Mapa R. Fiscal'!$Y$62="Muy Alta",'Mapa R. Fiscal'!$AA$62="Mayor"),CONCATENATE("R9C",'Mapa R. Fiscal'!$O$62),"")</f>
        <v/>
      </c>
      <c r="AG14" s="260" t="str">
        <f>IF(AND('Mapa R. Fiscal'!$Y$63="Muy Alta",'Mapa R. Fiscal'!$AA$63="Mayor"),CONCATENATE("R9C",'Mapa R. Fiscal'!$O$63),"")</f>
        <v/>
      </c>
      <c r="AH14" s="261" t="str">
        <f>IF(AND('Mapa R. Fiscal'!$Y$58="Muy Alta",'Mapa R. Fiscal'!$AA$58="Catastrófico"),CONCATENATE("R9C",'Mapa R. Fiscal'!$O$58),"")</f>
        <v/>
      </c>
      <c r="AI14" s="262" t="str">
        <f>IF(AND('Mapa R. Fiscal'!$Y$59="Muy Alta",'Mapa R. Fiscal'!$AA$59="Catastrófico"),CONCATENATE("R9C",'Mapa R. Fiscal'!$O$59),"")</f>
        <v/>
      </c>
      <c r="AJ14" s="262" t="str">
        <f>IF(AND('Mapa R. Fiscal'!$Y$60="Muy Alta",'Mapa R. Fiscal'!$AA$60="Catastrófico"),CONCATENATE("R9C",'Mapa R. Fiscal'!$O$60),"")</f>
        <v/>
      </c>
      <c r="AK14" s="262" t="str">
        <f>IF(AND('Mapa R. Fiscal'!$Y$61="Muy Alta",'Mapa R. Fiscal'!$AA$61="Catastrófico"),CONCATENATE("R9C",'Mapa R. Fiscal'!$O$61),"")</f>
        <v/>
      </c>
      <c r="AL14" s="262" t="str">
        <f>IF(AND('Mapa R. Fiscal'!$Y$62="Muy Alta",'Mapa R. Fiscal'!$AA$62="Catastrófico"),CONCATENATE("R9C",'Mapa R. Fiscal'!$O$62),"")</f>
        <v/>
      </c>
      <c r="AM14" s="263" t="str">
        <f>IF(AND('Mapa R. Fiscal'!$Y$63="Muy Alta",'Mapa R. Fiscal'!$AA$63="Catastrófico"),CONCATENATE("R9C",'Mapa R. Fiscal'!$O$63),"")</f>
        <v/>
      </c>
      <c r="AN14" s="15"/>
      <c r="AO14" s="722"/>
      <c r="AP14" s="723"/>
      <c r="AQ14" s="723"/>
      <c r="AR14" s="723"/>
      <c r="AS14" s="723"/>
      <c r="AT14" s="72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05"/>
      <c r="C15" s="705"/>
      <c r="D15" s="706"/>
      <c r="E15" s="713"/>
      <c r="F15" s="714"/>
      <c r="G15" s="714"/>
      <c r="H15" s="714"/>
      <c r="I15" s="715"/>
      <c r="J15" s="264" t="str">
        <f>IF(AND('Mapa R. Fiscal'!$Y$64="Muy Alta",'Mapa R. Fiscal'!$AA$64="Leve"),CONCATENATE("R10C",'Mapa R. Fiscal'!$O$64),"")</f>
        <v/>
      </c>
      <c r="K15" s="265" t="str">
        <f>IF(AND('Mapa R. Fiscal'!$Y$65="Muy Alta",'Mapa R. Fiscal'!$AA$65="Leve"),CONCATENATE("R10C",'Mapa R. Fiscal'!$O$65),"")</f>
        <v/>
      </c>
      <c r="L15" s="265" t="str">
        <f>IF(AND('Mapa R. Fiscal'!$Y$66="Muy Alta",'Mapa R. Fiscal'!$AA$66="Leve"),CONCATENATE("R10C",'Mapa R. Fiscal'!$O$66),"")</f>
        <v/>
      </c>
      <c r="M15" s="265" t="str">
        <f>IF(AND('Mapa R. Fiscal'!$Y$67="Muy Alta",'Mapa R. Fiscal'!$AA$67="Leve"),CONCATENATE("R10C",'Mapa R. Fiscal'!$O$67),"")</f>
        <v/>
      </c>
      <c r="N15" s="265" t="str">
        <f>IF(AND('Mapa R. Fiscal'!$Y$68="Muy Alta",'Mapa R. Fiscal'!$AA$68="Leve"),CONCATENATE("R10C",'Mapa R. Fiscal'!$O$68),"")</f>
        <v/>
      </c>
      <c r="O15" s="266" t="str">
        <f>IF(AND('Mapa R. Fiscal'!$Y$69="Muy Alta",'Mapa R. Fiscal'!$AA$69="Leve"),CONCATENATE("R10C",'Mapa R. Fiscal'!$O$69),"")</f>
        <v/>
      </c>
      <c r="P15" s="258" t="str">
        <f>IF(AND('Mapa R. Fiscal'!$Y$64="Muy Alta",'Mapa R. Fiscal'!$AA$64="Menor"),CONCATENATE("R10C",'Mapa R. Fiscal'!$O$64),"")</f>
        <v/>
      </c>
      <c r="Q15" s="259" t="str">
        <f>IF(AND('Mapa R. Fiscal'!$Y$65="Muy Alta",'Mapa R. Fiscal'!$AA$65="Menor"),CONCATENATE("R10C",'Mapa R. Fiscal'!$O$65),"")</f>
        <v/>
      </c>
      <c r="R15" s="259" t="str">
        <f>IF(AND('Mapa R. Fiscal'!$Y$66="Muy Alta",'Mapa R. Fiscal'!$AA$66="Menor"),CONCATENATE("R10C",'Mapa R. Fiscal'!$O$66),"")</f>
        <v/>
      </c>
      <c r="S15" s="259" t="str">
        <f>IF(AND('Mapa R. Fiscal'!$Y$67="Muy Alta",'Mapa R. Fiscal'!$AA$67="Menor"),CONCATENATE("R10C",'Mapa R. Fiscal'!$O$67),"")</f>
        <v/>
      </c>
      <c r="T15" s="259" t="str">
        <f>IF(AND('Mapa R. Fiscal'!$Y$68="Muy Alta",'Mapa R. Fiscal'!$AA$68="Menor"),CONCATENATE("R10C",'Mapa R. Fiscal'!$O$68),"")</f>
        <v/>
      </c>
      <c r="U15" s="260" t="str">
        <f>IF(AND('Mapa R. Fiscal'!$Y$69="Muy Alta",'Mapa R. Fiscal'!$AA$69="Menor"),CONCATENATE("R10C",'Mapa R. Fiscal'!$O$69),"")</f>
        <v/>
      </c>
      <c r="V15" s="264" t="str">
        <f>IF(AND('Mapa R. Fiscal'!$Y$64="Muy Alta",'Mapa R. Fiscal'!$AA$64="Moderado"),CONCATENATE("R10C",'Mapa R. Fiscal'!$O$64),"")</f>
        <v/>
      </c>
      <c r="W15" s="265" t="str">
        <f>IF(AND('Mapa R. Fiscal'!$Y$65="Muy Alta",'Mapa R. Fiscal'!$AA$65="Moderado"),CONCATENATE("R10C",'Mapa R. Fiscal'!$O$65),"")</f>
        <v/>
      </c>
      <c r="X15" s="265" t="str">
        <f>IF(AND('Mapa R. Fiscal'!$Y$66="Muy Alta",'Mapa R. Fiscal'!$AA$66="Moderado"),CONCATENATE("R10C",'Mapa R. Fiscal'!$O$66),"")</f>
        <v/>
      </c>
      <c r="Y15" s="265" t="str">
        <f>IF(AND('Mapa R. Fiscal'!$Y$67="Muy Alta",'Mapa R. Fiscal'!$AA$67="Moderado"),CONCATENATE("R10C",'Mapa R. Fiscal'!$O$67),"")</f>
        <v/>
      </c>
      <c r="Z15" s="265" t="str">
        <f>IF(AND('Mapa R. Fiscal'!$Y$68="Muy Alta",'Mapa R. Fiscal'!$AA$68="Moderado"),CONCATENATE("R10C",'Mapa R. Fiscal'!$O$68),"")</f>
        <v/>
      </c>
      <c r="AA15" s="266" t="str">
        <f>IF(AND('Mapa R. Fiscal'!$Y$69="Muy Alta",'Mapa R. Fiscal'!$AA$69="Moderado"),CONCATENATE("R10C",'Mapa R. Fiscal'!$O$69),"")</f>
        <v/>
      </c>
      <c r="AB15" s="258" t="str">
        <f>IF(AND('Mapa R. Fiscal'!$Y$64="Muy Alta",'Mapa R. Fiscal'!$AA$64="Mayor"),CONCATENATE("R10C",'Mapa R. Fiscal'!$O$64),"")</f>
        <v/>
      </c>
      <c r="AC15" s="259" t="str">
        <f>IF(AND('Mapa R. Fiscal'!$Y$65="Muy Alta",'Mapa R. Fiscal'!$AA$65="Mayor"),CONCATENATE("R10C",'Mapa R. Fiscal'!$O$65),"")</f>
        <v/>
      </c>
      <c r="AD15" s="259" t="str">
        <f>IF(AND('Mapa R. Fiscal'!$Y$66="Muy Alta",'Mapa R. Fiscal'!$AA$66="Mayor"),CONCATENATE("R10C",'Mapa R. Fiscal'!$O$66),"")</f>
        <v/>
      </c>
      <c r="AE15" s="259" t="str">
        <f>IF(AND('Mapa R. Fiscal'!$Y$67="Muy Alta",'Mapa R. Fiscal'!$AA$67="Mayor"),CONCATENATE("R10C",'Mapa R. Fiscal'!$O$67),"")</f>
        <v/>
      </c>
      <c r="AF15" s="259" t="str">
        <f>IF(AND('Mapa R. Fiscal'!$Y$68="Muy Alta",'Mapa R. Fiscal'!$AA$68="Mayor"),CONCATENATE("R10C",'Mapa R. Fiscal'!$O$68),"")</f>
        <v/>
      </c>
      <c r="AG15" s="260" t="str">
        <f>IF(AND('Mapa R. Fiscal'!$Y$69="Muy Alta",'Mapa R. Fiscal'!$AA$69="Mayor"),CONCATENATE("R10C",'Mapa R. Fiscal'!$O$69),"")</f>
        <v/>
      </c>
      <c r="AH15" s="267" t="str">
        <f>IF(AND('Mapa R. Fiscal'!$Y$64="Muy Alta",'Mapa R. Fiscal'!$AA$64="Catastrófico"),CONCATENATE("R10C",'Mapa R. Fiscal'!$O$64),"")</f>
        <v/>
      </c>
      <c r="AI15" s="268" t="str">
        <f>IF(AND('Mapa R. Fiscal'!$Y$65="Muy Alta",'Mapa R. Fiscal'!$AA$65="Catastrófico"),CONCATENATE("R10C",'Mapa R. Fiscal'!$O$65),"")</f>
        <v/>
      </c>
      <c r="AJ15" s="268" t="str">
        <f>IF(AND('Mapa R. Fiscal'!$Y$66="Muy Alta",'Mapa R. Fiscal'!$AA$66="Catastrófico"),CONCATENATE("R10C",'Mapa R. Fiscal'!$O$66),"")</f>
        <v/>
      </c>
      <c r="AK15" s="268" t="str">
        <f>IF(AND('Mapa R. Fiscal'!$Y$67="Muy Alta",'Mapa R. Fiscal'!$AA$67="Catastrófico"),CONCATENATE("R10C",'Mapa R. Fiscal'!$O$67),"")</f>
        <v/>
      </c>
      <c r="AL15" s="268" t="str">
        <f>IF(AND('Mapa R. Fiscal'!$Y$68="Muy Alta",'Mapa R. Fiscal'!$AA$68="Catastrófico"),CONCATENATE("R10C",'Mapa R. Fiscal'!$O$68),"")</f>
        <v/>
      </c>
      <c r="AM15" s="269" t="str">
        <f>IF(AND('Mapa R. Fiscal'!$Y$69="Muy Alta",'Mapa R. Fiscal'!$AA$69="Catastrófico"),CONCATENATE("R10C",'Mapa R. Fiscal'!$O$69),"")</f>
        <v/>
      </c>
      <c r="AN15" s="15"/>
      <c r="AO15" s="725"/>
      <c r="AP15" s="726"/>
      <c r="AQ15" s="726"/>
      <c r="AR15" s="726"/>
      <c r="AS15" s="726"/>
      <c r="AT15" s="72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05"/>
      <c r="C16" s="705"/>
      <c r="D16" s="706"/>
      <c r="E16" s="707" t="s">
        <v>563</v>
      </c>
      <c r="F16" s="708"/>
      <c r="G16" s="708"/>
      <c r="H16" s="708"/>
      <c r="I16" s="708"/>
      <c r="J16" s="270" t="str">
        <f>IF(AND('Mapa R. Fiscal'!$Y$10="Alta",'Mapa R. Fiscal'!$AA$10="Leve"),CONCATENATE("R1C",'Mapa R. Fiscal'!$O$10),"")</f>
        <v/>
      </c>
      <c r="K16" s="271" t="str">
        <f ca="1">IF(AND('Mapa R. Fiscal'!$Y$11="Alta",'Mapa R. Fiscal'!$AA$11="Leve"),CONCATENATE("R1C",'Mapa R. Fiscal'!$O$11),"")</f>
        <v/>
      </c>
      <c r="L16" s="271" t="str">
        <f>IF(AND('Mapa R. Fiscal'!$Y$12="Alta",'Mapa R. Fiscal'!$AA$12="Leve"),CONCATENATE("R1C",'Mapa R. Fiscal'!$O$12),"")</f>
        <v/>
      </c>
      <c r="M16" s="271" t="str">
        <f>IF(AND('Mapa R. Fiscal'!$Y$13="Alta",'Mapa R. Fiscal'!$AA$13="Leve"),CONCATENATE("R1C",'Mapa R. Fiscal'!$O$13),"")</f>
        <v/>
      </c>
      <c r="N16" s="271" t="str">
        <f>IF(AND('Mapa R. Fiscal'!$Y$14="Alta",'Mapa R. Fiscal'!$AA$14="Leve"),CONCATENATE("R1C",'Mapa R. Fiscal'!$O$14),"")</f>
        <v/>
      </c>
      <c r="O16" s="272" t="str">
        <f>IF(AND('Mapa R. Fiscal'!$Y$15="Alta",'Mapa R. Fiscal'!$AA$15="Leve"),CONCATENATE("R1C",'Mapa R. Fiscal'!$O$15),"")</f>
        <v/>
      </c>
      <c r="P16" s="270" t="str">
        <f>IF(AND('Mapa R. Fiscal'!$Y$10="Alta",'Mapa R. Fiscal'!$AA$10="Menor"),CONCATENATE("R1C",'Mapa R. Fiscal'!$O$10),"")</f>
        <v/>
      </c>
      <c r="Q16" s="271" t="str">
        <f ca="1">IF(AND('Mapa R. Fiscal'!$Y$11="Alta",'Mapa R. Fiscal'!$AA$11="Menor"),CONCATENATE("R1C",'Mapa R. Fiscal'!$O$11),"")</f>
        <v/>
      </c>
      <c r="R16" s="271" t="str">
        <f>IF(AND('Mapa R. Fiscal'!$Y$12="Alta",'Mapa R. Fiscal'!$AA$12="Menor"),CONCATENATE("R1C",'Mapa R. Fiscal'!$O$12),"")</f>
        <v/>
      </c>
      <c r="S16" s="271" t="str">
        <f>IF(AND('Mapa R. Fiscal'!$Y$13="Alta",'Mapa R. Fiscal'!$AA$13="Menor"),CONCATENATE("R1C",'Mapa R. Fiscal'!$O$13),"")</f>
        <v/>
      </c>
      <c r="T16" s="271" t="str">
        <f>IF(AND('Mapa R. Fiscal'!$Y$14="Alta",'Mapa R. Fiscal'!$AA$14="Menor"),CONCATENATE("R1C",'Mapa R. Fiscal'!$O$14),"")</f>
        <v/>
      </c>
      <c r="U16" s="272" t="str">
        <f>IF(AND('Mapa R. Fiscal'!$Y$15="Alta",'Mapa R. Fiscal'!$AA$15="Menor"),CONCATENATE("R1C",'Mapa R. Fiscal'!$O$15),"")</f>
        <v/>
      </c>
      <c r="V16" s="252" t="str">
        <f>IF(AND('Mapa R. Fiscal'!$Y$10="Alta",'Mapa R. Fiscal'!$AA$10="Moderado"),CONCATENATE("R1C",'Mapa R. Fiscal'!$O$10),"")</f>
        <v/>
      </c>
      <c r="W16" s="253" t="str">
        <f ca="1">IF(AND('Mapa R. Fiscal'!$Y$11="Alta",'Mapa R. Fiscal'!$AA$11="Moderado"),CONCATENATE("R1C",'Mapa R. Fiscal'!$O$11),"")</f>
        <v/>
      </c>
      <c r="X16" s="253" t="str">
        <f>IF(AND('Mapa R. Fiscal'!$Y$12="Alta",'Mapa R. Fiscal'!$AA$12="Moderado"),CONCATENATE("R1C",'Mapa R. Fiscal'!$O$12),"")</f>
        <v/>
      </c>
      <c r="Y16" s="253" t="str">
        <f>IF(AND('Mapa R. Fiscal'!$Y$13="Alta",'Mapa R. Fiscal'!$AA$13="Moderado"),CONCATENATE("R1C",'Mapa R. Fiscal'!$O$13),"")</f>
        <v/>
      </c>
      <c r="Z16" s="253" t="str">
        <f>IF(AND('Mapa R. Fiscal'!$Y$14="Alta",'Mapa R. Fiscal'!$AA$14="Moderado"),CONCATENATE("R1C",'Mapa R. Fiscal'!$O$14),"")</f>
        <v/>
      </c>
      <c r="AA16" s="254" t="str">
        <f>IF(AND('Mapa R. Fiscal'!$Y$15="Alta",'Mapa R. Fiscal'!$AA$15="Moderado"),CONCATENATE("R1C",'Mapa R. Fiscal'!$O$15),"")</f>
        <v/>
      </c>
      <c r="AB16" s="252" t="str">
        <f>IF(AND('Mapa R. Fiscal'!$Y$10="Alta",'Mapa R. Fiscal'!$AA$10="Mayor"),CONCATENATE("R1C",'Mapa R. Fiscal'!$O$10),"")</f>
        <v/>
      </c>
      <c r="AC16" s="253" t="str">
        <f ca="1">IF(AND('Mapa R. Fiscal'!$Y$11="Alta",'Mapa R. Fiscal'!$AA$11="Mayor"),CONCATENATE("R1C",'Mapa R. Fiscal'!$O$11),"")</f>
        <v/>
      </c>
      <c r="AD16" s="253" t="str">
        <f>IF(AND('Mapa R. Fiscal'!$Y$12="Alta",'Mapa R. Fiscal'!$AA$12="Mayor"),CONCATENATE("R1C",'Mapa R. Fiscal'!$O$12),"")</f>
        <v/>
      </c>
      <c r="AE16" s="253" t="str">
        <f>IF(AND('Mapa R. Fiscal'!$Y$13="Alta",'Mapa R. Fiscal'!$AA$13="Mayor"),CONCATENATE("R1C",'Mapa R. Fiscal'!$O$13),"")</f>
        <v/>
      </c>
      <c r="AF16" s="253" t="str">
        <f>IF(AND('Mapa R. Fiscal'!$Y$14="Alta",'Mapa R. Fiscal'!$AA$14="Mayor"),CONCATENATE("R1C",'Mapa R. Fiscal'!$O$14),"")</f>
        <v/>
      </c>
      <c r="AG16" s="254" t="str">
        <f>IF(AND('Mapa R. Fiscal'!$Y$15="Alta",'Mapa R. Fiscal'!$AA$15="Mayor"),CONCATENATE("R1C",'Mapa R. Fiscal'!$O$15),"")</f>
        <v/>
      </c>
      <c r="AH16" s="255" t="str">
        <f>IF(AND('Mapa R. Fiscal'!$Y$10="Alta",'Mapa R. Fiscal'!$AA$10="Catastrófico"),CONCATENATE("R1C",'Mapa R. Fiscal'!$O$10),"")</f>
        <v/>
      </c>
      <c r="AI16" s="256" t="str">
        <f ca="1">IF(AND('Mapa R. Fiscal'!$Y$11="Alta",'Mapa R. Fiscal'!$AA$11="Catastrófico"),CONCATENATE("R1C",'Mapa R. Fiscal'!$O$11),"")</f>
        <v/>
      </c>
      <c r="AJ16" s="256" t="str">
        <f>IF(AND('Mapa R. Fiscal'!$Y$12="Alta",'Mapa R. Fiscal'!$AA$12="Catastrófico"),CONCATENATE("R1C",'Mapa R. Fiscal'!$O$12),"")</f>
        <v/>
      </c>
      <c r="AK16" s="256" t="str">
        <f>IF(AND('Mapa R. Fiscal'!$Y$13="Alta",'Mapa R. Fiscal'!$AA$13="Catastrófico"),CONCATENATE("R1C",'Mapa R. Fiscal'!$O$13),"")</f>
        <v/>
      </c>
      <c r="AL16" s="256" t="str">
        <f>IF(AND('Mapa R. Fiscal'!$Y$14="Alta",'Mapa R. Fiscal'!$AA$14="Catastrófico"),CONCATENATE("R1C",'Mapa R. Fiscal'!$O$14),"")</f>
        <v/>
      </c>
      <c r="AM16" s="257" t="str">
        <f>IF(AND('Mapa R. Fiscal'!$Y$15="Alta",'Mapa R. Fiscal'!$AA$15="Catastrófico"),CONCATENATE("R1C",'Mapa R. Fiscal'!$O$15),"")</f>
        <v/>
      </c>
      <c r="AN16" s="15"/>
      <c r="AO16" s="729" t="s">
        <v>564</v>
      </c>
      <c r="AP16" s="730"/>
      <c r="AQ16" s="730"/>
      <c r="AR16" s="730"/>
      <c r="AS16" s="730"/>
      <c r="AT16" s="73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05"/>
      <c r="C17" s="705"/>
      <c r="D17" s="706"/>
      <c r="E17" s="728"/>
      <c r="F17" s="711"/>
      <c r="G17" s="711"/>
      <c r="H17" s="711"/>
      <c r="I17" s="711"/>
      <c r="J17" s="273" t="str">
        <f>IF(AND('Mapa R. Fiscal'!$Y$16="Alta",'Mapa R. Fiscal'!$AA$16="Leve"),CONCATENATE("R2C",'Mapa R. Fiscal'!$O$16),"")</f>
        <v/>
      </c>
      <c r="K17" s="274" t="str">
        <f>IF(AND('Mapa R. Fiscal'!$Y$17="Alta",'Mapa R. Fiscal'!$AA$17="Leve"),CONCATENATE("R2C",'Mapa R. Fiscal'!$O$17),"")</f>
        <v/>
      </c>
      <c r="L17" s="274" t="str">
        <f>IF(AND('Mapa R. Fiscal'!$Y$18="Alta",'Mapa R. Fiscal'!$AA$18="Leve"),CONCATENATE("R2C",'Mapa R. Fiscal'!$O$18),"")</f>
        <v/>
      </c>
      <c r="M17" s="274" t="str">
        <f>IF(AND('Mapa R. Fiscal'!$Y$19="Alta",'Mapa R. Fiscal'!$AA$19="Leve"),CONCATENATE("R2C",'Mapa R. Fiscal'!$O$19),"")</f>
        <v/>
      </c>
      <c r="N17" s="274" t="str">
        <f>IF(AND('Mapa R. Fiscal'!$Y$20="Alta",'Mapa R. Fiscal'!$AA$20="Leve"),CONCATENATE("R2C",'Mapa R. Fiscal'!$O$20),"")</f>
        <v/>
      </c>
      <c r="O17" s="275" t="str">
        <f>IF(AND('Mapa R. Fiscal'!$Y$21="Alta",'Mapa R. Fiscal'!$AA$21="Leve"),CONCATENATE("R2C",'Mapa R. Fiscal'!$O$21),"")</f>
        <v/>
      </c>
      <c r="P17" s="273" t="str">
        <f>IF(AND('Mapa R. Fiscal'!$Y$16="Alta",'Mapa R. Fiscal'!$AA$16="Menor"),CONCATENATE("R2C",'Mapa R. Fiscal'!$O$16),"")</f>
        <v/>
      </c>
      <c r="Q17" s="274" t="str">
        <f>IF(AND('Mapa R. Fiscal'!$Y$17="Alta",'Mapa R. Fiscal'!$AA$17="Menor"),CONCATENATE("R2C",'Mapa R. Fiscal'!$O$17),"")</f>
        <v/>
      </c>
      <c r="R17" s="274" t="str">
        <f>IF(AND('Mapa R. Fiscal'!$Y$18="Alta",'Mapa R. Fiscal'!$AA$18="Menor"),CONCATENATE("R2C",'Mapa R. Fiscal'!$O$18),"")</f>
        <v/>
      </c>
      <c r="S17" s="274" t="str">
        <f>IF(AND('Mapa R. Fiscal'!$Y$19="Alta",'Mapa R. Fiscal'!$AA$19="Menor"),CONCATENATE("R2C",'Mapa R. Fiscal'!$O$19),"")</f>
        <v/>
      </c>
      <c r="T17" s="274" t="str">
        <f>IF(AND('Mapa R. Fiscal'!$Y$20="Alta",'Mapa R. Fiscal'!$AA$20="Menor"),CONCATENATE("R2C",'Mapa R. Fiscal'!$O$20),"")</f>
        <v/>
      </c>
      <c r="U17" s="275" t="str">
        <f>IF(AND('Mapa R. Fiscal'!$Y$21="Alta",'Mapa R. Fiscal'!$AA$21="Menor"),CONCATENATE("R2C",'Mapa R. Fiscal'!$O$21),"")</f>
        <v/>
      </c>
      <c r="V17" s="258" t="str">
        <f>IF(AND('Mapa R. Fiscal'!$Y$16="Alta",'Mapa R. Fiscal'!$AA$16="Moderado"),CONCATENATE("R2C",'Mapa R. Fiscal'!$O$16),"")</f>
        <v/>
      </c>
      <c r="W17" s="259" t="str">
        <f>IF(AND('Mapa R. Fiscal'!$Y$17="Alta",'Mapa R. Fiscal'!$AA$17="Moderado"),CONCATENATE("R2C",'Mapa R. Fiscal'!$O$17),"")</f>
        <v/>
      </c>
      <c r="X17" s="259" t="str">
        <f>IF(AND('Mapa R. Fiscal'!$Y$18="Alta",'Mapa R. Fiscal'!$AA$18="Moderado"),CONCATENATE("R2C",'Mapa R. Fiscal'!$O$18),"")</f>
        <v/>
      </c>
      <c r="Y17" s="259" t="str">
        <f>IF(AND('Mapa R. Fiscal'!$Y$19="Alta",'Mapa R. Fiscal'!$AA$19="Moderado"),CONCATENATE("R2C",'Mapa R. Fiscal'!$O$19),"")</f>
        <v/>
      </c>
      <c r="Z17" s="259" t="str">
        <f>IF(AND('Mapa R. Fiscal'!$Y$20="Alta",'Mapa R. Fiscal'!$AA$20="Moderado"),CONCATENATE("R2C",'Mapa R. Fiscal'!$O$20),"")</f>
        <v/>
      </c>
      <c r="AA17" s="260" t="str">
        <f>IF(AND('Mapa R. Fiscal'!$Y$21="Alta",'Mapa R. Fiscal'!$AA$21="Moderado"),CONCATENATE("R2C",'Mapa R. Fiscal'!$O$21),"")</f>
        <v/>
      </c>
      <c r="AB17" s="258" t="str">
        <f>IF(AND('Mapa R. Fiscal'!$Y$16="Alta",'Mapa R. Fiscal'!$AA$16="Mayor"),CONCATENATE("R2C",'Mapa R. Fiscal'!$O$16),"")</f>
        <v/>
      </c>
      <c r="AC17" s="259" t="str">
        <f>IF(AND('Mapa R. Fiscal'!$Y$17="Alta",'Mapa R. Fiscal'!$AA$17="Mayor"),CONCATENATE("R2C",'Mapa R. Fiscal'!$O$17),"")</f>
        <v/>
      </c>
      <c r="AD17" s="259" t="str">
        <f>IF(AND('Mapa R. Fiscal'!$Y$18="Alta",'Mapa R. Fiscal'!$AA$18="Mayor"),CONCATENATE("R2C",'Mapa R. Fiscal'!$O$18),"")</f>
        <v/>
      </c>
      <c r="AE17" s="259" t="str">
        <f>IF(AND('Mapa R. Fiscal'!$Y$19="Alta",'Mapa R. Fiscal'!$AA$19="Mayor"),CONCATENATE("R2C",'Mapa R. Fiscal'!$O$19),"")</f>
        <v/>
      </c>
      <c r="AF17" s="259" t="str">
        <f>IF(AND('Mapa R. Fiscal'!$Y$20="Alta",'Mapa R. Fiscal'!$AA$20="Mayor"),CONCATENATE("R2C",'Mapa R. Fiscal'!$O$20),"")</f>
        <v/>
      </c>
      <c r="AG17" s="260" t="str">
        <f>IF(AND('Mapa R. Fiscal'!$Y$21="Alta",'Mapa R. Fiscal'!$AA$21="Mayor"),CONCATENATE("R2C",'Mapa R. Fiscal'!$O$21),"")</f>
        <v/>
      </c>
      <c r="AH17" s="261" t="str">
        <f>IF(AND('Mapa R. Fiscal'!$Y$16="Alta",'Mapa R. Fiscal'!$AA$16="Catastrófico"),CONCATENATE("R2C",'Mapa R. Fiscal'!$O$16),"")</f>
        <v/>
      </c>
      <c r="AI17" s="262" t="str">
        <f>IF(AND('Mapa R. Fiscal'!$Y$17="Alta",'Mapa R. Fiscal'!$AA$17="Catastrófico"),CONCATENATE("R2C",'Mapa R. Fiscal'!$O$17),"")</f>
        <v/>
      </c>
      <c r="AJ17" s="262" t="str">
        <f>IF(AND('Mapa R. Fiscal'!$Y$18="Alta",'Mapa R. Fiscal'!$AA$18="Catastrófico"),CONCATENATE("R2C",'Mapa R. Fiscal'!$O$18),"")</f>
        <v/>
      </c>
      <c r="AK17" s="262" t="str">
        <f>IF(AND('Mapa R. Fiscal'!$Y$19="Alta",'Mapa R. Fiscal'!$AA$19="Catastrófico"),CONCATENATE("R2C",'Mapa R. Fiscal'!$O$19),"")</f>
        <v/>
      </c>
      <c r="AL17" s="262" t="str">
        <f>IF(AND('Mapa R. Fiscal'!$Y$20="Alta",'Mapa R. Fiscal'!$AA$20="Catastrófico"),CONCATENATE("R2C",'Mapa R. Fiscal'!$O$20),"")</f>
        <v/>
      </c>
      <c r="AM17" s="263" t="str">
        <f>IF(AND('Mapa R. Fiscal'!$Y$21="Alta",'Mapa R. Fiscal'!$AA$21="Catastrófico"),CONCATENATE("R2C",'Mapa R. Fiscal'!$O$21),"")</f>
        <v/>
      </c>
      <c r="AN17" s="15"/>
      <c r="AO17" s="732"/>
      <c r="AP17" s="733"/>
      <c r="AQ17" s="733"/>
      <c r="AR17" s="733"/>
      <c r="AS17" s="733"/>
      <c r="AT17" s="73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05"/>
      <c r="C18" s="705"/>
      <c r="D18" s="706"/>
      <c r="E18" s="710"/>
      <c r="F18" s="711"/>
      <c r="G18" s="711"/>
      <c r="H18" s="711"/>
      <c r="I18" s="711"/>
      <c r="J18" s="273" t="str">
        <f>IF(AND('Mapa R. Fiscal'!$Y$22="Alta",'Mapa R. Fiscal'!$AA$22="Leve"),CONCATENATE("R3C",'Mapa R. Fiscal'!$O$22),"")</f>
        <v/>
      </c>
      <c r="K18" s="274" t="str">
        <f>IF(AND('Mapa R. Fiscal'!$Y$23="Alta",'Mapa R. Fiscal'!$AA$23="Leve"),CONCATENATE("R3C",'Mapa R. Fiscal'!$O$23),"")</f>
        <v/>
      </c>
      <c r="L18" s="274" t="str">
        <f>IF(AND('Mapa R. Fiscal'!$Y$24="Alta",'Mapa R. Fiscal'!$AA$24="Leve"),CONCATENATE("R3C",'Mapa R. Fiscal'!$O$24),"")</f>
        <v/>
      </c>
      <c r="M18" s="274" t="str">
        <f>IF(AND('Mapa R. Fiscal'!$Y$25="Alta",'Mapa R. Fiscal'!$AA$25="Leve"),CONCATENATE("R3C",'Mapa R. Fiscal'!$O$25),"")</f>
        <v/>
      </c>
      <c r="N18" s="274" t="str">
        <f>IF(AND('Mapa R. Fiscal'!$Y$26="Alta",'Mapa R. Fiscal'!$AA$26="Leve"),CONCATENATE("R3C",'Mapa R. Fiscal'!$O$26),"")</f>
        <v/>
      </c>
      <c r="O18" s="275" t="str">
        <f>IF(AND('Mapa R. Fiscal'!$Y$27="Alta",'Mapa R. Fiscal'!$AA$27="Leve"),CONCATENATE("R3C",'Mapa R. Fiscal'!$O$27),"")</f>
        <v/>
      </c>
      <c r="P18" s="273" t="str">
        <f>IF(AND('Mapa R. Fiscal'!$Y$22="Alta",'Mapa R. Fiscal'!$AA$22="Menor"),CONCATENATE("R3C",'Mapa R. Fiscal'!$O$22),"")</f>
        <v/>
      </c>
      <c r="Q18" s="274" t="str">
        <f>IF(AND('Mapa R. Fiscal'!$Y$23="Alta",'Mapa R. Fiscal'!$AA$23="Menor"),CONCATENATE("R3C",'Mapa R. Fiscal'!$O$23),"")</f>
        <v/>
      </c>
      <c r="R18" s="274" t="str">
        <f>IF(AND('Mapa R. Fiscal'!$Y$24="Alta",'Mapa R. Fiscal'!$AA$24="Menor"),CONCATENATE("R3C",'Mapa R. Fiscal'!$O$24),"")</f>
        <v/>
      </c>
      <c r="S18" s="274" t="str">
        <f>IF(AND('Mapa R. Fiscal'!$Y$25="Alta",'Mapa R. Fiscal'!$AA$25="Menor"),CONCATENATE("R3C",'Mapa R. Fiscal'!$O$25),"")</f>
        <v/>
      </c>
      <c r="T18" s="274" t="str">
        <f>IF(AND('Mapa R. Fiscal'!$Y$26="Alta",'Mapa R. Fiscal'!$AA$26="Menor"),CONCATENATE("R3C",'Mapa R. Fiscal'!$O$26),"")</f>
        <v/>
      </c>
      <c r="U18" s="275" t="str">
        <f>IF(AND('Mapa R. Fiscal'!$Y$27="Alta",'Mapa R. Fiscal'!$AA$27="Menor"),CONCATENATE("R3C",'Mapa R. Fiscal'!$O$27),"")</f>
        <v/>
      </c>
      <c r="V18" s="258" t="str">
        <f>IF(AND('Mapa R. Fiscal'!$Y$22="Alta",'Mapa R. Fiscal'!$AA$22="Moderado"),CONCATENATE("R3C",'Mapa R. Fiscal'!$O$22),"")</f>
        <v/>
      </c>
      <c r="W18" s="259" t="str">
        <f>IF(AND('Mapa R. Fiscal'!$Y$23="Alta",'Mapa R. Fiscal'!$AA$23="Moderado"),CONCATENATE("R3C",'Mapa R. Fiscal'!$O$23),"")</f>
        <v/>
      </c>
      <c r="X18" s="259" t="str">
        <f>IF(AND('Mapa R. Fiscal'!$Y$24="Alta",'Mapa R. Fiscal'!$AA$24="Moderado"),CONCATENATE("R3C",'Mapa R. Fiscal'!$O$24),"")</f>
        <v/>
      </c>
      <c r="Y18" s="259" t="str">
        <f>IF(AND('Mapa R. Fiscal'!$Y$25="Alta",'Mapa R. Fiscal'!$AA$25="Moderado"),CONCATENATE("R3C",'Mapa R. Fiscal'!$O$25),"")</f>
        <v/>
      </c>
      <c r="Z18" s="259" t="str">
        <f>IF(AND('Mapa R. Fiscal'!$Y$26="Alta",'Mapa R. Fiscal'!$AA$26="Moderado"),CONCATENATE("R3C",'Mapa R. Fiscal'!$O$26),"")</f>
        <v/>
      </c>
      <c r="AA18" s="260" t="str">
        <f>IF(AND('Mapa R. Fiscal'!$Y$27="Alta",'Mapa R. Fiscal'!$AA$27="Moderado"),CONCATENATE("R3C",'Mapa R. Fiscal'!$O$27),"")</f>
        <v/>
      </c>
      <c r="AB18" s="258" t="str">
        <f>IF(AND('Mapa R. Fiscal'!$Y$22="Alta",'Mapa R. Fiscal'!$AA$22="Mayor"),CONCATENATE("R3C",'Mapa R. Fiscal'!$O$22),"")</f>
        <v/>
      </c>
      <c r="AC18" s="259" t="str">
        <f>IF(AND('Mapa R. Fiscal'!$Y$23="Alta",'Mapa R. Fiscal'!$AA$23="Mayor"),CONCATENATE("R3C",'Mapa R. Fiscal'!$O$23),"")</f>
        <v/>
      </c>
      <c r="AD18" s="259" t="str">
        <f>IF(AND('Mapa R. Fiscal'!$Y$24="Alta",'Mapa R. Fiscal'!$AA$24="Mayor"),CONCATENATE("R3C",'Mapa R. Fiscal'!$O$24),"")</f>
        <v/>
      </c>
      <c r="AE18" s="259" t="str">
        <f>IF(AND('Mapa R. Fiscal'!$Y$25="Alta",'Mapa R. Fiscal'!$AA$25="Mayor"),CONCATENATE("R3C",'Mapa R. Fiscal'!$O$25),"")</f>
        <v/>
      </c>
      <c r="AF18" s="259" t="str">
        <f>IF(AND('Mapa R. Fiscal'!$Y$26="Alta",'Mapa R. Fiscal'!$AA$26="Mayor"),CONCATENATE("R3C",'Mapa R. Fiscal'!$O$26),"")</f>
        <v/>
      </c>
      <c r="AG18" s="260" t="str">
        <f>IF(AND('Mapa R. Fiscal'!$Y$27="Alta",'Mapa R. Fiscal'!$AA$27="Mayor"),CONCATENATE("R3C",'Mapa R. Fiscal'!$O$27),"")</f>
        <v/>
      </c>
      <c r="AH18" s="261" t="str">
        <f>IF(AND('Mapa R. Fiscal'!$Y$22="Alta",'Mapa R. Fiscal'!$AA$22="Catastrófico"),CONCATENATE("R3C",'Mapa R. Fiscal'!$O$22),"")</f>
        <v/>
      </c>
      <c r="AI18" s="262" t="str">
        <f>IF(AND('Mapa R. Fiscal'!$Y$23="Alta",'Mapa R. Fiscal'!$AA$23="Catastrófico"),CONCATENATE("R3C",'Mapa R. Fiscal'!$O$23),"")</f>
        <v/>
      </c>
      <c r="AJ18" s="262" t="str">
        <f>IF(AND('Mapa R. Fiscal'!$Y$24="Alta",'Mapa R. Fiscal'!$AA$24="Catastrófico"),CONCATENATE("R3C",'Mapa R. Fiscal'!$O$24),"")</f>
        <v/>
      </c>
      <c r="AK18" s="262" t="str">
        <f>IF(AND('Mapa R. Fiscal'!$Y$25="Alta",'Mapa R. Fiscal'!$AA$25="Catastrófico"),CONCATENATE("R3C",'Mapa R. Fiscal'!$O$25),"")</f>
        <v/>
      </c>
      <c r="AL18" s="262" t="str">
        <f>IF(AND('Mapa R. Fiscal'!$Y$26="Alta",'Mapa R. Fiscal'!$AA$26="Catastrófico"),CONCATENATE("R3C",'Mapa R. Fiscal'!$O$26),"")</f>
        <v/>
      </c>
      <c r="AM18" s="263" t="str">
        <f>IF(AND('Mapa R. Fiscal'!$Y$27="Alta",'Mapa R. Fiscal'!$AA$27="Catastrófico"),CONCATENATE("R3C",'Mapa R. Fiscal'!$O$27),"")</f>
        <v/>
      </c>
      <c r="AN18" s="15"/>
      <c r="AO18" s="732"/>
      <c r="AP18" s="733"/>
      <c r="AQ18" s="733"/>
      <c r="AR18" s="733"/>
      <c r="AS18" s="733"/>
      <c r="AT18" s="73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05"/>
      <c r="C19" s="705"/>
      <c r="D19" s="706"/>
      <c r="E19" s="710"/>
      <c r="F19" s="711"/>
      <c r="G19" s="711"/>
      <c r="H19" s="711"/>
      <c r="I19" s="711"/>
      <c r="J19" s="273" t="str">
        <f>IF(AND('Mapa R. Fiscal'!$Y$28="Alta",'Mapa R. Fiscal'!$AA$28="Leve"),CONCATENATE("R4C",'Mapa R. Fiscal'!$O$28),"")</f>
        <v/>
      </c>
      <c r="K19" s="274" t="str">
        <f>IF(AND('Mapa R. Fiscal'!$Y$29="Alta",'Mapa R. Fiscal'!$AA$29="Leve"),CONCATENATE("R4C",'Mapa R. Fiscal'!$O$29),"")</f>
        <v/>
      </c>
      <c r="L19" s="274" t="str">
        <f>IF(AND('Mapa R. Fiscal'!$Y$30="Alta",'Mapa R. Fiscal'!$AA$30="Leve"),CONCATENATE("R4C",'Mapa R. Fiscal'!$O$30),"")</f>
        <v/>
      </c>
      <c r="M19" s="274" t="str">
        <f>IF(AND('Mapa R. Fiscal'!$Y$31="Alta",'Mapa R. Fiscal'!$AA$31="Leve"),CONCATENATE("R4C",'Mapa R. Fiscal'!$O$31),"")</f>
        <v/>
      </c>
      <c r="N19" s="274" t="str">
        <f>IF(AND('Mapa R. Fiscal'!$Y$32="Alta",'Mapa R. Fiscal'!$AA$32="Leve"),CONCATENATE("R4C",'Mapa R. Fiscal'!$O$32),"")</f>
        <v/>
      </c>
      <c r="O19" s="275" t="str">
        <f>IF(AND('Mapa R. Fiscal'!$Y$33="Alta",'Mapa R. Fiscal'!$AA$33="Leve"),CONCATENATE("R4C",'Mapa R. Fiscal'!$O$33),"")</f>
        <v/>
      </c>
      <c r="P19" s="273" t="str">
        <f>IF(AND('Mapa R. Fiscal'!$Y$28="Alta",'Mapa R. Fiscal'!$AA$28="Menor"),CONCATENATE("R4C",'Mapa R. Fiscal'!$O$28),"")</f>
        <v/>
      </c>
      <c r="Q19" s="274" t="str">
        <f>IF(AND('Mapa R. Fiscal'!$Y$29="Alta",'Mapa R. Fiscal'!$AA$29="Menor"),CONCATENATE("R4C",'Mapa R. Fiscal'!$O$29),"")</f>
        <v/>
      </c>
      <c r="R19" s="274" t="str">
        <f>IF(AND('Mapa R. Fiscal'!$Y$30="Alta",'Mapa R. Fiscal'!$AA$30="Menor"),CONCATENATE("R4C",'Mapa R. Fiscal'!$O$30),"")</f>
        <v/>
      </c>
      <c r="S19" s="274" t="str">
        <f>IF(AND('Mapa R. Fiscal'!$Y$31="Alta",'Mapa R. Fiscal'!$AA$31="Menor"),CONCATENATE("R4C",'Mapa R. Fiscal'!$O$31),"")</f>
        <v/>
      </c>
      <c r="T19" s="274" t="str">
        <f>IF(AND('Mapa R. Fiscal'!$Y$32="Alta",'Mapa R. Fiscal'!$AA$32="Menor"),CONCATENATE("R4C",'Mapa R. Fiscal'!$O$32),"")</f>
        <v/>
      </c>
      <c r="U19" s="275" t="str">
        <f>IF(AND('Mapa R. Fiscal'!$Y$33="Alta",'Mapa R. Fiscal'!$AA$33="Menor"),CONCATENATE("R4C",'Mapa R. Fiscal'!$O$33),"")</f>
        <v/>
      </c>
      <c r="V19" s="258" t="str">
        <f>IF(AND('Mapa R. Fiscal'!$Y$28="Alta",'Mapa R. Fiscal'!$AA$28="Moderado"),CONCATENATE("R4C",'Mapa R. Fiscal'!$O$28),"")</f>
        <v/>
      </c>
      <c r="W19" s="259" t="str">
        <f>IF(AND('Mapa R. Fiscal'!$Y$29="Alta",'Mapa R. Fiscal'!$AA$29="Moderado"),CONCATENATE("R4C",'Mapa R. Fiscal'!$O$29),"")</f>
        <v/>
      </c>
      <c r="X19" s="259" t="str">
        <f>IF(AND('Mapa R. Fiscal'!$Y$30="Alta",'Mapa R. Fiscal'!$AA$30="Moderado"),CONCATENATE("R4C",'Mapa R. Fiscal'!$O$30),"")</f>
        <v/>
      </c>
      <c r="Y19" s="259" t="str">
        <f>IF(AND('Mapa R. Fiscal'!$Y$31="Alta",'Mapa R. Fiscal'!$AA$31="Moderado"),CONCATENATE("R4C",'Mapa R. Fiscal'!$O$31),"")</f>
        <v/>
      </c>
      <c r="Z19" s="259" t="str">
        <f>IF(AND('Mapa R. Fiscal'!$Y$32="Alta",'Mapa R. Fiscal'!$AA$32="Moderado"),CONCATENATE("R4C",'Mapa R. Fiscal'!$O$32),"")</f>
        <v/>
      </c>
      <c r="AA19" s="260" t="str">
        <f>IF(AND('Mapa R. Fiscal'!$Y$33="Alta",'Mapa R. Fiscal'!$AA$33="Moderado"),CONCATENATE("R4C",'Mapa R. Fiscal'!$O$33),"")</f>
        <v/>
      </c>
      <c r="AB19" s="258" t="str">
        <f>IF(AND('Mapa R. Fiscal'!$Y$28="Alta",'Mapa R. Fiscal'!$AA$28="Mayor"),CONCATENATE("R4C",'Mapa R. Fiscal'!$O$28),"")</f>
        <v/>
      </c>
      <c r="AC19" s="259" t="str">
        <f>IF(AND('Mapa R. Fiscal'!$Y$29="Alta",'Mapa R. Fiscal'!$AA$29="Mayor"),CONCATENATE("R4C",'Mapa R. Fiscal'!$O$29),"")</f>
        <v/>
      </c>
      <c r="AD19" s="259" t="str">
        <f>IF(AND('Mapa R. Fiscal'!$Y$30="Alta",'Mapa R. Fiscal'!$AA$30="Mayor"),CONCATENATE("R4C",'Mapa R. Fiscal'!$O$30),"")</f>
        <v/>
      </c>
      <c r="AE19" s="259" t="str">
        <f>IF(AND('Mapa R. Fiscal'!$Y$31="Alta",'Mapa R. Fiscal'!$AA$31="Mayor"),CONCATENATE("R4C",'Mapa R. Fiscal'!$O$31),"")</f>
        <v/>
      </c>
      <c r="AF19" s="259" t="str">
        <f>IF(AND('Mapa R. Fiscal'!$Y$32="Alta",'Mapa R. Fiscal'!$AA$32="Mayor"),CONCATENATE("R4C",'Mapa R. Fiscal'!$O$32),"")</f>
        <v/>
      </c>
      <c r="AG19" s="260" t="str">
        <f>IF(AND('Mapa R. Fiscal'!$Y$33="Alta",'Mapa R. Fiscal'!$AA$33="Mayor"),CONCATENATE("R4C",'Mapa R. Fiscal'!$O$33),"")</f>
        <v/>
      </c>
      <c r="AH19" s="261" t="str">
        <f>IF(AND('Mapa R. Fiscal'!$Y$28="Alta",'Mapa R. Fiscal'!$AA$28="Catastrófico"),CONCATENATE("R4C",'Mapa R. Fiscal'!$O$28),"")</f>
        <v/>
      </c>
      <c r="AI19" s="262" t="str">
        <f>IF(AND('Mapa R. Fiscal'!$Y$29="Alta",'Mapa R. Fiscal'!$AA$29="Catastrófico"),CONCATENATE("R4C",'Mapa R. Fiscal'!$O$29),"")</f>
        <v/>
      </c>
      <c r="AJ19" s="262" t="str">
        <f>IF(AND('Mapa R. Fiscal'!$Y$30="Alta",'Mapa R. Fiscal'!$AA$30="Catastrófico"),CONCATENATE("R4C",'Mapa R. Fiscal'!$O$30),"")</f>
        <v/>
      </c>
      <c r="AK19" s="262" t="str">
        <f>IF(AND('Mapa R. Fiscal'!$Y$31="Alta",'Mapa R. Fiscal'!$AA$31="Catastrófico"),CONCATENATE("R4C",'Mapa R. Fiscal'!$O$31),"")</f>
        <v/>
      </c>
      <c r="AL19" s="262" t="str">
        <f>IF(AND('Mapa R. Fiscal'!$Y$32="Alta",'Mapa R. Fiscal'!$AA$32="Catastrófico"),CONCATENATE("R4C",'Mapa R. Fiscal'!$O$32),"")</f>
        <v/>
      </c>
      <c r="AM19" s="263" t="str">
        <f>IF(AND('Mapa R. Fiscal'!$Y$33="Alta",'Mapa R. Fiscal'!$AA$33="Catastrófico"),CONCATENATE("R4C",'Mapa R. Fiscal'!$O$33),"")</f>
        <v/>
      </c>
      <c r="AN19" s="15"/>
      <c r="AO19" s="732"/>
      <c r="AP19" s="733"/>
      <c r="AQ19" s="733"/>
      <c r="AR19" s="733"/>
      <c r="AS19" s="733"/>
      <c r="AT19" s="73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05"/>
      <c r="C20" s="705"/>
      <c r="D20" s="706"/>
      <c r="E20" s="710"/>
      <c r="F20" s="711"/>
      <c r="G20" s="711"/>
      <c r="H20" s="711"/>
      <c r="I20" s="711"/>
      <c r="J20" s="273" t="str">
        <f>IF(AND('Mapa R. Fiscal'!$Y$34="Alta",'Mapa R. Fiscal'!$AA$34="Leve"),CONCATENATE("R5C",'Mapa R. Fiscal'!$O$34),"")</f>
        <v/>
      </c>
      <c r="K20" s="274" t="str">
        <f>IF(AND('Mapa R. Fiscal'!$Y$35="Alta",'Mapa R. Fiscal'!$AA$35="Leve"),CONCATENATE("R5C",'Mapa R. Fiscal'!$O$35),"")</f>
        <v/>
      </c>
      <c r="L20" s="274" t="str">
        <f>IF(AND('Mapa R. Fiscal'!$Y$36="Alta",'Mapa R. Fiscal'!$AA$36="Leve"),CONCATENATE("R5C",'Mapa R. Fiscal'!$O$36),"")</f>
        <v/>
      </c>
      <c r="M20" s="274" t="str">
        <f>IF(AND('Mapa R. Fiscal'!$Y$37="Alta",'Mapa R. Fiscal'!$AA$37="Leve"),CONCATENATE("R5C",'Mapa R. Fiscal'!$O$37),"")</f>
        <v/>
      </c>
      <c r="N20" s="274" t="str">
        <f>IF(AND('Mapa R. Fiscal'!$Y$38="Alta",'Mapa R. Fiscal'!$AA$38="Leve"),CONCATENATE("R5C",'Mapa R. Fiscal'!$O$38),"")</f>
        <v/>
      </c>
      <c r="O20" s="275" t="str">
        <f>IF(AND('Mapa R. Fiscal'!$Y$39="Alta",'Mapa R. Fiscal'!$AA$39="Leve"),CONCATENATE("R5C",'Mapa R. Fiscal'!$O$39),"")</f>
        <v/>
      </c>
      <c r="P20" s="273" t="str">
        <f>IF(AND('Mapa R. Fiscal'!$Y$34="Alta",'Mapa R. Fiscal'!$AA$34="Menor"),CONCATENATE("R5C",'Mapa R. Fiscal'!$O$34),"")</f>
        <v/>
      </c>
      <c r="Q20" s="274" t="str">
        <f>IF(AND('Mapa R. Fiscal'!$Y$35="Alta",'Mapa R. Fiscal'!$AA$35="Menor"),CONCATENATE("R5C",'Mapa R. Fiscal'!$O$35),"")</f>
        <v/>
      </c>
      <c r="R20" s="274" t="str">
        <f>IF(AND('Mapa R. Fiscal'!$Y$36="Alta",'Mapa R. Fiscal'!$AA$36="Menor"),CONCATENATE("R5C",'Mapa R. Fiscal'!$O$36),"")</f>
        <v/>
      </c>
      <c r="S20" s="274" t="str">
        <f>IF(AND('Mapa R. Fiscal'!$Y$37="Alta",'Mapa R. Fiscal'!$AA$37="Menor"),CONCATENATE("R5C",'Mapa R. Fiscal'!$O$37),"")</f>
        <v/>
      </c>
      <c r="T20" s="274" t="str">
        <f>IF(AND('Mapa R. Fiscal'!$Y$38="Alta",'Mapa R. Fiscal'!$AA$38="Menor"),CONCATENATE("R5C",'Mapa R. Fiscal'!$O$38),"")</f>
        <v/>
      </c>
      <c r="U20" s="275" t="str">
        <f>IF(AND('Mapa R. Fiscal'!$Y$39="Alta",'Mapa R. Fiscal'!$AA$39="Menor"),CONCATENATE("R5C",'Mapa R. Fiscal'!$O$39),"")</f>
        <v/>
      </c>
      <c r="V20" s="258" t="str">
        <f>IF(AND('Mapa R. Fiscal'!$Y$34="Alta",'Mapa R. Fiscal'!$AA$34="Moderado"),CONCATENATE("R5C",'Mapa R. Fiscal'!$O$34),"")</f>
        <v/>
      </c>
      <c r="W20" s="259" t="str">
        <f>IF(AND('Mapa R. Fiscal'!$Y$35="Alta",'Mapa R. Fiscal'!$AA$35="Moderado"),CONCATENATE("R5C",'Mapa R. Fiscal'!$O$35),"")</f>
        <v/>
      </c>
      <c r="X20" s="259" t="str">
        <f>IF(AND('Mapa R. Fiscal'!$Y$36="Alta",'Mapa R. Fiscal'!$AA$36="Moderado"),CONCATENATE("R5C",'Mapa R. Fiscal'!$O$36),"")</f>
        <v/>
      </c>
      <c r="Y20" s="259" t="str">
        <f>IF(AND('Mapa R. Fiscal'!$Y$37="Alta",'Mapa R. Fiscal'!$AA$37="Moderado"),CONCATENATE("R5C",'Mapa R. Fiscal'!$O$37),"")</f>
        <v/>
      </c>
      <c r="Z20" s="259" t="str">
        <f>IF(AND('Mapa R. Fiscal'!$Y$38="Alta",'Mapa R. Fiscal'!$AA$38="Moderado"),CONCATENATE("R5C",'Mapa R. Fiscal'!$O$38),"")</f>
        <v/>
      </c>
      <c r="AA20" s="260" t="str">
        <f>IF(AND('Mapa R. Fiscal'!$Y$39="Alta",'Mapa R. Fiscal'!$AA$39="Moderado"),CONCATENATE("R5C",'Mapa R. Fiscal'!$O$39),"")</f>
        <v/>
      </c>
      <c r="AB20" s="258" t="str">
        <f>IF(AND('Mapa R. Fiscal'!$Y$34="Alta",'Mapa R. Fiscal'!$AA$34="Mayor"),CONCATENATE("R5C",'Mapa R. Fiscal'!$O$34),"")</f>
        <v/>
      </c>
      <c r="AC20" s="259" t="str">
        <f>IF(AND('Mapa R. Fiscal'!$Y$35="Alta",'Mapa R. Fiscal'!$AA$35="Mayor"),CONCATENATE("R5C",'Mapa R. Fiscal'!$O$35),"")</f>
        <v/>
      </c>
      <c r="AD20" s="259" t="str">
        <f>IF(AND('Mapa R. Fiscal'!$Y$36="Alta",'Mapa R. Fiscal'!$AA$36="Mayor"),CONCATENATE("R5C",'Mapa R. Fiscal'!$O$36),"")</f>
        <v/>
      </c>
      <c r="AE20" s="259" t="str">
        <f>IF(AND('Mapa R. Fiscal'!$Y$37="Alta",'Mapa R. Fiscal'!$AA$37="Mayor"),CONCATENATE("R5C",'Mapa R. Fiscal'!$O$37),"")</f>
        <v/>
      </c>
      <c r="AF20" s="259" t="str">
        <f>IF(AND('Mapa R. Fiscal'!$Y$38="Alta",'Mapa R. Fiscal'!$AA$38="Mayor"),CONCATENATE("R5C",'Mapa R. Fiscal'!$O$38),"")</f>
        <v/>
      </c>
      <c r="AG20" s="260" t="str">
        <f>IF(AND('Mapa R. Fiscal'!$Y$39="Alta",'Mapa R. Fiscal'!$AA$39="Mayor"),CONCATENATE("R5C",'Mapa R. Fiscal'!$O$39),"")</f>
        <v/>
      </c>
      <c r="AH20" s="261" t="str">
        <f>IF(AND('Mapa R. Fiscal'!$Y$34="Alta",'Mapa R. Fiscal'!$AA$34="Catastrófico"),CONCATENATE("R5C",'Mapa R. Fiscal'!$O$34),"")</f>
        <v/>
      </c>
      <c r="AI20" s="262" t="str">
        <f>IF(AND('Mapa R. Fiscal'!$Y$35="Alta",'Mapa R. Fiscal'!$AA$35="Catastrófico"),CONCATENATE("R5C",'Mapa R. Fiscal'!$O$35),"")</f>
        <v/>
      </c>
      <c r="AJ20" s="262" t="str">
        <f>IF(AND('Mapa R. Fiscal'!$Y$36="Alta",'Mapa R. Fiscal'!$AA$36="Catastrófico"),CONCATENATE("R5C",'Mapa R. Fiscal'!$O$36),"")</f>
        <v/>
      </c>
      <c r="AK20" s="262" t="str">
        <f>IF(AND('Mapa R. Fiscal'!$Y$37="Alta",'Mapa R. Fiscal'!$AA$37="Catastrófico"),CONCATENATE("R5C",'Mapa R. Fiscal'!$O$37),"")</f>
        <v/>
      </c>
      <c r="AL20" s="262" t="str">
        <f>IF(AND('Mapa R. Fiscal'!$Y$38="Alta",'Mapa R. Fiscal'!$AA$38="Catastrófico"),CONCATENATE("R5C",'Mapa R. Fiscal'!$O$38),"")</f>
        <v/>
      </c>
      <c r="AM20" s="263" t="str">
        <f>IF(AND('Mapa R. Fiscal'!$Y$39="Alta",'Mapa R. Fiscal'!$AA$39="Catastrófico"),CONCATENATE("R5C",'Mapa R. Fiscal'!$O$39),"")</f>
        <v/>
      </c>
      <c r="AN20" s="15"/>
      <c r="AO20" s="732"/>
      <c r="AP20" s="733"/>
      <c r="AQ20" s="733"/>
      <c r="AR20" s="733"/>
      <c r="AS20" s="733"/>
      <c r="AT20" s="73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05"/>
      <c r="C21" s="705"/>
      <c r="D21" s="706"/>
      <c r="E21" s="710"/>
      <c r="F21" s="711"/>
      <c r="G21" s="711"/>
      <c r="H21" s="711"/>
      <c r="I21" s="711"/>
      <c r="J21" s="273" t="str">
        <f>IF(AND('Mapa R. Fiscal'!$Y$40="Alta",'Mapa R. Fiscal'!$AA$40="Leve"),CONCATENATE("R6C",'Mapa R. Fiscal'!$O$40),"")</f>
        <v/>
      </c>
      <c r="K21" s="274" t="str">
        <f>IF(AND('Mapa R. Fiscal'!$Y$41="Alta",'Mapa R. Fiscal'!$AA$41="Leve"),CONCATENATE("R6C",'Mapa R. Fiscal'!$O$41),"")</f>
        <v/>
      </c>
      <c r="L21" s="274" t="str">
        <f>IF(AND('Mapa R. Fiscal'!$Y$42="Alta",'Mapa R. Fiscal'!$AA$42="Leve"),CONCATENATE("R6C",'Mapa R. Fiscal'!$O$42),"")</f>
        <v/>
      </c>
      <c r="M21" s="274" t="str">
        <f>IF(AND('Mapa R. Fiscal'!$Y$43="Alta",'Mapa R. Fiscal'!$AA$43="Leve"),CONCATENATE("R6C",'Mapa R. Fiscal'!$O$43),"")</f>
        <v/>
      </c>
      <c r="N21" s="274" t="str">
        <f>IF(AND('Mapa R. Fiscal'!$Y$44="Alta",'Mapa R. Fiscal'!$AA$44="Leve"),CONCATENATE("R6C",'Mapa R. Fiscal'!$O$44),"")</f>
        <v/>
      </c>
      <c r="O21" s="275" t="str">
        <f>IF(AND('Mapa R. Fiscal'!$Y$45="Alta",'Mapa R. Fiscal'!$AA$45="Leve"),CONCATENATE("R6C",'Mapa R. Fiscal'!$O$45),"")</f>
        <v/>
      </c>
      <c r="P21" s="273" t="str">
        <f>IF(AND('Mapa R. Fiscal'!$Y$40="Alta",'Mapa R. Fiscal'!$AA$40="Menor"),CONCATENATE("R6C",'Mapa R. Fiscal'!$O$40),"")</f>
        <v/>
      </c>
      <c r="Q21" s="274" t="str">
        <f>IF(AND('Mapa R. Fiscal'!$Y$41="Alta",'Mapa R. Fiscal'!$AA$41="Menor"),CONCATENATE("R6C",'Mapa R. Fiscal'!$O$41),"")</f>
        <v/>
      </c>
      <c r="R21" s="274" t="str">
        <f>IF(AND('Mapa R. Fiscal'!$Y$42="Alta",'Mapa R. Fiscal'!$AA$42="Menor"),CONCATENATE("R6C",'Mapa R. Fiscal'!$O$42),"")</f>
        <v/>
      </c>
      <c r="S21" s="274" t="str">
        <f>IF(AND('Mapa R. Fiscal'!$Y$43="Alta",'Mapa R. Fiscal'!$AA$43="Menor"),CONCATENATE("R6C",'Mapa R. Fiscal'!$O$43),"")</f>
        <v/>
      </c>
      <c r="T21" s="274" t="str">
        <f>IF(AND('Mapa R. Fiscal'!$Y$44="Alta",'Mapa R. Fiscal'!$AA$44="Menor"),CONCATENATE("R6C",'Mapa R. Fiscal'!$O$44),"")</f>
        <v/>
      </c>
      <c r="U21" s="275" t="str">
        <f>IF(AND('Mapa R. Fiscal'!$Y$45="Alta",'Mapa R. Fiscal'!$AA$45="Menor"),CONCATENATE("R6C",'Mapa R. Fiscal'!$O$45),"")</f>
        <v/>
      </c>
      <c r="V21" s="258" t="str">
        <f>IF(AND('Mapa R. Fiscal'!$Y$40="Alta",'Mapa R. Fiscal'!$AA$40="Moderado"),CONCATENATE("R6C",'Mapa R. Fiscal'!$O$40),"")</f>
        <v/>
      </c>
      <c r="W21" s="259" t="str">
        <f>IF(AND('Mapa R. Fiscal'!$Y$41="Alta",'Mapa R. Fiscal'!$AA$41="Moderado"),CONCATENATE("R6C",'Mapa R. Fiscal'!$O$41),"")</f>
        <v/>
      </c>
      <c r="X21" s="259" t="str">
        <f>IF(AND('Mapa R. Fiscal'!$Y$42="Alta",'Mapa R. Fiscal'!$AA$42="Moderado"),CONCATENATE("R6C",'Mapa R. Fiscal'!$O$42),"")</f>
        <v/>
      </c>
      <c r="Y21" s="259" t="str">
        <f>IF(AND('Mapa R. Fiscal'!$Y$43="Alta",'Mapa R. Fiscal'!$AA$43="Moderado"),CONCATENATE("R6C",'Mapa R. Fiscal'!$O$43),"")</f>
        <v/>
      </c>
      <c r="Z21" s="259" t="str">
        <f>IF(AND('Mapa R. Fiscal'!$Y$44="Alta",'Mapa R. Fiscal'!$AA$44="Moderado"),CONCATENATE("R6C",'Mapa R. Fiscal'!$O$44),"")</f>
        <v/>
      </c>
      <c r="AA21" s="260" t="str">
        <f>IF(AND('Mapa R. Fiscal'!$Y$45="Alta",'Mapa R. Fiscal'!$AA$45="Moderado"),CONCATENATE("R6C",'Mapa R. Fiscal'!$O$45),"")</f>
        <v/>
      </c>
      <c r="AB21" s="258" t="str">
        <f>IF(AND('Mapa R. Fiscal'!$Y$40="Alta",'Mapa R. Fiscal'!$AA$40="Mayor"),CONCATENATE("R6C",'Mapa R. Fiscal'!$O$40),"")</f>
        <v/>
      </c>
      <c r="AC21" s="259" t="str">
        <f>IF(AND('Mapa R. Fiscal'!$Y$41="Alta",'Mapa R. Fiscal'!$AA$41="Mayor"),CONCATENATE("R6C",'Mapa R. Fiscal'!$O$41),"")</f>
        <v/>
      </c>
      <c r="AD21" s="259" t="str">
        <f>IF(AND('Mapa R. Fiscal'!$Y$42="Alta",'Mapa R. Fiscal'!$AA$42="Mayor"),CONCATENATE("R6C",'Mapa R. Fiscal'!$O$42),"")</f>
        <v/>
      </c>
      <c r="AE21" s="259" t="str">
        <f>IF(AND('Mapa R. Fiscal'!$Y$43="Alta",'Mapa R. Fiscal'!$AA$43="Mayor"),CONCATENATE("R6C",'Mapa R. Fiscal'!$O$43),"")</f>
        <v/>
      </c>
      <c r="AF21" s="259" t="str">
        <f>IF(AND('Mapa R. Fiscal'!$Y$44="Alta",'Mapa R. Fiscal'!$AA$44="Mayor"),CONCATENATE("R6C",'Mapa R. Fiscal'!$O$44),"")</f>
        <v/>
      </c>
      <c r="AG21" s="260" t="str">
        <f>IF(AND('Mapa R. Fiscal'!$Y$45="Alta",'Mapa R. Fiscal'!$AA$45="Mayor"),CONCATENATE("R6C",'Mapa R. Fiscal'!$O$45),"")</f>
        <v/>
      </c>
      <c r="AH21" s="261" t="str">
        <f>IF(AND('Mapa R. Fiscal'!$Y$40="Alta",'Mapa R. Fiscal'!$AA$40="Catastrófico"),CONCATENATE("R6C",'Mapa R. Fiscal'!$O$40),"")</f>
        <v/>
      </c>
      <c r="AI21" s="262" t="str">
        <f>IF(AND('Mapa R. Fiscal'!$Y$41="Alta",'Mapa R. Fiscal'!$AA$41="Catastrófico"),CONCATENATE("R6C",'Mapa R. Fiscal'!$O$41),"")</f>
        <v/>
      </c>
      <c r="AJ21" s="262" t="str">
        <f>IF(AND('Mapa R. Fiscal'!$Y$42="Alta",'Mapa R. Fiscal'!$AA$42="Catastrófico"),CONCATENATE("R6C",'Mapa R. Fiscal'!$O$42),"")</f>
        <v/>
      </c>
      <c r="AK21" s="262" t="str">
        <f>IF(AND('Mapa R. Fiscal'!$Y$43="Alta",'Mapa R. Fiscal'!$AA$43="Catastrófico"),CONCATENATE("R6C",'Mapa R. Fiscal'!$O$43),"")</f>
        <v/>
      </c>
      <c r="AL21" s="262" t="str">
        <f>IF(AND('Mapa R. Fiscal'!$Y$44="Alta",'Mapa R. Fiscal'!$AA$44="Catastrófico"),CONCATENATE("R6C",'Mapa R. Fiscal'!$O$44),"")</f>
        <v/>
      </c>
      <c r="AM21" s="263" t="str">
        <f>IF(AND('Mapa R. Fiscal'!$Y$45="Alta",'Mapa R. Fiscal'!$AA$45="Catastrófico"),CONCATENATE("R6C",'Mapa R. Fiscal'!$O$45),"")</f>
        <v/>
      </c>
      <c r="AN21" s="15"/>
      <c r="AO21" s="732"/>
      <c r="AP21" s="733"/>
      <c r="AQ21" s="733"/>
      <c r="AR21" s="733"/>
      <c r="AS21" s="733"/>
      <c r="AT21" s="73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05"/>
      <c r="C22" s="705"/>
      <c r="D22" s="706"/>
      <c r="E22" s="710"/>
      <c r="F22" s="711"/>
      <c r="G22" s="711"/>
      <c r="H22" s="711"/>
      <c r="I22" s="711"/>
      <c r="J22" s="273" t="str">
        <f>IF(AND('Mapa R. Fiscal'!$Y$46="Alta",'Mapa R. Fiscal'!$AA$46="Leve"),CONCATENATE("R7C",'Mapa R. Fiscal'!$O$46),"")</f>
        <v/>
      </c>
      <c r="K22" s="274" t="str">
        <f>IF(AND('Mapa R. Fiscal'!$Y$47="Alta",'Mapa R. Fiscal'!$AA$47="Leve"),CONCATENATE("R7C",'Mapa R. Fiscal'!$O$47),"")</f>
        <v/>
      </c>
      <c r="L22" s="274" t="str">
        <f>IF(AND('Mapa R. Fiscal'!$Y$48="Alta",'Mapa R. Fiscal'!$AA$48="Leve"),CONCATENATE("R7C",'Mapa R. Fiscal'!$O$48),"")</f>
        <v/>
      </c>
      <c r="M22" s="274" t="str">
        <f>IF(AND('Mapa R. Fiscal'!$Y$49="Alta",'Mapa R. Fiscal'!$AA$49="Leve"),CONCATENATE("R7C",'Mapa R. Fiscal'!$O$49),"")</f>
        <v/>
      </c>
      <c r="N22" s="274" t="str">
        <f>IF(AND('Mapa R. Fiscal'!$Y$50="Alta",'Mapa R. Fiscal'!$AA$50="Leve"),CONCATENATE("R7C",'Mapa R. Fiscal'!$O$50),"")</f>
        <v/>
      </c>
      <c r="O22" s="275" t="str">
        <f>IF(AND('Mapa R. Fiscal'!$Y$51="Alta",'Mapa R. Fiscal'!$AA$51="Leve"),CONCATENATE("R7C",'Mapa R. Fiscal'!$O$51),"")</f>
        <v/>
      </c>
      <c r="P22" s="273" t="str">
        <f>IF(AND('Mapa R. Fiscal'!$Y$46="Alta",'Mapa R. Fiscal'!$AA$46="Menor"),CONCATENATE("R7C",'Mapa R. Fiscal'!$O$46),"")</f>
        <v/>
      </c>
      <c r="Q22" s="274" t="str">
        <f>IF(AND('Mapa R. Fiscal'!$Y$47="Alta",'Mapa R. Fiscal'!$AA$47="Menor"),CONCATENATE("R7C",'Mapa R. Fiscal'!$O$47),"")</f>
        <v/>
      </c>
      <c r="R22" s="274" t="str">
        <f>IF(AND('Mapa R. Fiscal'!$Y$48="Alta",'Mapa R. Fiscal'!$AA$48="Menor"),CONCATENATE("R7C",'Mapa R. Fiscal'!$O$48),"")</f>
        <v/>
      </c>
      <c r="S22" s="274" t="str">
        <f>IF(AND('Mapa R. Fiscal'!$Y$49="Alta",'Mapa R. Fiscal'!$AA$49="Menor"),CONCATENATE("R7C",'Mapa R. Fiscal'!$O$49),"")</f>
        <v/>
      </c>
      <c r="T22" s="274" t="str">
        <f>IF(AND('Mapa R. Fiscal'!$Y$50="Alta",'Mapa R. Fiscal'!$AA$50="Menor"),CONCATENATE("R7C",'Mapa R. Fiscal'!$O$50),"")</f>
        <v/>
      </c>
      <c r="U22" s="275" t="str">
        <f>IF(AND('Mapa R. Fiscal'!$Y$51="Alta",'Mapa R. Fiscal'!$AA$51="Menor"),CONCATENATE("R7C",'Mapa R. Fiscal'!$O$51),"")</f>
        <v/>
      </c>
      <c r="V22" s="258" t="str">
        <f>IF(AND('Mapa R. Fiscal'!$Y$46="Alta",'Mapa R. Fiscal'!$AA$46="Moderado"),CONCATENATE("R7C",'Mapa R. Fiscal'!$O$46),"")</f>
        <v/>
      </c>
      <c r="W22" s="259" t="str">
        <f>IF(AND('Mapa R. Fiscal'!$Y$47="Alta",'Mapa R. Fiscal'!$AA$47="Moderado"),CONCATENATE("R7C",'Mapa R. Fiscal'!$O$47),"")</f>
        <v/>
      </c>
      <c r="X22" s="259" t="str">
        <f>IF(AND('Mapa R. Fiscal'!$Y$48="Alta",'Mapa R. Fiscal'!$AA$48="Moderado"),CONCATENATE("R7C",'Mapa R. Fiscal'!$O$48),"")</f>
        <v/>
      </c>
      <c r="Y22" s="259" t="str">
        <f>IF(AND('Mapa R. Fiscal'!$Y$49="Alta",'Mapa R. Fiscal'!$AA$49="Moderado"),CONCATENATE("R7C",'Mapa R. Fiscal'!$O$49),"")</f>
        <v/>
      </c>
      <c r="Z22" s="259" t="str">
        <f>IF(AND('Mapa R. Fiscal'!$Y$50="Alta",'Mapa R. Fiscal'!$AA$50="Moderado"),CONCATENATE("R7C",'Mapa R. Fiscal'!$O$50),"")</f>
        <v/>
      </c>
      <c r="AA22" s="260" t="str">
        <f>IF(AND('Mapa R. Fiscal'!$Y$51="Alta",'Mapa R. Fiscal'!$AA$51="Moderado"),CONCATENATE("R7C",'Mapa R. Fiscal'!$O$51),"")</f>
        <v/>
      </c>
      <c r="AB22" s="258" t="str">
        <f>IF(AND('Mapa R. Fiscal'!$Y$46="Alta",'Mapa R. Fiscal'!$AA$46="Mayor"),CONCATENATE("R7C",'Mapa R. Fiscal'!$O$46),"")</f>
        <v/>
      </c>
      <c r="AC22" s="259" t="str">
        <f>IF(AND('Mapa R. Fiscal'!$Y$47="Alta",'Mapa R. Fiscal'!$AA$47="Mayor"),CONCATENATE("R7C",'Mapa R. Fiscal'!$O$47),"")</f>
        <v/>
      </c>
      <c r="AD22" s="259" t="str">
        <f>IF(AND('Mapa R. Fiscal'!$Y$48="Alta",'Mapa R. Fiscal'!$AA$48="Mayor"),CONCATENATE("R7C",'Mapa R. Fiscal'!$O$48),"")</f>
        <v/>
      </c>
      <c r="AE22" s="259" t="str">
        <f>IF(AND('Mapa R. Fiscal'!$Y$49="Alta",'Mapa R. Fiscal'!$AA$49="Mayor"),CONCATENATE("R7C",'Mapa R. Fiscal'!$O$49),"")</f>
        <v/>
      </c>
      <c r="AF22" s="259" t="str">
        <f>IF(AND('Mapa R. Fiscal'!$Y$50="Alta",'Mapa R. Fiscal'!$AA$50="Mayor"),CONCATENATE("R7C",'Mapa R. Fiscal'!$O$50),"")</f>
        <v/>
      </c>
      <c r="AG22" s="260" t="str">
        <f>IF(AND('Mapa R. Fiscal'!$Y$51="Alta",'Mapa R. Fiscal'!$AA$51="Mayor"),CONCATENATE("R7C",'Mapa R. Fiscal'!$O$51),"")</f>
        <v/>
      </c>
      <c r="AH22" s="261" t="str">
        <f>IF(AND('Mapa R. Fiscal'!$Y$46="Alta",'Mapa R. Fiscal'!$AA$46="Catastrófico"),CONCATENATE("R7C",'Mapa R. Fiscal'!$O$46),"")</f>
        <v/>
      </c>
      <c r="AI22" s="262" t="str">
        <f>IF(AND('Mapa R. Fiscal'!$Y$47="Alta",'Mapa R. Fiscal'!$AA$47="Catastrófico"),CONCATENATE("R7C",'Mapa R. Fiscal'!$O$47),"")</f>
        <v/>
      </c>
      <c r="AJ22" s="262" t="str">
        <f>IF(AND('Mapa R. Fiscal'!$Y$48="Alta",'Mapa R. Fiscal'!$AA$48="Catastrófico"),CONCATENATE("R7C",'Mapa R. Fiscal'!$O$48),"")</f>
        <v/>
      </c>
      <c r="AK22" s="262" t="str">
        <f>IF(AND('Mapa R. Fiscal'!$Y$49="Alta",'Mapa R. Fiscal'!$AA$49="Catastrófico"),CONCATENATE("R7C",'Mapa R. Fiscal'!$O$49),"")</f>
        <v/>
      </c>
      <c r="AL22" s="262" t="str">
        <f>IF(AND('Mapa R. Fiscal'!$Y$50="Alta",'Mapa R. Fiscal'!$AA$50="Catastrófico"),CONCATENATE("R7C",'Mapa R. Fiscal'!$O$50),"")</f>
        <v/>
      </c>
      <c r="AM22" s="263" t="str">
        <f>IF(AND('Mapa R. Fiscal'!$Y$51="Alta",'Mapa R. Fiscal'!$AA$51="Catastrófico"),CONCATENATE("R7C",'Mapa R. Fiscal'!$O$51),"")</f>
        <v/>
      </c>
      <c r="AN22" s="15"/>
      <c r="AO22" s="732"/>
      <c r="AP22" s="733"/>
      <c r="AQ22" s="733"/>
      <c r="AR22" s="733"/>
      <c r="AS22" s="733"/>
      <c r="AT22" s="7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05"/>
      <c r="C23" s="705"/>
      <c r="D23" s="706"/>
      <c r="E23" s="710"/>
      <c r="F23" s="711"/>
      <c r="G23" s="711"/>
      <c r="H23" s="711"/>
      <c r="I23" s="711"/>
      <c r="J23" s="273" t="str">
        <f>IF(AND('Mapa R. Fiscal'!$Y$52="Alta",'Mapa R. Fiscal'!$AA$52="Leve"),CONCATENATE("R8C",'Mapa R. Fiscal'!$O$52),"")</f>
        <v/>
      </c>
      <c r="K23" s="274" t="str">
        <f>IF(AND('Mapa R. Fiscal'!$Y$53="Alta",'Mapa R. Fiscal'!$AA$53="Leve"),CONCATENATE("R8C",'Mapa R. Fiscal'!$O$53),"")</f>
        <v/>
      </c>
      <c r="L23" s="274" t="str">
        <f>IF(AND('Mapa R. Fiscal'!$Y$54="Alta",'Mapa R. Fiscal'!$AA$54="Leve"),CONCATENATE("R8C",'Mapa R. Fiscal'!$O$54),"")</f>
        <v/>
      </c>
      <c r="M23" s="274" t="str">
        <f>IF(AND('Mapa R. Fiscal'!$Y$55="Alta",'Mapa R. Fiscal'!$AA$55="Leve"),CONCATENATE("R8C",'Mapa R. Fiscal'!$O$55),"")</f>
        <v/>
      </c>
      <c r="N23" s="274" t="str">
        <f>IF(AND('Mapa R. Fiscal'!$Y$56="Alta",'Mapa R. Fiscal'!$AA$56="Leve"),CONCATENATE("R8C",'Mapa R. Fiscal'!$O$56),"")</f>
        <v/>
      </c>
      <c r="O23" s="275" t="str">
        <f>IF(AND('Mapa R. Fiscal'!$Y$57="Alta",'Mapa R. Fiscal'!$AA$57="Leve"),CONCATENATE("R8C",'Mapa R. Fiscal'!$O$57),"")</f>
        <v/>
      </c>
      <c r="P23" s="273" t="str">
        <f>IF(AND('Mapa R. Fiscal'!$Y$52="Alta",'Mapa R. Fiscal'!$AA$52="Menor"),CONCATENATE("R8C",'Mapa R. Fiscal'!$O$52),"")</f>
        <v/>
      </c>
      <c r="Q23" s="274" t="str">
        <f>IF(AND('Mapa R. Fiscal'!$Y$53="Alta",'Mapa R. Fiscal'!$AA$53="Menor"),CONCATENATE("R8C",'Mapa R. Fiscal'!$O$53),"")</f>
        <v/>
      </c>
      <c r="R23" s="274" t="str">
        <f>IF(AND('Mapa R. Fiscal'!$Y$54="Alta",'Mapa R. Fiscal'!$AA$54="Menor"),CONCATENATE("R8C",'Mapa R. Fiscal'!$O$54),"")</f>
        <v/>
      </c>
      <c r="S23" s="274" t="str">
        <f>IF(AND('Mapa R. Fiscal'!$Y$55="Alta",'Mapa R. Fiscal'!$AA$55="Menor"),CONCATENATE("R8C",'Mapa R. Fiscal'!$O$55),"")</f>
        <v/>
      </c>
      <c r="T23" s="274" t="str">
        <f>IF(AND('Mapa R. Fiscal'!$Y$56="Alta",'Mapa R. Fiscal'!$AA$56="Menor"),CONCATENATE("R8C",'Mapa R. Fiscal'!$O$56),"")</f>
        <v/>
      </c>
      <c r="U23" s="275" t="str">
        <f>IF(AND('Mapa R. Fiscal'!$Y$57="Alta",'Mapa R. Fiscal'!$AA$57="Menor"),CONCATENATE("R8C",'Mapa R. Fiscal'!$O$57),"")</f>
        <v/>
      </c>
      <c r="V23" s="258" t="str">
        <f>IF(AND('Mapa R. Fiscal'!$Y$52="Alta",'Mapa R. Fiscal'!$AA$52="Moderado"),CONCATENATE("R8C",'Mapa R. Fiscal'!$O$52),"")</f>
        <v/>
      </c>
      <c r="W23" s="259" t="str">
        <f>IF(AND('Mapa R. Fiscal'!$Y$53="Alta",'Mapa R. Fiscal'!$AA$53="Moderado"),CONCATENATE("R8C",'Mapa R. Fiscal'!$O$53),"")</f>
        <v/>
      </c>
      <c r="X23" s="259" t="str">
        <f>IF(AND('Mapa R. Fiscal'!$Y$54="Alta",'Mapa R. Fiscal'!$AA$54="Moderado"),CONCATENATE("R8C",'Mapa R. Fiscal'!$O$54),"")</f>
        <v/>
      </c>
      <c r="Y23" s="259" t="str">
        <f>IF(AND('Mapa R. Fiscal'!$Y$55="Alta",'Mapa R. Fiscal'!$AA$55="Moderado"),CONCATENATE("R8C",'Mapa R. Fiscal'!$O$55),"")</f>
        <v/>
      </c>
      <c r="Z23" s="259" t="str">
        <f>IF(AND('Mapa R. Fiscal'!$Y$56="Alta",'Mapa R. Fiscal'!$AA$56="Moderado"),CONCATENATE("R8C",'Mapa R. Fiscal'!$O$56),"")</f>
        <v/>
      </c>
      <c r="AA23" s="260" t="str">
        <f>IF(AND('Mapa R. Fiscal'!$Y$57="Alta",'Mapa R. Fiscal'!$AA$57="Moderado"),CONCATENATE("R8C",'Mapa R. Fiscal'!$O$57),"")</f>
        <v/>
      </c>
      <c r="AB23" s="258" t="str">
        <f>IF(AND('Mapa R. Fiscal'!$Y$52="Alta",'Mapa R. Fiscal'!$AA$52="Mayor"),CONCATENATE("R8C",'Mapa R. Fiscal'!$O$52),"")</f>
        <v/>
      </c>
      <c r="AC23" s="259" t="str">
        <f>IF(AND('Mapa R. Fiscal'!$Y$53="Alta",'Mapa R. Fiscal'!$AA$53="Mayor"),CONCATENATE("R8C",'Mapa R. Fiscal'!$O$53),"")</f>
        <v/>
      </c>
      <c r="AD23" s="259" t="str">
        <f>IF(AND('Mapa R. Fiscal'!$Y$54="Alta",'Mapa R. Fiscal'!$AA$54="Mayor"),CONCATENATE("R8C",'Mapa R. Fiscal'!$O$54),"")</f>
        <v/>
      </c>
      <c r="AE23" s="259" t="str">
        <f>IF(AND('Mapa R. Fiscal'!$Y$55="Alta",'Mapa R. Fiscal'!$AA$55="Mayor"),CONCATENATE("R8C",'Mapa R. Fiscal'!$O$55),"")</f>
        <v/>
      </c>
      <c r="AF23" s="259" t="str">
        <f>IF(AND('Mapa R. Fiscal'!$Y$56="Alta",'Mapa R. Fiscal'!$AA$56="Mayor"),CONCATENATE("R8C",'Mapa R. Fiscal'!$O$56),"")</f>
        <v/>
      </c>
      <c r="AG23" s="260" t="str">
        <f>IF(AND('Mapa R. Fiscal'!$Y$57="Alta",'Mapa R. Fiscal'!$AA$57="Mayor"),CONCATENATE("R8C",'Mapa R. Fiscal'!$O$57),"")</f>
        <v/>
      </c>
      <c r="AH23" s="261" t="str">
        <f>IF(AND('Mapa R. Fiscal'!$Y$52="Alta",'Mapa R. Fiscal'!$AA$52="Catastrófico"),CONCATENATE("R8C",'Mapa R. Fiscal'!$O$52),"")</f>
        <v/>
      </c>
      <c r="AI23" s="262" t="str">
        <f>IF(AND('Mapa R. Fiscal'!$Y$53="Alta",'Mapa R. Fiscal'!$AA$53="Catastrófico"),CONCATENATE("R8C",'Mapa R. Fiscal'!$O$53),"")</f>
        <v/>
      </c>
      <c r="AJ23" s="262" t="str">
        <f>IF(AND('Mapa R. Fiscal'!$Y$54="Alta",'Mapa R. Fiscal'!$AA$54="Catastrófico"),CONCATENATE("R8C",'Mapa R. Fiscal'!$O$54),"")</f>
        <v/>
      </c>
      <c r="AK23" s="262" t="str">
        <f>IF(AND('Mapa R. Fiscal'!$Y$55="Alta",'Mapa R. Fiscal'!$AA$55="Catastrófico"),CONCATENATE("R8C",'Mapa R. Fiscal'!$O$55),"")</f>
        <v/>
      </c>
      <c r="AL23" s="262" t="str">
        <f>IF(AND('Mapa R. Fiscal'!$Y$56="Alta",'Mapa R. Fiscal'!$AA$56="Catastrófico"),CONCATENATE("R8C",'Mapa R. Fiscal'!$O$56),"")</f>
        <v/>
      </c>
      <c r="AM23" s="263" t="str">
        <f>IF(AND('Mapa R. Fiscal'!$Y$57="Alta",'Mapa R. Fiscal'!$AA$57="Catastrófico"),CONCATENATE("R8C",'Mapa R. Fiscal'!$O$57),"")</f>
        <v/>
      </c>
      <c r="AN23" s="15"/>
      <c r="AO23" s="732"/>
      <c r="AP23" s="733"/>
      <c r="AQ23" s="733"/>
      <c r="AR23" s="733"/>
      <c r="AS23" s="733"/>
      <c r="AT23" s="73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05"/>
      <c r="C24" s="705"/>
      <c r="D24" s="706"/>
      <c r="E24" s="710"/>
      <c r="F24" s="711"/>
      <c r="G24" s="711"/>
      <c r="H24" s="711"/>
      <c r="I24" s="711"/>
      <c r="J24" s="273" t="str">
        <f>IF(AND('Mapa R. Fiscal'!$Y$58="Alta",'Mapa R. Fiscal'!$AA$58="Leve"),CONCATENATE("R9C",'Mapa R. Fiscal'!$O$58),"")</f>
        <v/>
      </c>
      <c r="K24" s="274" t="str">
        <f>IF(AND('Mapa R. Fiscal'!$Y$59="Alta",'Mapa R. Fiscal'!$AA$59="Leve"),CONCATENATE("R9C",'Mapa R. Fiscal'!$O$59),"")</f>
        <v/>
      </c>
      <c r="L24" s="274" t="str">
        <f>IF(AND('Mapa R. Fiscal'!$Y$60="Alta",'Mapa R. Fiscal'!$AA$60="Leve"),CONCATENATE("R9C",'Mapa R. Fiscal'!$O$60),"")</f>
        <v/>
      </c>
      <c r="M24" s="274" t="str">
        <f>IF(AND('Mapa R. Fiscal'!$Y$61="Alta",'Mapa R. Fiscal'!$AA$61="Leve"),CONCATENATE("R9C",'Mapa R. Fiscal'!$O$61),"")</f>
        <v/>
      </c>
      <c r="N24" s="274" t="str">
        <f>IF(AND('Mapa R. Fiscal'!$Y$62="Alta",'Mapa R. Fiscal'!$AA$62="Leve"),CONCATENATE("R9C",'Mapa R. Fiscal'!$O$62),"")</f>
        <v/>
      </c>
      <c r="O24" s="275" t="str">
        <f>IF(AND('Mapa R. Fiscal'!$Y$63="Alta",'Mapa R. Fiscal'!$AA$63="Leve"),CONCATENATE("R9C",'Mapa R. Fiscal'!$O$63),"")</f>
        <v/>
      </c>
      <c r="P24" s="273" t="str">
        <f>IF(AND('Mapa R. Fiscal'!$Y$58="Alta",'Mapa R. Fiscal'!$AA$58="Menor"),CONCATENATE("R9C",'Mapa R. Fiscal'!$O$58),"")</f>
        <v/>
      </c>
      <c r="Q24" s="274" t="str">
        <f>IF(AND('Mapa R. Fiscal'!$Y$59="Alta",'Mapa R. Fiscal'!$AA$59="Menor"),CONCATENATE("R9C",'Mapa R. Fiscal'!$O$59),"")</f>
        <v/>
      </c>
      <c r="R24" s="274" t="str">
        <f>IF(AND('Mapa R. Fiscal'!$Y$60="Alta",'Mapa R. Fiscal'!$AA$60="Menor"),CONCATENATE("R9C",'Mapa R. Fiscal'!$O$60),"")</f>
        <v/>
      </c>
      <c r="S24" s="274" t="str">
        <f>IF(AND('Mapa R. Fiscal'!$Y$61="Alta",'Mapa R. Fiscal'!$AA$61="Menor"),CONCATENATE("R9C",'Mapa R. Fiscal'!$O$61),"")</f>
        <v/>
      </c>
      <c r="T24" s="274" t="str">
        <f>IF(AND('Mapa R. Fiscal'!$Y$62="Alta",'Mapa R. Fiscal'!$AA$62="Menor"),CONCATENATE("R9C",'Mapa R. Fiscal'!$O$62),"")</f>
        <v/>
      </c>
      <c r="U24" s="275" t="str">
        <f>IF(AND('Mapa R. Fiscal'!$Y$63="Alta",'Mapa R. Fiscal'!$AA$63="Menor"),CONCATENATE("R9C",'Mapa R. Fiscal'!$O$63),"")</f>
        <v/>
      </c>
      <c r="V24" s="258" t="str">
        <f>IF(AND('Mapa R. Fiscal'!$Y$58="Alta",'Mapa R. Fiscal'!$AA$58="Moderado"),CONCATENATE("R9C",'Mapa R. Fiscal'!$O$58),"")</f>
        <v/>
      </c>
      <c r="W24" s="259" t="str">
        <f>IF(AND('Mapa R. Fiscal'!$Y$59="Alta",'Mapa R. Fiscal'!$AA$59="Moderado"),CONCATENATE("R9C",'Mapa R. Fiscal'!$O$59),"")</f>
        <v/>
      </c>
      <c r="X24" s="259" t="str">
        <f>IF(AND('Mapa R. Fiscal'!$Y$60="Alta",'Mapa R. Fiscal'!$AA$60="Moderado"),CONCATENATE("R9C",'Mapa R. Fiscal'!$O$60),"")</f>
        <v/>
      </c>
      <c r="Y24" s="259" t="str">
        <f>IF(AND('Mapa R. Fiscal'!$Y$61="Alta",'Mapa R. Fiscal'!$AA$61="Moderado"),CONCATENATE("R9C",'Mapa R. Fiscal'!$O$61),"")</f>
        <v/>
      </c>
      <c r="Z24" s="259" t="str">
        <f>IF(AND('Mapa R. Fiscal'!$Y$62="Alta",'Mapa R. Fiscal'!$AA$62="Moderado"),CONCATENATE("R9C",'Mapa R. Fiscal'!$O$62),"")</f>
        <v/>
      </c>
      <c r="AA24" s="260" t="str">
        <f>IF(AND('Mapa R. Fiscal'!$Y$63="Alta",'Mapa R. Fiscal'!$AA$63="Moderado"),CONCATENATE("R9C",'Mapa R. Fiscal'!$O$63),"")</f>
        <v/>
      </c>
      <c r="AB24" s="258" t="str">
        <f>IF(AND('Mapa R. Fiscal'!$Y$58="Alta",'Mapa R. Fiscal'!$AA$58="Mayor"),CONCATENATE("R9C",'Mapa R. Fiscal'!$O$58),"")</f>
        <v/>
      </c>
      <c r="AC24" s="259" t="str">
        <f>IF(AND('Mapa R. Fiscal'!$Y$59="Alta",'Mapa R. Fiscal'!$AA$59="Mayor"),CONCATENATE("R9C",'Mapa R. Fiscal'!$O$59),"")</f>
        <v/>
      </c>
      <c r="AD24" s="259" t="str">
        <f>IF(AND('Mapa R. Fiscal'!$Y$60="Alta",'Mapa R. Fiscal'!$AA$60="Mayor"),CONCATENATE("R9C",'Mapa R. Fiscal'!$O$60),"")</f>
        <v/>
      </c>
      <c r="AE24" s="259" t="str">
        <f>IF(AND('Mapa R. Fiscal'!$Y$61="Alta",'Mapa R. Fiscal'!$AA$61="Mayor"),CONCATENATE("R9C",'Mapa R. Fiscal'!$O$61),"")</f>
        <v/>
      </c>
      <c r="AF24" s="259" t="str">
        <f>IF(AND('Mapa R. Fiscal'!$Y$62="Alta",'Mapa R. Fiscal'!$AA$62="Mayor"),CONCATENATE("R9C",'Mapa R. Fiscal'!$O$62),"")</f>
        <v/>
      </c>
      <c r="AG24" s="260" t="str">
        <f>IF(AND('Mapa R. Fiscal'!$Y$63="Alta",'Mapa R. Fiscal'!$AA$63="Mayor"),CONCATENATE("R9C",'Mapa R. Fiscal'!$O$63),"")</f>
        <v/>
      </c>
      <c r="AH24" s="261" t="str">
        <f>IF(AND('Mapa R. Fiscal'!$Y$58="Alta",'Mapa R. Fiscal'!$AA$58="Catastrófico"),CONCATENATE("R9C",'Mapa R. Fiscal'!$O$58),"")</f>
        <v/>
      </c>
      <c r="AI24" s="262" t="str">
        <f>IF(AND('Mapa R. Fiscal'!$Y$59="Alta",'Mapa R. Fiscal'!$AA$59="Catastrófico"),CONCATENATE("R9C",'Mapa R. Fiscal'!$O$59),"")</f>
        <v/>
      </c>
      <c r="AJ24" s="262" t="str">
        <f>IF(AND('Mapa R. Fiscal'!$Y$60="Alta",'Mapa R. Fiscal'!$AA$60="Catastrófico"),CONCATENATE("R9C",'Mapa R. Fiscal'!$O$60),"")</f>
        <v/>
      </c>
      <c r="AK24" s="262" t="str">
        <f>IF(AND('Mapa R. Fiscal'!$Y$61="Alta",'Mapa R. Fiscal'!$AA$61="Catastrófico"),CONCATENATE("R9C",'Mapa R. Fiscal'!$O$61),"")</f>
        <v/>
      </c>
      <c r="AL24" s="262" t="str">
        <f>IF(AND('Mapa R. Fiscal'!$Y$62="Alta",'Mapa R. Fiscal'!$AA$62="Catastrófico"),CONCATENATE("R9C",'Mapa R. Fiscal'!$O$62),"")</f>
        <v/>
      </c>
      <c r="AM24" s="263" t="str">
        <f>IF(AND('Mapa R. Fiscal'!$Y$63="Alta",'Mapa R. Fiscal'!$AA$63="Catastrófico"),CONCATENATE("R9C",'Mapa R. Fiscal'!$O$63),"")</f>
        <v/>
      </c>
      <c r="AN24" s="15"/>
      <c r="AO24" s="732"/>
      <c r="AP24" s="733"/>
      <c r="AQ24" s="733"/>
      <c r="AR24" s="733"/>
      <c r="AS24" s="733"/>
      <c r="AT24" s="73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05"/>
      <c r="C25" s="705"/>
      <c r="D25" s="706"/>
      <c r="E25" s="713"/>
      <c r="F25" s="714"/>
      <c r="G25" s="714"/>
      <c r="H25" s="714"/>
      <c r="I25" s="714"/>
      <c r="J25" s="276" t="str">
        <f>IF(AND('Mapa R. Fiscal'!$Y$64="Alta",'Mapa R. Fiscal'!$AA$64="Leve"),CONCATENATE("R10C",'Mapa R. Fiscal'!$O$64),"")</f>
        <v/>
      </c>
      <c r="K25" s="277" t="str">
        <f>IF(AND('Mapa R. Fiscal'!$Y$65="Alta",'Mapa R. Fiscal'!$AA$65="Leve"),CONCATENATE("R10C",'Mapa R. Fiscal'!$O$65),"")</f>
        <v/>
      </c>
      <c r="L25" s="277" t="str">
        <f>IF(AND('Mapa R. Fiscal'!$Y$66="Alta",'Mapa R. Fiscal'!$AA$66="Leve"),CONCATENATE("R10C",'Mapa R. Fiscal'!$O$66),"")</f>
        <v/>
      </c>
      <c r="M25" s="277" t="str">
        <f>IF(AND('Mapa R. Fiscal'!$Y$67="Alta",'Mapa R. Fiscal'!$AA$67="Leve"),CONCATENATE("R10C",'Mapa R. Fiscal'!$O$67),"")</f>
        <v/>
      </c>
      <c r="N25" s="277" t="str">
        <f>IF(AND('Mapa R. Fiscal'!$Y$68="Alta",'Mapa R. Fiscal'!$AA$68="Leve"),CONCATENATE("R10C",'Mapa R. Fiscal'!$O$68),"")</f>
        <v/>
      </c>
      <c r="O25" s="278" t="str">
        <f>IF(AND('Mapa R. Fiscal'!$Y$69="Alta",'Mapa R. Fiscal'!$AA$69="Leve"),CONCATENATE("R10C",'Mapa R. Fiscal'!$O$69),"")</f>
        <v/>
      </c>
      <c r="P25" s="276" t="str">
        <f>IF(AND('Mapa R. Fiscal'!$Y$64="Alta",'Mapa R. Fiscal'!$AA$64="Menor"),CONCATENATE("R10C",'Mapa R. Fiscal'!$O$64),"")</f>
        <v/>
      </c>
      <c r="Q25" s="277" t="str">
        <f>IF(AND('Mapa R. Fiscal'!$Y$65="Alta",'Mapa R. Fiscal'!$AA$65="Menor"),CONCATENATE("R10C",'Mapa R. Fiscal'!$O$65),"")</f>
        <v/>
      </c>
      <c r="R25" s="277" t="str">
        <f>IF(AND('Mapa R. Fiscal'!$Y$66="Alta",'Mapa R. Fiscal'!$AA$66="Menor"),CONCATENATE("R10C",'Mapa R. Fiscal'!$O$66),"")</f>
        <v/>
      </c>
      <c r="S25" s="277" t="str">
        <f>IF(AND('Mapa R. Fiscal'!$Y$67="Alta",'Mapa R. Fiscal'!$AA$67="Menor"),CONCATENATE("R10C",'Mapa R. Fiscal'!$O$67),"")</f>
        <v/>
      </c>
      <c r="T25" s="277" t="str">
        <f>IF(AND('Mapa R. Fiscal'!$Y$68="Alta",'Mapa R. Fiscal'!$AA$68="Menor"),CONCATENATE("R10C",'Mapa R. Fiscal'!$O$68),"")</f>
        <v/>
      </c>
      <c r="U25" s="278" t="str">
        <f>IF(AND('Mapa R. Fiscal'!$Y$69="Alta",'Mapa R. Fiscal'!$AA$69="Menor"),CONCATENATE("R10C",'Mapa R. Fiscal'!$O$69),"")</f>
        <v/>
      </c>
      <c r="V25" s="264" t="str">
        <f>IF(AND('Mapa R. Fiscal'!$Y$64="Alta",'Mapa R. Fiscal'!$AA$64="Moderado"),CONCATENATE("R10C",'Mapa R. Fiscal'!$O$64),"")</f>
        <v/>
      </c>
      <c r="W25" s="265" t="str">
        <f>IF(AND('Mapa R. Fiscal'!$Y$65="Alta",'Mapa R. Fiscal'!$AA$65="Moderado"),CONCATENATE("R10C",'Mapa R. Fiscal'!$O$65),"")</f>
        <v/>
      </c>
      <c r="X25" s="265" t="str">
        <f>IF(AND('Mapa R. Fiscal'!$Y$66="Alta",'Mapa R. Fiscal'!$AA$66="Moderado"),CONCATENATE("R10C",'Mapa R. Fiscal'!$O$66),"")</f>
        <v/>
      </c>
      <c r="Y25" s="265" t="str">
        <f>IF(AND('Mapa R. Fiscal'!$Y$67="Alta",'Mapa R. Fiscal'!$AA$67="Moderado"),CONCATENATE("R10C",'Mapa R. Fiscal'!$O$67),"")</f>
        <v/>
      </c>
      <c r="Z25" s="265" t="str">
        <f>IF(AND('Mapa R. Fiscal'!$Y$68="Alta",'Mapa R. Fiscal'!$AA$68="Moderado"),CONCATENATE("R10C",'Mapa R. Fiscal'!$O$68),"")</f>
        <v/>
      </c>
      <c r="AA25" s="266" t="str">
        <f>IF(AND('Mapa R. Fiscal'!$Y$69="Alta",'Mapa R. Fiscal'!$AA$69="Moderado"),CONCATENATE("R10C",'Mapa R. Fiscal'!$O$69),"")</f>
        <v/>
      </c>
      <c r="AB25" s="264" t="str">
        <f>IF(AND('Mapa R. Fiscal'!$Y$64="Alta",'Mapa R. Fiscal'!$AA$64="Mayor"),CONCATENATE("R10C",'Mapa R. Fiscal'!$O$64),"")</f>
        <v/>
      </c>
      <c r="AC25" s="265" t="str">
        <f>IF(AND('Mapa R. Fiscal'!$Y$65="Alta",'Mapa R. Fiscal'!$AA$65="Mayor"),CONCATENATE("R10C",'Mapa R. Fiscal'!$O$65),"")</f>
        <v/>
      </c>
      <c r="AD25" s="265" t="str">
        <f>IF(AND('Mapa R. Fiscal'!$Y$66="Alta",'Mapa R. Fiscal'!$AA$66="Mayor"),CONCATENATE("R10C",'Mapa R. Fiscal'!$O$66),"")</f>
        <v/>
      </c>
      <c r="AE25" s="265" t="str">
        <f>IF(AND('Mapa R. Fiscal'!$Y$67="Alta",'Mapa R. Fiscal'!$AA$67="Mayor"),CONCATENATE("R10C",'Mapa R. Fiscal'!$O$67),"")</f>
        <v/>
      </c>
      <c r="AF25" s="265" t="str">
        <f>IF(AND('Mapa R. Fiscal'!$Y$68="Alta",'Mapa R. Fiscal'!$AA$68="Mayor"),CONCATENATE("R10C",'Mapa R. Fiscal'!$O$68),"")</f>
        <v/>
      </c>
      <c r="AG25" s="266" t="str">
        <f>IF(AND('Mapa R. Fiscal'!$Y$69="Alta",'Mapa R. Fiscal'!$AA$69="Mayor"),CONCATENATE("R10C",'Mapa R. Fiscal'!$O$69),"")</f>
        <v/>
      </c>
      <c r="AH25" s="267" t="str">
        <f>IF(AND('Mapa R. Fiscal'!$Y$64="Alta",'Mapa R. Fiscal'!$AA$64="Catastrófico"),CONCATENATE("R10C",'Mapa R. Fiscal'!$O$64),"")</f>
        <v/>
      </c>
      <c r="AI25" s="268" t="str">
        <f>IF(AND('Mapa R. Fiscal'!$Y$65="Alta",'Mapa R. Fiscal'!$AA$65="Catastrófico"),CONCATENATE("R10C",'Mapa R. Fiscal'!$O$65),"")</f>
        <v/>
      </c>
      <c r="AJ25" s="268" t="str">
        <f>IF(AND('Mapa R. Fiscal'!$Y$66="Alta",'Mapa R. Fiscal'!$AA$66="Catastrófico"),CONCATENATE("R10C",'Mapa R. Fiscal'!$O$66),"")</f>
        <v/>
      </c>
      <c r="AK25" s="268" t="str">
        <f>IF(AND('Mapa R. Fiscal'!$Y$67="Alta",'Mapa R. Fiscal'!$AA$67="Catastrófico"),CONCATENATE("R10C",'Mapa R. Fiscal'!$O$67),"")</f>
        <v/>
      </c>
      <c r="AL25" s="268" t="str">
        <f>IF(AND('Mapa R. Fiscal'!$Y$68="Alta",'Mapa R. Fiscal'!$AA$68="Catastrófico"),CONCATENATE("R10C",'Mapa R. Fiscal'!$O$68),"")</f>
        <v/>
      </c>
      <c r="AM25" s="269" t="str">
        <f>IF(AND('Mapa R. Fiscal'!$Y$69="Alta",'Mapa R. Fiscal'!$AA$69="Catastrófico"),CONCATENATE("R10C",'Mapa R. Fiscal'!$O$69),"")</f>
        <v/>
      </c>
      <c r="AN25" s="15"/>
      <c r="AO25" s="735"/>
      <c r="AP25" s="736"/>
      <c r="AQ25" s="736"/>
      <c r="AR25" s="736"/>
      <c r="AS25" s="736"/>
      <c r="AT25" s="7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05"/>
      <c r="C26" s="705"/>
      <c r="D26" s="706"/>
      <c r="E26" s="707" t="s">
        <v>565</v>
      </c>
      <c r="F26" s="708"/>
      <c r="G26" s="708"/>
      <c r="H26" s="708"/>
      <c r="I26" s="709"/>
      <c r="J26" s="270" t="str">
        <f>IF(AND('Mapa R. Fiscal'!$Y$10="Media",'Mapa R. Fiscal'!$AA$10="Leve"),CONCATENATE("R1C",'Mapa R. Fiscal'!$O$10),"")</f>
        <v/>
      </c>
      <c r="K26" s="271" t="str">
        <f ca="1">IF(AND('Mapa R. Fiscal'!$Y$11="Media",'Mapa R. Fiscal'!$AA$11="Leve"),CONCATENATE("R1C",'Mapa R. Fiscal'!$O$11),"")</f>
        <v/>
      </c>
      <c r="L26" s="271" t="str">
        <f>IF(AND('Mapa R. Fiscal'!$Y$12="Media",'Mapa R. Fiscal'!$AA$12="Leve"),CONCATENATE("R1C",'Mapa R. Fiscal'!$O$12),"")</f>
        <v/>
      </c>
      <c r="M26" s="271" t="str">
        <f>IF(AND('Mapa R. Fiscal'!$Y$13="Media",'Mapa R. Fiscal'!$AA$13="Leve"),CONCATENATE("R1C",'Mapa R. Fiscal'!$O$13),"")</f>
        <v/>
      </c>
      <c r="N26" s="271" t="str">
        <f>IF(AND('Mapa R. Fiscal'!$Y$14="Media",'Mapa R. Fiscal'!$AA$14="Leve"),CONCATENATE("R1C",'Mapa R. Fiscal'!$O$14),"")</f>
        <v/>
      </c>
      <c r="O26" s="272" t="str">
        <f>IF(AND('Mapa R. Fiscal'!$Y$15="Media",'Mapa R. Fiscal'!$AA$15="Leve"),CONCATENATE("R1C",'Mapa R. Fiscal'!$O$15),"")</f>
        <v/>
      </c>
      <c r="P26" s="270" t="str">
        <f>IF(AND('Mapa R. Fiscal'!$Y$10="Media",'Mapa R. Fiscal'!$AA$10="Menor"),CONCATENATE("R1C",'Mapa R. Fiscal'!$O$10),"")</f>
        <v/>
      </c>
      <c r="Q26" s="271" t="str">
        <f ca="1">IF(AND('Mapa R. Fiscal'!$Y$11="Media",'Mapa R. Fiscal'!$AA$11="Menor"),CONCATENATE("R1C",'Mapa R. Fiscal'!$O$11),"")</f>
        <v/>
      </c>
      <c r="R26" s="271" t="str">
        <f>IF(AND('Mapa R. Fiscal'!$Y$12="Media",'Mapa R. Fiscal'!$AA$12="Menor"),CONCATENATE("R1C",'Mapa R. Fiscal'!$O$12),"")</f>
        <v/>
      </c>
      <c r="S26" s="271" t="str">
        <f>IF(AND('Mapa R. Fiscal'!$Y$13="Media",'Mapa R. Fiscal'!$AA$13="Menor"),CONCATENATE("R1C",'Mapa R. Fiscal'!$O$13),"")</f>
        <v/>
      </c>
      <c r="T26" s="271" t="str">
        <f>IF(AND('Mapa R. Fiscal'!$Y$14="Media",'Mapa R. Fiscal'!$AA$14="Menor"),CONCATENATE("R1C",'Mapa R. Fiscal'!$O$14),"")</f>
        <v/>
      </c>
      <c r="U26" s="272" t="str">
        <f>IF(AND('Mapa R. Fiscal'!$Y$15="Media",'Mapa R. Fiscal'!$AA$15="Menor"),CONCATENATE("R1C",'Mapa R. Fiscal'!$O$15),"")</f>
        <v/>
      </c>
      <c r="V26" s="270" t="str">
        <f>IF(AND('Mapa R. Fiscal'!$Y$10="Media",'Mapa R. Fiscal'!$AA$10="Moderado"),CONCATENATE("R1C",'Mapa R. Fiscal'!$O$10),"")</f>
        <v/>
      </c>
      <c r="W26" s="271" t="str">
        <f ca="1">IF(AND('Mapa R. Fiscal'!$Y$11="Media",'Mapa R. Fiscal'!$AA$11="Moderado"),CONCATENATE("R1C",'Mapa R. Fiscal'!$O$11),"")</f>
        <v/>
      </c>
      <c r="X26" s="271" t="str">
        <f>IF(AND('Mapa R. Fiscal'!$Y$12="Media",'Mapa R. Fiscal'!$AA$12="Moderado"),CONCATENATE("R1C",'Mapa R. Fiscal'!$O$12),"")</f>
        <v/>
      </c>
      <c r="Y26" s="271" t="str">
        <f>IF(AND('Mapa R. Fiscal'!$Y$13="Media",'Mapa R. Fiscal'!$AA$13="Moderado"),CONCATENATE("R1C",'Mapa R. Fiscal'!$O$13),"")</f>
        <v/>
      </c>
      <c r="Z26" s="271" t="str">
        <f>IF(AND('Mapa R. Fiscal'!$Y$14="Media",'Mapa R. Fiscal'!$AA$14="Moderado"),CONCATENATE("R1C",'Mapa R. Fiscal'!$O$14),"")</f>
        <v/>
      </c>
      <c r="AA26" s="272" t="str">
        <f>IF(AND('Mapa R. Fiscal'!$Y$15="Media",'Mapa R. Fiscal'!$AA$15="Moderado"),CONCATENATE("R1C",'Mapa R. Fiscal'!$O$15),"")</f>
        <v/>
      </c>
      <c r="AB26" s="252" t="str">
        <f>IF(AND('Mapa R. Fiscal'!$Y$10="Media",'Mapa R. Fiscal'!$AA$10="Mayor"),CONCATENATE("R1C",'Mapa R. Fiscal'!$O$10),"")</f>
        <v/>
      </c>
      <c r="AC26" s="253" t="str">
        <f ca="1">IF(AND('Mapa R. Fiscal'!$Y$11="Media",'Mapa R. Fiscal'!$AA$11="Mayor"),CONCATENATE("R1C",'Mapa R. Fiscal'!$O$11),"")</f>
        <v/>
      </c>
      <c r="AD26" s="253" t="str">
        <f>IF(AND('Mapa R. Fiscal'!$Y$12="Media",'Mapa R. Fiscal'!$AA$12="Mayor"),CONCATENATE("R1C",'Mapa R. Fiscal'!$O$12),"")</f>
        <v/>
      </c>
      <c r="AE26" s="253" t="str">
        <f>IF(AND('Mapa R. Fiscal'!$Y$13="Media",'Mapa R. Fiscal'!$AA$13="Mayor"),CONCATENATE("R1C",'Mapa R. Fiscal'!$O$13),"")</f>
        <v/>
      </c>
      <c r="AF26" s="253" t="str">
        <f>IF(AND('Mapa R. Fiscal'!$Y$14="Media",'Mapa R. Fiscal'!$AA$14="Mayor"),CONCATENATE("R1C",'Mapa R. Fiscal'!$O$14),"")</f>
        <v/>
      </c>
      <c r="AG26" s="254" t="str">
        <f>IF(AND('Mapa R. Fiscal'!$Y$15="Media",'Mapa R. Fiscal'!$AA$15="Mayor"),CONCATENATE("R1C",'Mapa R. Fiscal'!$O$15),"")</f>
        <v/>
      </c>
      <c r="AH26" s="255" t="str">
        <f>IF(AND('Mapa R. Fiscal'!$Y$10="Media",'Mapa R. Fiscal'!$AA$10="Catastrófico"),CONCATENATE("R1C",'Mapa R. Fiscal'!$O$10),"")</f>
        <v/>
      </c>
      <c r="AI26" s="256" t="str">
        <f ca="1">IF(AND('Mapa R. Fiscal'!$Y$11="Media",'Mapa R. Fiscal'!$AA$11="Catastrófico"),CONCATENATE("R1C",'Mapa R. Fiscal'!$O$11),"")</f>
        <v/>
      </c>
      <c r="AJ26" s="256" t="str">
        <f>IF(AND('Mapa R. Fiscal'!$Y$12="Media",'Mapa R. Fiscal'!$AA$12="Catastrófico"),CONCATENATE("R1C",'Mapa R. Fiscal'!$O$12),"")</f>
        <v/>
      </c>
      <c r="AK26" s="256" t="str">
        <f>IF(AND('Mapa R. Fiscal'!$Y$13="Media",'Mapa R. Fiscal'!$AA$13="Catastrófico"),CONCATENATE("R1C",'Mapa R. Fiscal'!$O$13),"")</f>
        <v/>
      </c>
      <c r="AL26" s="256" t="str">
        <f>IF(AND('Mapa R. Fiscal'!$Y$14="Media",'Mapa R. Fiscal'!$AA$14="Catastrófico"),CONCATENATE("R1C",'Mapa R. Fiscal'!$O$14),"")</f>
        <v/>
      </c>
      <c r="AM26" s="257" t="str">
        <f>IF(AND('Mapa R. Fiscal'!$Y$15="Media",'Mapa R. Fiscal'!$AA$15="Catastrófico"),CONCATENATE("R1C",'Mapa R. Fiscal'!$O$15),"")</f>
        <v/>
      </c>
      <c r="AN26" s="15"/>
      <c r="AO26" s="738" t="s">
        <v>90</v>
      </c>
      <c r="AP26" s="739"/>
      <c r="AQ26" s="739"/>
      <c r="AR26" s="739"/>
      <c r="AS26" s="739"/>
      <c r="AT26" s="74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05"/>
      <c r="C27" s="705"/>
      <c r="D27" s="706"/>
      <c r="E27" s="728"/>
      <c r="F27" s="711"/>
      <c r="G27" s="711"/>
      <c r="H27" s="711"/>
      <c r="I27" s="712"/>
      <c r="J27" s="273" t="str">
        <f>IF(AND('Mapa R. Fiscal'!$Y$16="Media",'Mapa R. Fiscal'!$AA$16="Leve"),CONCATENATE("R2C",'Mapa R. Fiscal'!$O$16),"")</f>
        <v/>
      </c>
      <c r="K27" s="274" t="str">
        <f>IF(AND('Mapa R. Fiscal'!$Y$17="Media",'Mapa R. Fiscal'!$AA$17="Leve"),CONCATENATE("R2C",'Mapa R. Fiscal'!$O$17),"")</f>
        <v/>
      </c>
      <c r="L27" s="274" t="str">
        <f>IF(AND('Mapa R. Fiscal'!$Y$18="Media",'Mapa R. Fiscal'!$AA$18="Leve"),CONCATENATE("R2C",'Mapa R. Fiscal'!$O$18),"")</f>
        <v/>
      </c>
      <c r="M27" s="274" t="str">
        <f>IF(AND('Mapa R. Fiscal'!$Y$19="Media",'Mapa R. Fiscal'!$AA$19="Leve"),CONCATENATE("R2C",'Mapa R. Fiscal'!$O$19),"")</f>
        <v/>
      </c>
      <c r="N27" s="274" t="str">
        <f>IF(AND('Mapa R. Fiscal'!$Y$20="Media",'Mapa R. Fiscal'!$AA$20="Leve"),CONCATENATE("R2C",'Mapa R. Fiscal'!$O$20),"")</f>
        <v/>
      </c>
      <c r="O27" s="275" t="str">
        <f>IF(AND('Mapa R. Fiscal'!$Y$21="Media",'Mapa R. Fiscal'!$AA$21="Leve"),CONCATENATE("R2C",'Mapa R. Fiscal'!$O$21),"")</f>
        <v/>
      </c>
      <c r="P27" s="273" t="str">
        <f>IF(AND('Mapa R. Fiscal'!$Y$16="Media",'Mapa R. Fiscal'!$AA$16="Menor"),CONCATENATE("R2C",'Mapa R. Fiscal'!$O$16),"")</f>
        <v/>
      </c>
      <c r="Q27" s="274" t="str">
        <f>IF(AND('Mapa R. Fiscal'!$Y$17="Media",'Mapa R. Fiscal'!$AA$17="Menor"),CONCATENATE("R2C",'Mapa R. Fiscal'!$O$17),"")</f>
        <v/>
      </c>
      <c r="R27" s="274" t="str">
        <f>IF(AND('Mapa R. Fiscal'!$Y$18="Media",'Mapa R. Fiscal'!$AA$18="Menor"),CONCATENATE("R2C",'Mapa R. Fiscal'!$O$18),"")</f>
        <v/>
      </c>
      <c r="S27" s="274" t="str">
        <f>IF(AND('Mapa R. Fiscal'!$Y$19="Media",'Mapa R. Fiscal'!$AA$19="Menor"),CONCATENATE("R2C",'Mapa R. Fiscal'!$O$19),"")</f>
        <v/>
      </c>
      <c r="T27" s="274" t="str">
        <f>IF(AND('Mapa R. Fiscal'!$Y$20="Media",'Mapa R. Fiscal'!$AA$20="Menor"),CONCATENATE("R2C",'Mapa R. Fiscal'!$O$20),"")</f>
        <v/>
      </c>
      <c r="U27" s="275" t="str">
        <f>IF(AND('Mapa R. Fiscal'!$Y$21="Media",'Mapa R. Fiscal'!$AA$21="Menor"),CONCATENATE("R2C",'Mapa R. Fiscal'!$O$21),"")</f>
        <v/>
      </c>
      <c r="V27" s="273" t="str">
        <f>IF(AND('Mapa R. Fiscal'!$Y$16="Media",'Mapa R. Fiscal'!$AA$16="Moderado"),CONCATENATE("R2C",'Mapa R. Fiscal'!$O$16),"")</f>
        <v/>
      </c>
      <c r="W27" s="274" t="str">
        <f>IF(AND('Mapa R. Fiscal'!$Y$17="Media",'Mapa R. Fiscal'!$AA$17="Moderado"),CONCATENATE("R2C",'Mapa R. Fiscal'!$O$17),"")</f>
        <v/>
      </c>
      <c r="X27" s="274" t="str">
        <f>IF(AND('Mapa R. Fiscal'!$Y$18="Media",'Mapa R. Fiscal'!$AA$18="Moderado"),CONCATENATE("R2C",'Mapa R. Fiscal'!$O$18),"")</f>
        <v/>
      </c>
      <c r="Y27" s="274" t="str">
        <f>IF(AND('Mapa R. Fiscal'!$Y$19="Media",'Mapa R. Fiscal'!$AA$19="Moderado"),CONCATENATE("R2C",'Mapa R. Fiscal'!$O$19),"")</f>
        <v/>
      </c>
      <c r="Z27" s="274" t="str">
        <f>IF(AND('Mapa R. Fiscal'!$Y$20="Media",'Mapa R. Fiscal'!$AA$20="Moderado"),CONCATENATE("R2C",'Mapa R. Fiscal'!$O$20),"")</f>
        <v/>
      </c>
      <c r="AA27" s="275" t="str">
        <f>IF(AND('Mapa R. Fiscal'!$Y$21="Media",'Mapa R. Fiscal'!$AA$21="Moderado"),CONCATENATE("R2C",'Mapa R. Fiscal'!$O$21),"")</f>
        <v/>
      </c>
      <c r="AB27" s="258" t="str">
        <f>IF(AND('Mapa R. Fiscal'!$Y$16="Media",'Mapa R. Fiscal'!$AA$16="Mayor"),CONCATENATE("R2C",'Mapa R. Fiscal'!$O$16),"")</f>
        <v/>
      </c>
      <c r="AC27" s="259" t="str">
        <f>IF(AND('Mapa R. Fiscal'!$Y$17="Media",'Mapa R. Fiscal'!$AA$17="Mayor"),CONCATENATE("R2C",'Mapa R. Fiscal'!$O$17),"")</f>
        <v/>
      </c>
      <c r="AD27" s="259" t="str">
        <f>IF(AND('Mapa R. Fiscal'!$Y$18="Media",'Mapa R. Fiscal'!$AA$18="Mayor"),CONCATENATE("R2C",'Mapa R. Fiscal'!$O$18),"")</f>
        <v/>
      </c>
      <c r="AE27" s="259" t="str">
        <f>IF(AND('Mapa R. Fiscal'!$Y$19="Media",'Mapa R. Fiscal'!$AA$19="Mayor"),CONCATENATE("R2C",'Mapa R. Fiscal'!$O$19),"")</f>
        <v/>
      </c>
      <c r="AF27" s="259" t="str">
        <f>IF(AND('Mapa R. Fiscal'!$Y$20="Media",'Mapa R. Fiscal'!$AA$20="Mayor"),CONCATENATE("R2C",'Mapa R. Fiscal'!$O$20),"")</f>
        <v/>
      </c>
      <c r="AG27" s="260" t="str">
        <f>IF(AND('Mapa R. Fiscal'!$Y$21="Media",'Mapa R. Fiscal'!$AA$21="Mayor"),CONCATENATE("R2C",'Mapa R. Fiscal'!$O$21),"")</f>
        <v/>
      </c>
      <c r="AH27" s="261" t="str">
        <f>IF(AND('Mapa R. Fiscal'!$Y$16="Media",'Mapa R. Fiscal'!$AA$16="Catastrófico"),CONCATENATE("R2C",'Mapa R. Fiscal'!$O$16),"")</f>
        <v/>
      </c>
      <c r="AI27" s="262" t="str">
        <f>IF(AND('Mapa R. Fiscal'!$Y$17="Media",'Mapa R. Fiscal'!$AA$17="Catastrófico"),CONCATENATE("R2C",'Mapa R. Fiscal'!$O$17),"")</f>
        <v/>
      </c>
      <c r="AJ27" s="262" t="str">
        <f>IF(AND('Mapa R. Fiscal'!$Y$18="Media",'Mapa R. Fiscal'!$AA$18="Catastrófico"),CONCATENATE("R2C",'Mapa R. Fiscal'!$O$18),"")</f>
        <v/>
      </c>
      <c r="AK27" s="262" t="str">
        <f>IF(AND('Mapa R. Fiscal'!$Y$19="Media",'Mapa R. Fiscal'!$AA$19="Catastrófico"),CONCATENATE("R2C",'Mapa R. Fiscal'!$O$19),"")</f>
        <v/>
      </c>
      <c r="AL27" s="262" t="str">
        <f>IF(AND('Mapa R. Fiscal'!$Y$20="Media",'Mapa R. Fiscal'!$AA$20="Catastrófico"),CONCATENATE("R2C",'Mapa R. Fiscal'!$O$20),"")</f>
        <v/>
      </c>
      <c r="AM27" s="263" t="str">
        <f>IF(AND('Mapa R. Fiscal'!$Y$21="Media",'Mapa R. Fiscal'!$AA$21="Catastrófico"),CONCATENATE("R2C",'Mapa R. Fiscal'!$O$21),"")</f>
        <v/>
      </c>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05"/>
      <c r="C28" s="705"/>
      <c r="D28" s="706"/>
      <c r="E28" s="710"/>
      <c r="F28" s="711"/>
      <c r="G28" s="711"/>
      <c r="H28" s="711"/>
      <c r="I28" s="712"/>
      <c r="J28" s="273" t="str">
        <f>IF(AND('Mapa R. Fiscal'!$Y$22="Media",'Mapa R. Fiscal'!$AA$22="Leve"),CONCATENATE("R3C",'Mapa R. Fiscal'!$O$22),"")</f>
        <v/>
      </c>
      <c r="K28" s="274" t="str">
        <f>IF(AND('Mapa R. Fiscal'!$Y$23="Media",'Mapa R. Fiscal'!$AA$23="Leve"),CONCATENATE("R3C",'Mapa R. Fiscal'!$O$23),"")</f>
        <v/>
      </c>
      <c r="L28" s="274" t="str">
        <f>IF(AND('Mapa R. Fiscal'!$Y$24="Media",'Mapa R. Fiscal'!$AA$24="Leve"),CONCATENATE("R3C",'Mapa R. Fiscal'!$O$24),"")</f>
        <v/>
      </c>
      <c r="M28" s="274" t="str">
        <f>IF(AND('Mapa R. Fiscal'!$Y$25="Media",'Mapa R. Fiscal'!$AA$25="Leve"),CONCATENATE("R3C",'Mapa R. Fiscal'!$O$25),"")</f>
        <v/>
      </c>
      <c r="N28" s="274" t="str">
        <f>IF(AND('Mapa R. Fiscal'!$Y$26="Media",'Mapa R. Fiscal'!$AA$26="Leve"),CONCATENATE("R3C",'Mapa R. Fiscal'!$O$26),"")</f>
        <v/>
      </c>
      <c r="O28" s="275" t="str">
        <f>IF(AND('Mapa R. Fiscal'!$Y$27="Media",'Mapa R. Fiscal'!$AA$27="Leve"),CONCATENATE("R3C",'Mapa R. Fiscal'!$O$27),"")</f>
        <v/>
      </c>
      <c r="P28" s="273" t="str">
        <f>IF(AND('Mapa R. Fiscal'!$Y$22="Media",'Mapa R. Fiscal'!$AA$22="Menor"),CONCATENATE("R3C",'Mapa R. Fiscal'!$O$22),"")</f>
        <v/>
      </c>
      <c r="Q28" s="274" t="str">
        <f>IF(AND('Mapa R. Fiscal'!$Y$23="Media",'Mapa R. Fiscal'!$AA$23="Menor"),CONCATENATE("R3C",'Mapa R. Fiscal'!$O$23),"")</f>
        <v/>
      </c>
      <c r="R28" s="274" t="str">
        <f>IF(AND('Mapa R. Fiscal'!$Y$24="Media",'Mapa R. Fiscal'!$AA$24="Menor"),CONCATENATE("R3C",'Mapa R. Fiscal'!$O$24),"")</f>
        <v/>
      </c>
      <c r="S28" s="274" t="str">
        <f>IF(AND('Mapa R. Fiscal'!$Y$25="Media",'Mapa R. Fiscal'!$AA$25="Menor"),CONCATENATE("R3C",'Mapa R. Fiscal'!$O$25),"")</f>
        <v/>
      </c>
      <c r="T28" s="274" t="str">
        <f>IF(AND('Mapa R. Fiscal'!$Y$26="Media",'Mapa R. Fiscal'!$AA$26="Menor"),CONCATENATE("R3C",'Mapa R. Fiscal'!$O$26),"")</f>
        <v/>
      </c>
      <c r="U28" s="275" t="str">
        <f>IF(AND('Mapa R. Fiscal'!$Y$27="Media",'Mapa R. Fiscal'!$AA$27="Menor"),CONCATENATE("R3C",'Mapa R. Fiscal'!$O$27),"")</f>
        <v/>
      </c>
      <c r="V28" s="273" t="str">
        <f>IF(AND('Mapa R. Fiscal'!$Y$22="Media",'Mapa R. Fiscal'!$AA$22="Moderado"),CONCATENATE("R3C",'Mapa R. Fiscal'!$O$22),"")</f>
        <v/>
      </c>
      <c r="W28" s="274" t="str">
        <f>IF(AND('Mapa R. Fiscal'!$Y$23="Media",'Mapa R. Fiscal'!$AA$23="Moderado"),CONCATENATE("R3C",'Mapa R. Fiscal'!$O$23),"")</f>
        <v/>
      </c>
      <c r="X28" s="274" t="str">
        <f>IF(AND('Mapa R. Fiscal'!$Y$24="Media",'Mapa R. Fiscal'!$AA$24="Moderado"),CONCATENATE("R3C",'Mapa R. Fiscal'!$O$24),"")</f>
        <v/>
      </c>
      <c r="Y28" s="274" t="str">
        <f>IF(AND('Mapa R. Fiscal'!$Y$25="Media",'Mapa R. Fiscal'!$AA$25="Moderado"),CONCATENATE("R3C",'Mapa R. Fiscal'!$O$25),"")</f>
        <v/>
      </c>
      <c r="Z28" s="274" t="str">
        <f>IF(AND('Mapa R. Fiscal'!$Y$26="Media",'Mapa R. Fiscal'!$AA$26="Moderado"),CONCATENATE("R3C",'Mapa R. Fiscal'!$O$26),"")</f>
        <v/>
      </c>
      <c r="AA28" s="275" t="str">
        <f>IF(AND('Mapa R. Fiscal'!$Y$27="Media",'Mapa R. Fiscal'!$AA$27="Moderado"),CONCATENATE("R3C",'Mapa R. Fiscal'!$O$27),"")</f>
        <v/>
      </c>
      <c r="AB28" s="258" t="str">
        <f>IF(AND('Mapa R. Fiscal'!$Y$22="Media",'Mapa R. Fiscal'!$AA$22="Mayor"),CONCATENATE("R3C",'Mapa R. Fiscal'!$O$22),"")</f>
        <v/>
      </c>
      <c r="AC28" s="259" t="str">
        <f>IF(AND('Mapa R. Fiscal'!$Y$23="Media",'Mapa R. Fiscal'!$AA$23="Mayor"),CONCATENATE("R3C",'Mapa R. Fiscal'!$O$23),"")</f>
        <v/>
      </c>
      <c r="AD28" s="259" t="str">
        <f>IF(AND('Mapa R. Fiscal'!$Y$24="Media",'Mapa R. Fiscal'!$AA$24="Mayor"),CONCATENATE("R3C",'Mapa R. Fiscal'!$O$24),"")</f>
        <v/>
      </c>
      <c r="AE28" s="259" t="str">
        <f>IF(AND('Mapa R. Fiscal'!$Y$25="Media",'Mapa R. Fiscal'!$AA$25="Mayor"),CONCATENATE("R3C",'Mapa R. Fiscal'!$O$25),"")</f>
        <v/>
      </c>
      <c r="AF28" s="259" t="str">
        <f>IF(AND('Mapa R. Fiscal'!$Y$26="Media",'Mapa R. Fiscal'!$AA$26="Mayor"),CONCATENATE("R3C",'Mapa R. Fiscal'!$O$26),"")</f>
        <v/>
      </c>
      <c r="AG28" s="260" t="str">
        <f>IF(AND('Mapa R. Fiscal'!$Y$27="Media",'Mapa R. Fiscal'!$AA$27="Mayor"),CONCATENATE("R3C",'Mapa R. Fiscal'!$O$27),"")</f>
        <v/>
      </c>
      <c r="AH28" s="261" t="str">
        <f>IF(AND('Mapa R. Fiscal'!$Y$22="Media",'Mapa R. Fiscal'!$AA$22="Catastrófico"),CONCATENATE("R3C",'Mapa R. Fiscal'!$O$22),"")</f>
        <v/>
      </c>
      <c r="AI28" s="262" t="str">
        <f>IF(AND('Mapa R. Fiscal'!$Y$23="Media",'Mapa R. Fiscal'!$AA$23="Catastrófico"),CONCATENATE("R3C",'Mapa R. Fiscal'!$O$23),"")</f>
        <v/>
      </c>
      <c r="AJ28" s="262" t="str">
        <f>IF(AND('Mapa R. Fiscal'!$Y$24="Media",'Mapa R. Fiscal'!$AA$24="Catastrófico"),CONCATENATE("R3C",'Mapa R. Fiscal'!$O$24),"")</f>
        <v/>
      </c>
      <c r="AK28" s="262" t="str">
        <f>IF(AND('Mapa R. Fiscal'!$Y$25="Media",'Mapa R. Fiscal'!$AA$25="Catastrófico"),CONCATENATE("R3C",'Mapa R. Fiscal'!$O$25),"")</f>
        <v/>
      </c>
      <c r="AL28" s="262" t="str">
        <f>IF(AND('Mapa R. Fiscal'!$Y$26="Media",'Mapa R. Fiscal'!$AA$26="Catastrófico"),CONCATENATE("R3C",'Mapa R. Fiscal'!$O$26),"")</f>
        <v/>
      </c>
      <c r="AM28" s="263" t="str">
        <f>IF(AND('Mapa R. Fiscal'!$Y$27="Media",'Mapa R. Fiscal'!$AA$27="Catastrófico"),CONCATENATE("R3C",'Mapa R. Fiscal'!$O$27),"")</f>
        <v/>
      </c>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05"/>
      <c r="C29" s="705"/>
      <c r="D29" s="706"/>
      <c r="E29" s="710"/>
      <c r="F29" s="711"/>
      <c r="G29" s="711"/>
      <c r="H29" s="711"/>
      <c r="I29" s="712"/>
      <c r="J29" s="273" t="str">
        <f>IF(AND('Mapa R. Fiscal'!$Y$28="Media",'Mapa R. Fiscal'!$AA$28="Leve"),CONCATENATE("R4C",'Mapa R. Fiscal'!$O$28),"")</f>
        <v/>
      </c>
      <c r="K29" s="274" t="str">
        <f>IF(AND('Mapa R. Fiscal'!$Y$29="Media",'Mapa R. Fiscal'!$AA$29="Leve"),CONCATENATE("R4C",'Mapa R. Fiscal'!$O$29),"")</f>
        <v/>
      </c>
      <c r="L29" s="274" t="str">
        <f>IF(AND('Mapa R. Fiscal'!$Y$30="Media",'Mapa R. Fiscal'!$AA$30="Leve"),CONCATENATE("R4C",'Mapa R. Fiscal'!$O$30),"")</f>
        <v/>
      </c>
      <c r="M29" s="274" t="str">
        <f>IF(AND('Mapa R. Fiscal'!$Y$31="Media",'Mapa R. Fiscal'!$AA$31="Leve"),CONCATENATE("R4C",'Mapa R. Fiscal'!$O$31),"")</f>
        <v/>
      </c>
      <c r="N29" s="274" t="str">
        <f>IF(AND('Mapa R. Fiscal'!$Y$32="Media",'Mapa R. Fiscal'!$AA$32="Leve"),CONCATENATE("R4C",'Mapa R. Fiscal'!$O$32),"")</f>
        <v/>
      </c>
      <c r="O29" s="275" t="str">
        <f>IF(AND('Mapa R. Fiscal'!$Y$33="Media",'Mapa R. Fiscal'!$AA$33="Leve"),CONCATENATE("R4C",'Mapa R. Fiscal'!$O$33),"")</f>
        <v/>
      </c>
      <c r="P29" s="273" t="str">
        <f>IF(AND('Mapa R. Fiscal'!$Y$28="Media",'Mapa R. Fiscal'!$AA$28="Menor"),CONCATENATE("R4C",'Mapa R. Fiscal'!$O$28),"")</f>
        <v/>
      </c>
      <c r="Q29" s="274" t="str">
        <f>IF(AND('Mapa R. Fiscal'!$Y$29="Media",'Mapa R. Fiscal'!$AA$29="Menor"),CONCATENATE("R4C",'Mapa R. Fiscal'!$O$29),"")</f>
        <v/>
      </c>
      <c r="R29" s="274" t="str">
        <f>IF(AND('Mapa R. Fiscal'!$Y$30="Media",'Mapa R. Fiscal'!$AA$30="Menor"),CONCATENATE("R4C",'Mapa R. Fiscal'!$O$30),"")</f>
        <v/>
      </c>
      <c r="S29" s="274" t="str">
        <f>IF(AND('Mapa R. Fiscal'!$Y$31="Media",'Mapa R. Fiscal'!$AA$31="Menor"),CONCATENATE("R4C",'Mapa R. Fiscal'!$O$31),"")</f>
        <v/>
      </c>
      <c r="T29" s="274" t="str">
        <f>IF(AND('Mapa R. Fiscal'!$Y$32="Media",'Mapa R. Fiscal'!$AA$32="Menor"),CONCATENATE("R4C",'Mapa R. Fiscal'!$O$32),"")</f>
        <v/>
      </c>
      <c r="U29" s="275" t="str">
        <f>IF(AND('Mapa R. Fiscal'!$Y$33="Media",'Mapa R. Fiscal'!$AA$33="Menor"),CONCATENATE("R4C",'Mapa R. Fiscal'!$O$33),"")</f>
        <v/>
      </c>
      <c r="V29" s="273" t="str">
        <f>IF(AND('Mapa R. Fiscal'!$Y$28="Media",'Mapa R. Fiscal'!$AA$28="Moderado"),CONCATENATE("R4C",'Mapa R. Fiscal'!$O$28),"")</f>
        <v/>
      </c>
      <c r="W29" s="274" t="str">
        <f>IF(AND('Mapa R. Fiscal'!$Y$29="Media",'Mapa R. Fiscal'!$AA$29="Moderado"),CONCATENATE("R4C",'Mapa R. Fiscal'!$O$29),"")</f>
        <v/>
      </c>
      <c r="X29" s="274" t="str">
        <f>IF(AND('Mapa R. Fiscal'!$Y$30="Media",'Mapa R. Fiscal'!$AA$30="Moderado"),CONCATENATE("R4C",'Mapa R. Fiscal'!$O$30),"")</f>
        <v/>
      </c>
      <c r="Y29" s="274" t="str">
        <f>IF(AND('Mapa R. Fiscal'!$Y$31="Media",'Mapa R. Fiscal'!$AA$31="Moderado"),CONCATENATE("R4C",'Mapa R. Fiscal'!$O$31),"")</f>
        <v/>
      </c>
      <c r="Z29" s="274" t="str">
        <f>IF(AND('Mapa R. Fiscal'!$Y$32="Media",'Mapa R. Fiscal'!$AA$32="Moderado"),CONCATENATE("R4C",'Mapa R. Fiscal'!$O$32),"")</f>
        <v/>
      </c>
      <c r="AA29" s="275" t="str">
        <f>IF(AND('Mapa R. Fiscal'!$Y$33="Media",'Mapa R. Fiscal'!$AA$33="Moderado"),CONCATENATE("R4C",'Mapa R. Fiscal'!$O$33),"")</f>
        <v/>
      </c>
      <c r="AB29" s="258" t="str">
        <f>IF(AND('Mapa R. Fiscal'!$Y$28="Media",'Mapa R. Fiscal'!$AA$28="Mayor"),CONCATENATE("R4C",'Mapa R. Fiscal'!$O$28),"")</f>
        <v/>
      </c>
      <c r="AC29" s="259" t="str">
        <f>IF(AND('Mapa R. Fiscal'!$Y$29="Media",'Mapa R. Fiscal'!$AA$29="Mayor"),CONCATENATE("R4C",'Mapa R. Fiscal'!$O$29),"")</f>
        <v/>
      </c>
      <c r="AD29" s="259" t="str">
        <f>IF(AND('Mapa R. Fiscal'!$Y$30="Media",'Mapa R. Fiscal'!$AA$30="Mayor"),CONCATENATE("R4C",'Mapa R. Fiscal'!$O$30),"")</f>
        <v/>
      </c>
      <c r="AE29" s="259" t="str">
        <f>IF(AND('Mapa R. Fiscal'!$Y$31="Media",'Mapa R. Fiscal'!$AA$31="Mayor"),CONCATENATE("R4C",'Mapa R. Fiscal'!$O$31),"")</f>
        <v/>
      </c>
      <c r="AF29" s="259" t="str">
        <f>IF(AND('Mapa R. Fiscal'!$Y$32="Media",'Mapa R. Fiscal'!$AA$32="Mayor"),CONCATENATE("R4C",'Mapa R. Fiscal'!$O$32),"")</f>
        <v/>
      </c>
      <c r="AG29" s="260" t="str">
        <f>IF(AND('Mapa R. Fiscal'!$Y$33="Media",'Mapa R. Fiscal'!$AA$33="Mayor"),CONCATENATE("R4C",'Mapa R. Fiscal'!$O$33),"")</f>
        <v/>
      </c>
      <c r="AH29" s="261" t="str">
        <f>IF(AND('Mapa R. Fiscal'!$Y$28="Media",'Mapa R. Fiscal'!$AA$28="Catastrófico"),CONCATENATE("R4C",'Mapa R. Fiscal'!$O$28),"")</f>
        <v/>
      </c>
      <c r="AI29" s="262" t="str">
        <f>IF(AND('Mapa R. Fiscal'!$Y$29="Media",'Mapa R. Fiscal'!$AA$29="Catastrófico"),CONCATENATE("R4C",'Mapa R. Fiscal'!$O$29),"")</f>
        <v/>
      </c>
      <c r="AJ29" s="262" t="str">
        <f>IF(AND('Mapa R. Fiscal'!$Y$30="Media",'Mapa R. Fiscal'!$AA$30="Catastrófico"),CONCATENATE("R4C",'Mapa R. Fiscal'!$O$30),"")</f>
        <v/>
      </c>
      <c r="AK29" s="262" t="str">
        <f>IF(AND('Mapa R. Fiscal'!$Y$31="Media",'Mapa R. Fiscal'!$AA$31="Catastrófico"),CONCATENATE("R4C",'Mapa R. Fiscal'!$O$31),"")</f>
        <v/>
      </c>
      <c r="AL29" s="262" t="str">
        <f>IF(AND('Mapa R. Fiscal'!$Y$32="Media",'Mapa R. Fiscal'!$AA$32="Catastrófico"),CONCATENATE("R4C",'Mapa R. Fiscal'!$O$32),"")</f>
        <v/>
      </c>
      <c r="AM29" s="263" t="str">
        <f>IF(AND('Mapa R. Fiscal'!$Y$33="Media",'Mapa R. Fiscal'!$AA$33="Catastrófico"),CONCATENATE("R4C",'Mapa R. Fiscal'!$O$33),"")</f>
        <v/>
      </c>
      <c r="AN29" s="15"/>
      <c r="AO29" s="741"/>
      <c r="AP29" s="742"/>
      <c r="AQ29" s="742"/>
      <c r="AR29" s="742"/>
      <c r="AS29" s="742"/>
      <c r="AT29" s="74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05"/>
      <c r="C30" s="705"/>
      <c r="D30" s="706"/>
      <c r="E30" s="710"/>
      <c r="F30" s="711"/>
      <c r="G30" s="711"/>
      <c r="H30" s="711"/>
      <c r="I30" s="712"/>
      <c r="J30" s="273" t="str">
        <f>IF(AND('Mapa R. Fiscal'!$Y$34="Media",'Mapa R. Fiscal'!$AA$34="Leve"),CONCATENATE("R5C",'Mapa R. Fiscal'!$O$34),"")</f>
        <v/>
      </c>
      <c r="K30" s="274" t="str">
        <f>IF(AND('Mapa R. Fiscal'!$Y$35="Media",'Mapa R. Fiscal'!$AA$35="Leve"),CONCATENATE("R5C",'Mapa R. Fiscal'!$O$35),"")</f>
        <v/>
      </c>
      <c r="L30" s="274" t="str">
        <f>IF(AND('Mapa R. Fiscal'!$Y$36="Media",'Mapa R. Fiscal'!$AA$36="Leve"),CONCATENATE("R5C",'Mapa R. Fiscal'!$O$36),"")</f>
        <v/>
      </c>
      <c r="M30" s="274" t="str">
        <f>IF(AND('Mapa R. Fiscal'!$Y$37="Media",'Mapa R. Fiscal'!$AA$37="Leve"),CONCATENATE("R5C",'Mapa R. Fiscal'!$O$37),"")</f>
        <v/>
      </c>
      <c r="N30" s="274" t="str">
        <f>IF(AND('Mapa R. Fiscal'!$Y$38="Media",'Mapa R. Fiscal'!$AA$38="Leve"),CONCATENATE("R5C",'Mapa R. Fiscal'!$O$38),"")</f>
        <v/>
      </c>
      <c r="O30" s="275" t="str">
        <f>IF(AND('Mapa R. Fiscal'!$Y$39="Media",'Mapa R. Fiscal'!$AA$39="Leve"),CONCATENATE("R5C",'Mapa R. Fiscal'!$O$39),"")</f>
        <v/>
      </c>
      <c r="P30" s="273" t="str">
        <f>IF(AND('Mapa R. Fiscal'!$Y$34="Media",'Mapa R. Fiscal'!$AA$34="Menor"),CONCATENATE("R5C",'Mapa R. Fiscal'!$O$34),"")</f>
        <v/>
      </c>
      <c r="Q30" s="274" t="str">
        <f>IF(AND('Mapa R. Fiscal'!$Y$35="Media",'Mapa R. Fiscal'!$AA$35="Menor"),CONCATENATE("R5C",'Mapa R. Fiscal'!$O$35),"")</f>
        <v/>
      </c>
      <c r="R30" s="274" t="str">
        <f>IF(AND('Mapa R. Fiscal'!$Y$36="Media",'Mapa R. Fiscal'!$AA$36="Menor"),CONCATENATE("R5C",'Mapa R. Fiscal'!$O$36),"")</f>
        <v/>
      </c>
      <c r="S30" s="274" t="str">
        <f>IF(AND('Mapa R. Fiscal'!$Y$37="Media",'Mapa R. Fiscal'!$AA$37="Menor"),CONCATENATE("R5C",'Mapa R. Fiscal'!$O$37),"")</f>
        <v/>
      </c>
      <c r="T30" s="274" t="str">
        <f>IF(AND('Mapa R. Fiscal'!$Y$38="Media",'Mapa R. Fiscal'!$AA$38="Menor"),CONCATENATE("R5C",'Mapa R. Fiscal'!$O$38),"")</f>
        <v/>
      </c>
      <c r="U30" s="275" t="str">
        <f>IF(AND('Mapa R. Fiscal'!$Y$39="Media",'Mapa R. Fiscal'!$AA$39="Menor"),CONCATENATE("R5C",'Mapa R. Fiscal'!$O$39),"")</f>
        <v/>
      </c>
      <c r="V30" s="273" t="str">
        <f>IF(AND('Mapa R. Fiscal'!$Y$34="Media",'Mapa R. Fiscal'!$AA$34="Moderado"),CONCATENATE("R5C",'Mapa R. Fiscal'!$O$34),"")</f>
        <v/>
      </c>
      <c r="W30" s="274" t="str">
        <f>IF(AND('Mapa R. Fiscal'!$Y$35="Media",'Mapa R. Fiscal'!$AA$35="Moderado"),CONCATENATE("R5C",'Mapa R. Fiscal'!$O$35),"")</f>
        <v/>
      </c>
      <c r="X30" s="274" t="str">
        <f>IF(AND('Mapa R. Fiscal'!$Y$36="Media",'Mapa R. Fiscal'!$AA$36="Moderado"),CONCATENATE("R5C",'Mapa R. Fiscal'!$O$36),"")</f>
        <v/>
      </c>
      <c r="Y30" s="274" t="str">
        <f>IF(AND('Mapa R. Fiscal'!$Y$37="Media",'Mapa R. Fiscal'!$AA$37="Moderado"),CONCATENATE("R5C",'Mapa R. Fiscal'!$O$37),"")</f>
        <v/>
      </c>
      <c r="Z30" s="274" t="str">
        <f>IF(AND('Mapa R. Fiscal'!$Y$38="Media",'Mapa R. Fiscal'!$AA$38="Moderado"),CONCATENATE("R5C",'Mapa R. Fiscal'!$O$38),"")</f>
        <v/>
      </c>
      <c r="AA30" s="275" t="str">
        <f>IF(AND('Mapa R. Fiscal'!$Y$39="Media",'Mapa R. Fiscal'!$AA$39="Moderado"),CONCATENATE("R5C",'Mapa R. Fiscal'!$O$39),"")</f>
        <v/>
      </c>
      <c r="AB30" s="258" t="str">
        <f>IF(AND('Mapa R. Fiscal'!$Y$34="Media",'Mapa R. Fiscal'!$AA$34="Mayor"),CONCATENATE("R5C",'Mapa R. Fiscal'!$O$34),"")</f>
        <v/>
      </c>
      <c r="AC30" s="259" t="str">
        <f>IF(AND('Mapa R. Fiscal'!$Y$35="Media",'Mapa R. Fiscal'!$AA$35="Mayor"),CONCATENATE("R5C",'Mapa R. Fiscal'!$O$35),"")</f>
        <v/>
      </c>
      <c r="AD30" s="259" t="str">
        <f>IF(AND('Mapa R. Fiscal'!$Y$36="Media",'Mapa R. Fiscal'!$AA$36="Mayor"),CONCATENATE("R5C",'Mapa R. Fiscal'!$O$36),"")</f>
        <v/>
      </c>
      <c r="AE30" s="259" t="str">
        <f>IF(AND('Mapa R. Fiscal'!$Y$37="Media",'Mapa R. Fiscal'!$AA$37="Mayor"),CONCATENATE("R5C",'Mapa R. Fiscal'!$O$37),"")</f>
        <v/>
      </c>
      <c r="AF30" s="259" t="str">
        <f>IF(AND('Mapa R. Fiscal'!$Y$38="Media",'Mapa R. Fiscal'!$AA$38="Mayor"),CONCATENATE("R5C",'Mapa R. Fiscal'!$O$38),"")</f>
        <v/>
      </c>
      <c r="AG30" s="260" t="str">
        <f>IF(AND('Mapa R. Fiscal'!$Y$39="Media",'Mapa R. Fiscal'!$AA$39="Mayor"),CONCATENATE("R5C",'Mapa R. Fiscal'!$O$39),"")</f>
        <v/>
      </c>
      <c r="AH30" s="261" t="str">
        <f>IF(AND('Mapa R. Fiscal'!$Y$34="Media",'Mapa R. Fiscal'!$AA$34="Catastrófico"),CONCATENATE("R5C",'Mapa R. Fiscal'!$O$34),"")</f>
        <v/>
      </c>
      <c r="AI30" s="262" t="str">
        <f>IF(AND('Mapa R. Fiscal'!$Y$35="Media",'Mapa R. Fiscal'!$AA$35="Catastrófico"),CONCATENATE("R5C",'Mapa R. Fiscal'!$O$35),"")</f>
        <v/>
      </c>
      <c r="AJ30" s="262" t="str">
        <f>IF(AND('Mapa R. Fiscal'!$Y$36="Media",'Mapa R. Fiscal'!$AA$36="Catastrófico"),CONCATENATE("R5C",'Mapa R. Fiscal'!$O$36),"")</f>
        <v/>
      </c>
      <c r="AK30" s="262" t="str">
        <f>IF(AND('Mapa R. Fiscal'!$Y$37="Media",'Mapa R. Fiscal'!$AA$37="Catastrófico"),CONCATENATE("R5C",'Mapa R. Fiscal'!$O$37),"")</f>
        <v/>
      </c>
      <c r="AL30" s="262" t="str">
        <f>IF(AND('Mapa R. Fiscal'!$Y$38="Media",'Mapa R. Fiscal'!$AA$38="Catastrófico"),CONCATENATE("R5C",'Mapa R. Fiscal'!$O$38),"")</f>
        <v/>
      </c>
      <c r="AM30" s="263" t="str">
        <f>IF(AND('Mapa R. Fiscal'!$Y$39="Media",'Mapa R. Fiscal'!$AA$39="Catastrófico"),CONCATENATE("R5C",'Mapa R. Fiscal'!$O$39),"")</f>
        <v/>
      </c>
      <c r="AN30" s="15"/>
      <c r="AO30" s="741"/>
      <c r="AP30" s="742"/>
      <c r="AQ30" s="742"/>
      <c r="AR30" s="742"/>
      <c r="AS30" s="742"/>
      <c r="AT30" s="7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05"/>
      <c r="C31" s="705"/>
      <c r="D31" s="706"/>
      <c r="E31" s="710"/>
      <c r="F31" s="711"/>
      <c r="G31" s="711"/>
      <c r="H31" s="711"/>
      <c r="I31" s="712"/>
      <c r="J31" s="273" t="str">
        <f>IF(AND('Mapa R. Fiscal'!$Y$40="Media",'Mapa R. Fiscal'!$AA$40="Leve"),CONCATENATE("R6C",'Mapa R. Fiscal'!$O$40),"")</f>
        <v/>
      </c>
      <c r="K31" s="274" t="str">
        <f>IF(AND('Mapa R. Fiscal'!$Y$41="Media",'Mapa R. Fiscal'!$AA$41="Leve"),CONCATENATE("R6C",'Mapa R. Fiscal'!$O$41),"")</f>
        <v/>
      </c>
      <c r="L31" s="274" t="str">
        <f>IF(AND('Mapa R. Fiscal'!$Y$42="Media",'Mapa R. Fiscal'!$AA$42="Leve"),CONCATENATE("R6C",'Mapa R. Fiscal'!$O$42),"")</f>
        <v/>
      </c>
      <c r="M31" s="274" t="str">
        <f>IF(AND('Mapa R. Fiscal'!$Y$43="Media",'Mapa R. Fiscal'!$AA$43="Leve"),CONCATENATE("R6C",'Mapa R. Fiscal'!$O$43),"")</f>
        <v/>
      </c>
      <c r="N31" s="274" t="str">
        <f>IF(AND('Mapa R. Fiscal'!$Y$44="Media",'Mapa R. Fiscal'!$AA$44="Leve"),CONCATENATE("R6C",'Mapa R. Fiscal'!$O$44),"")</f>
        <v/>
      </c>
      <c r="O31" s="275" t="str">
        <f>IF(AND('Mapa R. Fiscal'!$Y$45="Media",'Mapa R. Fiscal'!$AA$45="Leve"),CONCATENATE("R6C",'Mapa R. Fiscal'!$O$45),"")</f>
        <v/>
      </c>
      <c r="P31" s="273" t="str">
        <f>IF(AND('Mapa R. Fiscal'!$Y$40="Media",'Mapa R. Fiscal'!$AA$40="Menor"),CONCATENATE("R6C",'Mapa R. Fiscal'!$O$40),"")</f>
        <v/>
      </c>
      <c r="Q31" s="274" t="str">
        <f>IF(AND('Mapa R. Fiscal'!$Y$41="Media",'Mapa R. Fiscal'!$AA$41="Menor"),CONCATENATE("R6C",'Mapa R. Fiscal'!$O$41),"")</f>
        <v/>
      </c>
      <c r="R31" s="274" t="str">
        <f>IF(AND('Mapa R. Fiscal'!$Y$42="Media",'Mapa R. Fiscal'!$AA$42="Menor"),CONCATENATE("R6C",'Mapa R. Fiscal'!$O$42),"")</f>
        <v/>
      </c>
      <c r="S31" s="274" t="str">
        <f>IF(AND('Mapa R. Fiscal'!$Y$43="Media",'Mapa R. Fiscal'!$AA$43="Menor"),CONCATENATE("R6C",'Mapa R. Fiscal'!$O$43),"")</f>
        <v/>
      </c>
      <c r="T31" s="274" t="str">
        <f>IF(AND('Mapa R. Fiscal'!$Y$44="Media",'Mapa R. Fiscal'!$AA$44="Menor"),CONCATENATE("R6C",'Mapa R. Fiscal'!$O$44),"")</f>
        <v/>
      </c>
      <c r="U31" s="275" t="str">
        <f>IF(AND('Mapa R. Fiscal'!$Y$45="Media",'Mapa R. Fiscal'!$AA$45="Menor"),CONCATENATE("R6C",'Mapa R. Fiscal'!$O$45),"")</f>
        <v/>
      </c>
      <c r="V31" s="273" t="str">
        <f>IF(AND('Mapa R. Fiscal'!$Y$40="Media",'Mapa R. Fiscal'!$AA$40="Moderado"),CONCATENATE("R6C",'Mapa R. Fiscal'!$O$40),"")</f>
        <v/>
      </c>
      <c r="W31" s="274" t="str">
        <f>IF(AND('Mapa R. Fiscal'!$Y$41="Media",'Mapa R. Fiscal'!$AA$41="Moderado"),CONCATENATE("R6C",'Mapa R. Fiscal'!$O$41),"")</f>
        <v/>
      </c>
      <c r="X31" s="274" t="str">
        <f>IF(AND('Mapa R. Fiscal'!$Y$42="Media",'Mapa R. Fiscal'!$AA$42="Moderado"),CONCATENATE("R6C",'Mapa R. Fiscal'!$O$42),"")</f>
        <v/>
      </c>
      <c r="Y31" s="274" t="str">
        <f>IF(AND('Mapa R. Fiscal'!$Y$43="Media",'Mapa R. Fiscal'!$AA$43="Moderado"),CONCATENATE("R6C",'Mapa R. Fiscal'!$O$43),"")</f>
        <v/>
      </c>
      <c r="Z31" s="274" t="str">
        <f>IF(AND('Mapa R. Fiscal'!$Y$44="Media",'Mapa R. Fiscal'!$AA$44="Moderado"),CONCATENATE("R6C",'Mapa R. Fiscal'!$O$44),"")</f>
        <v/>
      </c>
      <c r="AA31" s="275" t="str">
        <f>IF(AND('Mapa R. Fiscal'!$Y$45="Media",'Mapa R. Fiscal'!$AA$45="Moderado"),CONCATENATE("R6C",'Mapa R. Fiscal'!$O$45),"")</f>
        <v/>
      </c>
      <c r="AB31" s="258" t="str">
        <f>IF(AND('Mapa R. Fiscal'!$Y$40="Media",'Mapa R. Fiscal'!$AA$40="Mayor"),CONCATENATE("R6C",'Mapa R. Fiscal'!$O$40),"")</f>
        <v/>
      </c>
      <c r="AC31" s="259" t="str">
        <f>IF(AND('Mapa R. Fiscal'!$Y$41="Media",'Mapa R. Fiscal'!$AA$41="Mayor"),CONCATENATE("R6C",'Mapa R. Fiscal'!$O$41),"")</f>
        <v/>
      </c>
      <c r="AD31" s="259" t="str">
        <f>IF(AND('Mapa R. Fiscal'!$Y$42="Media",'Mapa R. Fiscal'!$AA$42="Mayor"),CONCATENATE("R6C",'Mapa R. Fiscal'!$O$42),"")</f>
        <v/>
      </c>
      <c r="AE31" s="259" t="str">
        <f>IF(AND('Mapa R. Fiscal'!$Y$43="Media",'Mapa R. Fiscal'!$AA$43="Mayor"),CONCATENATE("R6C",'Mapa R. Fiscal'!$O$43),"")</f>
        <v/>
      </c>
      <c r="AF31" s="259" t="str">
        <f>IF(AND('Mapa R. Fiscal'!$Y$44="Media",'Mapa R. Fiscal'!$AA$44="Mayor"),CONCATENATE("R6C",'Mapa R. Fiscal'!$O$44),"")</f>
        <v/>
      </c>
      <c r="AG31" s="260" t="str">
        <f>IF(AND('Mapa R. Fiscal'!$Y$45="Media",'Mapa R. Fiscal'!$AA$45="Mayor"),CONCATENATE("R6C",'Mapa R. Fiscal'!$O$45),"")</f>
        <v/>
      </c>
      <c r="AH31" s="261" t="str">
        <f>IF(AND('Mapa R. Fiscal'!$Y$40="Media",'Mapa R. Fiscal'!$AA$40="Catastrófico"),CONCATENATE("R6C",'Mapa R. Fiscal'!$O$40),"")</f>
        <v/>
      </c>
      <c r="AI31" s="262" t="str">
        <f>IF(AND('Mapa R. Fiscal'!$Y$41="Media",'Mapa R. Fiscal'!$AA$41="Catastrófico"),CONCATENATE("R6C",'Mapa R. Fiscal'!$O$41),"")</f>
        <v/>
      </c>
      <c r="AJ31" s="262" t="str">
        <f>IF(AND('Mapa R. Fiscal'!$Y$42="Media",'Mapa R. Fiscal'!$AA$42="Catastrófico"),CONCATENATE("R6C",'Mapa R. Fiscal'!$O$42),"")</f>
        <v/>
      </c>
      <c r="AK31" s="262" t="str">
        <f>IF(AND('Mapa R. Fiscal'!$Y$43="Media",'Mapa R. Fiscal'!$AA$43="Catastrófico"),CONCATENATE("R6C",'Mapa R. Fiscal'!$O$43),"")</f>
        <v/>
      </c>
      <c r="AL31" s="262" t="str">
        <f>IF(AND('Mapa R. Fiscal'!$Y$44="Media",'Mapa R. Fiscal'!$AA$44="Catastrófico"),CONCATENATE("R6C",'Mapa R. Fiscal'!$O$44),"")</f>
        <v/>
      </c>
      <c r="AM31" s="263" t="str">
        <f>IF(AND('Mapa R. Fiscal'!$Y$45="Media",'Mapa R. Fiscal'!$AA$45="Catastrófico"),CONCATENATE("R6C",'Mapa R. Fiscal'!$O$45),"")</f>
        <v/>
      </c>
      <c r="AN31" s="15"/>
      <c r="AO31" s="741"/>
      <c r="AP31" s="742"/>
      <c r="AQ31" s="742"/>
      <c r="AR31" s="742"/>
      <c r="AS31" s="742"/>
      <c r="AT31" s="74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05"/>
      <c r="C32" s="705"/>
      <c r="D32" s="706"/>
      <c r="E32" s="710"/>
      <c r="F32" s="711"/>
      <c r="G32" s="711"/>
      <c r="H32" s="711"/>
      <c r="I32" s="712"/>
      <c r="J32" s="273" t="str">
        <f>IF(AND('Mapa R. Fiscal'!$Y$46="Media",'Mapa R. Fiscal'!$AA$46="Leve"),CONCATENATE("R7C",'Mapa R. Fiscal'!$O$46),"")</f>
        <v/>
      </c>
      <c r="K32" s="274" t="str">
        <f>IF(AND('Mapa R. Fiscal'!$Y$47="Media",'Mapa R. Fiscal'!$AA$47="Leve"),CONCATENATE("R7C",'Mapa R. Fiscal'!$O$47),"")</f>
        <v/>
      </c>
      <c r="L32" s="274" t="str">
        <f>IF(AND('Mapa R. Fiscal'!$Y$48="Media",'Mapa R. Fiscal'!$AA$48="Leve"),CONCATENATE("R7C",'Mapa R. Fiscal'!$O$48),"")</f>
        <v/>
      </c>
      <c r="M32" s="274" t="str">
        <f>IF(AND('Mapa R. Fiscal'!$Y$49="Media",'Mapa R. Fiscal'!$AA$49="Leve"),CONCATENATE("R7C",'Mapa R. Fiscal'!$O$49),"")</f>
        <v/>
      </c>
      <c r="N32" s="274" t="str">
        <f>IF(AND('Mapa R. Fiscal'!$Y$50="Media",'Mapa R. Fiscal'!$AA$50="Leve"),CONCATENATE("R7C",'Mapa R. Fiscal'!$O$50),"")</f>
        <v/>
      </c>
      <c r="O32" s="275" t="str">
        <f>IF(AND('Mapa R. Fiscal'!$Y$51="Media",'Mapa R. Fiscal'!$AA$51="Leve"),CONCATENATE("R7C",'Mapa R. Fiscal'!$O$51),"")</f>
        <v/>
      </c>
      <c r="P32" s="273" t="str">
        <f>IF(AND('Mapa R. Fiscal'!$Y$46="Media",'Mapa R. Fiscal'!$AA$46="Menor"),CONCATENATE("R7C",'Mapa R. Fiscal'!$O$46),"")</f>
        <v/>
      </c>
      <c r="Q32" s="274" t="str">
        <f>IF(AND('Mapa R. Fiscal'!$Y$47="Media",'Mapa R. Fiscal'!$AA$47="Menor"),CONCATENATE("R7C",'Mapa R. Fiscal'!$O$47),"")</f>
        <v/>
      </c>
      <c r="R32" s="274" t="str">
        <f>IF(AND('Mapa R. Fiscal'!$Y$48="Media",'Mapa R. Fiscal'!$AA$48="Menor"),CONCATENATE("R7C",'Mapa R. Fiscal'!$O$48),"")</f>
        <v/>
      </c>
      <c r="S32" s="274" t="str">
        <f>IF(AND('Mapa R. Fiscal'!$Y$49="Media",'Mapa R. Fiscal'!$AA$49="Menor"),CONCATENATE("R7C",'Mapa R. Fiscal'!$O$49),"")</f>
        <v/>
      </c>
      <c r="T32" s="274" t="str">
        <f>IF(AND('Mapa R. Fiscal'!$Y$50="Media",'Mapa R. Fiscal'!$AA$50="Menor"),CONCATENATE("R7C",'Mapa R. Fiscal'!$O$50),"")</f>
        <v/>
      </c>
      <c r="U32" s="275" t="str">
        <f>IF(AND('Mapa R. Fiscal'!$Y$51="Media",'Mapa R. Fiscal'!$AA$51="Menor"),CONCATENATE("R7C",'Mapa R. Fiscal'!$O$51),"")</f>
        <v/>
      </c>
      <c r="V32" s="273" t="str">
        <f>IF(AND('Mapa R. Fiscal'!$Y$46="Media",'Mapa R. Fiscal'!$AA$46="Moderado"),CONCATENATE("R7C",'Mapa R. Fiscal'!$O$46),"")</f>
        <v/>
      </c>
      <c r="W32" s="274" t="str">
        <f>IF(AND('Mapa R. Fiscal'!$Y$47="Media",'Mapa R. Fiscal'!$AA$47="Moderado"),CONCATENATE("R7C",'Mapa R. Fiscal'!$O$47),"")</f>
        <v/>
      </c>
      <c r="X32" s="274" t="str">
        <f>IF(AND('Mapa R. Fiscal'!$Y$48="Media",'Mapa R. Fiscal'!$AA$48="Moderado"),CONCATENATE("R7C",'Mapa R. Fiscal'!$O$48),"")</f>
        <v/>
      </c>
      <c r="Y32" s="274" t="str">
        <f>IF(AND('Mapa R. Fiscal'!$Y$49="Media",'Mapa R. Fiscal'!$AA$49="Moderado"),CONCATENATE("R7C",'Mapa R. Fiscal'!$O$49),"")</f>
        <v/>
      </c>
      <c r="Z32" s="274" t="str">
        <f>IF(AND('Mapa R. Fiscal'!$Y$50="Media",'Mapa R. Fiscal'!$AA$50="Moderado"),CONCATENATE("R7C",'Mapa R. Fiscal'!$O$50),"")</f>
        <v/>
      </c>
      <c r="AA32" s="275" t="str">
        <f>IF(AND('Mapa R. Fiscal'!$Y$51="Media",'Mapa R. Fiscal'!$AA$51="Moderado"),CONCATENATE("R7C",'Mapa R. Fiscal'!$O$51),"")</f>
        <v/>
      </c>
      <c r="AB32" s="258" t="str">
        <f>IF(AND('Mapa R. Fiscal'!$Y$46="Media",'Mapa R. Fiscal'!$AA$46="Mayor"),CONCATENATE("R7C",'Mapa R. Fiscal'!$O$46),"")</f>
        <v/>
      </c>
      <c r="AC32" s="259" t="str">
        <f>IF(AND('Mapa R. Fiscal'!$Y$47="Media",'Mapa R. Fiscal'!$AA$47="Mayor"),CONCATENATE("R7C",'Mapa R. Fiscal'!$O$47),"")</f>
        <v/>
      </c>
      <c r="AD32" s="259" t="str">
        <f>IF(AND('Mapa R. Fiscal'!$Y$48="Media",'Mapa R. Fiscal'!$AA$48="Mayor"),CONCATENATE("R7C",'Mapa R. Fiscal'!$O$48),"")</f>
        <v/>
      </c>
      <c r="AE32" s="259" t="str">
        <f>IF(AND('Mapa R. Fiscal'!$Y$49="Media",'Mapa R. Fiscal'!$AA$49="Mayor"),CONCATENATE("R7C",'Mapa R. Fiscal'!$O$49),"")</f>
        <v/>
      </c>
      <c r="AF32" s="259" t="str">
        <f>IF(AND('Mapa R. Fiscal'!$Y$50="Media",'Mapa R. Fiscal'!$AA$50="Mayor"),CONCATENATE("R7C",'Mapa R. Fiscal'!$O$50),"")</f>
        <v/>
      </c>
      <c r="AG32" s="260" t="str">
        <f>IF(AND('Mapa R. Fiscal'!$Y$51="Media",'Mapa R. Fiscal'!$AA$51="Mayor"),CONCATENATE("R7C",'Mapa R. Fiscal'!$O$51),"")</f>
        <v/>
      </c>
      <c r="AH32" s="261" t="str">
        <f>IF(AND('Mapa R. Fiscal'!$Y$46="Media",'Mapa R. Fiscal'!$AA$46="Catastrófico"),CONCATENATE("R7C",'Mapa R. Fiscal'!$O$46),"")</f>
        <v/>
      </c>
      <c r="AI32" s="262" t="str">
        <f>IF(AND('Mapa R. Fiscal'!$Y$47="Media",'Mapa R. Fiscal'!$AA$47="Catastrófico"),CONCATENATE("R7C",'Mapa R. Fiscal'!$O$47),"")</f>
        <v/>
      </c>
      <c r="AJ32" s="262" t="str">
        <f>IF(AND('Mapa R. Fiscal'!$Y$48="Media",'Mapa R. Fiscal'!$AA$48="Catastrófico"),CONCATENATE("R7C",'Mapa R. Fiscal'!$O$48),"")</f>
        <v/>
      </c>
      <c r="AK32" s="262" t="str">
        <f>IF(AND('Mapa R. Fiscal'!$Y$49="Media",'Mapa R. Fiscal'!$AA$49="Catastrófico"),CONCATENATE("R7C",'Mapa R. Fiscal'!$O$49),"")</f>
        <v/>
      </c>
      <c r="AL32" s="262" t="str">
        <f>IF(AND('Mapa R. Fiscal'!$Y$50="Media",'Mapa R. Fiscal'!$AA$50="Catastrófico"),CONCATENATE("R7C",'Mapa R. Fiscal'!$O$50),"")</f>
        <v/>
      </c>
      <c r="AM32" s="263" t="str">
        <f>IF(AND('Mapa R. Fiscal'!$Y$51="Media",'Mapa R. Fiscal'!$AA$51="Catastrófico"),CONCATENATE("R7C",'Mapa R. Fiscal'!$O$51),"")</f>
        <v/>
      </c>
      <c r="AN32" s="15"/>
      <c r="AO32" s="741"/>
      <c r="AP32" s="742"/>
      <c r="AQ32" s="742"/>
      <c r="AR32" s="742"/>
      <c r="AS32" s="742"/>
      <c r="AT32" s="74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05"/>
      <c r="C33" s="705"/>
      <c r="D33" s="706"/>
      <c r="E33" s="710"/>
      <c r="F33" s="711"/>
      <c r="G33" s="711"/>
      <c r="H33" s="711"/>
      <c r="I33" s="712"/>
      <c r="J33" s="273" t="str">
        <f>IF(AND('Mapa R. Fiscal'!$Y$52="Media",'Mapa R. Fiscal'!$AA$52="Leve"),CONCATENATE("R8C",'Mapa R. Fiscal'!$O$52),"")</f>
        <v/>
      </c>
      <c r="K33" s="274" t="str">
        <f>IF(AND('Mapa R. Fiscal'!$Y$53="Media",'Mapa R. Fiscal'!$AA$53="Leve"),CONCATENATE("R8C",'Mapa R. Fiscal'!$O$53),"")</f>
        <v/>
      </c>
      <c r="L33" s="274" t="str">
        <f>IF(AND('Mapa R. Fiscal'!$Y$54="Media",'Mapa R. Fiscal'!$AA$54="Leve"),CONCATENATE("R8C",'Mapa R. Fiscal'!$O$54),"")</f>
        <v/>
      </c>
      <c r="M33" s="274" t="str">
        <f>IF(AND('Mapa R. Fiscal'!$Y$55="Media",'Mapa R. Fiscal'!$AA$55="Leve"),CONCATENATE("R8C",'Mapa R. Fiscal'!$O$55),"")</f>
        <v/>
      </c>
      <c r="N33" s="274" t="str">
        <f>IF(AND('Mapa R. Fiscal'!$Y$56="Media",'Mapa R. Fiscal'!$AA$56="Leve"),CONCATENATE("R8C",'Mapa R. Fiscal'!$O$56),"")</f>
        <v/>
      </c>
      <c r="O33" s="275" t="str">
        <f>IF(AND('Mapa R. Fiscal'!$Y$57="Media",'Mapa R. Fiscal'!$AA$57="Leve"),CONCATENATE("R8C",'Mapa R. Fiscal'!$O$57),"")</f>
        <v/>
      </c>
      <c r="P33" s="273" t="str">
        <f>IF(AND('Mapa R. Fiscal'!$Y$52="Media",'Mapa R. Fiscal'!$AA$52="Menor"),CONCATENATE("R8C",'Mapa R. Fiscal'!$O$52),"")</f>
        <v/>
      </c>
      <c r="Q33" s="274" t="str">
        <f>IF(AND('Mapa R. Fiscal'!$Y$53="Media",'Mapa R. Fiscal'!$AA$53="Menor"),CONCATENATE("R8C",'Mapa R. Fiscal'!$O$53),"")</f>
        <v/>
      </c>
      <c r="R33" s="274" t="str">
        <f>IF(AND('Mapa R. Fiscal'!$Y$54="Media",'Mapa R. Fiscal'!$AA$54="Menor"),CONCATENATE("R8C",'Mapa R. Fiscal'!$O$54),"")</f>
        <v/>
      </c>
      <c r="S33" s="274" t="str">
        <f>IF(AND('Mapa R. Fiscal'!$Y$55="Media",'Mapa R. Fiscal'!$AA$55="Menor"),CONCATENATE("R8C",'Mapa R. Fiscal'!$O$55),"")</f>
        <v/>
      </c>
      <c r="T33" s="274" t="str">
        <f>IF(AND('Mapa R. Fiscal'!$Y$56="Media",'Mapa R. Fiscal'!$AA$56="Menor"),CONCATENATE("R8C",'Mapa R. Fiscal'!$O$56),"")</f>
        <v/>
      </c>
      <c r="U33" s="275" t="str">
        <f>IF(AND('Mapa R. Fiscal'!$Y$57="Media",'Mapa R. Fiscal'!$AA$57="Menor"),CONCATENATE("R8C",'Mapa R. Fiscal'!$O$57),"")</f>
        <v/>
      </c>
      <c r="V33" s="273" t="str">
        <f>IF(AND('Mapa R. Fiscal'!$Y$52="Media",'Mapa R. Fiscal'!$AA$52="Moderado"),CONCATENATE("R8C",'Mapa R. Fiscal'!$O$52),"")</f>
        <v/>
      </c>
      <c r="W33" s="274" t="str">
        <f>IF(AND('Mapa R. Fiscal'!$Y$53="Media",'Mapa R. Fiscal'!$AA$53="Moderado"),CONCATENATE("R8C",'Mapa R. Fiscal'!$O$53),"")</f>
        <v/>
      </c>
      <c r="X33" s="274" t="str">
        <f>IF(AND('Mapa R. Fiscal'!$Y$54="Media",'Mapa R. Fiscal'!$AA$54="Moderado"),CONCATENATE("R8C",'Mapa R. Fiscal'!$O$54),"")</f>
        <v/>
      </c>
      <c r="Y33" s="274" t="str">
        <f>IF(AND('Mapa R. Fiscal'!$Y$55="Media",'Mapa R. Fiscal'!$AA$55="Moderado"),CONCATENATE("R8C",'Mapa R. Fiscal'!$O$55),"")</f>
        <v/>
      </c>
      <c r="Z33" s="274" t="str">
        <f>IF(AND('Mapa R. Fiscal'!$Y$56="Media",'Mapa R. Fiscal'!$AA$56="Moderado"),CONCATENATE("R8C",'Mapa R. Fiscal'!$O$56),"")</f>
        <v/>
      </c>
      <c r="AA33" s="275" t="str">
        <f>IF(AND('Mapa R. Fiscal'!$Y$57="Media",'Mapa R. Fiscal'!$AA$57="Moderado"),CONCATENATE("R8C",'Mapa R. Fiscal'!$O$57),"")</f>
        <v/>
      </c>
      <c r="AB33" s="258" t="str">
        <f>IF(AND('Mapa R. Fiscal'!$Y$52="Media",'Mapa R. Fiscal'!$AA$52="Mayor"),CONCATENATE("R8C",'Mapa R. Fiscal'!$O$52),"")</f>
        <v/>
      </c>
      <c r="AC33" s="259" t="str">
        <f>IF(AND('Mapa R. Fiscal'!$Y$53="Media",'Mapa R. Fiscal'!$AA$53="Mayor"),CONCATENATE("R8C",'Mapa R. Fiscal'!$O$53),"")</f>
        <v/>
      </c>
      <c r="AD33" s="259" t="str">
        <f>IF(AND('Mapa R. Fiscal'!$Y$54="Media",'Mapa R. Fiscal'!$AA$54="Mayor"),CONCATENATE("R8C",'Mapa R. Fiscal'!$O$54),"")</f>
        <v/>
      </c>
      <c r="AE33" s="259" t="str">
        <f>IF(AND('Mapa R. Fiscal'!$Y$55="Media",'Mapa R. Fiscal'!$AA$55="Mayor"),CONCATENATE("R8C",'Mapa R. Fiscal'!$O$55),"")</f>
        <v/>
      </c>
      <c r="AF33" s="259" t="str">
        <f>IF(AND('Mapa R. Fiscal'!$Y$56="Media",'Mapa R. Fiscal'!$AA$56="Mayor"),CONCATENATE("R8C",'Mapa R. Fiscal'!$O$56),"")</f>
        <v/>
      </c>
      <c r="AG33" s="260" t="str">
        <f>IF(AND('Mapa R. Fiscal'!$Y$57="Media",'Mapa R. Fiscal'!$AA$57="Mayor"),CONCATENATE("R8C",'Mapa R. Fiscal'!$O$57),"")</f>
        <v/>
      </c>
      <c r="AH33" s="261" t="str">
        <f>IF(AND('Mapa R. Fiscal'!$Y$52="Media",'Mapa R. Fiscal'!$AA$52="Catastrófico"),CONCATENATE("R8C",'Mapa R. Fiscal'!$O$52),"")</f>
        <v/>
      </c>
      <c r="AI33" s="262" t="str">
        <f>IF(AND('Mapa R. Fiscal'!$Y$53="Media",'Mapa R. Fiscal'!$AA$53="Catastrófico"),CONCATENATE("R8C",'Mapa R. Fiscal'!$O$53),"")</f>
        <v/>
      </c>
      <c r="AJ33" s="262" t="str">
        <f>IF(AND('Mapa R. Fiscal'!$Y$54="Media",'Mapa R. Fiscal'!$AA$54="Catastrófico"),CONCATENATE("R8C",'Mapa R. Fiscal'!$O$54),"")</f>
        <v/>
      </c>
      <c r="AK33" s="262" t="str">
        <f>IF(AND('Mapa R. Fiscal'!$Y$55="Media",'Mapa R. Fiscal'!$AA$55="Catastrófico"),CONCATENATE("R8C",'Mapa R. Fiscal'!$O$55),"")</f>
        <v/>
      </c>
      <c r="AL33" s="262" t="str">
        <f>IF(AND('Mapa R. Fiscal'!$Y$56="Media",'Mapa R. Fiscal'!$AA$56="Catastrófico"),CONCATENATE("R8C",'Mapa R. Fiscal'!$O$56),"")</f>
        <v/>
      </c>
      <c r="AM33" s="263" t="str">
        <f>IF(AND('Mapa R. Fiscal'!$Y$57="Media",'Mapa R. Fiscal'!$AA$57="Catastrófico"),CONCATENATE("R8C",'Mapa R. Fiscal'!$O$57),"")</f>
        <v/>
      </c>
      <c r="AN33" s="15"/>
      <c r="AO33" s="741"/>
      <c r="AP33" s="742"/>
      <c r="AQ33" s="742"/>
      <c r="AR33" s="742"/>
      <c r="AS33" s="742"/>
      <c r="AT33" s="74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05"/>
      <c r="C34" s="705"/>
      <c r="D34" s="706"/>
      <c r="E34" s="710"/>
      <c r="F34" s="711"/>
      <c r="G34" s="711"/>
      <c r="H34" s="711"/>
      <c r="I34" s="712"/>
      <c r="J34" s="273" t="str">
        <f>IF(AND('Mapa R. Fiscal'!$Y$58="Media",'Mapa R. Fiscal'!$AA$58="Leve"),CONCATENATE("R9C",'Mapa R. Fiscal'!$O$58),"")</f>
        <v/>
      </c>
      <c r="K34" s="274" t="str">
        <f>IF(AND('Mapa R. Fiscal'!$Y$59="Media",'Mapa R. Fiscal'!$AA$59="Leve"),CONCATENATE("R9C",'Mapa R. Fiscal'!$O$59),"")</f>
        <v/>
      </c>
      <c r="L34" s="274" t="str">
        <f>IF(AND('Mapa R. Fiscal'!$Y$60="Media",'Mapa R. Fiscal'!$AA$60="Leve"),CONCATENATE("R9C",'Mapa R. Fiscal'!$O$60),"")</f>
        <v/>
      </c>
      <c r="M34" s="274" t="str">
        <f>IF(AND('Mapa R. Fiscal'!$Y$61="Media",'Mapa R. Fiscal'!$AA$61="Leve"),CONCATENATE("R9C",'Mapa R. Fiscal'!$O$61),"")</f>
        <v/>
      </c>
      <c r="N34" s="274" t="str">
        <f>IF(AND('Mapa R. Fiscal'!$Y$62="Media",'Mapa R. Fiscal'!$AA$62="Leve"),CONCATENATE("R9C",'Mapa R. Fiscal'!$O$62),"")</f>
        <v/>
      </c>
      <c r="O34" s="275" t="str">
        <f>IF(AND('Mapa R. Fiscal'!$Y$63="Media",'Mapa R. Fiscal'!$AA$63="Leve"),CONCATENATE("R9C",'Mapa R. Fiscal'!$O$63),"")</f>
        <v/>
      </c>
      <c r="P34" s="273" t="str">
        <f>IF(AND('Mapa R. Fiscal'!$Y$58="Media",'Mapa R. Fiscal'!$AA$58="Menor"),CONCATENATE("R9C",'Mapa R. Fiscal'!$O$58),"")</f>
        <v/>
      </c>
      <c r="Q34" s="274" t="str">
        <f>IF(AND('Mapa R. Fiscal'!$Y$59="Media",'Mapa R. Fiscal'!$AA$59="Menor"),CONCATENATE("R9C",'Mapa R. Fiscal'!$O$59),"")</f>
        <v/>
      </c>
      <c r="R34" s="274" t="str">
        <f>IF(AND('Mapa R. Fiscal'!$Y$60="Media",'Mapa R. Fiscal'!$AA$60="Menor"),CONCATENATE("R9C",'Mapa R. Fiscal'!$O$60),"")</f>
        <v/>
      </c>
      <c r="S34" s="274" t="str">
        <f>IF(AND('Mapa R. Fiscal'!$Y$61="Media",'Mapa R. Fiscal'!$AA$61="Menor"),CONCATENATE("R9C",'Mapa R. Fiscal'!$O$61),"")</f>
        <v/>
      </c>
      <c r="T34" s="274" t="str">
        <f>IF(AND('Mapa R. Fiscal'!$Y$62="Media",'Mapa R. Fiscal'!$AA$62="Menor"),CONCATENATE("R9C",'Mapa R. Fiscal'!$O$62),"")</f>
        <v/>
      </c>
      <c r="U34" s="275" t="str">
        <f>IF(AND('Mapa R. Fiscal'!$Y$63="Media",'Mapa R. Fiscal'!$AA$63="Menor"),CONCATENATE("R9C",'Mapa R. Fiscal'!$O$63),"")</f>
        <v/>
      </c>
      <c r="V34" s="273" t="str">
        <f>IF(AND('Mapa R. Fiscal'!$Y$58="Media",'Mapa R. Fiscal'!$AA$58="Moderado"),CONCATENATE("R9C",'Mapa R. Fiscal'!$O$58),"")</f>
        <v/>
      </c>
      <c r="W34" s="274" t="str">
        <f>IF(AND('Mapa R. Fiscal'!$Y$59="Media",'Mapa R. Fiscal'!$AA$59="Moderado"),CONCATENATE("R9C",'Mapa R. Fiscal'!$O$59),"")</f>
        <v/>
      </c>
      <c r="X34" s="274" t="str">
        <f>IF(AND('Mapa R. Fiscal'!$Y$60="Media",'Mapa R. Fiscal'!$AA$60="Moderado"),CONCATENATE("R9C",'Mapa R. Fiscal'!$O$60),"")</f>
        <v/>
      </c>
      <c r="Y34" s="274" t="str">
        <f>IF(AND('Mapa R. Fiscal'!$Y$61="Media",'Mapa R. Fiscal'!$AA$61="Moderado"),CONCATENATE("R9C",'Mapa R. Fiscal'!$O$61),"")</f>
        <v/>
      </c>
      <c r="Z34" s="274" t="str">
        <f>IF(AND('Mapa R. Fiscal'!$Y$62="Media",'Mapa R. Fiscal'!$AA$62="Moderado"),CONCATENATE("R9C",'Mapa R. Fiscal'!$O$62),"")</f>
        <v/>
      </c>
      <c r="AA34" s="275" t="str">
        <f>IF(AND('Mapa R. Fiscal'!$Y$63="Media",'Mapa R. Fiscal'!$AA$63="Moderado"),CONCATENATE("R9C",'Mapa R. Fiscal'!$O$63),"")</f>
        <v/>
      </c>
      <c r="AB34" s="258" t="str">
        <f>IF(AND('Mapa R. Fiscal'!$Y$58="Media",'Mapa R. Fiscal'!$AA$58="Mayor"),CONCATENATE("R9C",'Mapa R. Fiscal'!$O$58),"")</f>
        <v/>
      </c>
      <c r="AC34" s="259" t="str">
        <f>IF(AND('Mapa R. Fiscal'!$Y$59="Media",'Mapa R. Fiscal'!$AA$59="Mayor"),CONCATENATE("R9C",'Mapa R. Fiscal'!$O$59),"")</f>
        <v/>
      </c>
      <c r="AD34" s="259" t="str">
        <f>IF(AND('Mapa R. Fiscal'!$Y$60="Media",'Mapa R. Fiscal'!$AA$60="Mayor"),CONCATENATE("R9C",'Mapa R. Fiscal'!$O$60),"")</f>
        <v/>
      </c>
      <c r="AE34" s="259" t="str">
        <f>IF(AND('Mapa R. Fiscal'!$Y$61="Media",'Mapa R. Fiscal'!$AA$61="Mayor"),CONCATENATE("R9C",'Mapa R. Fiscal'!$O$61),"")</f>
        <v/>
      </c>
      <c r="AF34" s="259" t="str">
        <f>IF(AND('Mapa R. Fiscal'!$Y$62="Media",'Mapa R. Fiscal'!$AA$62="Mayor"),CONCATENATE("R9C",'Mapa R. Fiscal'!$O$62),"")</f>
        <v/>
      </c>
      <c r="AG34" s="260" t="str">
        <f>IF(AND('Mapa R. Fiscal'!$Y$63="Media",'Mapa R. Fiscal'!$AA$63="Mayor"),CONCATENATE("R9C",'Mapa R. Fiscal'!$O$63),"")</f>
        <v/>
      </c>
      <c r="AH34" s="261" t="str">
        <f>IF(AND('Mapa R. Fiscal'!$Y$58="Media",'Mapa R. Fiscal'!$AA$58="Catastrófico"),CONCATENATE("R9C",'Mapa R. Fiscal'!$O$58),"")</f>
        <v/>
      </c>
      <c r="AI34" s="262" t="str">
        <f>IF(AND('Mapa R. Fiscal'!$Y$59="Media",'Mapa R. Fiscal'!$AA$59="Catastrófico"),CONCATENATE("R9C",'Mapa R. Fiscal'!$O$59),"")</f>
        <v/>
      </c>
      <c r="AJ34" s="262" t="str">
        <f>IF(AND('Mapa R. Fiscal'!$Y$60="Media",'Mapa R. Fiscal'!$AA$60="Catastrófico"),CONCATENATE("R9C",'Mapa R. Fiscal'!$O$60),"")</f>
        <v/>
      </c>
      <c r="AK34" s="262" t="str">
        <f>IF(AND('Mapa R. Fiscal'!$Y$61="Media",'Mapa R. Fiscal'!$AA$61="Catastrófico"),CONCATENATE("R9C",'Mapa R. Fiscal'!$O$61),"")</f>
        <v/>
      </c>
      <c r="AL34" s="262" t="str">
        <f>IF(AND('Mapa R. Fiscal'!$Y$62="Media",'Mapa R. Fiscal'!$AA$62="Catastrófico"),CONCATENATE("R9C",'Mapa R. Fiscal'!$O$62),"")</f>
        <v/>
      </c>
      <c r="AM34" s="263" t="str">
        <f>IF(AND('Mapa R. Fiscal'!$Y$63="Media",'Mapa R. Fiscal'!$AA$63="Catastrófico"),CONCATENATE("R9C",'Mapa R. Fiscal'!$O$63),"")</f>
        <v/>
      </c>
      <c r="AN34" s="15"/>
      <c r="AO34" s="741"/>
      <c r="AP34" s="742"/>
      <c r="AQ34" s="742"/>
      <c r="AR34" s="742"/>
      <c r="AS34" s="742"/>
      <c r="AT34" s="74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05"/>
      <c r="C35" s="705"/>
      <c r="D35" s="706"/>
      <c r="E35" s="713"/>
      <c r="F35" s="714"/>
      <c r="G35" s="714"/>
      <c r="H35" s="714"/>
      <c r="I35" s="715"/>
      <c r="J35" s="273" t="str">
        <f>IF(AND('Mapa R. Fiscal'!$Y$64="Media",'Mapa R. Fiscal'!$AA$64="Leve"),CONCATENATE("R10C",'Mapa R. Fiscal'!$O$64),"")</f>
        <v/>
      </c>
      <c r="K35" s="274" t="str">
        <f>IF(AND('Mapa R. Fiscal'!$Y$65="Media",'Mapa R. Fiscal'!$AA$65="Leve"),CONCATENATE("R10C",'Mapa R. Fiscal'!$O$65),"")</f>
        <v/>
      </c>
      <c r="L35" s="274" t="str">
        <f>IF(AND('Mapa R. Fiscal'!$Y$66="Media",'Mapa R. Fiscal'!$AA$66="Leve"),CONCATENATE("R10C",'Mapa R. Fiscal'!$O$66),"")</f>
        <v/>
      </c>
      <c r="M35" s="274" t="str">
        <f>IF(AND('Mapa R. Fiscal'!$Y$67="Media",'Mapa R. Fiscal'!$AA$67="Leve"),CONCATENATE("R10C",'Mapa R. Fiscal'!$O$67),"")</f>
        <v/>
      </c>
      <c r="N35" s="274" t="str">
        <f>IF(AND('Mapa R. Fiscal'!$Y$68="Media",'Mapa R. Fiscal'!$AA$68="Leve"),CONCATENATE("R10C",'Mapa R. Fiscal'!$O$68),"")</f>
        <v/>
      </c>
      <c r="O35" s="275" t="str">
        <f>IF(AND('Mapa R. Fiscal'!$Y$69="Media",'Mapa R. Fiscal'!$AA$69="Leve"),CONCATENATE("R10C",'Mapa R. Fiscal'!$O$69),"")</f>
        <v/>
      </c>
      <c r="P35" s="273" t="str">
        <f>IF(AND('Mapa R. Fiscal'!$Y$64="Media",'Mapa R. Fiscal'!$AA$64="Menor"),CONCATENATE("R10C",'Mapa R. Fiscal'!$O$64),"")</f>
        <v/>
      </c>
      <c r="Q35" s="274" t="str">
        <f>IF(AND('Mapa R. Fiscal'!$Y$65="Media",'Mapa R. Fiscal'!$AA$65="Menor"),CONCATENATE("R10C",'Mapa R. Fiscal'!$O$65),"")</f>
        <v/>
      </c>
      <c r="R35" s="274" t="str">
        <f>IF(AND('Mapa R. Fiscal'!$Y$66="Media",'Mapa R. Fiscal'!$AA$66="Menor"),CONCATENATE("R10C",'Mapa R. Fiscal'!$O$66),"")</f>
        <v/>
      </c>
      <c r="S35" s="274" t="str">
        <f>IF(AND('Mapa R. Fiscal'!$Y$67="Media",'Mapa R. Fiscal'!$AA$67="Menor"),CONCATENATE("R10C",'Mapa R. Fiscal'!$O$67),"")</f>
        <v/>
      </c>
      <c r="T35" s="274" t="str">
        <f>IF(AND('Mapa R. Fiscal'!$Y$68="Media",'Mapa R. Fiscal'!$AA$68="Menor"),CONCATENATE("R10C",'Mapa R. Fiscal'!$O$68),"")</f>
        <v/>
      </c>
      <c r="U35" s="275" t="str">
        <f>IF(AND('Mapa R. Fiscal'!$Y$69="Media",'Mapa R. Fiscal'!$AA$69="Menor"),CONCATENATE("R10C",'Mapa R. Fiscal'!$O$69),"")</f>
        <v/>
      </c>
      <c r="V35" s="273" t="str">
        <f>IF(AND('Mapa R. Fiscal'!$Y$64="Media",'Mapa R. Fiscal'!$AA$64="Moderado"),CONCATENATE("R10C",'Mapa R. Fiscal'!$O$64),"")</f>
        <v/>
      </c>
      <c r="W35" s="274" t="str">
        <f>IF(AND('Mapa R. Fiscal'!$Y$65="Media",'Mapa R. Fiscal'!$AA$65="Moderado"),CONCATENATE("R10C",'Mapa R. Fiscal'!$O$65),"")</f>
        <v/>
      </c>
      <c r="X35" s="274" t="str">
        <f>IF(AND('Mapa R. Fiscal'!$Y$66="Media",'Mapa R. Fiscal'!$AA$66="Moderado"),CONCATENATE("R10C",'Mapa R. Fiscal'!$O$66),"")</f>
        <v/>
      </c>
      <c r="Y35" s="274" t="str">
        <f>IF(AND('Mapa R. Fiscal'!$Y$67="Media",'Mapa R. Fiscal'!$AA$67="Moderado"),CONCATENATE("R10C",'Mapa R. Fiscal'!$O$67),"")</f>
        <v/>
      </c>
      <c r="Z35" s="274" t="str">
        <f>IF(AND('Mapa R. Fiscal'!$Y$68="Media",'Mapa R. Fiscal'!$AA$68="Moderado"),CONCATENATE("R10C",'Mapa R. Fiscal'!$O$68),"")</f>
        <v/>
      </c>
      <c r="AA35" s="275" t="str">
        <f>IF(AND('Mapa R. Fiscal'!$Y$69="Media",'Mapa R. Fiscal'!$AA$69="Moderado"),CONCATENATE("R10C",'Mapa R. Fiscal'!$O$69),"")</f>
        <v/>
      </c>
      <c r="AB35" s="264" t="str">
        <f>IF(AND('Mapa R. Fiscal'!$Y$64="Media",'Mapa R. Fiscal'!$AA$64="Mayor"),CONCATENATE("R10C",'Mapa R. Fiscal'!$O$64),"")</f>
        <v/>
      </c>
      <c r="AC35" s="265" t="str">
        <f>IF(AND('Mapa R. Fiscal'!$Y$65="Media",'Mapa R. Fiscal'!$AA$65="Mayor"),CONCATENATE("R10C",'Mapa R. Fiscal'!$O$65),"")</f>
        <v/>
      </c>
      <c r="AD35" s="265" t="str">
        <f>IF(AND('Mapa R. Fiscal'!$Y$66="Media",'Mapa R. Fiscal'!$AA$66="Mayor"),CONCATENATE("R10C",'Mapa R. Fiscal'!$O$66),"")</f>
        <v/>
      </c>
      <c r="AE35" s="265" t="str">
        <f>IF(AND('Mapa R. Fiscal'!$Y$67="Media",'Mapa R. Fiscal'!$AA$67="Mayor"),CONCATENATE("R10C",'Mapa R. Fiscal'!$O$67),"")</f>
        <v/>
      </c>
      <c r="AF35" s="265" t="str">
        <f>IF(AND('Mapa R. Fiscal'!$Y$68="Media",'Mapa R. Fiscal'!$AA$68="Mayor"),CONCATENATE("R10C",'Mapa R. Fiscal'!$O$68),"")</f>
        <v/>
      </c>
      <c r="AG35" s="266" t="str">
        <f>IF(AND('Mapa R. Fiscal'!$Y$69="Media",'Mapa R. Fiscal'!$AA$69="Mayor"),CONCATENATE("R10C",'Mapa R. Fiscal'!$O$69),"")</f>
        <v/>
      </c>
      <c r="AH35" s="267" t="str">
        <f>IF(AND('Mapa R. Fiscal'!$Y$64="Media",'Mapa R. Fiscal'!$AA$64="Catastrófico"),CONCATENATE("R10C",'Mapa R. Fiscal'!$O$64),"")</f>
        <v/>
      </c>
      <c r="AI35" s="268" t="str">
        <f>IF(AND('Mapa R. Fiscal'!$Y$65="Media",'Mapa R. Fiscal'!$AA$65="Catastrófico"),CONCATENATE("R10C",'Mapa R. Fiscal'!$O$65),"")</f>
        <v/>
      </c>
      <c r="AJ35" s="268" t="str">
        <f>IF(AND('Mapa R. Fiscal'!$Y$66="Media",'Mapa R. Fiscal'!$AA$66="Catastrófico"),CONCATENATE("R10C",'Mapa R. Fiscal'!$O$66),"")</f>
        <v/>
      </c>
      <c r="AK35" s="268" t="str">
        <f>IF(AND('Mapa R. Fiscal'!$Y$67="Media",'Mapa R. Fiscal'!$AA$67="Catastrófico"),CONCATENATE("R10C",'Mapa R. Fiscal'!$O$67),"")</f>
        <v/>
      </c>
      <c r="AL35" s="268" t="str">
        <f>IF(AND('Mapa R. Fiscal'!$Y$68="Media",'Mapa R. Fiscal'!$AA$68="Catastrófico"),CONCATENATE("R10C",'Mapa R. Fiscal'!$O$68),"")</f>
        <v/>
      </c>
      <c r="AM35" s="269" t="str">
        <f>IF(AND('Mapa R. Fiscal'!$Y$69="Media",'Mapa R. Fiscal'!$AA$69="Catastrófico"),CONCATENATE("R10C",'Mapa R. Fiscal'!$O$69),"")</f>
        <v/>
      </c>
      <c r="AN35" s="15"/>
      <c r="AO35" s="744"/>
      <c r="AP35" s="745"/>
      <c r="AQ35" s="745"/>
      <c r="AR35" s="745"/>
      <c r="AS35" s="745"/>
      <c r="AT35" s="7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05"/>
      <c r="C36" s="705"/>
      <c r="D36" s="706"/>
      <c r="E36" s="707" t="s">
        <v>566</v>
      </c>
      <c r="F36" s="708"/>
      <c r="G36" s="708"/>
      <c r="H36" s="708"/>
      <c r="I36" s="708"/>
      <c r="J36" s="279" t="str">
        <f>IF(AND('Mapa R. Fiscal'!$Y$10="Baja",'Mapa R. Fiscal'!$AA$10="Leve"),CONCATENATE("R1C",'Mapa R. Fiscal'!$O$10),"")</f>
        <v>R1C1</v>
      </c>
      <c r="K36" s="280" t="str">
        <f ca="1">IF(AND('Mapa R. Fiscal'!$Y$11="Baja",'Mapa R. Fiscal'!$AA$11="Leve"),CONCATENATE("R1C",'Mapa R. Fiscal'!$O$11),"")</f>
        <v/>
      </c>
      <c r="L36" s="280" t="str">
        <f>IF(AND('Mapa R. Fiscal'!$Y$12="Baja",'Mapa R. Fiscal'!$AA$12="Leve"),CONCATENATE("R1C",'Mapa R. Fiscal'!$O$12),"")</f>
        <v/>
      </c>
      <c r="M36" s="280" t="str">
        <f>IF(AND('Mapa R. Fiscal'!$Y$13="Baja",'Mapa R. Fiscal'!$AA$13="Leve"),CONCATENATE("R1C",'Mapa R. Fiscal'!$O$13),"")</f>
        <v/>
      </c>
      <c r="N36" s="280" t="str">
        <f>IF(AND('Mapa R. Fiscal'!$Y$14="Baja",'Mapa R. Fiscal'!$AA$14="Leve"),CONCATENATE("R1C",'Mapa R. Fiscal'!$O$14),"")</f>
        <v/>
      </c>
      <c r="O36" s="281" t="str">
        <f>IF(AND('Mapa R. Fiscal'!$Y$15="Baja",'Mapa R. Fiscal'!$AA$15="Leve"),CONCATENATE("R1C",'Mapa R. Fiscal'!$O$15),"")</f>
        <v/>
      </c>
      <c r="P36" s="270" t="str">
        <f>IF(AND('Mapa R. Fiscal'!$Y$10="Baja",'Mapa R. Fiscal'!$AA$10="Menor"),CONCATENATE("R1C",'Mapa R. Fiscal'!$O$10),"")</f>
        <v/>
      </c>
      <c r="Q36" s="271" t="str">
        <f ca="1">IF(AND('Mapa R. Fiscal'!$Y$11="Baja",'Mapa R. Fiscal'!$AA$11="Menor"),CONCATENATE("R1C",'Mapa R. Fiscal'!$O$11),"")</f>
        <v/>
      </c>
      <c r="R36" s="271" t="str">
        <f>IF(AND('Mapa R. Fiscal'!$Y$12="Baja",'Mapa R. Fiscal'!$AA$12="Menor"),CONCATENATE("R1C",'Mapa R. Fiscal'!$O$12),"")</f>
        <v/>
      </c>
      <c r="S36" s="271" t="str">
        <f>IF(AND('Mapa R. Fiscal'!$Y$13="Baja",'Mapa R. Fiscal'!$AA$13="Menor"),CONCATENATE("R1C",'Mapa R. Fiscal'!$O$13),"")</f>
        <v/>
      </c>
      <c r="T36" s="271" t="str">
        <f>IF(AND('Mapa R. Fiscal'!$Y$14="Baja",'Mapa R. Fiscal'!$AA$14="Menor"),CONCATENATE("R1C",'Mapa R. Fiscal'!$O$14),"")</f>
        <v/>
      </c>
      <c r="U36" s="272" t="str">
        <f>IF(AND('Mapa R. Fiscal'!$Y$15="Baja",'Mapa R. Fiscal'!$AA$15="Menor"),CONCATENATE("R1C",'Mapa R. Fiscal'!$O$15),"")</f>
        <v/>
      </c>
      <c r="V36" s="270" t="str">
        <f>IF(AND('Mapa R. Fiscal'!$Y$10="Baja",'Mapa R. Fiscal'!$AA$10="Moderado"),CONCATENATE("R1C",'Mapa R. Fiscal'!$O$10),"")</f>
        <v/>
      </c>
      <c r="W36" s="271" t="str">
        <f ca="1">IF(AND('Mapa R. Fiscal'!$Y$11="Baja",'Mapa R. Fiscal'!$AA$11="Moderado"),CONCATENATE("R1C",'Mapa R. Fiscal'!$O$11),"")</f>
        <v/>
      </c>
      <c r="X36" s="271" t="str">
        <f>IF(AND('Mapa R. Fiscal'!$Y$12="Baja",'Mapa R. Fiscal'!$AA$12="Moderado"),CONCATENATE("R1C",'Mapa R. Fiscal'!$O$12),"")</f>
        <v/>
      </c>
      <c r="Y36" s="271" t="str">
        <f>IF(AND('Mapa R. Fiscal'!$Y$13="Baja",'Mapa R. Fiscal'!$AA$13="Moderado"),CONCATENATE("R1C",'Mapa R. Fiscal'!$O$13),"")</f>
        <v/>
      </c>
      <c r="Z36" s="271" t="str">
        <f>IF(AND('Mapa R. Fiscal'!$Y$14="Baja",'Mapa R. Fiscal'!$AA$14="Moderado"),CONCATENATE("R1C",'Mapa R. Fiscal'!$O$14),"")</f>
        <v/>
      </c>
      <c r="AA36" s="272" t="str">
        <f>IF(AND('Mapa R. Fiscal'!$Y$15="Baja",'Mapa R. Fiscal'!$AA$15="Moderado"),CONCATENATE("R1C",'Mapa R. Fiscal'!$O$15),"")</f>
        <v/>
      </c>
      <c r="AB36" s="252" t="str">
        <f>IF(AND('Mapa R. Fiscal'!$Y$10="Baja",'Mapa R. Fiscal'!$AA$10="Mayor"),CONCATENATE("R1C",'Mapa R. Fiscal'!$O$10),"")</f>
        <v/>
      </c>
      <c r="AC36" s="253" t="str">
        <f ca="1">IF(AND('Mapa R. Fiscal'!$Y$11="Baja",'Mapa R. Fiscal'!$AA$11="Mayor"),CONCATENATE("R1C",'Mapa R. Fiscal'!$O$11),"")</f>
        <v/>
      </c>
      <c r="AD36" s="253" t="str">
        <f>IF(AND('Mapa R. Fiscal'!$Y$12="Baja",'Mapa R. Fiscal'!$AA$12="Mayor"),CONCATENATE("R1C",'Mapa R. Fiscal'!$O$12),"")</f>
        <v/>
      </c>
      <c r="AE36" s="253" t="str">
        <f>IF(AND('Mapa R. Fiscal'!$Y$13="Baja",'Mapa R. Fiscal'!$AA$13="Mayor"),CONCATENATE("R1C",'Mapa R. Fiscal'!$O$13),"")</f>
        <v/>
      </c>
      <c r="AF36" s="253" t="str">
        <f>IF(AND('Mapa R. Fiscal'!$Y$14="Baja",'Mapa R. Fiscal'!$AA$14="Mayor"),CONCATENATE("R1C",'Mapa R. Fiscal'!$O$14),"")</f>
        <v/>
      </c>
      <c r="AG36" s="254" t="str">
        <f>IF(AND('Mapa R. Fiscal'!$Y$15="Baja",'Mapa R. Fiscal'!$AA$15="Mayor"),CONCATENATE("R1C",'Mapa R. Fiscal'!$O$15),"")</f>
        <v/>
      </c>
      <c r="AH36" s="255" t="str">
        <f>IF(AND('Mapa R. Fiscal'!$Y$10="Baja",'Mapa R. Fiscal'!$AA$10="Catastrófico"),CONCATENATE("R1C",'Mapa R. Fiscal'!$O$10),"")</f>
        <v/>
      </c>
      <c r="AI36" s="256" t="str">
        <f ca="1">IF(AND('Mapa R. Fiscal'!$Y$11="Baja",'Mapa R. Fiscal'!$AA$11="Catastrófico"),CONCATENATE("R1C",'Mapa R. Fiscal'!$O$11),"")</f>
        <v/>
      </c>
      <c r="AJ36" s="256" t="str">
        <f>IF(AND('Mapa R. Fiscal'!$Y$12="Baja",'Mapa R. Fiscal'!$AA$12="Catastrófico"),CONCATENATE("R1C",'Mapa R. Fiscal'!$O$12),"")</f>
        <v/>
      </c>
      <c r="AK36" s="256" t="str">
        <f>IF(AND('Mapa R. Fiscal'!$Y$13="Baja",'Mapa R. Fiscal'!$AA$13="Catastrófico"),CONCATENATE("R1C",'Mapa R. Fiscal'!$O$13),"")</f>
        <v/>
      </c>
      <c r="AL36" s="256" t="str">
        <f>IF(AND('Mapa R. Fiscal'!$Y$14="Baja",'Mapa R. Fiscal'!$AA$14="Catastrófico"),CONCATENATE("R1C",'Mapa R. Fiscal'!$O$14),"")</f>
        <v/>
      </c>
      <c r="AM36" s="257" t="str">
        <f>IF(AND('Mapa R. Fiscal'!$Y$15="Baja",'Mapa R. Fiscal'!$AA$15="Catastrófico"),CONCATENATE("R1C",'Mapa R. Fiscal'!$O$15),"")</f>
        <v/>
      </c>
      <c r="AN36" s="15"/>
      <c r="AO36" s="747" t="s">
        <v>567</v>
      </c>
      <c r="AP36" s="748"/>
      <c r="AQ36" s="748"/>
      <c r="AR36" s="748"/>
      <c r="AS36" s="748"/>
      <c r="AT36" s="74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05"/>
      <c r="C37" s="705"/>
      <c r="D37" s="706"/>
      <c r="E37" s="728"/>
      <c r="F37" s="711"/>
      <c r="G37" s="711"/>
      <c r="H37" s="711"/>
      <c r="I37" s="711"/>
      <c r="J37" s="282" t="str">
        <f>IF(AND('Mapa R. Fiscal'!$Y$16="Baja",'Mapa R. Fiscal'!$AA$16="Leve"),CONCATENATE("R2C",'Mapa R. Fiscal'!$O$16),"")</f>
        <v/>
      </c>
      <c r="K37" s="283" t="str">
        <f>IF(AND('Mapa R. Fiscal'!$Y$17="Baja",'Mapa R. Fiscal'!$AA$17="Leve"),CONCATENATE("R2C",'Mapa R. Fiscal'!$O$17),"")</f>
        <v/>
      </c>
      <c r="L37" s="283" t="str">
        <f>IF(AND('Mapa R. Fiscal'!$Y$18="Baja",'Mapa R. Fiscal'!$AA$18="Leve"),CONCATENATE("R2C",'Mapa R. Fiscal'!$O$18),"")</f>
        <v/>
      </c>
      <c r="M37" s="283" t="str">
        <f>IF(AND('Mapa R. Fiscal'!$Y$19="Baja",'Mapa R. Fiscal'!$AA$19="Leve"),CONCATENATE("R2C",'Mapa R. Fiscal'!$O$19),"")</f>
        <v/>
      </c>
      <c r="N37" s="283" t="str">
        <f>IF(AND('Mapa R. Fiscal'!$Y$20="Baja",'Mapa R. Fiscal'!$AA$20="Leve"),CONCATENATE("R2C",'Mapa R. Fiscal'!$O$20),"")</f>
        <v/>
      </c>
      <c r="O37" s="284" t="str">
        <f>IF(AND('Mapa R. Fiscal'!$Y$21="Baja",'Mapa R. Fiscal'!$AA$21="Leve"),CONCATENATE("R2C",'Mapa R. Fiscal'!$O$21),"")</f>
        <v/>
      </c>
      <c r="P37" s="273" t="str">
        <f>IF(AND('Mapa R. Fiscal'!$Y$16="Baja",'Mapa R. Fiscal'!$AA$16="Menor"),CONCATENATE("R2C",'Mapa R. Fiscal'!$O$16),"")</f>
        <v/>
      </c>
      <c r="Q37" s="274" t="str">
        <f>IF(AND('Mapa R. Fiscal'!$Y$17="Baja",'Mapa R. Fiscal'!$AA$17="Menor"),CONCATENATE("R2C",'Mapa R. Fiscal'!$O$17),"")</f>
        <v/>
      </c>
      <c r="R37" s="274" t="str">
        <f>IF(AND('Mapa R. Fiscal'!$Y$18="Baja",'Mapa R. Fiscal'!$AA$18="Menor"),CONCATENATE("R2C",'Mapa R. Fiscal'!$O$18),"")</f>
        <v/>
      </c>
      <c r="S37" s="274" t="str">
        <f>IF(AND('Mapa R. Fiscal'!$Y$19="Baja",'Mapa R. Fiscal'!$AA$19="Menor"),CONCATENATE("R2C",'Mapa R. Fiscal'!$O$19),"")</f>
        <v/>
      </c>
      <c r="T37" s="274" t="str">
        <f>IF(AND('Mapa R. Fiscal'!$Y$20="Baja",'Mapa R. Fiscal'!$AA$20="Menor"),CONCATENATE("R2C",'Mapa R. Fiscal'!$O$20),"")</f>
        <v/>
      </c>
      <c r="U37" s="275" t="str">
        <f>IF(AND('Mapa R. Fiscal'!$Y$21="Baja",'Mapa R. Fiscal'!$AA$21="Menor"),CONCATENATE("R2C",'Mapa R. Fiscal'!$O$21),"")</f>
        <v/>
      </c>
      <c r="V37" s="273" t="str">
        <f>IF(AND('Mapa R. Fiscal'!$Y$16="Baja",'Mapa R. Fiscal'!$AA$16="Moderado"),CONCATENATE("R2C",'Mapa R. Fiscal'!$O$16),"")</f>
        <v/>
      </c>
      <c r="W37" s="274" t="str">
        <f>IF(AND('Mapa R. Fiscal'!$Y$17="Baja",'Mapa R. Fiscal'!$AA$17="Moderado"),CONCATENATE("R2C",'Mapa R. Fiscal'!$O$17),"")</f>
        <v/>
      </c>
      <c r="X37" s="274" t="str">
        <f>IF(AND('Mapa R. Fiscal'!$Y$18="Baja",'Mapa R. Fiscal'!$AA$18="Moderado"),CONCATENATE("R2C",'Mapa R. Fiscal'!$O$18),"")</f>
        <v/>
      </c>
      <c r="Y37" s="274" t="str">
        <f>IF(AND('Mapa R. Fiscal'!$Y$19="Baja",'Mapa R. Fiscal'!$AA$19="Moderado"),CONCATENATE("R2C",'Mapa R. Fiscal'!$O$19),"")</f>
        <v/>
      </c>
      <c r="Z37" s="274" t="str">
        <f>IF(AND('Mapa R. Fiscal'!$Y$20="Baja",'Mapa R. Fiscal'!$AA$20="Moderado"),CONCATENATE("R2C",'Mapa R. Fiscal'!$O$20),"")</f>
        <v/>
      </c>
      <c r="AA37" s="275" t="str">
        <f>IF(AND('Mapa R. Fiscal'!$Y$21="Baja",'Mapa R. Fiscal'!$AA$21="Moderado"),CONCATENATE("R2C",'Mapa R. Fiscal'!$O$21),"")</f>
        <v/>
      </c>
      <c r="AB37" s="258" t="str">
        <f>IF(AND('Mapa R. Fiscal'!$Y$16="Baja",'Mapa R. Fiscal'!$AA$16="Mayor"),CONCATENATE("R2C",'Mapa R. Fiscal'!$O$16),"")</f>
        <v/>
      </c>
      <c r="AC37" s="259" t="str">
        <f>IF(AND('Mapa R. Fiscal'!$Y$17="Baja",'Mapa R. Fiscal'!$AA$17="Mayor"),CONCATENATE("R2C",'Mapa R. Fiscal'!$O$17),"")</f>
        <v/>
      </c>
      <c r="AD37" s="259" t="str">
        <f>IF(AND('Mapa R. Fiscal'!$Y$18="Baja",'Mapa R. Fiscal'!$AA$18="Mayor"),CONCATENATE("R2C",'Mapa R. Fiscal'!$O$18),"")</f>
        <v/>
      </c>
      <c r="AE37" s="259" t="str">
        <f>IF(AND('Mapa R. Fiscal'!$Y$19="Baja",'Mapa R. Fiscal'!$AA$19="Mayor"),CONCATENATE("R2C",'Mapa R. Fiscal'!$O$19),"")</f>
        <v/>
      </c>
      <c r="AF37" s="259" t="str">
        <f>IF(AND('Mapa R. Fiscal'!$Y$20="Baja",'Mapa R. Fiscal'!$AA$20="Mayor"),CONCATENATE("R2C",'Mapa R. Fiscal'!$O$20),"")</f>
        <v/>
      </c>
      <c r="AG37" s="260" t="str">
        <f>IF(AND('Mapa R. Fiscal'!$Y$21="Baja",'Mapa R. Fiscal'!$AA$21="Mayor"),CONCATENATE("R2C",'Mapa R. Fiscal'!$O$21),"")</f>
        <v/>
      </c>
      <c r="AH37" s="261" t="str">
        <f>IF(AND('Mapa R. Fiscal'!$Y$16="Baja",'Mapa R. Fiscal'!$AA$16="Catastrófico"),CONCATENATE("R2C",'Mapa R. Fiscal'!$O$16),"")</f>
        <v/>
      </c>
      <c r="AI37" s="262" t="str">
        <f>IF(AND('Mapa R. Fiscal'!$Y$17="Baja",'Mapa R. Fiscal'!$AA$17="Catastrófico"),CONCATENATE("R2C",'Mapa R. Fiscal'!$O$17),"")</f>
        <v/>
      </c>
      <c r="AJ37" s="262" t="str">
        <f>IF(AND('Mapa R. Fiscal'!$Y$18="Baja",'Mapa R. Fiscal'!$AA$18="Catastrófico"),CONCATENATE("R2C",'Mapa R. Fiscal'!$O$18),"")</f>
        <v/>
      </c>
      <c r="AK37" s="262" t="str">
        <f>IF(AND('Mapa R. Fiscal'!$Y$19="Baja",'Mapa R. Fiscal'!$AA$19="Catastrófico"),CONCATENATE("R2C",'Mapa R. Fiscal'!$O$19),"")</f>
        <v/>
      </c>
      <c r="AL37" s="262" t="str">
        <f>IF(AND('Mapa R. Fiscal'!$Y$20="Baja",'Mapa R. Fiscal'!$AA$20="Catastrófico"),CONCATENATE("R2C",'Mapa R. Fiscal'!$O$20),"")</f>
        <v/>
      </c>
      <c r="AM37" s="263" t="str">
        <f>IF(AND('Mapa R. Fiscal'!$Y$21="Baja",'Mapa R. Fiscal'!$AA$21="Catastrófico"),CONCATENATE("R2C",'Mapa R. Fiscal'!$O$21),"")</f>
        <v/>
      </c>
      <c r="AN37" s="15"/>
      <c r="AO37" s="750"/>
      <c r="AP37" s="751"/>
      <c r="AQ37" s="751"/>
      <c r="AR37" s="751"/>
      <c r="AS37" s="751"/>
      <c r="AT37" s="75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05"/>
      <c r="C38" s="705"/>
      <c r="D38" s="706"/>
      <c r="E38" s="710"/>
      <c r="F38" s="711"/>
      <c r="G38" s="711"/>
      <c r="H38" s="711"/>
      <c r="I38" s="711"/>
      <c r="J38" s="282" t="str">
        <f>IF(AND('Mapa R. Fiscal'!$Y$22="Baja",'Mapa R. Fiscal'!$AA$22="Leve"),CONCATENATE("R3C",'Mapa R. Fiscal'!$O$22),"")</f>
        <v/>
      </c>
      <c r="K38" s="283" t="str">
        <f>IF(AND('Mapa R. Fiscal'!$Y$23="Baja",'Mapa R. Fiscal'!$AA$23="Leve"),CONCATENATE("R3C",'Mapa R. Fiscal'!$O$23),"")</f>
        <v/>
      </c>
      <c r="L38" s="283" t="str">
        <f>IF(AND('Mapa R. Fiscal'!$Y$24="Baja",'Mapa R. Fiscal'!$AA$24="Leve"),CONCATENATE("R3C",'Mapa R. Fiscal'!$O$24),"")</f>
        <v/>
      </c>
      <c r="M38" s="283" t="str">
        <f>IF(AND('Mapa R. Fiscal'!$Y$25="Baja",'Mapa R. Fiscal'!$AA$25="Leve"),CONCATENATE("R3C",'Mapa R. Fiscal'!$O$25),"")</f>
        <v/>
      </c>
      <c r="N38" s="283" t="str">
        <f>IF(AND('Mapa R. Fiscal'!$Y$26="Baja",'Mapa R. Fiscal'!$AA$26="Leve"),CONCATENATE("R3C",'Mapa R. Fiscal'!$O$26),"")</f>
        <v/>
      </c>
      <c r="O38" s="284" t="str">
        <f>IF(AND('Mapa R. Fiscal'!$Y$27="Baja",'Mapa R. Fiscal'!$AA$27="Leve"),CONCATENATE("R3C",'Mapa R. Fiscal'!$O$27),"")</f>
        <v/>
      </c>
      <c r="P38" s="273" t="str">
        <f>IF(AND('Mapa R. Fiscal'!$Y$22="Baja",'Mapa R. Fiscal'!$AA$22="Menor"),CONCATENATE("R3C",'Mapa R. Fiscal'!$O$22),"")</f>
        <v/>
      </c>
      <c r="Q38" s="274" t="str">
        <f>IF(AND('Mapa R. Fiscal'!$Y$23="Baja",'Mapa R. Fiscal'!$AA$23="Menor"),CONCATENATE("R3C",'Mapa R. Fiscal'!$O$23),"")</f>
        <v/>
      </c>
      <c r="R38" s="274" t="str">
        <f>IF(AND('Mapa R. Fiscal'!$Y$24="Baja",'Mapa R. Fiscal'!$AA$24="Menor"),CONCATENATE("R3C",'Mapa R. Fiscal'!$O$24),"")</f>
        <v/>
      </c>
      <c r="S38" s="274" t="str">
        <f>IF(AND('Mapa R. Fiscal'!$Y$25="Baja",'Mapa R. Fiscal'!$AA$25="Menor"),CONCATENATE("R3C",'Mapa R. Fiscal'!$O$25),"")</f>
        <v/>
      </c>
      <c r="T38" s="274" t="str">
        <f>IF(AND('Mapa R. Fiscal'!$Y$26="Baja",'Mapa R. Fiscal'!$AA$26="Menor"),CONCATENATE("R3C",'Mapa R. Fiscal'!$O$26),"")</f>
        <v/>
      </c>
      <c r="U38" s="275" t="str">
        <f>IF(AND('Mapa R. Fiscal'!$Y$27="Baja",'Mapa R. Fiscal'!$AA$27="Menor"),CONCATENATE("R3C",'Mapa R. Fiscal'!$O$27),"")</f>
        <v/>
      </c>
      <c r="V38" s="273" t="str">
        <f>IF(AND('Mapa R. Fiscal'!$Y$22="Baja",'Mapa R. Fiscal'!$AA$22="Moderado"),CONCATENATE("R3C",'Mapa R. Fiscal'!$O$22),"")</f>
        <v/>
      </c>
      <c r="W38" s="274" t="str">
        <f>IF(AND('Mapa R. Fiscal'!$Y$23="Baja",'Mapa R. Fiscal'!$AA$23="Moderado"),CONCATENATE("R3C",'Mapa R. Fiscal'!$O$23),"")</f>
        <v/>
      </c>
      <c r="X38" s="274" t="str">
        <f>IF(AND('Mapa R. Fiscal'!$Y$24="Baja",'Mapa R. Fiscal'!$AA$24="Moderado"),CONCATENATE("R3C",'Mapa R. Fiscal'!$O$24),"")</f>
        <v/>
      </c>
      <c r="Y38" s="274" t="str">
        <f>IF(AND('Mapa R. Fiscal'!$Y$25="Baja",'Mapa R. Fiscal'!$AA$25="Moderado"),CONCATENATE("R3C",'Mapa R. Fiscal'!$O$25),"")</f>
        <v/>
      </c>
      <c r="Z38" s="274" t="str">
        <f>IF(AND('Mapa R. Fiscal'!$Y$26="Baja",'Mapa R. Fiscal'!$AA$26="Moderado"),CONCATENATE("R3C",'Mapa R. Fiscal'!$O$26),"")</f>
        <v/>
      </c>
      <c r="AA38" s="275" t="str">
        <f>IF(AND('Mapa R. Fiscal'!$Y$27="Baja",'Mapa R. Fiscal'!$AA$27="Moderado"),CONCATENATE("R3C",'Mapa R. Fiscal'!$O$27),"")</f>
        <v/>
      </c>
      <c r="AB38" s="258" t="str">
        <f>IF(AND('Mapa R. Fiscal'!$Y$22="Baja",'Mapa R. Fiscal'!$AA$22="Mayor"),CONCATENATE("R3C",'Mapa R. Fiscal'!$O$22),"")</f>
        <v/>
      </c>
      <c r="AC38" s="259" t="str">
        <f>IF(AND('Mapa R. Fiscal'!$Y$23="Baja",'Mapa R. Fiscal'!$AA$23="Mayor"),CONCATENATE("R3C",'Mapa R. Fiscal'!$O$23),"")</f>
        <v/>
      </c>
      <c r="AD38" s="259" t="str">
        <f>IF(AND('Mapa R. Fiscal'!$Y$24="Baja",'Mapa R. Fiscal'!$AA$24="Mayor"),CONCATENATE("R3C",'Mapa R. Fiscal'!$O$24),"")</f>
        <v/>
      </c>
      <c r="AE38" s="259" t="str">
        <f>IF(AND('Mapa R. Fiscal'!$Y$25="Baja",'Mapa R. Fiscal'!$AA$25="Mayor"),CONCATENATE("R3C",'Mapa R. Fiscal'!$O$25),"")</f>
        <v/>
      </c>
      <c r="AF38" s="259" t="str">
        <f>IF(AND('Mapa R. Fiscal'!$Y$26="Baja",'Mapa R. Fiscal'!$AA$26="Mayor"),CONCATENATE("R3C",'Mapa R. Fiscal'!$O$26),"")</f>
        <v/>
      </c>
      <c r="AG38" s="260" t="str">
        <f>IF(AND('Mapa R. Fiscal'!$Y$27="Baja",'Mapa R. Fiscal'!$AA$27="Mayor"),CONCATENATE("R3C",'Mapa R. Fiscal'!$O$27),"")</f>
        <v/>
      </c>
      <c r="AH38" s="261" t="str">
        <f>IF(AND('Mapa R. Fiscal'!$Y$22="Baja",'Mapa R. Fiscal'!$AA$22="Catastrófico"),CONCATENATE("R3C",'Mapa R. Fiscal'!$O$22),"")</f>
        <v/>
      </c>
      <c r="AI38" s="262" t="str">
        <f>IF(AND('Mapa R. Fiscal'!$Y$23="Baja",'Mapa R. Fiscal'!$AA$23="Catastrófico"),CONCATENATE("R3C",'Mapa R. Fiscal'!$O$23),"")</f>
        <v/>
      </c>
      <c r="AJ38" s="262" t="str">
        <f>IF(AND('Mapa R. Fiscal'!$Y$24="Baja",'Mapa R. Fiscal'!$AA$24="Catastrófico"),CONCATENATE("R3C",'Mapa R. Fiscal'!$O$24),"")</f>
        <v/>
      </c>
      <c r="AK38" s="262" t="str">
        <f>IF(AND('Mapa R. Fiscal'!$Y$25="Baja",'Mapa R. Fiscal'!$AA$25="Catastrófico"),CONCATENATE("R3C",'Mapa R. Fiscal'!$O$25),"")</f>
        <v/>
      </c>
      <c r="AL38" s="262" t="str">
        <f>IF(AND('Mapa R. Fiscal'!$Y$26="Baja",'Mapa R. Fiscal'!$AA$26="Catastrófico"),CONCATENATE("R3C",'Mapa R. Fiscal'!$O$26),"")</f>
        <v/>
      </c>
      <c r="AM38" s="263" t="str">
        <f>IF(AND('Mapa R. Fiscal'!$Y$27="Baja",'Mapa R. Fiscal'!$AA$27="Catastrófico"),CONCATENATE("R3C",'Mapa R. Fiscal'!$O$27),"")</f>
        <v/>
      </c>
      <c r="AN38" s="15"/>
      <c r="AO38" s="750"/>
      <c r="AP38" s="751"/>
      <c r="AQ38" s="751"/>
      <c r="AR38" s="751"/>
      <c r="AS38" s="751"/>
      <c r="AT38" s="75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05"/>
      <c r="C39" s="705"/>
      <c r="D39" s="706"/>
      <c r="E39" s="710"/>
      <c r="F39" s="711"/>
      <c r="G39" s="711"/>
      <c r="H39" s="711"/>
      <c r="I39" s="711"/>
      <c r="J39" s="282" t="str">
        <f>IF(AND('Mapa R. Fiscal'!$Y$28="Baja",'Mapa R. Fiscal'!$AA$28="Leve"),CONCATENATE("R4C",'Mapa R. Fiscal'!$O$28),"")</f>
        <v/>
      </c>
      <c r="K39" s="283" t="str">
        <f>IF(AND('Mapa R. Fiscal'!$Y$29="Baja",'Mapa R. Fiscal'!$AA$29="Leve"),CONCATENATE("R4C",'Mapa R. Fiscal'!$O$29),"")</f>
        <v/>
      </c>
      <c r="L39" s="283" t="str">
        <f>IF(AND('Mapa R. Fiscal'!$Y$30="Baja",'Mapa R. Fiscal'!$AA$30="Leve"),CONCATENATE("R4C",'Mapa R. Fiscal'!$O$30),"")</f>
        <v/>
      </c>
      <c r="M39" s="283" t="str">
        <f>IF(AND('Mapa R. Fiscal'!$Y$31="Baja",'Mapa R. Fiscal'!$AA$31="Leve"),CONCATENATE("R4C",'Mapa R. Fiscal'!$O$31),"")</f>
        <v/>
      </c>
      <c r="N39" s="283" t="str">
        <f>IF(AND('Mapa R. Fiscal'!$Y$32="Baja",'Mapa R. Fiscal'!$AA$32="Leve"),CONCATENATE("R4C",'Mapa R. Fiscal'!$O$32),"")</f>
        <v/>
      </c>
      <c r="O39" s="284" t="str">
        <f>IF(AND('Mapa R. Fiscal'!$Y$33="Baja",'Mapa R. Fiscal'!$AA$33="Leve"),CONCATENATE("R4C",'Mapa R. Fiscal'!$O$33),"")</f>
        <v/>
      </c>
      <c r="P39" s="273" t="str">
        <f>IF(AND('Mapa R. Fiscal'!$Y$28="Baja",'Mapa R. Fiscal'!$AA$28="Menor"),CONCATENATE("R4C",'Mapa R. Fiscal'!$O$28),"")</f>
        <v/>
      </c>
      <c r="Q39" s="274" t="str">
        <f>IF(AND('Mapa R. Fiscal'!$Y$29="Baja",'Mapa R. Fiscal'!$AA$29="Menor"),CONCATENATE("R4C",'Mapa R. Fiscal'!$O$29),"")</f>
        <v/>
      </c>
      <c r="R39" s="274" t="str">
        <f>IF(AND('Mapa R. Fiscal'!$Y$30="Baja",'Mapa R. Fiscal'!$AA$30="Menor"),CONCATENATE("R4C",'Mapa R. Fiscal'!$O$30),"")</f>
        <v/>
      </c>
      <c r="S39" s="274" t="str">
        <f>IF(AND('Mapa R. Fiscal'!$Y$31="Baja",'Mapa R. Fiscal'!$AA$31="Menor"),CONCATENATE("R4C",'Mapa R. Fiscal'!$O$31),"")</f>
        <v/>
      </c>
      <c r="T39" s="274" t="str">
        <f>IF(AND('Mapa R. Fiscal'!$Y$32="Baja",'Mapa R. Fiscal'!$AA$32="Menor"),CONCATENATE("R4C",'Mapa R. Fiscal'!$O$32),"")</f>
        <v/>
      </c>
      <c r="U39" s="275" t="str">
        <f>IF(AND('Mapa R. Fiscal'!$Y$33="Baja",'Mapa R. Fiscal'!$AA$33="Menor"),CONCATENATE("R4C",'Mapa R. Fiscal'!$O$33),"")</f>
        <v/>
      </c>
      <c r="V39" s="273" t="str">
        <f>IF(AND('Mapa R. Fiscal'!$Y$28="Baja",'Mapa R. Fiscal'!$AA$28="Moderado"),CONCATENATE("R4C",'Mapa R. Fiscal'!$O$28),"")</f>
        <v/>
      </c>
      <c r="W39" s="274" t="str">
        <f>IF(AND('Mapa R. Fiscal'!$Y$29="Baja",'Mapa R. Fiscal'!$AA$29="Moderado"),CONCATENATE("R4C",'Mapa R. Fiscal'!$O$29),"")</f>
        <v/>
      </c>
      <c r="X39" s="274" t="str">
        <f>IF(AND('Mapa R. Fiscal'!$Y$30="Baja",'Mapa R. Fiscal'!$AA$30="Moderado"),CONCATENATE("R4C",'Mapa R. Fiscal'!$O$30),"")</f>
        <v/>
      </c>
      <c r="Y39" s="274" t="str">
        <f>IF(AND('Mapa R. Fiscal'!$Y$31="Baja",'Mapa R. Fiscal'!$AA$31="Moderado"),CONCATENATE("R4C",'Mapa R. Fiscal'!$O$31),"")</f>
        <v/>
      </c>
      <c r="Z39" s="274" t="str">
        <f>IF(AND('Mapa R. Fiscal'!$Y$32="Baja",'Mapa R. Fiscal'!$AA$32="Moderado"),CONCATENATE("R4C",'Mapa R. Fiscal'!$O$32),"")</f>
        <v/>
      </c>
      <c r="AA39" s="275" t="str">
        <f>IF(AND('Mapa R. Fiscal'!$Y$33="Baja",'Mapa R. Fiscal'!$AA$33="Moderado"),CONCATENATE("R4C",'Mapa R. Fiscal'!$O$33),"")</f>
        <v/>
      </c>
      <c r="AB39" s="258" t="str">
        <f>IF(AND('Mapa R. Fiscal'!$Y$28="Baja",'Mapa R. Fiscal'!$AA$28="Mayor"),CONCATENATE("R4C",'Mapa R. Fiscal'!$O$28),"")</f>
        <v/>
      </c>
      <c r="AC39" s="259" t="str">
        <f>IF(AND('Mapa R. Fiscal'!$Y$29="Baja",'Mapa R. Fiscal'!$AA$29="Mayor"),CONCATENATE("R4C",'Mapa R. Fiscal'!$O$29),"")</f>
        <v/>
      </c>
      <c r="AD39" s="259" t="str">
        <f>IF(AND('Mapa R. Fiscal'!$Y$30="Baja",'Mapa R. Fiscal'!$AA$30="Mayor"),CONCATENATE("R4C",'Mapa R. Fiscal'!$O$30),"")</f>
        <v/>
      </c>
      <c r="AE39" s="259" t="str">
        <f>IF(AND('Mapa R. Fiscal'!$Y$31="Baja",'Mapa R. Fiscal'!$AA$31="Mayor"),CONCATENATE("R4C",'Mapa R. Fiscal'!$O$31),"")</f>
        <v/>
      </c>
      <c r="AF39" s="259" t="str">
        <f>IF(AND('Mapa R. Fiscal'!$Y$32="Baja",'Mapa R. Fiscal'!$AA$32="Mayor"),CONCATENATE("R4C",'Mapa R. Fiscal'!$O$32),"")</f>
        <v/>
      </c>
      <c r="AG39" s="260" t="str">
        <f>IF(AND('Mapa R. Fiscal'!$Y$33="Baja",'Mapa R. Fiscal'!$AA$33="Mayor"),CONCATENATE("R4C",'Mapa R. Fiscal'!$O$33),"")</f>
        <v/>
      </c>
      <c r="AH39" s="261" t="str">
        <f>IF(AND('Mapa R. Fiscal'!$Y$28="Baja",'Mapa R. Fiscal'!$AA$28="Catastrófico"),CONCATENATE("R4C",'Mapa R. Fiscal'!$O$28),"")</f>
        <v/>
      </c>
      <c r="AI39" s="262" t="str">
        <f>IF(AND('Mapa R. Fiscal'!$Y$29="Baja",'Mapa R. Fiscal'!$AA$29="Catastrófico"),CONCATENATE("R4C",'Mapa R. Fiscal'!$O$29),"")</f>
        <v/>
      </c>
      <c r="AJ39" s="262" t="str">
        <f>IF(AND('Mapa R. Fiscal'!$Y$30="Baja",'Mapa R. Fiscal'!$AA$30="Catastrófico"),CONCATENATE("R4C",'Mapa R. Fiscal'!$O$30),"")</f>
        <v/>
      </c>
      <c r="AK39" s="262" t="str">
        <f>IF(AND('Mapa R. Fiscal'!$Y$31="Baja",'Mapa R. Fiscal'!$AA$31="Catastrófico"),CONCATENATE("R4C",'Mapa R. Fiscal'!$O$31),"")</f>
        <v/>
      </c>
      <c r="AL39" s="262" t="str">
        <f>IF(AND('Mapa R. Fiscal'!$Y$32="Baja",'Mapa R. Fiscal'!$AA$32="Catastrófico"),CONCATENATE("R4C",'Mapa R. Fiscal'!$O$32),"")</f>
        <v/>
      </c>
      <c r="AM39" s="263" t="str">
        <f>IF(AND('Mapa R. Fiscal'!$Y$33="Baja",'Mapa R. Fiscal'!$AA$33="Catastrófico"),CONCATENATE("R4C",'Mapa R. Fiscal'!$O$33),"")</f>
        <v/>
      </c>
      <c r="AN39" s="15"/>
      <c r="AO39" s="750"/>
      <c r="AP39" s="751"/>
      <c r="AQ39" s="751"/>
      <c r="AR39" s="751"/>
      <c r="AS39" s="751"/>
      <c r="AT39" s="75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05"/>
      <c r="C40" s="705"/>
      <c r="D40" s="706"/>
      <c r="E40" s="710"/>
      <c r="F40" s="711"/>
      <c r="G40" s="711"/>
      <c r="H40" s="711"/>
      <c r="I40" s="711"/>
      <c r="J40" s="282" t="str">
        <f>IF(AND('Mapa R. Fiscal'!$Y$34="Baja",'Mapa R. Fiscal'!$AA$34="Leve"),CONCATENATE("R5C",'Mapa R. Fiscal'!$O$34),"")</f>
        <v/>
      </c>
      <c r="K40" s="283" t="str">
        <f>IF(AND('Mapa R. Fiscal'!$Y$35="Baja",'Mapa R. Fiscal'!$AA$35="Leve"),CONCATENATE("R5C",'Mapa R. Fiscal'!$O$35),"")</f>
        <v/>
      </c>
      <c r="L40" s="283" t="str">
        <f>IF(AND('Mapa R. Fiscal'!$Y$36="Baja",'Mapa R. Fiscal'!$AA$36="Leve"),CONCATENATE("R5C",'Mapa R. Fiscal'!$O$36),"")</f>
        <v/>
      </c>
      <c r="M40" s="283" t="str">
        <f>IF(AND('Mapa R. Fiscal'!$Y$37="Baja",'Mapa R. Fiscal'!$AA$37="Leve"),CONCATENATE("R5C",'Mapa R. Fiscal'!$O$37),"")</f>
        <v/>
      </c>
      <c r="N40" s="283" t="str">
        <f>IF(AND('Mapa R. Fiscal'!$Y$38="Baja",'Mapa R. Fiscal'!$AA$38="Leve"),CONCATENATE("R5C",'Mapa R. Fiscal'!$O$38),"")</f>
        <v/>
      </c>
      <c r="O40" s="284" t="str">
        <f>IF(AND('Mapa R. Fiscal'!$Y$39="Baja",'Mapa R. Fiscal'!$AA$39="Leve"),CONCATENATE("R5C",'Mapa R. Fiscal'!$O$39),"")</f>
        <v/>
      </c>
      <c r="P40" s="273" t="str">
        <f>IF(AND('Mapa R. Fiscal'!$Y$34="Baja",'Mapa R. Fiscal'!$AA$34="Menor"),CONCATENATE("R5C",'Mapa R. Fiscal'!$O$34),"")</f>
        <v/>
      </c>
      <c r="Q40" s="274" t="str">
        <f>IF(AND('Mapa R. Fiscal'!$Y$35="Baja",'Mapa R. Fiscal'!$AA$35="Menor"),CONCATENATE("R5C",'Mapa R. Fiscal'!$O$35),"")</f>
        <v/>
      </c>
      <c r="R40" s="274" t="str">
        <f>IF(AND('Mapa R. Fiscal'!$Y$36="Baja",'Mapa R. Fiscal'!$AA$36="Menor"),CONCATENATE("R5C",'Mapa R. Fiscal'!$O$36),"")</f>
        <v/>
      </c>
      <c r="S40" s="274" t="str">
        <f>IF(AND('Mapa R. Fiscal'!$Y$37="Baja",'Mapa R. Fiscal'!$AA$37="Menor"),CONCATENATE("R5C",'Mapa R. Fiscal'!$O$37),"")</f>
        <v/>
      </c>
      <c r="T40" s="274" t="str">
        <f>IF(AND('Mapa R. Fiscal'!$Y$38="Baja",'Mapa R. Fiscal'!$AA$38="Menor"),CONCATENATE("R5C",'Mapa R. Fiscal'!$O$38),"")</f>
        <v/>
      </c>
      <c r="U40" s="275" t="str">
        <f>IF(AND('Mapa R. Fiscal'!$Y$39="Baja",'Mapa R. Fiscal'!$AA$39="Menor"),CONCATENATE("R5C",'Mapa R. Fiscal'!$O$39),"")</f>
        <v/>
      </c>
      <c r="V40" s="273" t="str">
        <f>IF(AND('Mapa R. Fiscal'!$Y$34="Baja",'Mapa R. Fiscal'!$AA$34="Moderado"),CONCATENATE("R5C",'Mapa R. Fiscal'!$O$34),"")</f>
        <v/>
      </c>
      <c r="W40" s="274" t="str">
        <f>IF(AND('Mapa R. Fiscal'!$Y$35="Baja",'Mapa R. Fiscal'!$AA$35="Moderado"),CONCATENATE("R5C",'Mapa R. Fiscal'!$O$35),"")</f>
        <v/>
      </c>
      <c r="X40" s="274" t="str">
        <f>IF(AND('Mapa R. Fiscal'!$Y$36="Baja",'Mapa R. Fiscal'!$AA$36="Moderado"),CONCATENATE("R5C",'Mapa R. Fiscal'!$O$36),"")</f>
        <v/>
      </c>
      <c r="Y40" s="274" t="str">
        <f>IF(AND('Mapa R. Fiscal'!$Y$37="Baja",'Mapa R. Fiscal'!$AA$37="Moderado"),CONCATENATE("R5C",'Mapa R. Fiscal'!$O$37),"")</f>
        <v/>
      </c>
      <c r="Z40" s="274" t="str">
        <f>IF(AND('Mapa R. Fiscal'!$Y$38="Baja",'Mapa R. Fiscal'!$AA$38="Moderado"),CONCATENATE("R5C",'Mapa R. Fiscal'!$O$38),"")</f>
        <v/>
      </c>
      <c r="AA40" s="275" t="str">
        <f>IF(AND('Mapa R. Fiscal'!$Y$39="Baja",'Mapa R. Fiscal'!$AA$39="Moderado"),CONCATENATE("R5C",'Mapa R. Fiscal'!$O$39),"")</f>
        <v/>
      </c>
      <c r="AB40" s="258" t="str">
        <f>IF(AND('Mapa R. Fiscal'!$Y$34="Baja",'Mapa R. Fiscal'!$AA$34="Mayor"),CONCATENATE("R5C",'Mapa R. Fiscal'!$O$34),"")</f>
        <v/>
      </c>
      <c r="AC40" s="259" t="str">
        <f>IF(AND('Mapa R. Fiscal'!$Y$35="Baja",'Mapa R. Fiscal'!$AA$35="Mayor"),CONCATENATE("R5C",'Mapa R. Fiscal'!$O$35),"")</f>
        <v/>
      </c>
      <c r="AD40" s="259" t="str">
        <f>IF(AND('Mapa R. Fiscal'!$Y$36="Baja",'Mapa R. Fiscal'!$AA$36="Mayor"),CONCATENATE("R5C",'Mapa R. Fiscal'!$O$36),"")</f>
        <v/>
      </c>
      <c r="AE40" s="259" t="str">
        <f>IF(AND('Mapa R. Fiscal'!$Y$37="Baja",'Mapa R. Fiscal'!$AA$37="Mayor"),CONCATENATE("R5C",'Mapa R. Fiscal'!$O$37),"")</f>
        <v/>
      </c>
      <c r="AF40" s="259" t="str">
        <f>IF(AND('Mapa R. Fiscal'!$Y$38="Baja",'Mapa R. Fiscal'!$AA$38="Mayor"),CONCATENATE("R5C",'Mapa R. Fiscal'!$O$38),"")</f>
        <v/>
      </c>
      <c r="AG40" s="260" t="str">
        <f>IF(AND('Mapa R. Fiscal'!$Y$39="Baja",'Mapa R. Fiscal'!$AA$39="Mayor"),CONCATENATE("R5C",'Mapa R. Fiscal'!$O$39),"")</f>
        <v/>
      </c>
      <c r="AH40" s="261" t="str">
        <f>IF(AND('Mapa R. Fiscal'!$Y$34="Baja",'Mapa R. Fiscal'!$AA$34="Catastrófico"),CONCATENATE("R5C",'Mapa R. Fiscal'!$O$34),"")</f>
        <v/>
      </c>
      <c r="AI40" s="262" t="str">
        <f>IF(AND('Mapa R. Fiscal'!$Y$35="Baja",'Mapa R. Fiscal'!$AA$35="Catastrófico"),CONCATENATE("R5C",'Mapa R. Fiscal'!$O$35),"")</f>
        <v/>
      </c>
      <c r="AJ40" s="262" t="str">
        <f>IF(AND('Mapa R. Fiscal'!$Y$36="Baja",'Mapa R. Fiscal'!$AA$36="Catastrófico"),CONCATENATE("R5C",'Mapa R. Fiscal'!$O$36),"")</f>
        <v/>
      </c>
      <c r="AK40" s="262" t="str">
        <f>IF(AND('Mapa R. Fiscal'!$Y$37="Baja",'Mapa R. Fiscal'!$AA$37="Catastrófico"),CONCATENATE("R5C",'Mapa R. Fiscal'!$O$37),"")</f>
        <v/>
      </c>
      <c r="AL40" s="262" t="str">
        <f>IF(AND('Mapa R. Fiscal'!$Y$38="Baja",'Mapa R. Fiscal'!$AA$38="Catastrófico"),CONCATENATE("R5C",'Mapa R. Fiscal'!$O$38),"")</f>
        <v/>
      </c>
      <c r="AM40" s="263" t="str">
        <f>IF(AND('Mapa R. Fiscal'!$Y$39="Baja",'Mapa R. Fiscal'!$AA$39="Catastrófico"),CONCATENATE("R5C",'Mapa R. Fiscal'!$O$39),"")</f>
        <v/>
      </c>
      <c r="AN40" s="15"/>
      <c r="AO40" s="750"/>
      <c r="AP40" s="751"/>
      <c r="AQ40" s="751"/>
      <c r="AR40" s="751"/>
      <c r="AS40" s="751"/>
      <c r="AT40" s="75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05"/>
      <c r="C41" s="705"/>
      <c r="D41" s="706"/>
      <c r="E41" s="710"/>
      <c r="F41" s="711"/>
      <c r="G41" s="711"/>
      <c r="H41" s="711"/>
      <c r="I41" s="711"/>
      <c r="J41" s="282" t="str">
        <f>IF(AND('Mapa R. Fiscal'!$Y$40="Baja",'Mapa R. Fiscal'!$AA$40="Leve"),CONCATENATE("R6C",'Mapa R. Fiscal'!$O$40),"")</f>
        <v/>
      </c>
      <c r="K41" s="283" t="str">
        <f>IF(AND('Mapa R. Fiscal'!$Y$41="Baja",'Mapa R. Fiscal'!$AA$41="Leve"),CONCATENATE("R6C",'Mapa R. Fiscal'!$O$41),"")</f>
        <v/>
      </c>
      <c r="L41" s="283" t="str">
        <f>IF(AND('Mapa R. Fiscal'!$Y$42="Baja",'Mapa R. Fiscal'!$AA$42="Leve"),CONCATENATE("R6C",'Mapa R. Fiscal'!$O$42),"")</f>
        <v/>
      </c>
      <c r="M41" s="283" t="str">
        <f>IF(AND('Mapa R. Fiscal'!$Y$43="Baja",'Mapa R. Fiscal'!$AA$43="Leve"),CONCATENATE("R6C",'Mapa R. Fiscal'!$O$43),"")</f>
        <v/>
      </c>
      <c r="N41" s="283" t="str">
        <f>IF(AND('Mapa R. Fiscal'!$Y$44="Baja",'Mapa R. Fiscal'!$AA$44="Leve"),CONCATENATE("R6C",'Mapa R. Fiscal'!$O$44),"")</f>
        <v/>
      </c>
      <c r="O41" s="284" t="str">
        <f>IF(AND('Mapa R. Fiscal'!$Y$45="Baja",'Mapa R. Fiscal'!$AA$45="Leve"),CONCATENATE("R6C",'Mapa R. Fiscal'!$O$45),"")</f>
        <v/>
      </c>
      <c r="P41" s="273" t="str">
        <f>IF(AND('Mapa R. Fiscal'!$Y$40="Baja",'Mapa R. Fiscal'!$AA$40="Menor"),CONCATENATE("R6C",'Mapa R. Fiscal'!$O$40),"")</f>
        <v/>
      </c>
      <c r="Q41" s="274" t="str">
        <f>IF(AND('Mapa R. Fiscal'!$Y$41="Baja",'Mapa R. Fiscal'!$AA$41="Menor"),CONCATENATE("R6C",'Mapa R. Fiscal'!$O$41),"")</f>
        <v/>
      </c>
      <c r="R41" s="274" t="str">
        <f>IF(AND('Mapa R. Fiscal'!$Y$42="Baja",'Mapa R. Fiscal'!$AA$42="Menor"),CONCATENATE("R6C",'Mapa R. Fiscal'!$O$42),"")</f>
        <v/>
      </c>
      <c r="S41" s="274" t="str">
        <f>IF(AND('Mapa R. Fiscal'!$Y$43="Baja",'Mapa R. Fiscal'!$AA$43="Menor"),CONCATENATE("R6C",'Mapa R. Fiscal'!$O$43),"")</f>
        <v/>
      </c>
      <c r="T41" s="274" t="str">
        <f>IF(AND('Mapa R. Fiscal'!$Y$44="Baja",'Mapa R. Fiscal'!$AA$44="Menor"),CONCATENATE("R6C",'Mapa R. Fiscal'!$O$44),"")</f>
        <v/>
      </c>
      <c r="U41" s="275" t="str">
        <f>IF(AND('Mapa R. Fiscal'!$Y$45="Baja",'Mapa R. Fiscal'!$AA$45="Menor"),CONCATENATE("R6C",'Mapa R. Fiscal'!$O$45),"")</f>
        <v/>
      </c>
      <c r="V41" s="273" t="str">
        <f>IF(AND('Mapa R. Fiscal'!$Y$40="Baja",'Mapa R. Fiscal'!$AA$40="Moderado"),CONCATENATE("R6C",'Mapa R. Fiscal'!$O$40),"")</f>
        <v/>
      </c>
      <c r="W41" s="274" t="str">
        <f>IF(AND('Mapa R. Fiscal'!$Y$41="Baja",'Mapa R. Fiscal'!$AA$41="Moderado"),CONCATENATE("R6C",'Mapa R. Fiscal'!$O$41),"")</f>
        <v/>
      </c>
      <c r="X41" s="274" t="str">
        <f>IF(AND('Mapa R. Fiscal'!$Y$42="Baja",'Mapa R. Fiscal'!$AA$42="Moderado"),CONCATENATE("R6C",'Mapa R. Fiscal'!$O$42),"")</f>
        <v/>
      </c>
      <c r="Y41" s="274" t="str">
        <f>IF(AND('Mapa R. Fiscal'!$Y$43="Baja",'Mapa R. Fiscal'!$AA$43="Moderado"),CONCATENATE("R6C",'Mapa R. Fiscal'!$O$43),"")</f>
        <v/>
      </c>
      <c r="Z41" s="274" t="str">
        <f>IF(AND('Mapa R. Fiscal'!$Y$44="Baja",'Mapa R. Fiscal'!$AA$44="Moderado"),CONCATENATE("R6C",'Mapa R. Fiscal'!$O$44),"")</f>
        <v/>
      </c>
      <c r="AA41" s="275" t="str">
        <f>IF(AND('Mapa R. Fiscal'!$Y$45="Baja",'Mapa R. Fiscal'!$AA$45="Moderado"),CONCATENATE("R6C",'Mapa R. Fiscal'!$O$45),"")</f>
        <v/>
      </c>
      <c r="AB41" s="258" t="str">
        <f>IF(AND('Mapa R. Fiscal'!$Y$40="Baja",'Mapa R. Fiscal'!$AA$40="Mayor"),CONCATENATE("R6C",'Mapa R. Fiscal'!$O$40),"")</f>
        <v/>
      </c>
      <c r="AC41" s="259" t="str">
        <f>IF(AND('Mapa R. Fiscal'!$Y$41="Baja",'Mapa R. Fiscal'!$AA$41="Mayor"),CONCATENATE("R6C",'Mapa R. Fiscal'!$O$41),"")</f>
        <v/>
      </c>
      <c r="AD41" s="259" t="str">
        <f>IF(AND('Mapa R. Fiscal'!$Y$42="Baja",'Mapa R. Fiscal'!$AA$42="Mayor"),CONCATENATE("R6C",'Mapa R. Fiscal'!$O$42),"")</f>
        <v/>
      </c>
      <c r="AE41" s="259" t="str">
        <f>IF(AND('Mapa R. Fiscal'!$Y$43="Baja",'Mapa R. Fiscal'!$AA$43="Mayor"),CONCATENATE("R6C",'Mapa R. Fiscal'!$O$43),"")</f>
        <v/>
      </c>
      <c r="AF41" s="259" t="str">
        <f>IF(AND('Mapa R. Fiscal'!$Y$44="Baja",'Mapa R. Fiscal'!$AA$44="Mayor"),CONCATENATE("R6C",'Mapa R. Fiscal'!$O$44),"")</f>
        <v/>
      </c>
      <c r="AG41" s="260" t="str">
        <f>IF(AND('Mapa R. Fiscal'!$Y$45="Baja",'Mapa R. Fiscal'!$AA$45="Mayor"),CONCATENATE("R6C",'Mapa R. Fiscal'!$O$45),"")</f>
        <v/>
      </c>
      <c r="AH41" s="261" t="str">
        <f>IF(AND('Mapa R. Fiscal'!$Y$40="Baja",'Mapa R. Fiscal'!$AA$40="Catastrófico"),CONCATENATE("R6C",'Mapa R. Fiscal'!$O$40),"")</f>
        <v/>
      </c>
      <c r="AI41" s="262" t="str">
        <f>IF(AND('Mapa R. Fiscal'!$Y$41="Baja",'Mapa R. Fiscal'!$AA$41="Catastrófico"),CONCATENATE("R6C",'Mapa R. Fiscal'!$O$41),"")</f>
        <v/>
      </c>
      <c r="AJ41" s="262" t="str">
        <f>IF(AND('Mapa R. Fiscal'!$Y$42="Baja",'Mapa R. Fiscal'!$AA$42="Catastrófico"),CONCATENATE("R6C",'Mapa R. Fiscal'!$O$42),"")</f>
        <v/>
      </c>
      <c r="AK41" s="262" t="str">
        <f>IF(AND('Mapa R. Fiscal'!$Y$43="Baja",'Mapa R. Fiscal'!$AA$43="Catastrófico"),CONCATENATE("R6C",'Mapa R. Fiscal'!$O$43),"")</f>
        <v/>
      </c>
      <c r="AL41" s="262" t="str">
        <f>IF(AND('Mapa R. Fiscal'!$Y$44="Baja",'Mapa R. Fiscal'!$AA$44="Catastrófico"),CONCATENATE("R6C",'Mapa R. Fiscal'!$O$44),"")</f>
        <v/>
      </c>
      <c r="AM41" s="263" t="str">
        <f>IF(AND('Mapa R. Fiscal'!$Y$45="Baja",'Mapa R. Fiscal'!$AA$45="Catastrófico"),CONCATENATE("R6C",'Mapa R. Fiscal'!$O$45),"")</f>
        <v/>
      </c>
      <c r="AN41" s="15"/>
      <c r="AO41" s="750"/>
      <c r="AP41" s="751"/>
      <c r="AQ41" s="751"/>
      <c r="AR41" s="751"/>
      <c r="AS41" s="751"/>
      <c r="AT41" s="75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05"/>
      <c r="C42" s="705"/>
      <c r="D42" s="706"/>
      <c r="E42" s="710"/>
      <c r="F42" s="711"/>
      <c r="G42" s="711"/>
      <c r="H42" s="711"/>
      <c r="I42" s="711"/>
      <c r="J42" s="282" t="str">
        <f>IF(AND('Mapa R. Fiscal'!$Y$46="Baja",'Mapa R. Fiscal'!$AA$46="Leve"),CONCATENATE("R7C",'Mapa R. Fiscal'!$O$46),"")</f>
        <v/>
      </c>
      <c r="K42" s="283" t="str">
        <f>IF(AND('Mapa R. Fiscal'!$Y$47="Baja",'Mapa R. Fiscal'!$AA$47="Leve"),CONCATENATE("R7C",'Mapa R. Fiscal'!$O$47),"")</f>
        <v/>
      </c>
      <c r="L42" s="283" t="str">
        <f>IF(AND('Mapa R. Fiscal'!$Y$48="Baja",'Mapa R. Fiscal'!$AA$48="Leve"),CONCATENATE("R7C",'Mapa R. Fiscal'!$O$48),"")</f>
        <v/>
      </c>
      <c r="M42" s="283" t="str">
        <f>IF(AND('Mapa R. Fiscal'!$Y$49="Baja",'Mapa R. Fiscal'!$AA$49="Leve"),CONCATENATE("R7C",'Mapa R. Fiscal'!$O$49),"")</f>
        <v/>
      </c>
      <c r="N42" s="283" t="str">
        <f>IF(AND('Mapa R. Fiscal'!$Y$50="Baja",'Mapa R. Fiscal'!$AA$50="Leve"),CONCATENATE("R7C",'Mapa R. Fiscal'!$O$50),"")</f>
        <v/>
      </c>
      <c r="O42" s="284" t="str">
        <f>IF(AND('Mapa R. Fiscal'!$Y$51="Baja",'Mapa R. Fiscal'!$AA$51="Leve"),CONCATENATE("R7C",'Mapa R. Fiscal'!$O$51),"")</f>
        <v/>
      </c>
      <c r="P42" s="273" t="str">
        <f>IF(AND('Mapa R. Fiscal'!$Y$46="Baja",'Mapa R. Fiscal'!$AA$46="Menor"),CONCATENATE("R7C",'Mapa R. Fiscal'!$O$46),"")</f>
        <v/>
      </c>
      <c r="Q42" s="274" t="str">
        <f>IF(AND('Mapa R. Fiscal'!$Y$47="Baja",'Mapa R. Fiscal'!$AA$47="Menor"),CONCATENATE("R7C",'Mapa R. Fiscal'!$O$47),"")</f>
        <v/>
      </c>
      <c r="R42" s="274" t="str">
        <f>IF(AND('Mapa R. Fiscal'!$Y$48="Baja",'Mapa R. Fiscal'!$AA$48="Menor"),CONCATENATE("R7C",'Mapa R. Fiscal'!$O$48),"")</f>
        <v/>
      </c>
      <c r="S42" s="274" t="str">
        <f>IF(AND('Mapa R. Fiscal'!$Y$49="Baja",'Mapa R. Fiscal'!$AA$49="Menor"),CONCATENATE("R7C",'Mapa R. Fiscal'!$O$49),"")</f>
        <v/>
      </c>
      <c r="T42" s="274" t="str">
        <f>IF(AND('Mapa R. Fiscal'!$Y$50="Baja",'Mapa R. Fiscal'!$AA$50="Menor"),CONCATENATE("R7C",'Mapa R. Fiscal'!$O$50),"")</f>
        <v/>
      </c>
      <c r="U42" s="275" t="str">
        <f>IF(AND('Mapa R. Fiscal'!$Y$51="Baja",'Mapa R. Fiscal'!$AA$51="Menor"),CONCATENATE("R7C",'Mapa R. Fiscal'!$O$51),"")</f>
        <v/>
      </c>
      <c r="V42" s="273" t="str">
        <f>IF(AND('Mapa R. Fiscal'!$Y$46="Baja",'Mapa R. Fiscal'!$AA$46="Moderado"),CONCATENATE("R7C",'Mapa R. Fiscal'!$O$46),"")</f>
        <v/>
      </c>
      <c r="W42" s="274" t="str">
        <f>IF(AND('Mapa R. Fiscal'!$Y$47="Baja",'Mapa R. Fiscal'!$AA$47="Moderado"),CONCATENATE("R7C",'Mapa R. Fiscal'!$O$47),"")</f>
        <v/>
      </c>
      <c r="X42" s="274" t="str">
        <f>IF(AND('Mapa R. Fiscal'!$Y$48="Baja",'Mapa R. Fiscal'!$AA$48="Moderado"),CONCATENATE("R7C",'Mapa R. Fiscal'!$O$48),"")</f>
        <v/>
      </c>
      <c r="Y42" s="274" t="str">
        <f>IF(AND('Mapa R. Fiscal'!$Y$49="Baja",'Mapa R. Fiscal'!$AA$49="Moderado"),CONCATENATE("R7C",'Mapa R. Fiscal'!$O$49),"")</f>
        <v/>
      </c>
      <c r="Z42" s="274" t="str">
        <f>IF(AND('Mapa R. Fiscal'!$Y$50="Baja",'Mapa R. Fiscal'!$AA$50="Moderado"),CONCATENATE("R7C",'Mapa R. Fiscal'!$O$50),"")</f>
        <v/>
      </c>
      <c r="AA42" s="275" t="str">
        <f>IF(AND('Mapa R. Fiscal'!$Y$51="Baja",'Mapa R. Fiscal'!$AA$51="Moderado"),CONCATENATE("R7C",'Mapa R. Fiscal'!$O$51),"")</f>
        <v/>
      </c>
      <c r="AB42" s="258" t="str">
        <f>IF(AND('Mapa R. Fiscal'!$Y$46="Baja",'Mapa R. Fiscal'!$AA$46="Mayor"),CONCATENATE("R7C",'Mapa R. Fiscal'!$O$46),"")</f>
        <v/>
      </c>
      <c r="AC42" s="259" t="str">
        <f>IF(AND('Mapa R. Fiscal'!$Y$47="Baja",'Mapa R. Fiscal'!$AA$47="Mayor"),CONCATENATE("R7C",'Mapa R. Fiscal'!$O$47),"")</f>
        <v/>
      </c>
      <c r="AD42" s="259" t="str">
        <f>IF(AND('Mapa R. Fiscal'!$Y$48="Baja",'Mapa R. Fiscal'!$AA$48="Mayor"),CONCATENATE("R7C",'Mapa R. Fiscal'!$O$48),"")</f>
        <v/>
      </c>
      <c r="AE42" s="259" t="str">
        <f>IF(AND('Mapa R. Fiscal'!$Y$49="Baja",'Mapa R. Fiscal'!$AA$49="Mayor"),CONCATENATE("R7C",'Mapa R. Fiscal'!$O$49),"")</f>
        <v/>
      </c>
      <c r="AF42" s="259" t="str">
        <f>IF(AND('Mapa R. Fiscal'!$Y$50="Baja",'Mapa R. Fiscal'!$AA$50="Mayor"),CONCATENATE("R7C",'Mapa R. Fiscal'!$O$50),"")</f>
        <v/>
      </c>
      <c r="AG42" s="260" t="str">
        <f>IF(AND('Mapa R. Fiscal'!$Y$51="Baja",'Mapa R. Fiscal'!$AA$51="Mayor"),CONCATENATE("R7C",'Mapa R. Fiscal'!$O$51),"")</f>
        <v/>
      </c>
      <c r="AH42" s="261" t="str">
        <f>IF(AND('Mapa R. Fiscal'!$Y$46="Baja",'Mapa R. Fiscal'!$AA$46="Catastrófico"),CONCATENATE("R7C",'Mapa R. Fiscal'!$O$46),"")</f>
        <v/>
      </c>
      <c r="AI42" s="262" t="str">
        <f>IF(AND('Mapa R. Fiscal'!$Y$47="Baja",'Mapa R. Fiscal'!$AA$47="Catastrófico"),CONCATENATE("R7C",'Mapa R. Fiscal'!$O$47),"")</f>
        <v/>
      </c>
      <c r="AJ42" s="262" t="str">
        <f>IF(AND('Mapa R. Fiscal'!$Y$48="Baja",'Mapa R. Fiscal'!$AA$48="Catastrófico"),CONCATENATE("R7C",'Mapa R. Fiscal'!$O$48),"")</f>
        <v/>
      </c>
      <c r="AK42" s="262" t="str">
        <f>IF(AND('Mapa R. Fiscal'!$Y$49="Baja",'Mapa R. Fiscal'!$AA$49="Catastrófico"),CONCATENATE("R7C",'Mapa R. Fiscal'!$O$49),"")</f>
        <v/>
      </c>
      <c r="AL42" s="262" t="str">
        <f>IF(AND('Mapa R. Fiscal'!$Y$50="Baja",'Mapa R. Fiscal'!$AA$50="Catastrófico"),CONCATENATE("R7C",'Mapa R. Fiscal'!$O$50),"")</f>
        <v/>
      </c>
      <c r="AM42" s="263" t="str">
        <f>IF(AND('Mapa R. Fiscal'!$Y$51="Baja",'Mapa R. Fiscal'!$AA$51="Catastrófico"),CONCATENATE("R7C",'Mapa R. Fiscal'!$O$51),"")</f>
        <v/>
      </c>
      <c r="AN42" s="15"/>
      <c r="AO42" s="750"/>
      <c r="AP42" s="751"/>
      <c r="AQ42" s="751"/>
      <c r="AR42" s="751"/>
      <c r="AS42" s="751"/>
      <c r="AT42" s="75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05"/>
      <c r="C43" s="705"/>
      <c r="D43" s="706"/>
      <c r="E43" s="710"/>
      <c r="F43" s="711"/>
      <c r="G43" s="711"/>
      <c r="H43" s="711"/>
      <c r="I43" s="711"/>
      <c r="J43" s="282" t="str">
        <f>IF(AND('Mapa R. Fiscal'!$Y$52="Baja",'Mapa R. Fiscal'!$AA$52="Leve"),CONCATENATE("R8C",'Mapa R. Fiscal'!$O$52),"")</f>
        <v/>
      </c>
      <c r="K43" s="283" t="str">
        <f>IF(AND('Mapa R. Fiscal'!$Y$53="Baja",'Mapa R. Fiscal'!$AA$53="Leve"),CONCATENATE("R8C",'Mapa R. Fiscal'!$O$53),"")</f>
        <v/>
      </c>
      <c r="L43" s="283" t="str">
        <f>IF(AND('Mapa R. Fiscal'!$Y$54="Baja",'Mapa R. Fiscal'!$AA$54="Leve"),CONCATENATE("R8C",'Mapa R. Fiscal'!$O$54),"")</f>
        <v/>
      </c>
      <c r="M43" s="283" t="str">
        <f>IF(AND('Mapa R. Fiscal'!$Y$55="Baja",'Mapa R. Fiscal'!$AA$55="Leve"),CONCATENATE("R8C",'Mapa R. Fiscal'!$O$55),"")</f>
        <v/>
      </c>
      <c r="N43" s="283" t="str">
        <f>IF(AND('Mapa R. Fiscal'!$Y$56="Baja",'Mapa R. Fiscal'!$AA$56="Leve"),CONCATENATE("R8C",'Mapa R. Fiscal'!$O$56),"")</f>
        <v/>
      </c>
      <c r="O43" s="284" t="str">
        <f>IF(AND('Mapa R. Fiscal'!$Y$57="Baja",'Mapa R. Fiscal'!$AA$57="Leve"),CONCATENATE("R8C",'Mapa R. Fiscal'!$O$57),"")</f>
        <v/>
      </c>
      <c r="P43" s="273" t="str">
        <f>IF(AND('Mapa R. Fiscal'!$Y$52="Baja",'Mapa R. Fiscal'!$AA$52="Menor"),CONCATENATE("R8C",'Mapa R. Fiscal'!$O$52),"")</f>
        <v/>
      </c>
      <c r="Q43" s="274" t="str">
        <f>IF(AND('Mapa R. Fiscal'!$Y$53="Baja",'Mapa R. Fiscal'!$AA$53="Menor"),CONCATENATE("R8C",'Mapa R. Fiscal'!$O$53),"")</f>
        <v/>
      </c>
      <c r="R43" s="274" t="str">
        <f>IF(AND('Mapa R. Fiscal'!$Y$54="Baja",'Mapa R. Fiscal'!$AA$54="Menor"),CONCATENATE("R8C",'Mapa R. Fiscal'!$O$54),"")</f>
        <v/>
      </c>
      <c r="S43" s="274" t="str">
        <f>IF(AND('Mapa R. Fiscal'!$Y$55="Baja",'Mapa R. Fiscal'!$AA$55="Menor"),CONCATENATE("R8C",'Mapa R. Fiscal'!$O$55),"")</f>
        <v/>
      </c>
      <c r="T43" s="274" t="str">
        <f>IF(AND('Mapa R. Fiscal'!$Y$56="Baja",'Mapa R. Fiscal'!$AA$56="Menor"),CONCATENATE("R8C",'Mapa R. Fiscal'!$O$56),"")</f>
        <v/>
      </c>
      <c r="U43" s="275" t="str">
        <f>IF(AND('Mapa R. Fiscal'!$Y$57="Baja",'Mapa R. Fiscal'!$AA$57="Menor"),CONCATENATE("R8C",'Mapa R. Fiscal'!$O$57),"")</f>
        <v/>
      </c>
      <c r="V43" s="273" t="str">
        <f>IF(AND('Mapa R. Fiscal'!$Y$52="Baja",'Mapa R. Fiscal'!$AA$52="Moderado"),CONCATENATE("R8C",'Mapa R. Fiscal'!$O$52),"")</f>
        <v/>
      </c>
      <c r="W43" s="274" t="str">
        <f>IF(AND('Mapa R. Fiscal'!$Y$53="Baja",'Mapa R. Fiscal'!$AA$53="Moderado"),CONCATENATE("R8C",'Mapa R. Fiscal'!$O$53),"")</f>
        <v/>
      </c>
      <c r="X43" s="274" t="str">
        <f>IF(AND('Mapa R. Fiscal'!$Y$54="Baja",'Mapa R. Fiscal'!$AA$54="Moderado"),CONCATENATE("R8C",'Mapa R. Fiscal'!$O$54),"")</f>
        <v/>
      </c>
      <c r="Y43" s="274" t="str">
        <f>IF(AND('Mapa R. Fiscal'!$Y$55="Baja",'Mapa R. Fiscal'!$AA$55="Moderado"),CONCATENATE("R8C",'Mapa R. Fiscal'!$O$55),"")</f>
        <v/>
      </c>
      <c r="Z43" s="274" t="str">
        <f>IF(AND('Mapa R. Fiscal'!$Y$56="Baja",'Mapa R. Fiscal'!$AA$56="Moderado"),CONCATENATE("R8C",'Mapa R. Fiscal'!$O$56),"")</f>
        <v/>
      </c>
      <c r="AA43" s="275" t="str">
        <f>IF(AND('Mapa R. Fiscal'!$Y$57="Baja",'Mapa R. Fiscal'!$AA$57="Moderado"),CONCATENATE("R8C",'Mapa R. Fiscal'!$O$57),"")</f>
        <v/>
      </c>
      <c r="AB43" s="258" t="str">
        <f>IF(AND('Mapa R. Fiscal'!$Y$52="Baja",'Mapa R. Fiscal'!$AA$52="Mayor"),CONCATENATE("R8C",'Mapa R. Fiscal'!$O$52),"")</f>
        <v/>
      </c>
      <c r="AC43" s="259" t="str">
        <f>IF(AND('Mapa R. Fiscal'!$Y$53="Baja",'Mapa R. Fiscal'!$AA$53="Mayor"),CONCATENATE("R8C",'Mapa R. Fiscal'!$O$53),"")</f>
        <v/>
      </c>
      <c r="AD43" s="259" t="str">
        <f>IF(AND('Mapa R. Fiscal'!$Y$54="Baja",'Mapa R. Fiscal'!$AA$54="Mayor"),CONCATENATE("R8C",'Mapa R. Fiscal'!$O$54),"")</f>
        <v/>
      </c>
      <c r="AE43" s="259" t="str">
        <f>IF(AND('Mapa R. Fiscal'!$Y$55="Baja",'Mapa R. Fiscal'!$AA$55="Mayor"),CONCATENATE("R8C",'Mapa R. Fiscal'!$O$55),"")</f>
        <v/>
      </c>
      <c r="AF43" s="259" t="str">
        <f>IF(AND('Mapa R. Fiscal'!$Y$56="Baja",'Mapa R. Fiscal'!$AA$56="Mayor"),CONCATENATE("R8C",'Mapa R. Fiscal'!$O$56),"")</f>
        <v/>
      </c>
      <c r="AG43" s="260" t="str">
        <f>IF(AND('Mapa R. Fiscal'!$Y$57="Baja",'Mapa R. Fiscal'!$AA$57="Mayor"),CONCATENATE("R8C",'Mapa R. Fiscal'!$O$57),"")</f>
        <v/>
      </c>
      <c r="AH43" s="261" t="str">
        <f>IF(AND('Mapa R. Fiscal'!$Y$52="Baja",'Mapa R. Fiscal'!$AA$52="Catastrófico"),CONCATENATE("R8C",'Mapa R. Fiscal'!$O$52),"")</f>
        <v/>
      </c>
      <c r="AI43" s="262" t="str">
        <f>IF(AND('Mapa R. Fiscal'!$Y$53="Baja",'Mapa R. Fiscal'!$AA$53="Catastrófico"),CONCATENATE("R8C",'Mapa R. Fiscal'!$O$53),"")</f>
        <v/>
      </c>
      <c r="AJ43" s="262" t="str">
        <f>IF(AND('Mapa R. Fiscal'!$Y$54="Baja",'Mapa R. Fiscal'!$AA$54="Catastrófico"),CONCATENATE("R8C",'Mapa R. Fiscal'!$O$54),"")</f>
        <v/>
      </c>
      <c r="AK43" s="262" t="str">
        <f>IF(AND('Mapa R. Fiscal'!$Y$55="Baja",'Mapa R. Fiscal'!$AA$55="Catastrófico"),CONCATENATE("R8C",'Mapa R. Fiscal'!$O$55),"")</f>
        <v/>
      </c>
      <c r="AL43" s="262" t="str">
        <f>IF(AND('Mapa R. Fiscal'!$Y$56="Baja",'Mapa R. Fiscal'!$AA$56="Catastrófico"),CONCATENATE("R8C",'Mapa R. Fiscal'!$O$56),"")</f>
        <v/>
      </c>
      <c r="AM43" s="263" t="str">
        <f>IF(AND('Mapa R. Fiscal'!$Y$57="Baja",'Mapa R. Fiscal'!$AA$57="Catastrófico"),CONCATENATE("R8C",'Mapa R. Fiscal'!$O$57),"")</f>
        <v/>
      </c>
      <c r="AN43" s="15"/>
      <c r="AO43" s="750"/>
      <c r="AP43" s="751"/>
      <c r="AQ43" s="751"/>
      <c r="AR43" s="751"/>
      <c r="AS43" s="751"/>
      <c r="AT43" s="75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05"/>
      <c r="C44" s="705"/>
      <c r="D44" s="706"/>
      <c r="E44" s="710"/>
      <c r="F44" s="711"/>
      <c r="G44" s="711"/>
      <c r="H44" s="711"/>
      <c r="I44" s="711"/>
      <c r="J44" s="282" t="str">
        <f>IF(AND('Mapa R. Fiscal'!$Y$58="Baja",'Mapa R. Fiscal'!$AA$58="Leve"),CONCATENATE("R9C",'Mapa R. Fiscal'!$O$58),"")</f>
        <v/>
      </c>
      <c r="K44" s="283" t="str">
        <f>IF(AND('Mapa R. Fiscal'!$Y$59="Baja",'Mapa R. Fiscal'!$AA$59="Leve"),CONCATENATE("R9C",'Mapa R. Fiscal'!$O$59),"")</f>
        <v/>
      </c>
      <c r="L44" s="283" t="str">
        <f>IF(AND('Mapa R. Fiscal'!$Y$60="Baja",'Mapa R. Fiscal'!$AA$60="Leve"),CONCATENATE("R9C",'Mapa R. Fiscal'!$O$60),"")</f>
        <v/>
      </c>
      <c r="M44" s="283" t="str">
        <f>IF(AND('Mapa R. Fiscal'!$Y$61="Baja",'Mapa R. Fiscal'!$AA$61="Leve"),CONCATENATE("R9C",'Mapa R. Fiscal'!$O$61),"")</f>
        <v/>
      </c>
      <c r="N44" s="283" t="str">
        <f>IF(AND('Mapa R. Fiscal'!$Y$62="Baja",'Mapa R. Fiscal'!$AA$62="Leve"),CONCATENATE("R9C",'Mapa R. Fiscal'!$O$62),"")</f>
        <v/>
      </c>
      <c r="O44" s="284" t="str">
        <f>IF(AND('Mapa R. Fiscal'!$Y$63="Baja",'Mapa R. Fiscal'!$AA$63="Leve"),CONCATENATE("R9C",'Mapa R. Fiscal'!$O$63),"")</f>
        <v/>
      </c>
      <c r="P44" s="273" t="str">
        <f>IF(AND('Mapa R. Fiscal'!$Y$58="Baja",'Mapa R. Fiscal'!$AA$58="Menor"),CONCATENATE("R9C",'Mapa R. Fiscal'!$O$58),"")</f>
        <v/>
      </c>
      <c r="Q44" s="274" t="str">
        <f>IF(AND('Mapa R. Fiscal'!$Y$59="Baja",'Mapa R. Fiscal'!$AA$59="Menor"),CONCATENATE("R9C",'Mapa R. Fiscal'!$O$59),"")</f>
        <v/>
      </c>
      <c r="R44" s="274" t="str">
        <f>IF(AND('Mapa R. Fiscal'!$Y$60="Baja",'Mapa R. Fiscal'!$AA$60="Menor"),CONCATENATE("R9C",'Mapa R. Fiscal'!$O$60),"")</f>
        <v/>
      </c>
      <c r="S44" s="274" t="str">
        <f>IF(AND('Mapa R. Fiscal'!$Y$61="Baja",'Mapa R. Fiscal'!$AA$61="Menor"),CONCATENATE("R9C",'Mapa R. Fiscal'!$O$61),"")</f>
        <v/>
      </c>
      <c r="T44" s="274" t="str">
        <f>IF(AND('Mapa R. Fiscal'!$Y$62="Baja",'Mapa R. Fiscal'!$AA$62="Menor"),CONCATENATE("R9C",'Mapa R. Fiscal'!$O$62),"")</f>
        <v/>
      </c>
      <c r="U44" s="275" t="str">
        <f>IF(AND('Mapa R. Fiscal'!$Y$63="Baja",'Mapa R. Fiscal'!$AA$63="Menor"),CONCATENATE("R9C",'Mapa R. Fiscal'!$O$63),"")</f>
        <v/>
      </c>
      <c r="V44" s="273" t="str">
        <f>IF(AND('Mapa R. Fiscal'!$Y$58="Baja",'Mapa R. Fiscal'!$AA$58="Moderado"),CONCATENATE("R9C",'Mapa R. Fiscal'!$O$58),"")</f>
        <v/>
      </c>
      <c r="W44" s="274" t="str">
        <f>IF(AND('Mapa R. Fiscal'!$Y$59="Baja",'Mapa R. Fiscal'!$AA$59="Moderado"),CONCATENATE("R9C",'Mapa R. Fiscal'!$O$59),"")</f>
        <v/>
      </c>
      <c r="X44" s="274" t="str">
        <f>IF(AND('Mapa R. Fiscal'!$Y$60="Baja",'Mapa R. Fiscal'!$AA$60="Moderado"),CONCATENATE("R9C",'Mapa R. Fiscal'!$O$60),"")</f>
        <v/>
      </c>
      <c r="Y44" s="274" t="str">
        <f>IF(AND('Mapa R. Fiscal'!$Y$61="Baja",'Mapa R. Fiscal'!$AA$61="Moderado"),CONCATENATE("R9C",'Mapa R. Fiscal'!$O$61),"")</f>
        <v/>
      </c>
      <c r="Z44" s="274" t="str">
        <f>IF(AND('Mapa R. Fiscal'!$Y$62="Baja",'Mapa R. Fiscal'!$AA$62="Moderado"),CONCATENATE("R9C",'Mapa R. Fiscal'!$O$62),"")</f>
        <v/>
      </c>
      <c r="AA44" s="275" t="str">
        <f>IF(AND('Mapa R. Fiscal'!$Y$63="Baja",'Mapa R. Fiscal'!$AA$63="Moderado"),CONCATENATE("R9C",'Mapa R. Fiscal'!$O$63),"")</f>
        <v/>
      </c>
      <c r="AB44" s="258" t="str">
        <f>IF(AND('Mapa R. Fiscal'!$Y$58="Baja",'Mapa R. Fiscal'!$AA$58="Mayor"),CONCATENATE("R9C",'Mapa R. Fiscal'!$O$58),"")</f>
        <v/>
      </c>
      <c r="AC44" s="259" t="str">
        <f>IF(AND('Mapa R. Fiscal'!$Y$59="Baja",'Mapa R. Fiscal'!$AA$59="Mayor"),CONCATENATE("R9C",'Mapa R. Fiscal'!$O$59),"")</f>
        <v/>
      </c>
      <c r="AD44" s="259" t="str">
        <f>IF(AND('Mapa R. Fiscal'!$Y$60="Baja",'Mapa R. Fiscal'!$AA$60="Mayor"),CONCATENATE("R9C",'Mapa R. Fiscal'!$O$60),"")</f>
        <v/>
      </c>
      <c r="AE44" s="259" t="str">
        <f>IF(AND('Mapa R. Fiscal'!$Y$61="Baja",'Mapa R. Fiscal'!$AA$61="Mayor"),CONCATENATE("R9C",'Mapa R. Fiscal'!$O$61),"")</f>
        <v/>
      </c>
      <c r="AF44" s="259" t="str">
        <f>IF(AND('Mapa R. Fiscal'!$Y$62="Baja",'Mapa R. Fiscal'!$AA$62="Mayor"),CONCATENATE("R9C",'Mapa R. Fiscal'!$O$62),"")</f>
        <v/>
      </c>
      <c r="AG44" s="260" t="str">
        <f>IF(AND('Mapa R. Fiscal'!$Y$63="Baja",'Mapa R. Fiscal'!$AA$63="Mayor"),CONCATENATE("R9C",'Mapa R. Fiscal'!$O$63),"")</f>
        <v/>
      </c>
      <c r="AH44" s="261" t="str">
        <f>IF(AND('Mapa R. Fiscal'!$Y$58="Baja",'Mapa R. Fiscal'!$AA$58="Catastrófico"),CONCATENATE("R9C",'Mapa R. Fiscal'!$O$58),"")</f>
        <v/>
      </c>
      <c r="AI44" s="262" t="str">
        <f>IF(AND('Mapa R. Fiscal'!$Y$59="Baja",'Mapa R. Fiscal'!$AA$59="Catastrófico"),CONCATENATE("R9C",'Mapa R. Fiscal'!$O$59),"")</f>
        <v/>
      </c>
      <c r="AJ44" s="262" t="str">
        <f>IF(AND('Mapa R. Fiscal'!$Y$60="Baja",'Mapa R. Fiscal'!$AA$60="Catastrófico"),CONCATENATE("R9C",'Mapa R. Fiscal'!$O$60),"")</f>
        <v/>
      </c>
      <c r="AK44" s="262" t="str">
        <f>IF(AND('Mapa R. Fiscal'!$Y$61="Baja",'Mapa R. Fiscal'!$AA$61="Catastrófico"),CONCATENATE("R9C",'Mapa R. Fiscal'!$O$61),"")</f>
        <v/>
      </c>
      <c r="AL44" s="262" t="str">
        <f>IF(AND('Mapa R. Fiscal'!$Y$62="Baja",'Mapa R. Fiscal'!$AA$62="Catastrófico"),CONCATENATE("R9C",'Mapa R. Fiscal'!$O$62),"")</f>
        <v/>
      </c>
      <c r="AM44" s="263" t="str">
        <f>IF(AND('Mapa R. Fiscal'!$Y$63="Baja",'Mapa R. Fiscal'!$AA$63="Catastrófico"),CONCATENATE("R9C",'Mapa R. Fiscal'!$O$63),"")</f>
        <v/>
      </c>
      <c r="AN44" s="15"/>
      <c r="AO44" s="750"/>
      <c r="AP44" s="751"/>
      <c r="AQ44" s="751"/>
      <c r="AR44" s="751"/>
      <c r="AS44" s="751"/>
      <c r="AT44" s="75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05"/>
      <c r="C45" s="705"/>
      <c r="D45" s="706"/>
      <c r="E45" s="713"/>
      <c r="F45" s="714"/>
      <c r="G45" s="714"/>
      <c r="H45" s="714"/>
      <c r="I45" s="714"/>
      <c r="J45" s="285" t="str">
        <f>IF(AND('Mapa R. Fiscal'!$Y$64="Baja",'Mapa R. Fiscal'!$AA$64="Leve"),CONCATENATE("R10C",'Mapa R. Fiscal'!$O$64),"")</f>
        <v/>
      </c>
      <c r="K45" s="286" t="str">
        <f>IF(AND('Mapa R. Fiscal'!$Y$65="Baja",'Mapa R. Fiscal'!$AA$65="Leve"),CONCATENATE("R10C",'Mapa R. Fiscal'!$O$65),"")</f>
        <v/>
      </c>
      <c r="L45" s="286" t="str">
        <f>IF(AND('Mapa R. Fiscal'!$Y$66="Baja",'Mapa R. Fiscal'!$AA$66="Leve"),CONCATENATE("R10C",'Mapa R. Fiscal'!$O$66),"")</f>
        <v/>
      </c>
      <c r="M45" s="286" t="str">
        <f>IF(AND('Mapa R. Fiscal'!$Y$67="Baja",'Mapa R. Fiscal'!$AA$67="Leve"),CONCATENATE("R10C",'Mapa R. Fiscal'!$O$67),"")</f>
        <v/>
      </c>
      <c r="N45" s="286" t="str">
        <f>IF(AND('Mapa R. Fiscal'!$Y$68="Baja",'Mapa R. Fiscal'!$AA$68="Leve"),CONCATENATE("R10C",'Mapa R. Fiscal'!$O$68),"")</f>
        <v/>
      </c>
      <c r="O45" s="287" t="str">
        <f>IF(AND('Mapa R. Fiscal'!$Y$69="Baja",'Mapa R. Fiscal'!$AA$69="Leve"),CONCATENATE("R10C",'Mapa R. Fiscal'!$O$69),"")</f>
        <v/>
      </c>
      <c r="P45" s="273" t="str">
        <f>IF(AND('Mapa R. Fiscal'!$Y$64="Baja",'Mapa R. Fiscal'!$AA$64="Menor"),CONCATENATE("R10C",'Mapa R. Fiscal'!$O$64),"")</f>
        <v/>
      </c>
      <c r="Q45" s="274" t="str">
        <f>IF(AND('Mapa R. Fiscal'!$Y$65="Baja",'Mapa R. Fiscal'!$AA$65="Menor"),CONCATENATE("R10C",'Mapa R. Fiscal'!$O$65),"")</f>
        <v/>
      </c>
      <c r="R45" s="274" t="str">
        <f>IF(AND('Mapa R. Fiscal'!$Y$66="Baja",'Mapa R. Fiscal'!$AA$66="Menor"),CONCATENATE("R10C",'Mapa R. Fiscal'!$O$66),"")</f>
        <v/>
      </c>
      <c r="S45" s="274" t="str">
        <f>IF(AND('Mapa R. Fiscal'!$Y$67="Baja",'Mapa R. Fiscal'!$AA$67="Menor"),CONCATENATE("R10C",'Mapa R. Fiscal'!$O$67),"")</f>
        <v/>
      </c>
      <c r="T45" s="274" t="str">
        <f>IF(AND('Mapa R. Fiscal'!$Y$68="Baja",'Mapa R. Fiscal'!$AA$68="Menor"),CONCATENATE("R10C",'Mapa R. Fiscal'!$O$68),"")</f>
        <v/>
      </c>
      <c r="U45" s="275" t="str">
        <f>IF(AND('Mapa R. Fiscal'!$Y$69="Baja",'Mapa R. Fiscal'!$AA$69="Menor"),CONCATENATE("R10C",'Mapa R. Fiscal'!$O$69),"")</f>
        <v/>
      </c>
      <c r="V45" s="276" t="str">
        <f>IF(AND('Mapa R. Fiscal'!$Y$64="Baja",'Mapa R. Fiscal'!$AA$64="Moderado"),CONCATENATE("R10C",'Mapa R. Fiscal'!$O$64),"")</f>
        <v/>
      </c>
      <c r="W45" s="277" t="str">
        <f>IF(AND('Mapa R. Fiscal'!$Y$65="Baja",'Mapa R. Fiscal'!$AA$65="Moderado"),CONCATENATE("R10C",'Mapa R. Fiscal'!$O$65),"")</f>
        <v/>
      </c>
      <c r="X45" s="277" t="str">
        <f>IF(AND('Mapa R. Fiscal'!$Y$66="Baja",'Mapa R. Fiscal'!$AA$66="Moderado"),CONCATENATE("R10C",'Mapa R. Fiscal'!$O$66),"")</f>
        <v/>
      </c>
      <c r="Y45" s="277" t="str">
        <f>IF(AND('Mapa R. Fiscal'!$Y$67="Baja",'Mapa R. Fiscal'!$AA$67="Moderado"),CONCATENATE("R10C",'Mapa R. Fiscal'!$O$67),"")</f>
        <v/>
      </c>
      <c r="Z45" s="277" t="str">
        <f>IF(AND('Mapa R. Fiscal'!$Y$68="Baja",'Mapa R. Fiscal'!$AA$68="Moderado"),CONCATENATE("R10C",'Mapa R. Fiscal'!$O$68),"")</f>
        <v/>
      </c>
      <c r="AA45" s="278" t="str">
        <f>IF(AND('Mapa R. Fiscal'!$Y$69="Baja",'Mapa R. Fiscal'!$AA$69="Moderado"),CONCATENATE("R10C",'Mapa R. Fiscal'!$O$69),"")</f>
        <v/>
      </c>
      <c r="AB45" s="264" t="str">
        <f>IF(AND('Mapa R. Fiscal'!$Y$64="Baja",'Mapa R. Fiscal'!$AA$64="Mayor"),CONCATENATE("R10C",'Mapa R. Fiscal'!$O$64),"")</f>
        <v/>
      </c>
      <c r="AC45" s="265" t="str">
        <f>IF(AND('Mapa R. Fiscal'!$Y$65="Baja",'Mapa R. Fiscal'!$AA$65="Mayor"),CONCATENATE("R10C",'Mapa R. Fiscal'!$O$65),"")</f>
        <v/>
      </c>
      <c r="AD45" s="265" t="str">
        <f>IF(AND('Mapa R. Fiscal'!$Y$66="Baja",'Mapa R. Fiscal'!$AA$66="Mayor"),CONCATENATE("R10C",'Mapa R. Fiscal'!$O$66),"")</f>
        <v/>
      </c>
      <c r="AE45" s="265" t="str">
        <f>IF(AND('Mapa R. Fiscal'!$Y$67="Baja",'Mapa R. Fiscal'!$AA$67="Mayor"),CONCATENATE("R10C",'Mapa R. Fiscal'!$O$67),"")</f>
        <v/>
      </c>
      <c r="AF45" s="265" t="str">
        <f>IF(AND('Mapa R. Fiscal'!$Y$68="Baja",'Mapa R. Fiscal'!$AA$68="Mayor"),CONCATENATE("R10C",'Mapa R. Fiscal'!$O$68),"")</f>
        <v/>
      </c>
      <c r="AG45" s="266" t="str">
        <f>IF(AND('Mapa R. Fiscal'!$Y$69="Baja",'Mapa R. Fiscal'!$AA$69="Mayor"),CONCATENATE("R10C",'Mapa R. Fiscal'!$O$69),"")</f>
        <v/>
      </c>
      <c r="AH45" s="267" t="str">
        <f>IF(AND('Mapa R. Fiscal'!$Y$64="Baja",'Mapa R. Fiscal'!$AA$64="Catastrófico"),CONCATENATE("R10C",'Mapa R. Fiscal'!$O$64),"")</f>
        <v/>
      </c>
      <c r="AI45" s="268" t="str">
        <f>IF(AND('Mapa R. Fiscal'!$Y$65="Baja",'Mapa R. Fiscal'!$AA$65="Catastrófico"),CONCATENATE("R10C",'Mapa R. Fiscal'!$O$65),"")</f>
        <v/>
      </c>
      <c r="AJ45" s="268" t="str">
        <f>IF(AND('Mapa R. Fiscal'!$Y$66="Baja",'Mapa R. Fiscal'!$AA$66="Catastrófico"),CONCATENATE("R10C",'Mapa R. Fiscal'!$O$66),"")</f>
        <v/>
      </c>
      <c r="AK45" s="268" t="str">
        <f>IF(AND('Mapa R. Fiscal'!$Y$67="Baja",'Mapa R. Fiscal'!$AA$67="Catastrófico"),CONCATENATE("R10C",'Mapa R. Fiscal'!$O$67),"")</f>
        <v/>
      </c>
      <c r="AL45" s="268" t="str">
        <f>IF(AND('Mapa R. Fiscal'!$Y$68="Baja",'Mapa R. Fiscal'!$AA$68="Catastrófico"),CONCATENATE("R10C",'Mapa R. Fiscal'!$O$68),"")</f>
        <v/>
      </c>
      <c r="AM45" s="269" t="str">
        <f>IF(AND('Mapa R. Fiscal'!$Y$69="Baja",'Mapa R. Fiscal'!$AA$69="Catastrófico"),CONCATENATE("R10C",'Mapa R. Fiscal'!$O$69),"")</f>
        <v/>
      </c>
      <c r="AN45" s="15"/>
      <c r="AO45" s="753"/>
      <c r="AP45" s="754"/>
      <c r="AQ45" s="754"/>
      <c r="AR45" s="754"/>
      <c r="AS45" s="754"/>
      <c r="AT45" s="755"/>
    </row>
    <row r="46" spans="1:80" ht="46.5" customHeight="1" x14ac:dyDescent="0.35">
      <c r="A46" s="15"/>
      <c r="B46" s="705"/>
      <c r="C46" s="705"/>
      <c r="D46" s="706"/>
      <c r="E46" s="707" t="s">
        <v>568</v>
      </c>
      <c r="F46" s="708"/>
      <c r="G46" s="708"/>
      <c r="H46" s="708"/>
      <c r="I46" s="709"/>
      <c r="J46" s="279" t="str">
        <f>IF(AND('Mapa R. Fiscal'!$Y$10="Muy Baja",'Mapa R. Fiscal'!$AA$10="Leve"),CONCATENATE("R1C",'Mapa R. Fiscal'!$O$10),"")</f>
        <v/>
      </c>
      <c r="K46" s="280" t="str">
        <f ca="1">IF(AND('Mapa R. Fiscal'!$Y$11="Muy Baja",'Mapa R. Fiscal'!$AA$11="Leve"),CONCATENATE("R1C",'Mapa R. Fiscal'!$O$11),"")</f>
        <v/>
      </c>
      <c r="L46" s="280" t="str">
        <f>IF(AND('Mapa R. Fiscal'!$Y$12="Muy Baja",'Mapa R. Fiscal'!$AA$12="Leve"),CONCATENATE("R1C",'Mapa R. Fiscal'!$O$12),"")</f>
        <v/>
      </c>
      <c r="M46" s="280" t="str">
        <f>IF(AND('Mapa R. Fiscal'!$Y$13="Muy Baja",'Mapa R. Fiscal'!$AA$13="Leve"),CONCATENATE("R1C",'Mapa R. Fiscal'!$O$13),"")</f>
        <v/>
      </c>
      <c r="N46" s="280" t="str">
        <f>IF(AND('Mapa R. Fiscal'!$Y$14="Muy Baja",'Mapa R. Fiscal'!$AA$14="Leve"),CONCATENATE("R1C",'Mapa R. Fiscal'!$O$14),"")</f>
        <v/>
      </c>
      <c r="O46" s="281" t="str">
        <f>IF(AND('Mapa R. Fiscal'!$Y$15="Muy Baja",'Mapa R. Fiscal'!$AA$15="Leve"),CONCATENATE("R1C",'Mapa R. Fiscal'!$O$15),"")</f>
        <v/>
      </c>
      <c r="P46" s="279" t="str">
        <f>IF(AND('Mapa R. Fiscal'!$Y$10="Muy Baja",'Mapa R. Fiscal'!$AA$10="Menor"),CONCATENATE("R1C",'Mapa R. Fiscal'!$O$10),"")</f>
        <v/>
      </c>
      <c r="Q46" s="280" t="str">
        <f ca="1">IF(AND('Mapa R. Fiscal'!$Y$11="Muy Baja",'Mapa R. Fiscal'!$AA$11="Menor"),CONCATENATE("R1C",'Mapa R. Fiscal'!$O$11),"")</f>
        <v/>
      </c>
      <c r="R46" s="280" t="str">
        <f>IF(AND('Mapa R. Fiscal'!$Y$12="Muy Baja",'Mapa R. Fiscal'!$AA$12="Menor"),CONCATENATE("R1C",'Mapa R. Fiscal'!$O$12),"")</f>
        <v/>
      </c>
      <c r="S46" s="280" t="str">
        <f>IF(AND('Mapa R. Fiscal'!$Y$13="Muy Baja",'Mapa R. Fiscal'!$AA$13="Menor"),CONCATENATE("R1C",'Mapa R. Fiscal'!$O$13),"")</f>
        <v/>
      </c>
      <c r="T46" s="280" t="str">
        <f>IF(AND('Mapa R. Fiscal'!$Y$14="Muy Baja",'Mapa R. Fiscal'!$AA$14="Menor"),CONCATENATE("R1C",'Mapa R. Fiscal'!$O$14),"")</f>
        <v/>
      </c>
      <c r="U46" s="281" t="str">
        <f>IF(AND('Mapa R. Fiscal'!$Y$15="Muy Baja",'Mapa R. Fiscal'!$AA$15="Menor"),CONCATENATE("R1C",'Mapa R. Fiscal'!$O$15),"")</f>
        <v/>
      </c>
      <c r="V46" s="270" t="str">
        <f>IF(AND('Mapa R. Fiscal'!$Y$10="Muy Baja",'Mapa R. Fiscal'!$AA$10="Moderado"),CONCATENATE("R1C",'Mapa R. Fiscal'!$O$10),"")</f>
        <v/>
      </c>
      <c r="W46" s="288" t="str">
        <f ca="1">IF(AND('Mapa R. Fiscal'!$Y$11="Muy Baja",'Mapa R. Fiscal'!$AA$11="Moderado"),CONCATENATE("R1C",'Mapa R. Fiscal'!$O$11),"")</f>
        <v/>
      </c>
      <c r="X46" s="271" t="str">
        <f>IF(AND('Mapa R. Fiscal'!$Y$12="Muy Baja",'Mapa R. Fiscal'!$AA$12="Moderado"),CONCATENATE("R1C",'Mapa R. Fiscal'!$O$12),"")</f>
        <v/>
      </c>
      <c r="Y46" s="271" t="str">
        <f>IF(AND('Mapa R. Fiscal'!$Y$13="Muy Baja",'Mapa R. Fiscal'!$AA$13="Moderado"),CONCATENATE("R1C",'Mapa R. Fiscal'!$O$13),"")</f>
        <v/>
      </c>
      <c r="Z46" s="271" t="str">
        <f>IF(AND('Mapa R. Fiscal'!$Y$14="Muy Baja",'Mapa R. Fiscal'!$AA$14="Moderado"),CONCATENATE("R1C",'Mapa R. Fiscal'!$O$14),"")</f>
        <v/>
      </c>
      <c r="AA46" s="272" t="str">
        <f>IF(AND('Mapa R. Fiscal'!$Y$15="Muy Baja",'Mapa R. Fiscal'!$AA$15="Moderado"),CONCATENATE("R1C",'Mapa R. Fiscal'!$O$15),"")</f>
        <v/>
      </c>
      <c r="AB46" s="252" t="str">
        <f>IF(AND('Mapa R. Fiscal'!$Y$10="Muy Baja",'Mapa R. Fiscal'!$AA$10="Mayor"),CONCATENATE("R1C",'Mapa R. Fiscal'!$O$10),"")</f>
        <v/>
      </c>
      <c r="AC46" s="253" t="str">
        <f ca="1">IF(AND('Mapa R. Fiscal'!$Y$11="Muy Baja",'Mapa R. Fiscal'!$AA$11="Mayor"),CONCATENATE("R1C",'Mapa R. Fiscal'!$O$11),"")</f>
        <v/>
      </c>
      <c r="AD46" s="253" t="str">
        <f>IF(AND('Mapa R. Fiscal'!$Y$12="Muy Baja",'Mapa R. Fiscal'!$AA$12="Mayor"),CONCATENATE("R1C",'Mapa R. Fiscal'!$O$12),"")</f>
        <v/>
      </c>
      <c r="AE46" s="253" t="str">
        <f>IF(AND('Mapa R. Fiscal'!$Y$13="Muy Baja",'Mapa R. Fiscal'!$AA$13="Mayor"),CONCATENATE("R1C",'Mapa R. Fiscal'!$O$13),"")</f>
        <v/>
      </c>
      <c r="AF46" s="253" t="str">
        <f>IF(AND('Mapa R. Fiscal'!$Y$14="Muy Baja",'Mapa R. Fiscal'!$AA$14="Mayor"),CONCATENATE("R1C",'Mapa R. Fiscal'!$O$14),"")</f>
        <v/>
      </c>
      <c r="AG46" s="254" t="str">
        <f>IF(AND('Mapa R. Fiscal'!$Y$15="Muy Baja",'Mapa R. Fiscal'!$AA$15="Mayor"),CONCATENATE("R1C",'Mapa R. Fiscal'!$O$15),"")</f>
        <v/>
      </c>
      <c r="AH46" s="255" t="str">
        <f>IF(AND('Mapa R. Fiscal'!$Y$10="Muy Baja",'Mapa R. Fiscal'!$AA$10="Catastrófico"),CONCATENATE("R1C",'Mapa R. Fiscal'!$O$10),"")</f>
        <v/>
      </c>
      <c r="AI46" s="256" t="str">
        <f ca="1">IF(AND('Mapa R. Fiscal'!$Y$11="Muy Baja",'Mapa R. Fiscal'!$AA$11="Catastrófico"),CONCATENATE("R1C",'Mapa R. Fiscal'!$O$11),"")</f>
        <v/>
      </c>
      <c r="AJ46" s="256" t="str">
        <f>IF(AND('Mapa R. Fiscal'!$Y$12="Muy Baja",'Mapa R. Fiscal'!$AA$12="Catastrófico"),CONCATENATE("R1C",'Mapa R. Fiscal'!$O$12),"")</f>
        <v/>
      </c>
      <c r="AK46" s="256" t="str">
        <f>IF(AND('Mapa R. Fiscal'!$Y$13="Muy Baja",'Mapa R. Fiscal'!$AA$13="Catastrófico"),CONCATENATE("R1C",'Mapa R. Fiscal'!$O$13),"")</f>
        <v/>
      </c>
      <c r="AL46" s="256" t="str">
        <f>IF(AND('Mapa R. Fiscal'!$Y$14="Muy Baja",'Mapa R. Fiscal'!$AA$14="Catastrófico"),CONCATENATE("R1C",'Mapa R. Fiscal'!$O$14),"")</f>
        <v/>
      </c>
      <c r="AM46" s="25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05"/>
      <c r="C47" s="705"/>
      <c r="D47" s="706"/>
      <c r="E47" s="728"/>
      <c r="F47" s="711"/>
      <c r="G47" s="711"/>
      <c r="H47" s="711"/>
      <c r="I47" s="712"/>
      <c r="J47" s="282" t="str">
        <f>IF(AND('Mapa R. Fiscal'!$Y$16="Muy Baja",'Mapa R. Fiscal'!$AA$16="Leve"),CONCATENATE("R2C",'Mapa R. Fiscal'!$O$16),"")</f>
        <v/>
      </c>
      <c r="K47" s="283" t="str">
        <f>IF(AND('Mapa R. Fiscal'!$Y$17="Muy Baja",'Mapa R. Fiscal'!$AA$17="Leve"),CONCATENATE("R2C",'Mapa R. Fiscal'!$O$17),"")</f>
        <v/>
      </c>
      <c r="L47" s="283" t="str">
        <f>IF(AND('Mapa R. Fiscal'!$Y$18="Muy Baja",'Mapa R. Fiscal'!$AA$18="Leve"),CONCATENATE("R2C",'Mapa R. Fiscal'!$O$18),"")</f>
        <v/>
      </c>
      <c r="M47" s="283" t="str">
        <f>IF(AND('Mapa R. Fiscal'!$Y$19="Muy Baja",'Mapa R. Fiscal'!$AA$19="Leve"),CONCATENATE("R2C",'Mapa R. Fiscal'!$O$19),"")</f>
        <v/>
      </c>
      <c r="N47" s="283" t="str">
        <f>IF(AND('Mapa R. Fiscal'!$Y$20="Muy Baja",'Mapa R. Fiscal'!$AA$20="Leve"),CONCATENATE("R2C",'Mapa R. Fiscal'!$O$20),"")</f>
        <v/>
      </c>
      <c r="O47" s="284" t="str">
        <f>IF(AND('Mapa R. Fiscal'!$Y$21="Muy Baja",'Mapa R. Fiscal'!$AA$21="Leve"),CONCATENATE("R2C",'Mapa R. Fiscal'!$O$21),"")</f>
        <v/>
      </c>
      <c r="P47" s="282" t="str">
        <f>IF(AND('Mapa R. Fiscal'!$Y$16="Muy Baja",'Mapa R. Fiscal'!$AA$16="Menor"),CONCATENATE("R2C",'Mapa R. Fiscal'!$O$16),"")</f>
        <v/>
      </c>
      <c r="Q47" s="283" t="str">
        <f>IF(AND('Mapa R. Fiscal'!$Y$17="Muy Baja",'Mapa R. Fiscal'!$AA$17="Menor"),CONCATENATE("R2C",'Mapa R. Fiscal'!$O$17),"")</f>
        <v/>
      </c>
      <c r="R47" s="283" t="str">
        <f>IF(AND('Mapa R. Fiscal'!$Y$18="Muy Baja",'Mapa R. Fiscal'!$AA$18="Menor"),CONCATENATE("R2C",'Mapa R. Fiscal'!$O$18),"")</f>
        <v/>
      </c>
      <c r="S47" s="283" t="str">
        <f>IF(AND('Mapa R. Fiscal'!$Y$19="Muy Baja",'Mapa R. Fiscal'!$AA$19="Menor"),CONCATENATE("R2C",'Mapa R. Fiscal'!$O$19),"")</f>
        <v/>
      </c>
      <c r="T47" s="283" t="str">
        <f>IF(AND('Mapa R. Fiscal'!$Y$20="Muy Baja",'Mapa R. Fiscal'!$AA$20="Menor"),CONCATENATE("R2C",'Mapa R. Fiscal'!$O$20),"")</f>
        <v/>
      </c>
      <c r="U47" s="284" t="str">
        <f>IF(AND('Mapa R. Fiscal'!$Y$21="Muy Baja",'Mapa R. Fiscal'!$AA$21="Menor"),CONCATENATE("R2C",'Mapa R. Fiscal'!$O$21),"")</f>
        <v/>
      </c>
      <c r="V47" s="273" t="str">
        <f>IF(AND('Mapa R. Fiscal'!$Y$16="Muy Baja",'Mapa R. Fiscal'!$AA$16="Moderado"),CONCATENATE("R2C",'Mapa R. Fiscal'!$O$16),"")</f>
        <v/>
      </c>
      <c r="W47" s="274" t="str">
        <f>IF(AND('Mapa R. Fiscal'!$Y$17="Muy Baja",'Mapa R. Fiscal'!$AA$17="Moderado"),CONCATENATE("R2C",'Mapa R. Fiscal'!$O$17),"")</f>
        <v/>
      </c>
      <c r="X47" s="274" t="str">
        <f>IF(AND('Mapa R. Fiscal'!$Y$18="Muy Baja",'Mapa R. Fiscal'!$AA$18="Moderado"),CONCATENATE("R2C",'Mapa R. Fiscal'!$O$18),"")</f>
        <v/>
      </c>
      <c r="Y47" s="274" t="str">
        <f>IF(AND('Mapa R. Fiscal'!$Y$19="Muy Baja",'Mapa R. Fiscal'!$AA$19="Moderado"),CONCATENATE("R2C",'Mapa R. Fiscal'!$O$19),"")</f>
        <v/>
      </c>
      <c r="Z47" s="274" t="str">
        <f>IF(AND('Mapa R. Fiscal'!$Y$20="Muy Baja",'Mapa R. Fiscal'!$AA$20="Moderado"),CONCATENATE("R2C",'Mapa R. Fiscal'!$O$20),"")</f>
        <v/>
      </c>
      <c r="AA47" s="275" t="str">
        <f>IF(AND('Mapa R. Fiscal'!$Y$21="Muy Baja",'Mapa R. Fiscal'!$AA$21="Moderado"),CONCATENATE("R2C",'Mapa R. Fiscal'!$O$21),"")</f>
        <v/>
      </c>
      <c r="AB47" s="258" t="str">
        <f>IF(AND('Mapa R. Fiscal'!$Y$16="Muy Baja",'Mapa R. Fiscal'!$AA$16="Mayor"),CONCATENATE("R2C",'Mapa R. Fiscal'!$O$16),"")</f>
        <v/>
      </c>
      <c r="AC47" s="259" t="str">
        <f>IF(AND('Mapa R. Fiscal'!$Y$17="Muy Baja",'Mapa R. Fiscal'!$AA$17="Mayor"),CONCATENATE("R2C",'Mapa R. Fiscal'!$O$17),"")</f>
        <v/>
      </c>
      <c r="AD47" s="259" t="str">
        <f>IF(AND('Mapa R. Fiscal'!$Y$18="Muy Baja",'Mapa R. Fiscal'!$AA$18="Mayor"),CONCATENATE("R2C",'Mapa R. Fiscal'!$O$18),"")</f>
        <v/>
      </c>
      <c r="AE47" s="259" t="str">
        <f>IF(AND('Mapa R. Fiscal'!$Y$19="Muy Baja",'Mapa R. Fiscal'!$AA$19="Mayor"),CONCATENATE("R2C",'Mapa R. Fiscal'!$O$19),"")</f>
        <v/>
      </c>
      <c r="AF47" s="259" t="str">
        <f>IF(AND('Mapa R. Fiscal'!$Y$20="Muy Baja",'Mapa R. Fiscal'!$AA$20="Mayor"),CONCATENATE("R2C",'Mapa R. Fiscal'!$O$20),"")</f>
        <v/>
      </c>
      <c r="AG47" s="260" t="str">
        <f>IF(AND('Mapa R. Fiscal'!$Y$21="Muy Baja",'Mapa R. Fiscal'!$AA$21="Mayor"),CONCATENATE("R2C",'Mapa R. Fiscal'!$O$21),"")</f>
        <v/>
      </c>
      <c r="AH47" s="261" t="str">
        <f>IF(AND('Mapa R. Fiscal'!$Y$16="Muy Baja",'Mapa R. Fiscal'!$AA$16="Catastrófico"),CONCATENATE("R2C",'Mapa R. Fiscal'!$O$16),"")</f>
        <v/>
      </c>
      <c r="AI47" s="262" t="str">
        <f>IF(AND('Mapa R. Fiscal'!$Y$17="Muy Baja",'Mapa R. Fiscal'!$AA$17="Catastrófico"),CONCATENATE("R2C",'Mapa R. Fiscal'!$O$17),"")</f>
        <v/>
      </c>
      <c r="AJ47" s="262" t="str">
        <f>IF(AND('Mapa R. Fiscal'!$Y$18="Muy Baja",'Mapa R. Fiscal'!$AA$18="Catastrófico"),CONCATENATE("R2C",'Mapa R. Fiscal'!$O$18),"")</f>
        <v/>
      </c>
      <c r="AK47" s="262" t="str">
        <f>IF(AND('Mapa R. Fiscal'!$Y$19="Muy Baja",'Mapa R. Fiscal'!$AA$19="Catastrófico"),CONCATENATE("R2C",'Mapa R. Fiscal'!$O$19),"")</f>
        <v/>
      </c>
      <c r="AL47" s="262" t="str">
        <f>IF(AND('Mapa R. Fiscal'!$Y$20="Muy Baja",'Mapa R. Fiscal'!$AA$20="Catastrófico"),CONCATENATE("R2C",'Mapa R. Fiscal'!$O$20),"")</f>
        <v/>
      </c>
      <c r="AM47" s="26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05"/>
      <c r="C48" s="705"/>
      <c r="D48" s="706"/>
      <c r="E48" s="728"/>
      <c r="F48" s="711"/>
      <c r="G48" s="711"/>
      <c r="H48" s="711"/>
      <c r="I48" s="712"/>
      <c r="J48" s="282" t="str">
        <f>IF(AND('Mapa R. Fiscal'!$Y$22="Muy Baja",'Mapa R. Fiscal'!$AA$22="Leve"),CONCATENATE("R3C",'Mapa R. Fiscal'!$O$22),"")</f>
        <v/>
      </c>
      <c r="K48" s="283" t="str">
        <f>IF(AND('Mapa R. Fiscal'!$Y$23="Muy Baja",'Mapa R. Fiscal'!$AA$23="Leve"),CONCATENATE("R3C",'Mapa R. Fiscal'!$O$23),"")</f>
        <v/>
      </c>
      <c r="L48" s="283" t="str">
        <f>IF(AND('Mapa R. Fiscal'!$Y$24="Muy Baja",'Mapa R. Fiscal'!$AA$24="Leve"),CONCATENATE("R3C",'Mapa R. Fiscal'!$O$24),"")</f>
        <v/>
      </c>
      <c r="M48" s="283" t="str">
        <f>IF(AND('Mapa R. Fiscal'!$Y$25="Muy Baja",'Mapa R. Fiscal'!$AA$25="Leve"),CONCATENATE("R3C",'Mapa R. Fiscal'!$O$25),"")</f>
        <v/>
      </c>
      <c r="N48" s="283" t="str">
        <f>IF(AND('Mapa R. Fiscal'!$Y$26="Muy Baja",'Mapa R. Fiscal'!$AA$26="Leve"),CONCATENATE("R3C",'Mapa R. Fiscal'!$O$26),"")</f>
        <v/>
      </c>
      <c r="O48" s="284" t="str">
        <f>IF(AND('Mapa R. Fiscal'!$Y$27="Muy Baja",'Mapa R. Fiscal'!$AA$27="Leve"),CONCATENATE("R3C",'Mapa R. Fiscal'!$O$27),"")</f>
        <v/>
      </c>
      <c r="P48" s="282" t="str">
        <f>IF(AND('Mapa R. Fiscal'!$Y$22="Muy Baja",'Mapa R. Fiscal'!$AA$22="Menor"),CONCATENATE("R3C",'Mapa R. Fiscal'!$O$22),"")</f>
        <v/>
      </c>
      <c r="Q48" s="283" t="str">
        <f>IF(AND('Mapa R. Fiscal'!$Y$23="Muy Baja",'Mapa R. Fiscal'!$AA$23="Menor"),CONCATENATE("R3C",'Mapa R. Fiscal'!$O$23),"")</f>
        <v/>
      </c>
      <c r="R48" s="283" t="str">
        <f>IF(AND('Mapa R. Fiscal'!$Y$24="Muy Baja",'Mapa R. Fiscal'!$AA$24="Menor"),CONCATENATE("R3C",'Mapa R. Fiscal'!$O$24),"")</f>
        <v/>
      </c>
      <c r="S48" s="283" t="str">
        <f>IF(AND('Mapa R. Fiscal'!$Y$25="Muy Baja",'Mapa R. Fiscal'!$AA$25="Menor"),CONCATENATE("R3C",'Mapa R. Fiscal'!$O$25),"")</f>
        <v/>
      </c>
      <c r="T48" s="283" t="str">
        <f>IF(AND('Mapa R. Fiscal'!$Y$26="Muy Baja",'Mapa R. Fiscal'!$AA$26="Menor"),CONCATENATE("R3C",'Mapa R. Fiscal'!$O$26),"")</f>
        <v/>
      </c>
      <c r="U48" s="284" t="str">
        <f>IF(AND('Mapa R. Fiscal'!$Y$27="Muy Baja",'Mapa R. Fiscal'!$AA$27="Menor"),CONCATENATE("R3C",'Mapa R. Fiscal'!$O$27),"")</f>
        <v/>
      </c>
      <c r="V48" s="273" t="str">
        <f>IF(AND('Mapa R. Fiscal'!$Y$22="Muy Baja",'Mapa R. Fiscal'!$AA$22="Moderado"),CONCATENATE("R3C",'Mapa R. Fiscal'!$O$22),"")</f>
        <v/>
      </c>
      <c r="W48" s="274" t="str">
        <f>IF(AND('Mapa R. Fiscal'!$Y$23="Muy Baja",'Mapa R. Fiscal'!$AA$23="Moderado"),CONCATENATE("R3C",'Mapa R. Fiscal'!$O$23),"")</f>
        <v/>
      </c>
      <c r="X48" s="274" t="str">
        <f>IF(AND('Mapa R. Fiscal'!$Y$24="Muy Baja",'Mapa R. Fiscal'!$AA$24="Moderado"),CONCATENATE("R3C",'Mapa R. Fiscal'!$O$24),"")</f>
        <v/>
      </c>
      <c r="Y48" s="274" t="str">
        <f>IF(AND('Mapa R. Fiscal'!$Y$25="Muy Baja",'Mapa R. Fiscal'!$AA$25="Moderado"),CONCATENATE("R3C",'Mapa R. Fiscal'!$O$25),"")</f>
        <v/>
      </c>
      <c r="Z48" s="274" t="str">
        <f>IF(AND('Mapa R. Fiscal'!$Y$26="Muy Baja",'Mapa R. Fiscal'!$AA$26="Moderado"),CONCATENATE("R3C",'Mapa R. Fiscal'!$O$26),"")</f>
        <v/>
      </c>
      <c r="AA48" s="275" t="str">
        <f>IF(AND('Mapa R. Fiscal'!$Y$27="Muy Baja",'Mapa R. Fiscal'!$AA$27="Moderado"),CONCATENATE("R3C",'Mapa R. Fiscal'!$O$27),"")</f>
        <v/>
      </c>
      <c r="AB48" s="258" t="str">
        <f>IF(AND('Mapa R. Fiscal'!$Y$22="Muy Baja",'Mapa R. Fiscal'!$AA$22="Mayor"),CONCATENATE("R3C",'Mapa R. Fiscal'!$O$22),"")</f>
        <v/>
      </c>
      <c r="AC48" s="259" t="str">
        <f>IF(AND('Mapa R. Fiscal'!$Y$23="Muy Baja",'Mapa R. Fiscal'!$AA$23="Mayor"),CONCATENATE("R3C",'Mapa R. Fiscal'!$O$23),"")</f>
        <v/>
      </c>
      <c r="AD48" s="259" t="str">
        <f>IF(AND('Mapa R. Fiscal'!$Y$24="Muy Baja",'Mapa R. Fiscal'!$AA$24="Mayor"),CONCATENATE("R3C",'Mapa R. Fiscal'!$O$24),"")</f>
        <v/>
      </c>
      <c r="AE48" s="259" t="str">
        <f>IF(AND('Mapa R. Fiscal'!$Y$25="Muy Baja",'Mapa R. Fiscal'!$AA$25="Mayor"),CONCATENATE("R3C",'Mapa R. Fiscal'!$O$25),"")</f>
        <v/>
      </c>
      <c r="AF48" s="259" t="str">
        <f>IF(AND('Mapa R. Fiscal'!$Y$26="Muy Baja",'Mapa R. Fiscal'!$AA$26="Mayor"),CONCATENATE("R3C",'Mapa R. Fiscal'!$O$26),"")</f>
        <v/>
      </c>
      <c r="AG48" s="260" t="str">
        <f>IF(AND('Mapa R. Fiscal'!$Y$27="Muy Baja",'Mapa R. Fiscal'!$AA$27="Mayor"),CONCATENATE("R3C",'Mapa R. Fiscal'!$O$27),"")</f>
        <v/>
      </c>
      <c r="AH48" s="261" t="str">
        <f>IF(AND('Mapa R. Fiscal'!$Y$22="Muy Baja",'Mapa R. Fiscal'!$AA$22="Catastrófico"),CONCATENATE("R3C",'Mapa R. Fiscal'!$O$22),"")</f>
        <v/>
      </c>
      <c r="AI48" s="262" t="str">
        <f>IF(AND('Mapa R. Fiscal'!$Y$23="Muy Baja",'Mapa R. Fiscal'!$AA$23="Catastrófico"),CONCATENATE("R3C",'Mapa R. Fiscal'!$O$23),"")</f>
        <v/>
      </c>
      <c r="AJ48" s="262" t="str">
        <f>IF(AND('Mapa R. Fiscal'!$Y$24="Muy Baja",'Mapa R. Fiscal'!$AA$24="Catastrófico"),CONCATENATE("R3C",'Mapa R. Fiscal'!$O$24),"")</f>
        <v/>
      </c>
      <c r="AK48" s="262" t="str">
        <f>IF(AND('Mapa R. Fiscal'!$Y$25="Muy Baja",'Mapa R. Fiscal'!$AA$25="Catastrófico"),CONCATENATE("R3C",'Mapa R. Fiscal'!$O$25),"")</f>
        <v/>
      </c>
      <c r="AL48" s="262" t="str">
        <f>IF(AND('Mapa R. Fiscal'!$Y$26="Muy Baja",'Mapa R. Fiscal'!$AA$26="Catastrófico"),CONCATENATE("R3C",'Mapa R. Fiscal'!$O$26),"")</f>
        <v/>
      </c>
      <c r="AM48" s="26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05"/>
      <c r="C49" s="705"/>
      <c r="D49" s="706"/>
      <c r="E49" s="710"/>
      <c r="F49" s="711"/>
      <c r="G49" s="711"/>
      <c r="H49" s="711"/>
      <c r="I49" s="712"/>
      <c r="J49" s="282" t="str">
        <f>IF(AND('Mapa R. Fiscal'!$Y$28="Muy Baja",'Mapa R. Fiscal'!$AA$28="Leve"),CONCATENATE("R4C",'Mapa R. Fiscal'!$O$28),"")</f>
        <v/>
      </c>
      <c r="K49" s="283" t="str">
        <f>IF(AND('Mapa R. Fiscal'!$Y$29="Muy Baja",'Mapa R. Fiscal'!$AA$29="Leve"),CONCATENATE("R4C",'Mapa R. Fiscal'!$O$29),"")</f>
        <v/>
      </c>
      <c r="L49" s="283" t="str">
        <f>IF(AND('Mapa R. Fiscal'!$Y$30="Muy Baja",'Mapa R. Fiscal'!$AA$30="Leve"),CONCATENATE("R4C",'Mapa R. Fiscal'!$O$30),"")</f>
        <v/>
      </c>
      <c r="M49" s="283" t="str">
        <f>IF(AND('Mapa R. Fiscal'!$Y$31="Muy Baja",'Mapa R. Fiscal'!$AA$31="Leve"),CONCATENATE("R4C",'Mapa R. Fiscal'!$O$31),"")</f>
        <v/>
      </c>
      <c r="N49" s="283" t="str">
        <f>IF(AND('Mapa R. Fiscal'!$Y$32="Muy Baja",'Mapa R. Fiscal'!$AA$32="Leve"),CONCATENATE("R4C",'Mapa R. Fiscal'!$O$32),"")</f>
        <v/>
      </c>
      <c r="O49" s="284" t="str">
        <f>IF(AND('Mapa R. Fiscal'!$Y$33="Muy Baja",'Mapa R. Fiscal'!$AA$33="Leve"),CONCATENATE("R4C",'Mapa R. Fiscal'!$O$33),"")</f>
        <v/>
      </c>
      <c r="P49" s="282" t="str">
        <f>IF(AND('Mapa R. Fiscal'!$Y$28="Muy Baja",'Mapa R. Fiscal'!$AA$28="Menor"),CONCATENATE("R4C",'Mapa R. Fiscal'!$O$28),"")</f>
        <v/>
      </c>
      <c r="Q49" s="283" t="str">
        <f>IF(AND('Mapa R. Fiscal'!$Y$29="Muy Baja",'Mapa R. Fiscal'!$AA$29="Menor"),CONCATENATE("R4C",'Mapa R. Fiscal'!$O$29),"")</f>
        <v/>
      </c>
      <c r="R49" s="283" t="str">
        <f>IF(AND('Mapa R. Fiscal'!$Y$30="Muy Baja",'Mapa R. Fiscal'!$AA$30="Menor"),CONCATENATE("R4C",'Mapa R. Fiscal'!$O$30),"")</f>
        <v/>
      </c>
      <c r="S49" s="283" t="str">
        <f>IF(AND('Mapa R. Fiscal'!$Y$31="Muy Baja",'Mapa R. Fiscal'!$AA$31="Menor"),CONCATENATE("R4C",'Mapa R. Fiscal'!$O$31),"")</f>
        <v/>
      </c>
      <c r="T49" s="283" t="str">
        <f>IF(AND('Mapa R. Fiscal'!$Y$32="Muy Baja",'Mapa R. Fiscal'!$AA$32="Menor"),CONCATENATE("R4C",'Mapa R. Fiscal'!$O$32),"")</f>
        <v/>
      </c>
      <c r="U49" s="284" t="str">
        <f>IF(AND('Mapa R. Fiscal'!$Y$33="Muy Baja",'Mapa R. Fiscal'!$AA$33="Menor"),CONCATENATE("R4C",'Mapa R. Fiscal'!$O$33),"")</f>
        <v/>
      </c>
      <c r="V49" s="273" t="str">
        <f>IF(AND('Mapa R. Fiscal'!$Y$28="Muy Baja",'Mapa R. Fiscal'!$AA$28="Moderado"),CONCATENATE("R4C",'Mapa R. Fiscal'!$O$28),"")</f>
        <v/>
      </c>
      <c r="W49" s="274" t="str">
        <f>IF(AND('Mapa R. Fiscal'!$Y$29="Muy Baja",'Mapa R. Fiscal'!$AA$29="Moderado"),CONCATENATE("R4C",'Mapa R. Fiscal'!$O$29),"")</f>
        <v/>
      </c>
      <c r="X49" s="274" t="str">
        <f>IF(AND('Mapa R. Fiscal'!$Y$30="Muy Baja",'Mapa R. Fiscal'!$AA$30="Moderado"),CONCATENATE("R4C",'Mapa R. Fiscal'!$O$30),"")</f>
        <v/>
      </c>
      <c r="Y49" s="274" t="str">
        <f>IF(AND('Mapa R. Fiscal'!$Y$31="Muy Baja",'Mapa R. Fiscal'!$AA$31="Moderado"),CONCATENATE("R4C",'Mapa R. Fiscal'!$O$31),"")</f>
        <v/>
      </c>
      <c r="Z49" s="274" t="str">
        <f>IF(AND('Mapa R. Fiscal'!$Y$32="Muy Baja",'Mapa R. Fiscal'!$AA$32="Moderado"),CONCATENATE("R4C",'Mapa R. Fiscal'!$O$32),"")</f>
        <v/>
      </c>
      <c r="AA49" s="275" t="str">
        <f>IF(AND('Mapa R. Fiscal'!$Y$33="Muy Baja",'Mapa R. Fiscal'!$AA$33="Moderado"),CONCATENATE("R4C",'Mapa R. Fiscal'!$O$33),"")</f>
        <v/>
      </c>
      <c r="AB49" s="258" t="str">
        <f>IF(AND('Mapa R. Fiscal'!$Y$28="Muy Baja",'Mapa R. Fiscal'!$AA$28="Mayor"),CONCATENATE("R4C",'Mapa R. Fiscal'!$O$28),"")</f>
        <v/>
      </c>
      <c r="AC49" s="259" t="str">
        <f>IF(AND('Mapa R. Fiscal'!$Y$29="Muy Baja",'Mapa R. Fiscal'!$AA$29="Mayor"),CONCATENATE("R4C",'Mapa R. Fiscal'!$O$29),"")</f>
        <v/>
      </c>
      <c r="AD49" s="259" t="str">
        <f>IF(AND('Mapa R. Fiscal'!$Y$30="Muy Baja",'Mapa R. Fiscal'!$AA$30="Mayor"),CONCATENATE("R4C",'Mapa R. Fiscal'!$O$30),"")</f>
        <v/>
      </c>
      <c r="AE49" s="259" t="str">
        <f>IF(AND('Mapa R. Fiscal'!$Y$31="Muy Baja",'Mapa R. Fiscal'!$AA$31="Mayor"),CONCATENATE("R4C",'Mapa R. Fiscal'!$O$31),"")</f>
        <v/>
      </c>
      <c r="AF49" s="259" t="str">
        <f>IF(AND('Mapa R. Fiscal'!$Y$32="Muy Baja",'Mapa R. Fiscal'!$AA$32="Mayor"),CONCATENATE("R4C",'Mapa R. Fiscal'!$O$32),"")</f>
        <v/>
      </c>
      <c r="AG49" s="260" t="str">
        <f>IF(AND('Mapa R. Fiscal'!$Y$33="Muy Baja",'Mapa R. Fiscal'!$AA$33="Mayor"),CONCATENATE("R4C",'Mapa R. Fiscal'!$O$33),"")</f>
        <v/>
      </c>
      <c r="AH49" s="261" t="str">
        <f>IF(AND('Mapa R. Fiscal'!$Y$28="Muy Baja",'Mapa R. Fiscal'!$AA$28="Catastrófico"),CONCATENATE("R4C",'Mapa R. Fiscal'!$O$28),"")</f>
        <v/>
      </c>
      <c r="AI49" s="262" t="str">
        <f>IF(AND('Mapa R. Fiscal'!$Y$29="Muy Baja",'Mapa R. Fiscal'!$AA$29="Catastrófico"),CONCATENATE("R4C",'Mapa R. Fiscal'!$O$29),"")</f>
        <v/>
      </c>
      <c r="AJ49" s="262" t="str">
        <f>IF(AND('Mapa R. Fiscal'!$Y$30="Muy Baja",'Mapa R. Fiscal'!$AA$30="Catastrófico"),CONCATENATE("R4C",'Mapa R. Fiscal'!$O$30),"")</f>
        <v/>
      </c>
      <c r="AK49" s="262" t="str">
        <f>IF(AND('Mapa R. Fiscal'!$Y$31="Muy Baja",'Mapa R. Fiscal'!$AA$31="Catastrófico"),CONCATENATE("R4C",'Mapa R. Fiscal'!$O$31),"")</f>
        <v/>
      </c>
      <c r="AL49" s="262" t="str">
        <f>IF(AND('Mapa R. Fiscal'!$Y$32="Muy Baja",'Mapa R. Fiscal'!$AA$32="Catastrófico"),CONCATENATE("R4C",'Mapa R. Fiscal'!$O$32),"")</f>
        <v/>
      </c>
      <c r="AM49" s="26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05"/>
      <c r="C50" s="705"/>
      <c r="D50" s="706"/>
      <c r="E50" s="710"/>
      <c r="F50" s="711"/>
      <c r="G50" s="711"/>
      <c r="H50" s="711"/>
      <c r="I50" s="712"/>
      <c r="J50" s="282" t="str">
        <f>IF(AND('Mapa R. Fiscal'!$Y$34="Muy Baja",'Mapa R. Fiscal'!$AA$34="Leve"),CONCATENATE("R5C",'Mapa R. Fiscal'!$O$34),"")</f>
        <v/>
      </c>
      <c r="K50" s="283" t="str">
        <f>IF(AND('Mapa R. Fiscal'!$Y$35="Muy Baja",'Mapa R. Fiscal'!$AA$35="Leve"),CONCATENATE("R5C",'Mapa R. Fiscal'!$O$35),"")</f>
        <v/>
      </c>
      <c r="L50" s="283" t="str">
        <f>IF(AND('Mapa R. Fiscal'!$Y$36="Muy Baja",'Mapa R. Fiscal'!$AA$36="Leve"),CONCATENATE("R5C",'Mapa R. Fiscal'!$O$36),"")</f>
        <v/>
      </c>
      <c r="M50" s="283" t="str">
        <f>IF(AND('Mapa R. Fiscal'!$Y$37="Muy Baja",'Mapa R. Fiscal'!$AA$37="Leve"),CONCATENATE("R5C",'Mapa R. Fiscal'!$O$37),"")</f>
        <v/>
      </c>
      <c r="N50" s="283" t="str">
        <f>IF(AND('Mapa R. Fiscal'!$Y$38="Muy Baja",'Mapa R. Fiscal'!$AA$38="Leve"),CONCATENATE("R5C",'Mapa R. Fiscal'!$O$38),"")</f>
        <v/>
      </c>
      <c r="O50" s="284" t="str">
        <f>IF(AND('Mapa R. Fiscal'!$Y$39="Muy Baja",'Mapa R. Fiscal'!$AA$39="Leve"),CONCATENATE("R5C",'Mapa R. Fiscal'!$O$39),"")</f>
        <v/>
      </c>
      <c r="P50" s="282" t="str">
        <f>IF(AND('Mapa R. Fiscal'!$Y$34="Muy Baja",'Mapa R. Fiscal'!$AA$34="Menor"),CONCATENATE("R5C",'Mapa R. Fiscal'!$O$34),"")</f>
        <v/>
      </c>
      <c r="Q50" s="283" t="str">
        <f>IF(AND('Mapa R. Fiscal'!$Y$35="Muy Baja",'Mapa R. Fiscal'!$AA$35="Menor"),CONCATENATE("R5C",'Mapa R. Fiscal'!$O$35),"")</f>
        <v/>
      </c>
      <c r="R50" s="283" t="str">
        <f>IF(AND('Mapa R. Fiscal'!$Y$36="Muy Baja",'Mapa R. Fiscal'!$AA$36="Menor"),CONCATENATE("R5C",'Mapa R. Fiscal'!$O$36),"")</f>
        <v/>
      </c>
      <c r="S50" s="283" t="str">
        <f>IF(AND('Mapa R. Fiscal'!$Y$37="Muy Baja",'Mapa R. Fiscal'!$AA$37="Menor"),CONCATENATE("R5C",'Mapa R. Fiscal'!$O$37),"")</f>
        <v/>
      </c>
      <c r="T50" s="283" t="str">
        <f>IF(AND('Mapa R. Fiscal'!$Y$38="Muy Baja",'Mapa R. Fiscal'!$AA$38="Menor"),CONCATENATE("R5C",'Mapa R. Fiscal'!$O$38),"")</f>
        <v/>
      </c>
      <c r="U50" s="284" t="str">
        <f>IF(AND('Mapa R. Fiscal'!$Y$39="Muy Baja",'Mapa R. Fiscal'!$AA$39="Menor"),CONCATENATE("R5C",'Mapa R. Fiscal'!$O$39),"")</f>
        <v/>
      </c>
      <c r="V50" s="273" t="str">
        <f>IF(AND('Mapa R. Fiscal'!$Y$34="Muy Baja",'Mapa R. Fiscal'!$AA$34="Moderado"),CONCATENATE("R5C",'Mapa R. Fiscal'!$O$34),"")</f>
        <v/>
      </c>
      <c r="W50" s="274" t="str">
        <f>IF(AND('Mapa R. Fiscal'!$Y$35="Muy Baja",'Mapa R. Fiscal'!$AA$35="Moderado"),CONCATENATE("R5C",'Mapa R. Fiscal'!$O$35),"")</f>
        <v/>
      </c>
      <c r="X50" s="274" t="str">
        <f>IF(AND('Mapa R. Fiscal'!$Y$36="Muy Baja",'Mapa R. Fiscal'!$AA$36="Moderado"),CONCATENATE("R5C",'Mapa R. Fiscal'!$O$36),"")</f>
        <v/>
      </c>
      <c r="Y50" s="274" t="str">
        <f>IF(AND('Mapa R. Fiscal'!$Y$37="Muy Baja",'Mapa R. Fiscal'!$AA$37="Moderado"),CONCATENATE("R5C",'Mapa R. Fiscal'!$O$37),"")</f>
        <v/>
      </c>
      <c r="Z50" s="274" t="str">
        <f>IF(AND('Mapa R. Fiscal'!$Y$38="Muy Baja",'Mapa R. Fiscal'!$AA$38="Moderado"),CONCATENATE("R5C",'Mapa R. Fiscal'!$O$38),"")</f>
        <v/>
      </c>
      <c r="AA50" s="275" t="str">
        <f>IF(AND('Mapa R. Fiscal'!$Y$39="Muy Baja",'Mapa R. Fiscal'!$AA$39="Moderado"),CONCATENATE("R5C",'Mapa R. Fiscal'!$O$39),"")</f>
        <v/>
      </c>
      <c r="AB50" s="258" t="str">
        <f>IF(AND('Mapa R. Fiscal'!$Y$34="Muy Baja",'Mapa R. Fiscal'!$AA$34="Mayor"),CONCATENATE("R5C",'Mapa R. Fiscal'!$O$34),"")</f>
        <v/>
      </c>
      <c r="AC50" s="259" t="str">
        <f>IF(AND('Mapa R. Fiscal'!$Y$35="Muy Baja",'Mapa R. Fiscal'!$AA$35="Mayor"),CONCATENATE("R5C",'Mapa R. Fiscal'!$O$35),"")</f>
        <v/>
      </c>
      <c r="AD50" s="259" t="str">
        <f>IF(AND('Mapa R. Fiscal'!$Y$36="Muy Baja",'Mapa R. Fiscal'!$AA$36="Mayor"),CONCATENATE("R5C",'Mapa R. Fiscal'!$O$36),"")</f>
        <v/>
      </c>
      <c r="AE50" s="259" t="str">
        <f>IF(AND('Mapa R. Fiscal'!$Y$37="Muy Baja",'Mapa R. Fiscal'!$AA$37="Mayor"),CONCATENATE("R5C",'Mapa R. Fiscal'!$O$37),"")</f>
        <v/>
      </c>
      <c r="AF50" s="259" t="str">
        <f>IF(AND('Mapa R. Fiscal'!$Y$38="Muy Baja",'Mapa R. Fiscal'!$AA$38="Mayor"),CONCATENATE("R5C",'Mapa R. Fiscal'!$O$38),"")</f>
        <v/>
      </c>
      <c r="AG50" s="260" t="str">
        <f>IF(AND('Mapa R. Fiscal'!$Y$39="Muy Baja",'Mapa R. Fiscal'!$AA$39="Mayor"),CONCATENATE("R5C",'Mapa R. Fiscal'!$O$39),"")</f>
        <v/>
      </c>
      <c r="AH50" s="261" t="str">
        <f>IF(AND('Mapa R. Fiscal'!$Y$34="Muy Baja",'Mapa R. Fiscal'!$AA$34="Catastrófico"),CONCATENATE("R5C",'Mapa R. Fiscal'!$O$34),"")</f>
        <v/>
      </c>
      <c r="AI50" s="262" t="str">
        <f>IF(AND('Mapa R. Fiscal'!$Y$35="Muy Baja",'Mapa R. Fiscal'!$AA$35="Catastrófico"),CONCATENATE("R5C",'Mapa R. Fiscal'!$O$35),"")</f>
        <v/>
      </c>
      <c r="AJ50" s="262" t="str">
        <f>IF(AND('Mapa R. Fiscal'!$Y$36="Muy Baja",'Mapa R. Fiscal'!$AA$36="Catastrófico"),CONCATENATE("R5C",'Mapa R. Fiscal'!$O$36),"")</f>
        <v/>
      </c>
      <c r="AK50" s="262" t="str">
        <f>IF(AND('Mapa R. Fiscal'!$Y$37="Muy Baja",'Mapa R. Fiscal'!$AA$37="Catastrófico"),CONCATENATE("R5C",'Mapa R. Fiscal'!$O$37),"")</f>
        <v/>
      </c>
      <c r="AL50" s="262" t="str">
        <f>IF(AND('Mapa R. Fiscal'!$Y$38="Muy Baja",'Mapa R. Fiscal'!$AA$38="Catastrófico"),CONCATENATE("R5C",'Mapa R. Fiscal'!$O$38),"")</f>
        <v/>
      </c>
      <c r="AM50" s="26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05"/>
      <c r="C51" s="705"/>
      <c r="D51" s="706"/>
      <c r="E51" s="710"/>
      <c r="F51" s="711"/>
      <c r="G51" s="711"/>
      <c r="H51" s="711"/>
      <c r="I51" s="712"/>
      <c r="J51" s="282" t="str">
        <f>IF(AND('Mapa R. Fiscal'!$Y$40="Muy Baja",'Mapa R. Fiscal'!$AA$40="Leve"),CONCATENATE("R6C",'Mapa R. Fiscal'!$O$40),"")</f>
        <v/>
      </c>
      <c r="K51" s="283" t="str">
        <f>IF(AND('Mapa R. Fiscal'!$Y$41="Muy Baja",'Mapa R. Fiscal'!$AA$41="Leve"),CONCATENATE("R6C",'Mapa R. Fiscal'!$O$41),"")</f>
        <v/>
      </c>
      <c r="L51" s="283" t="str">
        <f>IF(AND('Mapa R. Fiscal'!$Y$42="Muy Baja",'Mapa R. Fiscal'!$AA$42="Leve"),CONCATENATE("R6C",'Mapa R. Fiscal'!$O$42),"")</f>
        <v/>
      </c>
      <c r="M51" s="283" t="str">
        <f>IF(AND('Mapa R. Fiscal'!$Y$43="Muy Baja",'Mapa R. Fiscal'!$AA$43="Leve"),CONCATENATE("R6C",'Mapa R. Fiscal'!$O$43),"")</f>
        <v/>
      </c>
      <c r="N51" s="283" t="str">
        <f>IF(AND('Mapa R. Fiscal'!$Y$44="Muy Baja",'Mapa R. Fiscal'!$AA$44="Leve"),CONCATENATE("R6C",'Mapa R. Fiscal'!$O$44),"")</f>
        <v/>
      </c>
      <c r="O51" s="284" t="str">
        <f>IF(AND('Mapa R. Fiscal'!$Y$45="Muy Baja",'Mapa R. Fiscal'!$AA$45="Leve"),CONCATENATE("R6C",'Mapa R. Fiscal'!$O$45),"")</f>
        <v/>
      </c>
      <c r="P51" s="282" t="str">
        <f>IF(AND('Mapa R. Fiscal'!$Y$40="Muy Baja",'Mapa R. Fiscal'!$AA$40="Menor"),CONCATENATE("R6C",'Mapa R. Fiscal'!$O$40),"")</f>
        <v/>
      </c>
      <c r="Q51" s="283" t="str">
        <f>IF(AND('Mapa R. Fiscal'!$Y$41="Muy Baja",'Mapa R. Fiscal'!$AA$41="Menor"),CONCATENATE("R6C",'Mapa R. Fiscal'!$O$41),"")</f>
        <v/>
      </c>
      <c r="R51" s="283" t="str">
        <f>IF(AND('Mapa R. Fiscal'!$Y$42="Muy Baja",'Mapa R. Fiscal'!$AA$42="Menor"),CONCATENATE("R6C",'Mapa R. Fiscal'!$O$42),"")</f>
        <v/>
      </c>
      <c r="S51" s="283" t="str">
        <f>IF(AND('Mapa R. Fiscal'!$Y$43="Muy Baja",'Mapa R. Fiscal'!$AA$43="Menor"),CONCATENATE("R6C",'Mapa R. Fiscal'!$O$43),"")</f>
        <v/>
      </c>
      <c r="T51" s="283" t="str">
        <f>IF(AND('Mapa R. Fiscal'!$Y$44="Muy Baja",'Mapa R. Fiscal'!$AA$44="Menor"),CONCATENATE("R6C",'Mapa R. Fiscal'!$O$44),"")</f>
        <v/>
      </c>
      <c r="U51" s="284" t="str">
        <f>IF(AND('Mapa R. Fiscal'!$Y$45="Muy Baja",'Mapa R. Fiscal'!$AA$45="Menor"),CONCATENATE("R6C",'Mapa R. Fiscal'!$O$45),"")</f>
        <v/>
      </c>
      <c r="V51" s="273" t="str">
        <f>IF(AND('Mapa R. Fiscal'!$Y$40="Muy Baja",'Mapa R. Fiscal'!$AA$40="Moderado"),CONCATENATE("R6C",'Mapa R. Fiscal'!$O$40),"")</f>
        <v/>
      </c>
      <c r="W51" s="274" t="str">
        <f>IF(AND('Mapa R. Fiscal'!$Y$41="Muy Baja",'Mapa R. Fiscal'!$AA$41="Moderado"),CONCATENATE("R6C",'Mapa R. Fiscal'!$O$41),"")</f>
        <v/>
      </c>
      <c r="X51" s="274" t="str">
        <f>IF(AND('Mapa R. Fiscal'!$Y$42="Muy Baja",'Mapa R. Fiscal'!$AA$42="Moderado"),CONCATENATE("R6C",'Mapa R. Fiscal'!$O$42),"")</f>
        <v/>
      </c>
      <c r="Y51" s="274" t="str">
        <f>IF(AND('Mapa R. Fiscal'!$Y$43="Muy Baja",'Mapa R. Fiscal'!$AA$43="Moderado"),CONCATENATE("R6C",'Mapa R. Fiscal'!$O$43),"")</f>
        <v/>
      </c>
      <c r="Z51" s="274" t="str">
        <f>IF(AND('Mapa R. Fiscal'!$Y$44="Muy Baja",'Mapa R. Fiscal'!$AA$44="Moderado"),CONCATENATE("R6C",'Mapa R. Fiscal'!$O$44),"")</f>
        <v/>
      </c>
      <c r="AA51" s="275" t="str">
        <f>IF(AND('Mapa R. Fiscal'!$Y$45="Muy Baja",'Mapa R. Fiscal'!$AA$45="Moderado"),CONCATENATE("R6C",'Mapa R. Fiscal'!$O$45),"")</f>
        <v/>
      </c>
      <c r="AB51" s="258" t="str">
        <f>IF(AND('Mapa R. Fiscal'!$Y$40="Muy Baja",'Mapa R. Fiscal'!$AA$40="Mayor"),CONCATENATE("R6C",'Mapa R. Fiscal'!$O$40),"")</f>
        <v/>
      </c>
      <c r="AC51" s="259" t="str">
        <f>IF(AND('Mapa R. Fiscal'!$Y$41="Muy Baja",'Mapa R. Fiscal'!$AA$41="Mayor"),CONCATENATE("R6C",'Mapa R. Fiscal'!$O$41),"")</f>
        <v/>
      </c>
      <c r="AD51" s="259" t="str">
        <f>IF(AND('Mapa R. Fiscal'!$Y$42="Muy Baja",'Mapa R. Fiscal'!$AA$42="Mayor"),CONCATENATE("R6C",'Mapa R. Fiscal'!$O$42),"")</f>
        <v/>
      </c>
      <c r="AE51" s="259" t="str">
        <f>IF(AND('Mapa R. Fiscal'!$Y$43="Muy Baja",'Mapa R. Fiscal'!$AA$43="Mayor"),CONCATENATE("R6C",'Mapa R. Fiscal'!$O$43),"")</f>
        <v/>
      </c>
      <c r="AF51" s="259" t="str">
        <f>IF(AND('Mapa R. Fiscal'!$Y$44="Muy Baja",'Mapa R. Fiscal'!$AA$44="Mayor"),CONCATENATE("R6C",'Mapa R. Fiscal'!$O$44),"")</f>
        <v/>
      </c>
      <c r="AG51" s="260" t="str">
        <f>IF(AND('Mapa R. Fiscal'!$Y$45="Muy Baja",'Mapa R. Fiscal'!$AA$45="Mayor"),CONCATENATE("R6C",'Mapa R. Fiscal'!$O$45),"")</f>
        <v/>
      </c>
      <c r="AH51" s="261" t="str">
        <f>IF(AND('Mapa R. Fiscal'!$Y$40="Muy Baja",'Mapa R. Fiscal'!$AA$40="Catastrófico"),CONCATENATE("R6C",'Mapa R. Fiscal'!$O$40),"")</f>
        <v/>
      </c>
      <c r="AI51" s="262" t="str">
        <f>IF(AND('Mapa R. Fiscal'!$Y$41="Muy Baja",'Mapa R. Fiscal'!$AA$41="Catastrófico"),CONCATENATE("R6C",'Mapa R. Fiscal'!$O$41),"")</f>
        <v/>
      </c>
      <c r="AJ51" s="262" t="str">
        <f>IF(AND('Mapa R. Fiscal'!$Y$42="Muy Baja",'Mapa R. Fiscal'!$AA$42="Catastrófico"),CONCATENATE("R6C",'Mapa R. Fiscal'!$O$42),"")</f>
        <v/>
      </c>
      <c r="AK51" s="262" t="str">
        <f>IF(AND('Mapa R. Fiscal'!$Y$43="Muy Baja",'Mapa R. Fiscal'!$AA$43="Catastrófico"),CONCATENATE("R6C",'Mapa R. Fiscal'!$O$43),"")</f>
        <v/>
      </c>
      <c r="AL51" s="262" t="str">
        <f>IF(AND('Mapa R. Fiscal'!$Y$44="Muy Baja",'Mapa R. Fiscal'!$AA$44="Catastrófico"),CONCATENATE("R6C",'Mapa R. Fiscal'!$O$44),"")</f>
        <v/>
      </c>
      <c r="AM51" s="26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05"/>
      <c r="C52" s="705"/>
      <c r="D52" s="706"/>
      <c r="E52" s="710"/>
      <c r="F52" s="711"/>
      <c r="G52" s="711"/>
      <c r="H52" s="711"/>
      <c r="I52" s="712"/>
      <c r="J52" s="282" t="str">
        <f>IF(AND('Mapa R. Fiscal'!$Y$46="Muy Baja",'Mapa R. Fiscal'!$AA$46="Leve"),CONCATENATE("R7C",'Mapa R. Fiscal'!$O$46),"")</f>
        <v/>
      </c>
      <c r="K52" s="283" t="str">
        <f>IF(AND('Mapa R. Fiscal'!$Y$47="Muy Baja",'Mapa R. Fiscal'!$AA$47="Leve"),CONCATENATE("R7C",'Mapa R. Fiscal'!$O$47),"")</f>
        <v/>
      </c>
      <c r="L52" s="283" t="str">
        <f>IF(AND('Mapa R. Fiscal'!$Y$48="Muy Baja",'Mapa R. Fiscal'!$AA$48="Leve"),CONCATENATE("R7C",'Mapa R. Fiscal'!$O$48),"")</f>
        <v/>
      </c>
      <c r="M52" s="283" t="str">
        <f>IF(AND('Mapa R. Fiscal'!$Y$49="Muy Baja",'Mapa R. Fiscal'!$AA$49="Leve"),CONCATENATE("R7C",'Mapa R. Fiscal'!$O$49),"")</f>
        <v/>
      </c>
      <c r="N52" s="283" t="str">
        <f>IF(AND('Mapa R. Fiscal'!$Y$50="Muy Baja",'Mapa R. Fiscal'!$AA$50="Leve"),CONCATENATE("R7C",'Mapa R. Fiscal'!$O$50),"")</f>
        <v/>
      </c>
      <c r="O52" s="284" t="str">
        <f>IF(AND('Mapa R. Fiscal'!$Y$51="Muy Baja",'Mapa R. Fiscal'!$AA$51="Leve"),CONCATENATE("R7C",'Mapa R. Fiscal'!$O$51),"")</f>
        <v/>
      </c>
      <c r="P52" s="282" t="str">
        <f>IF(AND('Mapa R. Fiscal'!$Y$46="Muy Baja",'Mapa R. Fiscal'!$AA$46="Menor"),CONCATENATE("R7C",'Mapa R. Fiscal'!$O$46),"")</f>
        <v/>
      </c>
      <c r="Q52" s="283" t="str">
        <f>IF(AND('Mapa R. Fiscal'!$Y$47="Muy Baja",'Mapa R. Fiscal'!$AA$47="Menor"),CONCATENATE("R7C",'Mapa R. Fiscal'!$O$47),"")</f>
        <v/>
      </c>
      <c r="R52" s="283" t="str">
        <f>IF(AND('Mapa R. Fiscal'!$Y$48="Muy Baja",'Mapa R. Fiscal'!$AA$48="Menor"),CONCATENATE("R7C",'Mapa R. Fiscal'!$O$48),"")</f>
        <v/>
      </c>
      <c r="S52" s="283" t="str">
        <f>IF(AND('Mapa R. Fiscal'!$Y$49="Muy Baja",'Mapa R. Fiscal'!$AA$49="Menor"),CONCATENATE("R7C",'Mapa R. Fiscal'!$O$49),"")</f>
        <v/>
      </c>
      <c r="T52" s="283" t="str">
        <f>IF(AND('Mapa R. Fiscal'!$Y$50="Muy Baja",'Mapa R. Fiscal'!$AA$50="Menor"),CONCATENATE("R7C",'Mapa R. Fiscal'!$O$50),"")</f>
        <v/>
      </c>
      <c r="U52" s="284" t="str">
        <f>IF(AND('Mapa R. Fiscal'!$Y$51="Muy Baja",'Mapa R. Fiscal'!$AA$51="Menor"),CONCATENATE("R7C",'Mapa R. Fiscal'!$O$51),"")</f>
        <v/>
      </c>
      <c r="V52" s="273" t="str">
        <f>IF(AND('Mapa R. Fiscal'!$Y$46="Muy Baja",'Mapa R. Fiscal'!$AA$46="Moderado"),CONCATENATE("R7C",'Mapa R. Fiscal'!$O$46),"")</f>
        <v/>
      </c>
      <c r="W52" s="274" t="str">
        <f>IF(AND('Mapa R. Fiscal'!$Y$47="Muy Baja",'Mapa R. Fiscal'!$AA$47="Moderado"),CONCATENATE("R7C",'Mapa R. Fiscal'!$O$47),"")</f>
        <v/>
      </c>
      <c r="X52" s="274" t="str">
        <f>IF(AND('Mapa R. Fiscal'!$Y$48="Muy Baja",'Mapa R. Fiscal'!$AA$48="Moderado"),CONCATENATE("R7C",'Mapa R. Fiscal'!$O$48),"")</f>
        <v/>
      </c>
      <c r="Y52" s="274" t="str">
        <f>IF(AND('Mapa R. Fiscal'!$Y$49="Muy Baja",'Mapa R. Fiscal'!$AA$49="Moderado"),CONCATENATE("R7C",'Mapa R. Fiscal'!$O$49),"")</f>
        <v/>
      </c>
      <c r="Z52" s="274" t="str">
        <f>IF(AND('Mapa R. Fiscal'!$Y$50="Muy Baja",'Mapa R. Fiscal'!$AA$50="Moderado"),CONCATENATE("R7C",'Mapa R. Fiscal'!$O$50),"")</f>
        <v/>
      </c>
      <c r="AA52" s="275" t="str">
        <f>IF(AND('Mapa R. Fiscal'!$Y$51="Muy Baja",'Mapa R. Fiscal'!$AA$51="Moderado"),CONCATENATE("R7C",'Mapa R. Fiscal'!$O$51),"")</f>
        <v/>
      </c>
      <c r="AB52" s="258" t="str">
        <f>IF(AND('Mapa R. Fiscal'!$Y$46="Muy Baja",'Mapa R. Fiscal'!$AA$46="Mayor"),CONCATENATE("R7C",'Mapa R. Fiscal'!$O$46),"")</f>
        <v/>
      </c>
      <c r="AC52" s="259" t="str">
        <f>IF(AND('Mapa R. Fiscal'!$Y$47="Muy Baja",'Mapa R. Fiscal'!$AA$47="Mayor"),CONCATENATE("R7C",'Mapa R. Fiscal'!$O$47),"")</f>
        <v/>
      </c>
      <c r="AD52" s="259" t="str">
        <f>IF(AND('Mapa R. Fiscal'!$Y$48="Muy Baja",'Mapa R. Fiscal'!$AA$48="Mayor"),CONCATENATE("R7C",'Mapa R. Fiscal'!$O$48),"")</f>
        <v/>
      </c>
      <c r="AE52" s="259" t="str">
        <f>IF(AND('Mapa R. Fiscal'!$Y$49="Muy Baja",'Mapa R. Fiscal'!$AA$49="Mayor"),CONCATENATE("R7C",'Mapa R. Fiscal'!$O$49),"")</f>
        <v/>
      </c>
      <c r="AF52" s="259" t="str">
        <f>IF(AND('Mapa R. Fiscal'!$Y$50="Muy Baja",'Mapa R. Fiscal'!$AA$50="Mayor"),CONCATENATE("R7C",'Mapa R. Fiscal'!$O$50),"")</f>
        <v/>
      </c>
      <c r="AG52" s="260" t="str">
        <f>IF(AND('Mapa R. Fiscal'!$Y$51="Muy Baja",'Mapa R. Fiscal'!$AA$51="Mayor"),CONCATENATE("R7C",'Mapa R. Fiscal'!$O$51),"")</f>
        <v/>
      </c>
      <c r="AH52" s="261" t="str">
        <f>IF(AND('Mapa R. Fiscal'!$Y$46="Muy Baja",'Mapa R. Fiscal'!$AA$46="Catastrófico"),CONCATENATE("R7C",'Mapa R. Fiscal'!$O$46),"")</f>
        <v/>
      </c>
      <c r="AI52" s="262" t="str">
        <f>IF(AND('Mapa R. Fiscal'!$Y$47="Muy Baja",'Mapa R. Fiscal'!$AA$47="Catastrófico"),CONCATENATE("R7C",'Mapa R. Fiscal'!$O$47),"")</f>
        <v/>
      </c>
      <c r="AJ52" s="262" t="str">
        <f>IF(AND('Mapa R. Fiscal'!$Y$48="Muy Baja",'Mapa R. Fiscal'!$AA$48="Catastrófico"),CONCATENATE("R7C",'Mapa R. Fiscal'!$O$48),"")</f>
        <v/>
      </c>
      <c r="AK52" s="262" t="str">
        <f>IF(AND('Mapa R. Fiscal'!$Y$49="Muy Baja",'Mapa R. Fiscal'!$AA$49="Catastrófico"),CONCATENATE("R7C",'Mapa R. Fiscal'!$O$49),"")</f>
        <v/>
      </c>
      <c r="AL52" s="262" t="str">
        <f>IF(AND('Mapa R. Fiscal'!$Y$50="Muy Baja",'Mapa R. Fiscal'!$AA$50="Catastrófico"),CONCATENATE("R7C",'Mapa R. Fiscal'!$O$50),"")</f>
        <v/>
      </c>
      <c r="AM52" s="26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05"/>
      <c r="C53" s="705"/>
      <c r="D53" s="706"/>
      <c r="E53" s="710"/>
      <c r="F53" s="711"/>
      <c r="G53" s="711"/>
      <c r="H53" s="711"/>
      <c r="I53" s="712"/>
      <c r="J53" s="282" t="str">
        <f>IF(AND('Mapa R. Fiscal'!$Y$52="Muy Baja",'Mapa R. Fiscal'!$AA$52="Leve"),CONCATENATE("R8C",'Mapa R. Fiscal'!$O$52),"")</f>
        <v/>
      </c>
      <c r="K53" s="283" t="str">
        <f>IF(AND('Mapa R. Fiscal'!$Y$53="Muy Baja",'Mapa R. Fiscal'!$AA$53="Leve"),CONCATENATE("R8C",'Mapa R. Fiscal'!$O$53),"")</f>
        <v/>
      </c>
      <c r="L53" s="283" t="str">
        <f>IF(AND('Mapa R. Fiscal'!$Y$54="Muy Baja",'Mapa R. Fiscal'!$AA$54="Leve"),CONCATENATE("R8C",'Mapa R. Fiscal'!$O$54),"")</f>
        <v/>
      </c>
      <c r="M53" s="283" t="str">
        <f>IF(AND('Mapa R. Fiscal'!$Y$55="Muy Baja",'Mapa R. Fiscal'!$AA$55="Leve"),CONCATENATE("R8C",'Mapa R. Fiscal'!$O$55),"")</f>
        <v/>
      </c>
      <c r="N53" s="283" t="str">
        <f>IF(AND('Mapa R. Fiscal'!$Y$56="Muy Baja",'Mapa R. Fiscal'!$AA$56="Leve"),CONCATENATE("R8C",'Mapa R. Fiscal'!$O$56),"")</f>
        <v/>
      </c>
      <c r="O53" s="284" t="str">
        <f>IF(AND('Mapa R. Fiscal'!$Y$57="Muy Baja",'Mapa R. Fiscal'!$AA$57="Leve"),CONCATENATE("R8C",'Mapa R. Fiscal'!$O$57),"")</f>
        <v/>
      </c>
      <c r="P53" s="282" t="str">
        <f>IF(AND('Mapa R. Fiscal'!$Y$52="Muy Baja",'Mapa R. Fiscal'!$AA$52="Menor"),CONCATENATE("R8C",'Mapa R. Fiscal'!$O$52),"")</f>
        <v/>
      </c>
      <c r="Q53" s="283" t="str">
        <f>IF(AND('Mapa R. Fiscal'!$Y$53="Muy Baja",'Mapa R. Fiscal'!$AA$53="Menor"),CONCATENATE("R8C",'Mapa R. Fiscal'!$O$53),"")</f>
        <v/>
      </c>
      <c r="R53" s="283" t="str">
        <f>IF(AND('Mapa R. Fiscal'!$Y$54="Muy Baja",'Mapa R. Fiscal'!$AA$54="Menor"),CONCATENATE("R8C",'Mapa R. Fiscal'!$O$54),"")</f>
        <v/>
      </c>
      <c r="S53" s="283" t="str">
        <f>IF(AND('Mapa R. Fiscal'!$Y$55="Muy Baja",'Mapa R. Fiscal'!$AA$55="Menor"),CONCATENATE("R8C",'Mapa R. Fiscal'!$O$55),"")</f>
        <v/>
      </c>
      <c r="T53" s="283" t="str">
        <f>IF(AND('Mapa R. Fiscal'!$Y$56="Muy Baja",'Mapa R. Fiscal'!$AA$56="Menor"),CONCATENATE("R8C",'Mapa R. Fiscal'!$O$56),"")</f>
        <v/>
      </c>
      <c r="U53" s="284" t="str">
        <f>IF(AND('Mapa R. Fiscal'!$Y$57="Muy Baja",'Mapa R. Fiscal'!$AA$57="Menor"),CONCATENATE("R8C",'Mapa R. Fiscal'!$O$57),"")</f>
        <v/>
      </c>
      <c r="V53" s="273" t="str">
        <f>IF(AND('Mapa R. Fiscal'!$Y$52="Muy Baja",'Mapa R. Fiscal'!$AA$52="Moderado"),CONCATENATE("R8C",'Mapa R. Fiscal'!$O$52),"")</f>
        <v/>
      </c>
      <c r="W53" s="274" t="str">
        <f>IF(AND('Mapa R. Fiscal'!$Y$53="Muy Baja",'Mapa R. Fiscal'!$AA$53="Moderado"),CONCATENATE("R8C",'Mapa R. Fiscal'!$O$53),"")</f>
        <v/>
      </c>
      <c r="X53" s="274" t="str">
        <f>IF(AND('Mapa R. Fiscal'!$Y$54="Muy Baja",'Mapa R. Fiscal'!$AA$54="Moderado"),CONCATENATE("R8C",'Mapa R. Fiscal'!$O$54),"")</f>
        <v/>
      </c>
      <c r="Y53" s="274" t="str">
        <f>IF(AND('Mapa R. Fiscal'!$Y$55="Muy Baja",'Mapa R. Fiscal'!$AA$55="Moderado"),CONCATENATE("R8C",'Mapa R. Fiscal'!$O$55),"")</f>
        <v/>
      </c>
      <c r="Z53" s="274" t="str">
        <f>IF(AND('Mapa R. Fiscal'!$Y$56="Muy Baja",'Mapa R. Fiscal'!$AA$56="Moderado"),CONCATENATE("R8C",'Mapa R. Fiscal'!$O$56),"")</f>
        <v/>
      </c>
      <c r="AA53" s="275" t="str">
        <f>IF(AND('Mapa R. Fiscal'!$Y$57="Muy Baja",'Mapa R. Fiscal'!$AA$57="Moderado"),CONCATENATE("R8C",'Mapa R. Fiscal'!$O$57),"")</f>
        <v/>
      </c>
      <c r="AB53" s="258" t="str">
        <f>IF(AND('Mapa R. Fiscal'!$Y$52="Muy Baja",'Mapa R. Fiscal'!$AA$52="Mayor"),CONCATENATE("R8C",'Mapa R. Fiscal'!$O$52),"")</f>
        <v/>
      </c>
      <c r="AC53" s="259" t="str">
        <f>IF(AND('Mapa R. Fiscal'!$Y$53="Muy Baja",'Mapa R. Fiscal'!$AA$53="Mayor"),CONCATENATE("R8C",'Mapa R. Fiscal'!$O$53),"")</f>
        <v/>
      </c>
      <c r="AD53" s="259" t="str">
        <f>IF(AND('Mapa R. Fiscal'!$Y$54="Muy Baja",'Mapa R. Fiscal'!$AA$54="Mayor"),CONCATENATE("R8C",'Mapa R. Fiscal'!$O$54),"")</f>
        <v/>
      </c>
      <c r="AE53" s="259" t="str">
        <f>IF(AND('Mapa R. Fiscal'!$Y$55="Muy Baja",'Mapa R. Fiscal'!$AA$55="Mayor"),CONCATENATE("R8C",'Mapa R. Fiscal'!$O$55),"")</f>
        <v/>
      </c>
      <c r="AF53" s="259" t="str">
        <f>IF(AND('Mapa R. Fiscal'!$Y$56="Muy Baja",'Mapa R. Fiscal'!$AA$56="Mayor"),CONCATENATE("R8C",'Mapa R. Fiscal'!$O$56),"")</f>
        <v/>
      </c>
      <c r="AG53" s="260" t="str">
        <f>IF(AND('Mapa R. Fiscal'!$Y$57="Muy Baja",'Mapa R. Fiscal'!$AA$57="Mayor"),CONCATENATE("R8C",'Mapa R. Fiscal'!$O$57),"")</f>
        <v/>
      </c>
      <c r="AH53" s="261" t="str">
        <f>IF(AND('Mapa R. Fiscal'!$Y$52="Muy Baja",'Mapa R. Fiscal'!$AA$52="Catastrófico"),CONCATENATE("R8C",'Mapa R. Fiscal'!$O$52),"")</f>
        <v/>
      </c>
      <c r="AI53" s="262" t="str">
        <f>IF(AND('Mapa R. Fiscal'!$Y$53="Muy Baja",'Mapa R. Fiscal'!$AA$53="Catastrófico"),CONCATENATE("R8C",'Mapa R. Fiscal'!$O$53),"")</f>
        <v/>
      </c>
      <c r="AJ53" s="262" t="str">
        <f>IF(AND('Mapa R. Fiscal'!$Y$54="Muy Baja",'Mapa R. Fiscal'!$AA$54="Catastrófico"),CONCATENATE("R8C",'Mapa R. Fiscal'!$O$54),"")</f>
        <v/>
      </c>
      <c r="AK53" s="262" t="str">
        <f>IF(AND('Mapa R. Fiscal'!$Y$55="Muy Baja",'Mapa R. Fiscal'!$AA$55="Catastrófico"),CONCATENATE("R8C",'Mapa R. Fiscal'!$O$55),"")</f>
        <v/>
      </c>
      <c r="AL53" s="262" t="str">
        <f>IF(AND('Mapa R. Fiscal'!$Y$56="Muy Baja",'Mapa R. Fiscal'!$AA$56="Catastrófico"),CONCATENATE("R8C",'Mapa R. Fiscal'!$O$56),"")</f>
        <v/>
      </c>
      <c r="AM53" s="26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05"/>
      <c r="C54" s="705"/>
      <c r="D54" s="706"/>
      <c r="E54" s="710"/>
      <c r="F54" s="711"/>
      <c r="G54" s="711"/>
      <c r="H54" s="711"/>
      <c r="I54" s="712"/>
      <c r="J54" s="282" t="str">
        <f>IF(AND('Mapa R. Fiscal'!$Y$58="Muy Baja",'Mapa R. Fiscal'!$AA$58="Leve"),CONCATENATE("R9C",'Mapa R. Fiscal'!$O$58),"")</f>
        <v/>
      </c>
      <c r="K54" s="283" t="str">
        <f>IF(AND('Mapa R. Fiscal'!$Y$59="Muy Baja",'Mapa R. Fiscal'!$AA$59="Leve"),CONCATENATE("R9C",'Mapa R. Fiscal'!$O$59),"")</f>
        <v/>
      </c>
      <c r="L54" s="283" t="str">
        <f>IF(AND('Mapa R. Fiscal'!$Y$60="Muy Baja",'Mapa R. Fiscal'!$AA$60="Leve"),CONCATENATE("R9C",'Mapa R. Fiscal'!$O$60),"")</f>
        <v/>
      </c>
      <c r="M54" s="283" t="str">
        <f>IF(AND('Mapa R. Fiscal'!$Y$61="Muy Baja",'Mapa R. Fiscal'!$AA$61="Leve"),CONCATENATE("R9C",'Mapa R. Fiscal'!$O$61),"")</f>
        <v/>
      </c>
      <c r="N54" s="283" t="str">
        <f>IF(AND('Mapa R. Fiscal'!$Y$62="Muy Baja",'Mapa R. Fiscal'!$AA$62="Leve"),CONCATENATE("R9C",'Mapa R. Fiscal'!$O$62),"")</f>
        <v/>
      </c>
      <c r="O54" s="284" t="str">
        <f>IF(AND('Mapa R. Fiscal'!$Y$63="Muy Baja",'Mapa R. Fiscal'!$AA$63="Leve"),CONCATENATE("R9C",'Mapa R. Fiscal'!$O$63),"")</f>
        <v/>
      </c>
      <c r="P54" s="282" t="str">
        <f>IF(AND('Mapa R. Fiscal'!$Y$58="Muy Baja",'Mapa R. Fiscal'!$AA$58="Menor"),CONCATENATE("R9C",'Mapa R. Fiscal'!$O$58),"")</f>
        <v/>
      </c>
      <c r="Q54" s="283" t="str">
        <f>IF(AND('Mapa R. Fiscal'!$Y$59="Muy Baja",'Mapa R. Fiscal'!$AA$59="Menor"),CONCATENATE("R9C",'Mapa R. Fiscal'!$O$59),"")</f>
        <v/>
      </c>
      <c r="R54" s="283" t="str">
        <f>IF(AND('Mapa R. Fiscal'!$Y$60="Muy Baja",'Mapa R. Fiscal'!$AA$60="Menor"),CONCATENATE("R9C",'Mapa R. Fiscal'!$O$60),"")</f>
        <v/>
      </c>
      <c r="S54" s="283" t="str">
        <f>IF(AND('Mapa R. Fiscal'!$Y$61="Muy Baja",'Mapa R. Fiscal'!$AA$61="Menor"),CONCATENATE("R9C",'Mapa R. Fiscal'!$O$61),"")</f>
        <v/>
      </c>
      <c r="T54" s="283" t="str">
        <f>IF(AND('Mapa R. Fiscal'!$Y$62="Muy Baja",'Mapa R. Fiscal'!$AA$62="Menor"),CONCATENATE("R9C",'Mapa R. Fiscal'!$O$62),"")</f>
        <v/>
      </c>
      <c r="U54" s="284" t="str">
        <f>IF(AND('Mapa R. Fiscal'!$Y$63="Muy Baja",'Mapa R. Fiscal'!$AA$63="Menor"),CONCATENATE("R9C",'Mapa R. Fiscal'!$O$63),"")</f>
        <v/>
      </c>
      <c r="V54" s="273" t="str">
        <f>IF(AND('Mapa R. Fiscal'!$Y$58="Muy Baja",'Mapa R. Fiscal'!$AA$58="Moderado"),CONCATENATE("R9C",'Mapa R. Fiscal'!$O$58),"")</f>
        <v/>
      </c>
      <c r="W54" s="274" t="str">
        <f>IF(AND('Mapa R. Fiscal'!$Y$59="Muy Baja",'Mapa R. Fiscal'!$AA$59="Moderado"),CONCATENATE("R9C",'Mapa R. Fiscal'!$O$59),"")</f>
        <v/>
      </c>
      <c r="X54" s="274" t="str">
        <f>IF(AND('Mapa R. Fiscal'!$Y$60="Muy Baja",'Mapa R. Fiscal'!$AA$60="Moderado"),CONCATENATE("R9C",'Mapa R. Fiscal'!$O$60),"")</f>
        <v/>
      </c>
      <c r="Y54" s="274" t="str">
        <f>IF(AND('Mapa R. Fiscal'!$Y$61="Muy Baja",'Mapa R. Fiscal'!$AA$61="Moderado"),CONCATENATE("R9C",'Mapa R. Fiscal'!$O$61),"")</f>
        <v/>
      </c>
      <c r="Z54" s="274" t="str">
        <f>IF(AND('Mapa R. Fiscal'!$Y$62="Muy Baja",'Mapa R. Fiscal'!$AA$62="Moderado"),CONCATENATE("R9C",'Mapa R. Fiscal'!$O$62),"")</f>
        <v/>
      </c>
      <c r="AA54" s="275" t="str">
        <f>IF(AND('Mapa R. Fiscal'!$Y$63="Muy Baja",'Mapa R. Fiscal'!$AA$63="Moderado"),CONCATENATE("R9C",'Mapa R. Fiscal'!$O$63),"")</f>
        <v/>
      </c>
      <c r="AB54" s="258" t="str">
        <f>IF(AND('Mapa R. Fiscal'!$Y$58="Muy Baja",'Mapa R. Fiscal'!$AA$58="Mayor"),CONCATENATE("R9C",'Mapa R. Fiscal'!$O$58),"")</f>
        <v/>
      </c>
      <c r="AC54" s="259" t="str">
        <f>IF(AND('Mapa R. Fiscal'!$Y$59="Muy Baja",'Mapa R. Fiscal'!$AA$59="Mayor"),CONCATENATE("R9C",'Mapa R. Fiscal'!$O$59),"")</f>
        <v/>
      </c>
      <c r="AD54" s="259" t="str">
        <f>IF(AND('Mapa R. Fiscal'!$Y$60="Muy Baja",'Mapa R. Fiscal'!$AA$60="Mayor"),CONCATENATE("R9C",'Mapa R. Fiscal'!$O$60),"")</f>
        <v/>
      </c>
      <c r="AE54" s="259" t="str">
        <f>IF(AND('Mapa R. Fiscal'!$Y$61="Muy Baja",'Mapa R. Fiscal'!$AA$61="Mayor"),CONCATENATE("R9C",'Mapa R. Fiscal'!$O$61),"")</f>
        <v/>
      </c>
      <c r="AF54" s="259" t="str">
        <f>IF(AND('Mapa R. Fiscal'!$Y$62="Muy Baja",'Mapa R. Fiscal'!$AA$62="Mayor"),CONCATENATE("R9C",'Mapa R. Fiscal'!$O$62),"")</f>
        <v/>
      </c>
      <c r="AG54" s="260" t="str">
        <f>IF(AND('Mapa R. Fiscal'!$Y$63="Muy Baja",'Mapa R. Fiscal'!$AA$63="Mayor"),CONCATENATE("R9C",'Mapa R. Fiscal'!$O$63),"")</f>
        <v/>
      </c>
      <c r="AH54" s="261" t="str">
        <f>IF(AND('Mapa R. Fiscal'!$Y$58="Muy Baja",'Mapa R. Fiscal'!$AA$58="Catastrófico"),CONCATENATE("R9C",'Mapa R. Fiscal'!$O$58),"")</f>
        <v/>
      </c>
      <c r="AI54" s="262" t="str">
        <f>IF(AND('Mapa R. Fiscal'!$Y$59="Muy Baja",'Mapa R. Fiscal'!$AA$59="Catastrófico"),CONCATENATE("R9C",'Mapa R. Fiscal'!$O$59),"")</f>
        <v/>
      </c>
      <c r="AJ54" s="262" t="str">
        <f>IF(AND('Mapa R. Fiscal'!$Y$60="Muy Baja",'Mapa R. Fiscal'!$AA$60="Catastrófico"),CONCATENATE("R9C",'Mapa R. Fiscal'!$O$60),"")</f>
        <v/>
      </c>
      <c r="AK54" s="262" t="str">
        <f>IF(AND('Mapa R. Fiscal'!$Y$61="Muy Baja",'Mapa R. Fiscal'!$AA$61="Catastrófico"),CONCATENATE("R9C",'Mapa R. Fiscal'!$O$61),"")</f>
        <v/>
      </c>
      <c r="AL54" s="262" t="str">
        <f>IF(AND('Mapa R. Fiscal'!$Y$62="Muy Baja",'Mapa R. Fiscal'!$AA$62="Catastrófico"),CONCATENATE("R9C",'Mapa R. Fiscal'!$O$62),"")</f>
        <v/>
      </c>
      <c r="AM54" s="26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05"/>
      <c r="C55" s="705"/>
      <c r="D55" s="706"/>
      <c r="E55" s="713"/>
      <c r="F55" s="714"/>
      <c r="G55" s="714"/>
      <c r="H55" s="714"/>
      <c r="I55" s="715"/>
      <c r="J55" s="285" t="str">
        <f>IF(AND('Mapa R. Fiscal'!$Y$64="Muy Baja",'Mapa R. Fiscal'!$AA$64="Leve"),CONCATENATE("R10C",'Mapa R. Fiscal'!$O$64),"")</f>
        <v/>
      </c>
      <c r="K55" s="286" t="str">
        <f>IF(AND('Mapa R. Fiscal'!$Y$65="Muy Baja",'Mapa R. Fiscal'!$AA$65="Leve"),CONCATENATE("R10C",'Mapa R. Fiscal'!$O$65),"")</f>
        <v/>
      </c>
      <c r="L55" s="286" t="str">
        <f>IF(AND('Mapa R. Fiscal'!$Y$66="Muy Baja",'Mapa R. Fiscal'!$AA$66="Leve"),CONCATENATE("R10C",'Mapa R. Fiscal'!$O$66),"")</f>
        <v/>
      </c>
      <c r="M55" s="286" t="str">
        <f>IF(AND('Mapa R. Fiscal'!$Y$67="Muy Baja",'Mapa R. Fiscal'!$AA$67="Leve"),CONCATENATE("R10C",'Mapa R. Fiscal'!$O$67),"")</f>
        <v/>
      </c>
      <c r="N55" s="286" t="str">
        <f>IF(AND('Mapa R. Fiscal'!$Y$68="Muy Baja",'Mapa R. Fiscal'!$AA$68="Leve"),CONCATENATE("R10C",'Mapa R. Fiscal'!$O$68),"")</f>
        <v/>
      </c>
      <c r="O55" s="287" t="str">
        <f>IF(AND('Mapa R. Fiscal'!$Y$69="Muy Baja",'Mapa R. Fiscal'!$AA$69="Leve"),CONCATENATE("R10C",'Mapa R. Fiscal'!$O$69),"")</f>
        <v/>
      </c>
      <c r="P55" s="285" t="str">
        <f>IF(AND('Mapa R. Fiscal'!$Y$64="Muy Baja",'Mapa R. Fiscal'!$AA$64="Menor"),CONCATENATE("R10C",'Mapa R. Fiscal'!$O$64),"")</f>
        <v/>
      </c>
      <c r="Q55" s="286" t="str">
        <f>IF(AND('Mapa R. Fiscal'!$Y$65="Muy Baja",'Mapa R. Fiscal'!$AA$65="Menor"),CONCATENATE("R10C",'Mapa R. Fiscal'!$O$65),"")</f>
        <v/>
      </c>
      <c r="R55" s="286" t="str">
        <f>IF(AND('Mapa R. Fiscal'!$Y$66="Muy Baja",'Mapa R. Fiscal'!$AA$66="Menor"),CONCATENATE("R10C",'Mapa R. Fiscal'!$O$66),"")</f>
        <v/>
      </c>
      <c r="S55" s="286" t="str">
        <f>IF(AND('Mapa R. Fiscal'!$Y$67="Muy Baja",'Mapa R. Fiscal'!$AA$67="Menor"),CONCATENATE("R10C",'Mapa R. Fiscal'!$O$67),"")</f>
        <v/>
      </c>
      <c r="T55" s="286" t="str">
        <f>IF(AND('Mapa R. Fiscal'!$Y$68="Muy Baja",'Mapa R. Fiscal'!$AA$68="Menor"),CONCATENATE("R10C",'Mapa R. Fiscal'!$O$68),"")</f>
        <v/>
      </c>
      <c r="U55" s="287" t="str">
        <f>IF(AND('Mapa R. Fiscal'!$Y$69="Muy Baja",'Mapa R. Fiscal'!$AA$69="Menor"),CONCATENATE("R10C",'Mapa R. Fiscal'!$O$69),"")</f>
        <v/>
      </c>
      <c r="V55" s="276" t="str">
        <f>IF(AND('Mapa R. Fiscal'!$Y$64="Muy Baja",'Mapa R. Fiscal'!$AA$64="Moderado"),CONCATENATE("R10C",'Mapa R. Fiscal'!$O$64),"")</f>
        <v/>
      </c>
      <c r="W55" s="277" t="str">
        <f>IF(AND('Mapa R. Fiscal'!$Y$65="Muy Baja",'Mapa R. Fiscal'!$AA$65="Moderado"),CONCATENATE("R10C",'Mapa R. Fiscal'!$O$65),"")</f>
        <v/>
      </c>
      <c r="X55" s="277" t="str">
        <f>IF(AND('Mapa R. Fiscal'!$Y$66="Muy Baja",'Mapa R. Fiscal'!$AA$66="Moderado"),CONCATENATE("R10C",'Mapa R. Fiscal'!$O$66),"")</f>
        <v/>
      </c>
      <c r="Y55" s="277" t="str">
        <f>IF(AND('Mapa R. Fiscal'!$Y$67="Muy Baja",'Mapa R. Fiscal'!$AA$67="Moderado"),CONCATENATE("R10C",'Mapa R. Fiscal'!$O$67),"")</f>
        <v/>
      </c>
      <c r="Z55" s="277" t="str">
        <f>IF(AND('Mapa R. Fiscal'!$Y$68="Muy Baja",'Mapa R. Fiscal'!$AA$68="Moderado"),CONCATENATE("R10C",'Mapa R. Fiscal'!$O$68),"")</f>
        <v/>
      </c>
      <c r="AA55" s="278" t="str">
        <f>IF(AND('Mapa R. Fiscal'!$Y$69="Muy Baja",'Mapa R. Fiscal'!$AA$69="Moderado"),CONCATENATE("R10C",'Mapa R. Fiscal'!$O$69),"")</f>
        <v/>
      </c>
      <c r="AB55" s="264" t="str">
        <f>IF(AND('Mapa R. Fiscal'!$Y$64="Muy Baja",'Mapa R. Fiscal'!$AA$64="Mayor"),CONCATENATE("R10C",'Mapa R. Fiscal'!$O$64),"")</f>
        <v/>
      </c>
      <c r="AC55" s="265" t="str">
        <f>IF(AND('Mapa R. Fiscal'!$Y$65="Muy Baja",'Mapa R. Fiscal'!$AA$65="Mayor"),CONCATENATE("R10C",'Mapa R. Fiscal'!$O$65),"")</f>
        <v/>
      </c>
      <c r="AD55" s="265" t="str">
        <f>IF(AND('Mapa R. Fiscal'!$Y$66="Muy Baja",'Mapa R. Fiscal'!$AA$66="Mayor"),CONCATENATE("R10C",'Mapa R. Fiscal'!$O$66),"")</f>
        <v/>
      </c>
      <c r="AE55" s="265" t="str">
        <f>IF(AND('Mapa R. Fiscal'!$Y$67="Muy Baja",'Mapa R. Fiscal'!$AA$67="Mayor"),CONCATENATE("R10C",'Mapa R. Fiscal'!$O$67),"")</f>
        <v/>
      </c>
      <c r="AF55" s="265" t="str">
        <f>IF(AND('Mapa R. Fiscal'!$Y$68="Muy Baja",'Mapa R. Fiscal'!$AA$68="Mayor"),CONCATENATE("R10C",'Mapa R. Fiscal'!$O$68),"")</f>
        <v/>
      </c>
      <c r="AG55" s="266" t="str">
        <f>IF(AND('Mapa R. Fiscal'!$Y$69="Muy Baja",'Mapa R. Fiscal'!$AA$69="Mayor"),CONCATENATE("R10C",'Mapa R. Fiscal'!$O$69),"")</f>
        <v/>
      </c>
      <c r="AH55" s="267" t="str">
        <f>IF(AND('Mapa R. Fiscal'!$Y$64="Muy Baja",'Mapa R. Fiscal'!$AA$64="Catastrófico"),CONCATENATE("R10C",'Mapa R. Fiscal'!$O$64),"")</f>
        <v/>
      </c>
      <c r="AI55" s="268" t="str">
        <f>IF(AND('Mapa R. Fiscal'!$Y$65="Muy Baja",'Mapa R. Fiscal'!$AA$65="Catastrófico"),CONCATENATE("R10C",'Mapa R. Fiscal'!$O$65),"")</f>
        <v/>
      </c>
      <c r="AJ55" s="268" t="str">
        <f>IF(AND('Mapa R. Fiscal'!$Y$66="Muy Baja",'Mapa R. Fiscal'!$AA$66="Catastrófico"),CONCATENATE("R10C",'Mapa R. Fiscal'!$O$66),"")</f>
        <v/>
      </c>
      <c r="AK55" s="268" t="str">
        <f>IF(AND('Mapa R. Fiscal'!$Y$67="Muy Baja",'Mapa R. Fiscal'!$AA$67="Catastrófico"),CONCATENATE("R10C",'Mapa R. Fiscal'!$O$67),"")</f>
        <v/>
      </c>
      <c r="AL55" s="268" t="str">
        <f>IF(AND('Mapa R. Fiscal'!$Y$68="Muy Baja",'Mapa R. Fiscal'!$AA$68="Catastrófico"),CONCATENATE("R10C",'Mapa R. Fiscal'!$O$68),"")</f>
        <v/>
      </c>
      <c r="AM55" s="26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7" t="s">
        <v>569</v>
      </c>
      <c r="K56" s="708"/>
      <c r="L56" s="708"/>
      <c r="M56" s="708"/>
      <c r="N56" s="708"/>
      <c r="O56" s="709"/>
      <c r="P56" s="707" t="s">
        <v>570</v>
      </c>
      <c r="Q56" s="708"/>
      <c r="R56" s="708"/>
      <c r="S56" s="708"/>
      <c r="T56" s="708"/>
      <c r="U56" s="709"/>
      <c r="V56" s="707" t="s">
        <v>571</v>
      </c>
      <c r="W56" s="708"/>
      <c r="X56" s="708"/>
      <c r="Y56" s="708"/>
      <c r="Z56" s="708"/>
      <c r="AA56" s="709"/>
      <c r="AB56" s="707" t="s">
        <v>572</v>
      </c>
      <c r="AC56" s="716"/>
      <c r="AD56" s="708"/>
      <c r="AE56" s="708"/>
      <c r="AF56" s="708"/>
      <c r="AG56" s="709"/>
      <c r="AH56" s="707" t="s">
        <v>573</v>
      </c>
      <c r="AI56" s="708"/>
      <c r="AJ56" s="708"/>
      <c r="AK56" s="708"/>
      <c r="AL56" s="708"/>
      <c r="AM56" s="70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0"/>
      <c r="K57" s="711"/>
      <c r="L57" s="711"/>
      <c r="M57" s="711"/>
      <c r="N57" s="711"/>
      <c r="O57" s="712"/>
      <c r="P57" s="710"/>
      <c r="Q57" s="711"/>
      <c r="R57" s="711"/>
      <c r="S57" s="711"/>
      <c r="T57" s="711"/>
      <c r="U57" s="712"/>
      <c r="V57" s="710"/>
      <c r="W57" s="711"/>
      <c r="X57" s="711"/>
      <c r="Y57" s="711"/>
      <c r="Z57" s="711"/>
      <c r="AA57" s="712"/>
      <c r="AB57" s="710"/>
      <c r="AC57" s="711"/>
      <c r="AD57" s="711"/>
      <c r="AE57" s="711"/>
      <c r="AF57" s="711"/>
      <c r="AG57" s="712"/>
      <c r="AH57" s="710"/>
      <c r="AI57" s="711"/>
      <c r="AJ57" s="711"/>
      <c r="AK57" s="711"/>
      <c r="AL57" s="711"/>
      <c r="AM57" s="71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0"/>
      <c r="K58" s="711"/>
      <c r="L58" s="711"/>
      <c r="M58" s="711"/>
      <c r="N58" s="711"/>
      <c r="O58" s="712"/>
      <c r="P58" s="710"/>
      <c r="Q58" s="711"/>
      <c r="R58" s="711"/>
      <c r="S58" s="711"/>
      <c r="T58" s="711"/>
      <c r="U58" s="712"/>
      <c r="V58" s="710"/>
      <c r="W58" s="711"/>
      <c r="X58" s="711"/>
      <c r="Y58" s="711"/>
      <c r="Z58" s="711"/>
      <c r="AA58" s="712"/>
      <c r="AB58" s="710"/>
      <c r="AC58" s="711"/>
      <c r="AD58" s="711"/>
      <c r="AE58" s="711"/>
      <c r="AF58" s="711"/>
      <c r="AG58" s="712"/>
      <c r="AH58" s="710"/>
      <c r="AI58" s="711"/>
      <c r="AJ58" s="711"/>
      <c r="AK58" s="711"/>
      <c r="AL58" s="711"/>
      <c r="AM58" s="71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0"/>
      <c r="K59" s="711"/>
      <c r="L59" s="711"/>
      <c r="M59" s="711"/>
      <c r="N59" s="711"/>
      <c r="O59" s="712"/>
      <c r="P59" s="710"/>
      <c r="Q59" s="711"/>
      <c r="R59" s="711"/>
      <c r="S59" s="711"/>
      <c r="T59" s="711"/>
      <c r="U59" s="712"/>
      <c r="V59" s="710"/>
      <c r="W59" s="711"/>
      <c r="X59" s="711"/>
      <c r="Y59" s="711"/>
      <c r="Z59" s="711"/>
      <c r="AA59" s="712"/>
      <c r="AB59" s="710"/>
      <c r="AC59" s="711"/>
      <c r="AD59" s="711"/>
      <c r="AE59" s="711"/>
      <c r="AF59" s="711"/>
      <c r="AG59" s="712"/>
      <c r="AH59" s="710"/>
      <c r="AI59" s="711"/>
      <c r="AJ59" s="711"/>
      <c r="AK59" s="711"/>
      <c r="AL59" s="711"/>
      <c r="AM59" s="71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0"/>
      <c r="K60" s="711"/>
      <c r="L60" s="711"/>
      <c r="M60" s="711"/>
      <c r="N60" s="711"/>
      <c r="O60" s="712"/>
      <c r="P60" s="710"/>
      <c r="Q60" s="711"/>
      <c r="R60" s="711"/>
      <c r="S60" s="711"/>
      <c r="T60" s="711"/>
      <c r="U60" s="712"/>
      <c r="V60" s="710"/>
      <c r="W60" s="711"/>
      <c r="X60" s="711"/>
      <c r="Y60" s="711"/>
      <c r="Z60" s="711"/>
      <c r="AA60" s="712"/>
      <c r="AB60" s="710"/>
      <c r="AC60" s="711"/>
      <c r="AD60" s="711"/>
      <c r="AE60" s="711"/>
      <c r="AF60" s="711"/>
      <c r="AG60" s="712"/>
      <c r="AH60" s="710"/>
      <c r="AI60" s="711"/>
      <c r="AJ60" s="711"/>
      <c r="AK60" s="711"/>
      <c r="AL60" s="711"/>
      <c r="AM60" s="71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3"/>
      <c r="K61" s="714"/>
      <c r="L61" s="714"/>
      <c r="M61" s="714"/>
      <c r="N61" s="714"/>
      <c r="O61" s="715"/>
      <c r="P61" s="713"/>
      <c r="Q61" s="714"/>
      <c r="R61" s="714"/>
      <c r="S61" s="714"/>
      <c r="T61" s="714"/>
      <c r="U61" s="715"/>
      <c r="V61" s="713"/>
      <c r="W61" s="714"/>
      <c r="X61" s="714"/>
      <c r="Y61" s="714"/>
      <c r="Z61" s="714"/>
      <c r="AA61" s="715"/>
      <c r="AB61" s="713"/>
      <c r="AC61" s="714"/>
      <c r="AD61" s="714"/>
      <c r="AE61" s="714"/>
      <c r="AF61" s="714"/>
      <c r="AG61" s="715"/>
      <c r="AH61" s="713"/>
      <c r="AI61" s="714"/>
      <c r="AJ61" s="714"/>
      <c r="AK61" s="714"/>
      <c r="AL61" s="714"/>
      <c r="AM61" s="7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x14ac:dyDescent="0.25">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r8Z5SCW3Xv/K7jB0TXRCOTBCuhwHOTO0kqQU8MzJTSMbVHR3pgdCNnMyBrVu9OQu/uGqM4QUu/vWN3ptHR3yeQ==" saltValue="tguu+ZR78wUr0Qd4etL8B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65" zoomScaleNormal="70" workbookViewId="0">
      <pane xSplit="4" ySplit="6" topLeftCell="E7" activePane="bottomRight" state="frozen"/>
      <selection pane="topRight" activeCell="B6" sqref="B6:AM55"/>
      <selection pane="bottomLeft" activeCell="B6" sqref="B6:AM55"/>
      <selection pane="bottomRight" activeCell="Q7" sqref="Q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9"/>
      <c r="C1" s="160"/>
      <c r="D1" s="772" t="s">
        <v>575</v>
      </c>
      <c r="E1" s="768" t="s">
        <v>1131</v>
      </c>
      <c r="F1" s="774"/>
      <c r="G1" s="774"/>
      <c r="H1" s="774"/>
      <c r="I1" s="774"/>
      <c r="J1" s="774"/>
      <c r="K1" s="774"/>
      <c r="L1" s="774"/>
      <c r="M1" s="774"/>
      <c r="N1" s="774"/>
      <c r="O1" s="774"/>
      <c r="P1" s="165" t="s">
        <v>577</v>
      </c>
      <c r="Q1" s="164">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65" t="s">
        <v>578</v>
      </c>
      <c r="CL1" s="766"/>
    </row>
    <row r="2" spans="1:90" ht="24" customHeight="1" thickBot="1" x14ac:dyDescent="0.3">
      <c r="A2" s="115"/>
      <c r="B2" s="148"/>
      <c r="C2" s="161"/>
      <c r="D2" s="773"/>
      <c r="E2" s="768"/>
      <c r="F2" s="774"/>
      <c r="G2" s="774"/>
      <c r="H2" s="774"/>
      <c r="I2" s="774"/>
      <c r="J2" s="774"/>
      <c r="K2" s="774"/>
      <c r="L2" s="774"/>
      <c r="M2" s="774"/>
      <c r="N2" s="774"/>
      <c r="O2" s="774"/>
      <c r="P2" s="165" t="s">
        <v>579</v>
      </c>
      <c r="Q2" s="165" t="s">
        <v>1132</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65" t="s">
        <v>581</v>
      </c>
      <c r="CL2" s="766"/>
    </row>
    <row r="3" spans="1:90" s="109" customFormat="1" ht="36.75" customHeight="1" thickBot="1" x14ac:dyDescent="0.3">
      <c r="A3" s="115"/>
      <c r="B3" s="148"/>
      <c r="C3" s="162"/>
      <c r="D3" s="168" t="s">
        <v>582</v>
      </c>
      <c r="E3" s="767" t="s">
        <v>1133</v>
      </c>
      <c r="F3" s="767"/>
      <c r="G3" s="767"/>
      <c r="H3" s="767"/>
      <c r="I3" s="767"/>
      <c r="J3" s="767"/>
      <c r="K3" s="767"/>
      <c r="L3" s="767"/>
      <c r="M3" s="767"/>
      <c r="N3" s="767"/>
      <c r="O3" s="768"/>
      <c r="P3" s="165" t="s">
        <v>584</v>
      </c>
      <c r="Q3" s="166">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69" t="s">
        <v>585</v>
      </c>
      <c r="CL3" s="770"/>
    </row>
    <row r="4" spans="1:90" ht="27" customHeight="1" x14ac:dyDescent="0.25">
      <c r="A4" s="115"/>
      <c r="B4" s="432"/>
      <c r="C4" s="433"/>
      <c r="D4" s="434"/>
      <c r="E4" s="435" t="s">
        <v>586</v>
      </c>
      <c r="F4" s="435"/>
      <c r="G4" s="435"/>
      <c r="H4" s="435"/>
      <c r="I4" s="435"/>
      <c r="J4" s="435"/>
      <c r="K4" s="435"/>
      <c r="L4" s="435"/>
      <c r="M4" s="435"/>
      <c r="N4" s="435"/>
      <c r="O4" s="435"/>
      <c r="P4" s="436"/>
      <c r="Q4" s="437"/>
    </row>
    <row r="5" spans="1:90" ht="41.25" customHeight="1" thickBot="1" x14ac:dyDescent="0.3">
      <c r="B5" s="62" t="s">
        <v>587</v>
      </c>
      <c r="C5" s="204" t="str">
        <f>IF('Mapa R. Fiscal'!C4="","",'Mapa R. Fiscal'!C4)</f>
        <v>Gestión de Asuntos Disciplinarios</v>
      </c>
      <c r="D5" s="64"/>
      <c r="F5" s="43"/>
      <c r="G5" s="43"/>
      <c r="H5" s="43"/>
      <c r="I5" s="43"/>
      <c r="J5" s="43"/>
      <c r="K5" s="43"/>
      <c r="L5" s="43"/>
      <c r="Q5" s="110"/>
    </row>
    <row r="6" spans="1:90" s="113" customFormat="1" ht="108" customHeight="1" thickBot="1" x14ac:dyDescent="0.3">
      <c r="A6" s="117" t="s">
        <v>588</v>
      </c>
      <c r="B6" s="438" t="s">
        <v>254</v>
      </c>
      <c r="C6" s="439" t="s">
        <v>255</v>
      </c>
      <c r="D6" s="440" t="s">
        <v>535</v>
      </c>
      <c r="E6" s="111" t="s">
        <v>589</v>
      </c>
      <c r="F6" s="441" t="s">
        <v>560</v>
      </c>
      <c r="G6" s="441" t="s">
        <v>463</v>
      </c>
      <c r="H6" s="441" t="s">
        <v>590</v>
      </c>
      <c r="I6" s="441" t="s">
        <v>560</v>
      </c>
      <c r="J6" s="441" t="s">
        <v>463</v>
      </c>
      <c r="K6" s="441" t="s">
        <v>591</v>
      </c>
      <c r="L6" s="441" t="s">
        <v>592</v>
      </c>
      <c r="M6" s="439" t="s">
        <v>593</v>
      </c>
      <c r="N6" s="439" t="s">
        <v>594</v>
      </c>
      <c r="O6" s="439" t="s">
        <v>530</v>
      </c>
      <c r="P6" s="439" t="s">
        <v>595</v>
      </c>
      <c r="Q6" s="439" t="s">
        <v>596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98" customHeight="1" x14ac:dyDescent="0.25">
      <c r="A7" s="118" t="s">
        <v>597</v>
      </c>
      <c r="B7" s="757">
        <v>1</v>
      </c>
      <c r="C7" s="759" t="str">
        <f>IF('Mapa R. Fiscal'!E10="","",'Mapa R. Fiscal'!E10)</f>
        <v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v>
      </c>
      <c r="D7" s="764" t="s">
        <v>1134</v>
      </c>
      <c r="E7" s="759" t="str">
        <f>IF('Mapa R. Fiscal'!D10="","",'Mapa R. Fiscal'!D10)</f>
        <v xml:space="preserve">Descuido y negligencia en la custodia de los  bienes que se tienen a cargo </v>
      </c>
      <c r="F7" s="841" t="str">
        <f>IF('Mapa R. Fiscal'!H10="","",'Mapa R. Fiscal'!H10)</f>
        <v>Baja</v>
      </c>
      <c r="G7" s="841" t="s">
        <v>1135</v>
      </c>
      <c r="H7" s="84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22" t="str">
        <f>IF('Mapa R. Fiscal'!Y10="","",'Mapa R. Fiscal'!Y10)</f>
        <v>Baja</v>
      </c>
      <c r="J7" s="422" t="str">
        <f>IF('Mapa R. Fiscal'!AA10="","",'Mapa R. Fiscal'!AA10)</f>
        <v>Leve</v>
      </c>
      <c r="K7" s="42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22" t="str">
        <f>IF('Mapa R. Fiscal'!AD10="","",'Mapa R. Fiscal'!AD10)</f>
        <v>Aceptar</v>
      </c>
      <c r="M7" s="346" t="str">
        <f>IF('Mapa R. Fiscal'!P10="","",'Mapa R. Fiscal'!P10)</f>
        <v>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v>
      </c>
      <c r="N7" s="186" t="s">
        <v>1136</v>
      </c>
      <c r="O7" s="69" t="s">
        <v>1137</v>
      </c>
      <c r="P7" s="69" t="s">
        <v>599</v>
      </c>
      <c r="Q7" s="442" t="s">
        <v>1138</v>
      </c>
    </row>
    <row r="8" spans="1:90" ht="43.5" customHeight="1" x14ac:dyDescent="0.25">
      <c r="A8" s="118" t="s">
        <v>601</v>
      </c>
      <c r="B8" s="758"/>
      <c r="C8" s="760"/>
      <c r="D8" s="762"/>
      <c r="E8" s="760"/>
      <c r="F8" s="763"/>
      <c r="G8" s="763"/>
      <c r="H8" s="756"/>
      <c r="I8" s="422" t="str">
        <f>IF('Mapa R. Fiscal'!Y11="","",'Mapa R. Fiscal'!Y11)</f>
        <v/>
      </c>
      <c r="J8" s="422" t="str">
        <f ca="1">IF('Mapa R. Fiscal'!AA11="","",'Mapa R. Fiscal'!AA11)</f>
        <v/>
      </c>
      <c r="K8" s="422"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22" t="str">
        <f>IF('Mapa R. Fiscal'!AD11="","",'Mapa R. Fiscal'!AD11)</f>
        <v/>
      </c>
      <c r="M8" s="346" t="str">
        <f>IF('Mapa R. Fiscal'!P11="","",'Mapa R. Fiscal'!P11)</f>
        <v/>
      </c>
      <c r="N8" s="69"/>
      <c r="O8" s="69"/>
      <c r="P8" s="69"/>
      <c r="Q8" s="187"/>
    </row>
    <row r="9" spans="1:90" ht="43.5" customHeight="1" x14ac:dyDescent="0.25">
      <c r="A9" s="118" t="s">
        <v>602</v>
      </c>
      <c r="B9" s="758"/>
      <c r="C9" s="760"/>
      <c r="D9" s="762"/>
      <c r="E9" s="760"/>
      <c r="F9" s="763"/>
      <c r="G9" s="763"/>
      <c r="H9" s="756"/>
      <c r="I9" s="422" t="str">
        <f>IF('Mapa R. Fiscal'!Y12="","",'Mapa R. Fiscal'!Y12)</f>
        <v/>
      </c>
      <c r="J9" s="422" t="str">
        <f>IF('Mapa R. Fiscal'!AA12="","",'Mapa R. Fiscal'!AA12)</f>
        <v/>
      </c>
      <c r="K9" s="422" t="str">
        <f t="shared" si="0"/>
        <v/>
      </c>
      <c r="L9" s="422" t="str">
        <f>IF('Mapa R. Fiscal'!AD12="","",'Mapa R. Fiscal'!AD12)</f>
        <v/>
      </c>
      <c r="M9" s="346" t="str">
        <f>IF('Mapa R. Fiscal'!P12="","",'Mapa R. Fiscal'!P12)</f>
        <v/>
      </c>
      <c r="N9" s="69"/>
      <c r="O9" s="69"/>
      <c r="P9" s="69"/>
      <c r="Q9" s="187"/>
    </row>
    <row r="10" spans="1:90" ht="43.5" customHeight="1" x14ac:dyDescent="0.25">
      <c r="A10" s="118" t="s">
        <v>603</v>
      </c>
      <c r="B10" s="758"/>
      <c r="C10" s="760"/>
      <c r="D10" s="762"/>
      <c r="E10" s="760"/>
      <c r="F10" s="763"/>
      <c r="G10" s="763"/>
      <c r="H10" s="756"/>
      <c r="I10" s="422" t="str">
        <f>IF('Mapa R. Fiscal'!Y13="","",'Mapa R. Fiscal'!Y13)</f>
        <v/>
      </c>
      <c r="J10" s="422" t="str">
        <f>IF('Mapa R. Fiscal'!AA13="","",'Mapa R. Fiscal'!AA13)</f>
        <v/>
      </c>
      <c r="K10" s="422" t="str">
        <f t="shared" si="0"/>
        <v/>
      </c>
      <c r="L10" s="422" t="str">
        <f>IF('Mapa R. Fiscal'!AD13="","",'Mapa R. Fiscal'!AD13)</f>
        <v/>
      </c>
      <c r="M10" s="346" t="str">
        <f>IF('Mapa R. Fiscal'!P13="","",'Mapa R. Fiscal'!P13)</f>
        <v/>
      </c>
      <c r="N10" s="69"/>
      <c r="O10" s="69"/>
      <c r="P10" s="69"/>
      <c r="Q10" s="187"/>
    </row>
    <row r="11" spans="1:90" ht="43.5" customHeight="1" x14ac:dyDescent="0.25">
      <c r="A11" s="118" t="s">
        <v>604</v>
      </c>
      <c r="B11" s="758"/>
      <c r="C11" s="760"/>
      <c r="D11" s="762"/>
      <c r="E11" s="760"/>
      <c r="F11" s="763"/>
      <c r="G11" s="763"/>
      <c r="H11" s="756"/>
      <c r="I11" s="422" t="str">
        <f>IF('Mapa R. Fiscal'!Y14="","",'Mapa R. Fiscal'!Y14)</f>
        <v/>
      </c>
      <c r="J11" s="422" t="str">
        <f>IF('Mapa R. Fiscal'!AA14="","",'Mapa R. Fiscal'!AA14)</f>
        <v/>
      </c>
      <c r="K11" s="422" t="str">
        <f t="shared" si="0"/>
        <v/>
      </c>
      <c r="L11" s="422" t="str">
        <f>IF('Mapa R. Fiscal'!AD14="","",'Mapa R. Fiscal'!AD14)</f>
        <v/>
      </c>
      <c r="M11" s="346" t="str">
        <f>IF('Mapa R. Fiscal'!P14="","",'Mapa R. Fiscal'!P14)</f>
        <v/>
      </c>
      <c r="N11" s="69"/>
      <c r="O11" s="69"/>
      <c r="P11" s="69"/>
      <c r="Q11" s="187"/>
    </row>
    <row r="12" spans="1:90" ht="43.5" customHeight="1" x14ac:dyDescent="0.25">
      <c r="A12" s="118" t="s">
        <v>605</v>
      </c>
      <c r="B12" s="758"/>
      <c r="C12" s="760"/>
      <c r="D12" s="762"/>
      <c r="E12" s="760"/>
      <c r="F12" s="763"/>
      <c r="G12" s="763"/>
      <c r="H12" s="756"/>
      <c r="I12" s="422" t="str">
        <f>IF('Mapa R. Fiscal'!Y15="","",'Mapa R. Fiscal'!Y15)</f>
        <v/>
      </c>
      <c r="J12" s="422" t="str">
        <f>IF('Mapa R. Fiscal'!AA15="","",'Mapa R. Fiscal'!AA15)</f>
        <v/>
      </c>
      <c r="K12" s="422" t="str">
        <f t="shared" si="0"/>
        <v/>
      </c>
      <c r="L12" s="422" t="str">
        <f>IF('Mapa R. Fiscal'!AD15="","",'Mapa R. Fiscal'!AD15)</f>
        <v/>
      </c>
      <c r="M12" s="346" t="str">
        <f>IF('Mapa R. Fiscal'!P15="","",'Mapa R. Fiscal'!P15)</f>
        <v/>
      </c>
      <c r="N12" s="69"/>
      <c r="O12" s="69"/>
      <c r="P12" s="69"/>
      <c r="Q12" s="187"/>
    </row>
    <row r="13" spans="1:90" ht="43.5" customHeight="1" x14ac:dyDescent="0.25">
      <c r="A13" s="118" t="s">
        <v>606</v>
      </c>
      <c r="B13" s="757"/>
      <c r="C13" s="759" t="str">
        <f>IF('Mapa R. Fiscal'!E16="","",'Mapa R. Fiscal'!E16)</f>
        <v/>
      </c>
      <c r="D13" s="762"/>
      <c r="E13" s="759" t="str">
        <f>IF('Mapa R. Fiscal'!D16="","",'Mapa R. Fiscal'!D16)</f>
        <v/>
      </c>
      <c r="F13" s="841" t="str">
        <f>IF('Mapa R. Fiscal'!H16="","",'Mapa R. Fiscal'!H16)</f>
        <v/>
      </c>
      <c r="G13" s="841" t="str">
        <f>IF('Mapa R. Fiscal'!L16="","",'Mapa R. Fiscal'!L16)</f>
        <v/>
      </c>
      <c r="H13" s="84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2" t="str">
        <f>IF('Mapa R. Fiscal'!Y16="","",'Mapa R. Fiscal'!Y16)</f>
        <v/>
      </c>
      <c r="J13" s="422" t="str">
        <f>IF('Mapa R. Fiscal'!AA16="","",'Mapa R. Fiscal'!AA16)</f>
        <v/>
      </c>
      <c r="K13" s="422" t="str">
        <f t="shared" si="0"/>
        <v/>
      </c>
      <c r="L13" s="422" t="str">
        <f>IF('Mapa R. Fiscal'!AD16="","",'Mapa R. Fiscal'!AD16)</f>
        <v/>
      </c>
      <c r="M13" s="346" t="str">
        <f>IF('Mapa R. Fiscal'!P16="","",'Mapa R. Fiscal'!P16)</f>
        <v/>
      </c>
      <c r="N13" s="69"/>
      <c r="O13" s="69"/>
      <c r="P13" s="69"/>
      <c r="Q13" s="187"/>
    </row>
    <row r="14" spans="1:90" ht="43.5" customHeight="1" x14ac:dyDescent="0.25">
      <c r="A14" s="118" t="s">
        <v>607</v>
      </c>
      <c r="B14" s="758"/>
      <c r="C14" s="760"/>
      <c r="D14" s="762"/>
      <c r="E14" s="760"/>
      <c r="F14" s="763"/>
      <c r="G14" s="763"/>
      <c r="H14" s="756"/>
      <c r="I14" s="422" t="str">
        <f>IF('Mapa R. Fiscal'!Y17="","",'Mapa R. Fiscal'!Y17)</f>
        <v/>
      </c>
      <c r="J14" s="422" t="str">
        <f>IF('Mapa R. Fiscal'!AA17="","",'Mapa R. Fiscal'!AA17)</f>
        <v/>
      </c>
      <c r="K14" s="422" t="str">
        <f t="shared" si="0"/>
        <v/>
      </c>
      <c r="L14" s="422" t="str">
        <f>IF('Mapa R. Fiscal'!AD17="","",'Mapa R. Fiscal'!AD17)</f>
        <v/>
      </c>
      <c r="M14" s="346" t="str">
        <f>IF('Mapa R. Fiscal'!P17="","",'Mapa R. Fiscal'!P17)</f>
        <v/>
      </c>
      <c r="N14" s="69"/>
      <c r="O14" s="69"/>
      <c r="P14" s="69"/>
      <c r="Q14" s="187"/>
    </row>
    <row r="15" spans="1:90" ht="43.5" customHeight="1" x14ac:dyDescent="0.25">
      <c r="A15" s="118" t="s">
        <v>608</v>
      </c>
      <c r="B15" s="758"/>
      <c r="C15" s="760"/>
      <c r="D15" s="762"/>
      <c r="E15" s="760"/>
      <c r="F15" s="763"/>
      <c r="G15" s="763"/>
      <c r="H15" s="756"/>
      <c r="I15" s="422" t="str">
        <f>IF('Mapa R. Fiscal'!Y18="","",'Mapa R. Fiscal'!Y18)</f>
        <v/>
      </c>
      <c r="J15" s="422" t="str">
        <f>IF('Mapa R. Fiscal'!AA18="","",'Mapa R. Fiscal'!AA18)</f>
        <v/>
      </c>
      <c r="K15" s="422" t="str">
        <f t="shared" si="0"/>
        <v/>
      </c>
      <c r="L15" s="422" t="str">
        <f>IF('Mapa R. Fiscal'!AD18="","",'Mapa R. Fiscal'!AD18)</f>
        <v/>
      </c>
      <c r="M15" s="346" t="str">
        <f>IF('Mapa R. Fiscal'!P18="","",'Mapa R. Fiscal'!P18)</f>
        <v/>
      </c>
      <c r="N15" s="69"/>
      <c r="O15" s="69"/>
      <c r="P15" s="69"/>
      <c r="Q15" s="187"/>
    </row>
    <row r="16" spans="1:90" ht="43.5" customHeight="1" x14ac:dyDescent="0.25">
      <c r="A16" s="118" t="s">
        <v>609</v>
      </c>
      <c r="B16" s="758"/>
      <c r="C16" s="760"/>
      <c r="D16" s="762"/>
      <c r="E16" s="760"/>
      <c r="F16" s="763"/>
      <c r="G16" s="763"/>
      <c r="H16" s="756"/>
      <c r="I16" s="422" t="str">
        <f>IF('Mapa R. Fiscal'!Y19="","",'Mapa R. Fiscal'!Y19)</f>
        <v/>
      </c>
      <c r="J16" s="422" t="str">
        <f>IF('Mapa R. Fiscal'!AA19="","",'Mapa R. Fiscal'!AA19)</f>
        <v/>
      </c>
      <c r="K16" s="422" t="str">
        <f t="shared" si="0"/>
        <v/>
      </c>
      <c r="L16" s="422" t="str">
        <f>IF('Mapa R. Fiscal'!AD19="","",'Mapa R. Fiscal'!AD19)</f>
        <v/>
      </c>
      <c r="M16" s="346" t="str">
        <f>IF('Mapa R. Fiscal'!P19="","",'Mapa R. Fiscal'!P19)</f>
        <v/>
      </c>
      <c r="N16" s="69"/>
      <c r="O16" s="69"/>
      <c r="P16" s="69"/>
      <c r="Q16" s="187"/>
    </row>
    <row r="17" spans="1:17" ht="43.5" customHeight="1" x14ac:dyDescent="0.25">
      <c r="A17" s="118" t="s">
        <v>610</v>
      </c>
      <c r="B17" s="758"/>
      <c r="C17" s="760"/>
      <c r="D17" s="762"/>
      <c r="E17" s="760"/>
      <c r="F17" s="763"/>
      <c r="G17" s="763"/>
      <c r="H17" s="756"/>
      <c r="I17" s="422" t="str">
        <f>IF('Mapa R. Fiscal'!Y20="","",'Mapa R. Fiscal'!Y20)</f>
        <v/>
      </c>
      <c r="J17" s="422" t="str">
        <f>IF('Mapa R. Fiscal'!AA20="","",'Mapa R. Fiscal'!AA20)</f>
        <v/>
      </c>
      <c r="K17" s="422" t="str">
        <f t="shared" si="0"/>
        <v/>
      </c>
      <c r="L17" s="422" t="str">
        <f>IF('Mapa R. Fiscal'!AD20="","",'Mapa R. Fiscal'!AD20)</f>
        <v/>
      </c>
      <c r="M17" s="346" t="str">
        <f>IF('Mapa R. Fiscal'!P20="","",'Mapa R. Fiscal'!P20)</f>
        <v/>
      </c>
      <c r="N17" s="69"/>
      <c r="O17" s="69"/>
      <c r="P17" s="69"/>
      <c r="Q17" s="187"/>
    </row>
    <row r="18" spans="1:17" ht="43.5" customHeight="1" x14ac:dyDescent="0.25">
      <c r="A18" s="118" t="s">
        <v>611</v>
      </c>
      <c r="B18" s="758"/>
      <c r="C18" s="760"/>
      <c r="D18" s="762"/>
      <c r="E18" s="760"/>
      <c r="F18" s="763"/>
      <c r="G18" s="763"/>
      <c r="H18" s="756"/>
      <c r="I18" s="422" t="str">
        <f>IF('Mapa R. Fiscal'!Y21="","",'Mapa R. Fiscal'!Y21)</f>
        <v/>
      </c>
      <c r="J18" s="422" t="str">
        <f>IF('Mapa R. Fiscal'!AA21="","",'Mapa R. Fiscal'!AA21)</f>
        <v/>
      </c>
      <c r="K18" s="422" t="str">
        <f t="shared" si="0"/>
        <v/>
      </c>
      <c r="L18" s="422" t="str">
        <f>IF('Mapa R. Fiscal'!AD21="","",'Mapa R. Fiscal'!AD21)</f>
        <v/>
      </c>
      <c r="M18" s="346" t="str">
        <f>IF('Mapa R. Fiscal'!P21="","",'Mapa R. Fiscal'!P21)</f>
        <v/>
      </c>
      <c r="N18" s="69"/>
      <c r="O18" s="69"/>
      <c r="P18" s="69"/>
      <c r="Q18" s="187"/>
    </row>
    <row r="19" spans="1:17" ht="43.5" customHeight="1" x14ac:dyDescent="0.25">
      <c r="A19" s="118" t="s">
        <v>612</v>
      </c>
      <c r="B19" s="757"/>
      <c r="C19" s="759" t="str">
        <f>IF('Mapa R. Fiscal'!E22="","",'Mapa R. Fiscal'!E22)</f>
        <v/>
      </c>
      <c r="D19" s="762"/>
      <c r="E19" s="759" t="str">
        <f>IF('Mapa R. Fiscal'!D22="","",'Mapa R. Fiscal'!D22)</f>
        <v/>
      </c>
      <c r="F19" s="841" t="str">
        <f>IF('Mapa R. Fiscal'!H22="","",'Mapa R. Fiscal'!H22)</f>
        <v/>
      </c>
      <c r="G19" s="841" t="str">
        <f>IF('Mapa R. Fiscal'!L22="","",'Mapa R. Fiscal'!L22)</f>
        <v/>
      </c>
      <c r="H19" s="84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2" t="str">
        <f>IF('Mapa R. Fiscal'!Y22="","",'Mapa R. Fiscal'!Y22)</f>
        <v/>
      </c>
      <c r="J19" s="422" t="str">
        <f>IF('Mapa R. Fiscal'!AA22="","",'Mapa R. Fiscal'!AA22)</f>
        <v/>
      </c>
      <c r="K19" s="422" t="str">
        <f t="shared" si="0"/>
        <v/>
      </c>
      <c r="L19" s="422" t="str">
        <f>IF('Mapa R. Fiscal'!AD22="","",'Mapa R. Fiscal'!AD22)</f>
        <v/>
      </c>
      <c r="M19" s="346" t="str">
        <f>IF('Mapa R. Fiscal'!P22="","",'Mapa R. Fiscal'!P22)</f>
        <v/>
      </c>
      <c r="N19" s="69"/>
      <c r="O19" s="69"/>
      <c r="P19" s="69"/>
      <c r="Q19" s="187"/>
    </row>
    <row r="20" spans="1:17" ht="43.5" customHeight="1" x14ac:dyDescent="0.25">
      <c r="A20" s="118" t="s">
        <v>613</v>
      </c>
      <c r="B20" s="758"/>
      <c r="C20" s="760"/>
      <c r="D20" s="762"/>
      <c r="E20" s="760"/>
      <c r="F20" s="763"/>
      <c r="G20" s="763"/>
      <c r="H20" s="756"/>
      <c r="I20" s="422" t="str">
        <f>IF('Mapa R. Fiscal'!Y23="","",'Mapa R. Fiscal'!Y23)</f>
        <v/>
      </c>
      <c r="J20" s="422" t="str">
        <f>IF('Mapa R. Fiscal'!AA23="","",'Mapa R. Fiscal'!AA23)</f>
        <v/>
      </c>
      <c r="K20" s="422" t="str">
        <f t="shared" si="0"/>
        <v/>
      </c>
      <c r="L20" s="422" t="str">
        <f>IF('Mapa R. Fiscal'!AD23="","",'Mapa R. Fiscal'!AD23)</f>
        <v/>
      </c>
      <c r="M20" s="346" t="str">
        <f>IF('Mapa R. Fiscal'!P23="","",'Mapa R. Fiscal'!P23)</f>
        <v/>
      </c>
      <c r="N20" s="69"/>
      <c r="O20" s="69"/>
      <c r="P20" s="69"/>
      <c r="Q20" s="187"/>
    </row>
    <row r="21" spans="1:17" ht="43.5" customHeight="1" x14ac:dyDescent="0.25">
      <c r="A21" s="118" t="s">
        <v>614</v>
      </c>
      <c r="B21" s="758"/>
      <c r="C21" s="760"/>
      <c r="D21" s="762"/>
      <c r="E21" s="760"/>
      <c r="F21" s="763"/>
      <c r="G21" s="763"/>
      <c r="H21" s="756"/>
      <c r="I21" s="422" t="str">
        <f>IF('Mapa R. Fiscal'!Y24="","",'Mapa R. Fiscal'!Y24)</f>
        <v/>
      </c>
      <c r="J21" s="422" t="str">
        <f>IF('Mapa R. Fiscal'!AA24="","",'Mapa R. Fiscal'!AA24)</f>
        <v/>
      </c>
      <c r="K21" s="422" t="str">
        <f t="shared" si="0"/>
        <v/>
      </c>
      <c r="L21" s="422" t="str">
        <f>IF('Mapa R. Fiscal'!AD24="","",'Mapa R. Fiscal'!AD24)</f>
        <v/>
      </c>
      <c r="M21" s="346" t="str">
        <f>IF('Mapa R. Fiscal'!P24="","",'Mapa R. Fiscal'!P24)</f>
        <v/>
      </c>
      <c r="N21" s="69"/>
      <c r="O21" s="69"/>
      <c r="P21" s="69"/>
      <c r="Q21" s="187"/>
    </row>
    <row r="22" spans="1:17" ht="43.5" customHeight="1" x14ac:dyDescent="0.25">
      <c r="A22" s="118" t="s">
        <v>615</v>
      </c>
      <c r="B22" s="758"/>
      <c r="C22" s="760"/>
      <c r="D22" s="762"/>
      <c r="E22" s="760"/>
      <c r="F22" s="763"/>
      <c r="G22" s="763"/>
      <c r="H22" s="756"/>
      <c r="I22" s="422" t="str">
        <f>IF('Mapa R. Fiscal'!Y25="","",'Mapa R. Fiscal'!Y25)</f>
        <v/>
      </c>
      <c r="J22" s="422" t="str">
        <f>IF('Mapa R. Fiscal'!AA25="","",'Mapa R. Fiscal'!AA25)</f>
        <v/>
      </c>
      <c r="K22" s="422" t="str">
        <f t="shared" si="0"/>
        <v/>
      </c>
      <c r="L22" s="422" t="str">
        <f>IF('Mapa R. Fiscal'!AD25="","",'Mapa R. Fiscal'!AD25)</f>
        <v/>
      </c>
      <c r="M22" s="346" t="str">
        <f>IF('Mapa R. Fiscal'!P25="","",'Mapa R. Fiscal'!P25)</f>
        <v/>
      </c>
      <c r="N22" s="69"/>
      <c r="O22" s="69"/>
      <c r="P22" s="69"/>
      <c r="Q22" s="187"/>
    </row>
    <row r="23" spans="1:17" ht="43.5" customHeight="1" x14ac:dyDescent="0.25">
      <c r="A23" s="118" t="s">
        <v>616</v>
      </c>
      <c r="B23" s="758"/>
      <c r="C23" s="760"/>
      <c r="D23" s="762"/>
      <c r="E23" s="760"/>
      <c r="F23" s="763"/>
      <c r="G23" s="763"/>
      <c r="H23" s="756"/>
      <c r="I23" s="422" t="str">
        <f>IF('Mapa R. Fiscal'!Y26="","",'Mapa R. Fiscal'!Y26)</f>
        <v/>
      </c>
      <c r="J23" s="422" t="str">
        <f>IF('Mapa R. Fiscal'!AA26="","",'Mapa R. Fiscal'!AA26)</f>
        <v/>
      </c>
      <c r="K23" s="422" t="str">
        <f t="shared" si="0"/>
        <v/>
      </c>
      <c r="L23" s="422" t="str">
        <f>IF('Mapa R. Fiscal'!AD26="","",'Mapa R. Fiscal'!AD26)</f>
        <v/>
      </c>
      <c r="M23" s="346" t="str">
        <f>IF('Mapa R. Fiscal'!P26="","",'Mapa R. Fiscal'!P26)</f>
        <v/>
      </c>
      <c r="N23" s="69"/>
      <c r="O23" s="69"/>
      <c r="P23" s="69"/>
      <c r="Q23" s="187"/>
    </row>
    <row r="24" spans="1:17" ht="43.5" customHeight="1" x14ac:dyDescent="0.25">
      <c r="A24" s="118" t="s">
        <v>617</v>
      </c>
      <c r="B24" s="758"/>
      <c r="C24" s="760"/>
      <c r="D24" s="762"/>
      <c r="E24" s="760"/>
      <c r="F24" s="763"/>
      <c r="G24" s="763"/>
      <c r="H24" s="756"/>
      <c r="I24" s="422" t="str">
        <f>IF('Mapa R. Fiscal'!Y27="","",'Mapa R. Fiscal'!Y27)</f>
        <v/>
      </c>
      <c r="J24" s="422" t="str">
        <f>IF('Mapa R. Fiscal'!AA27="","",'Mapa R. Fiscal'!AA27)</f>
        <v/>
      </c>
      <c r="K24" s="422" t="str">
        <f t="shared" si="0"/>
        <v/>
      </c>
      <c r="L24" s="422" t="str">
        <f>IF('Mapa R. Fiscal'!AD27="","",'Mapa R. Fiscal'!AD27)</f>
        <v/>
      </c>
      <c r="M24" s="346" t="str">
        <f>IF('Mapa R. Fiscal'!P27="","",'Mapa R. Fiscal'!P27)</f>
        <v/>
      </c>
      <c r="N24" s="69"/>
      <c r="O24" s="69"/>
      <c r="P24" s="69"/>
      <c r="Q24" s="187"/>
    </row>
    <row r="25" spans="1:17" ht="43.5" customHeight="1" x14ac:dyDescent="0.25">
      <c r="A25" s="118" t="s">
        <v>618</v>
      </c>
      <c r="B25" s="757"/>
      <c r="C25" s="759" t="str">
        <f>IF('Mapa R. Fiscal'!E28="","",'Mapa R. Fiscal'!E28)</f>
        <v/>
      </c>
      <c r="D25" s="762"/>
      <c r="E25" s="759" t="str">
        <f>IF('Mapa R. Fiscal'!D28="","",'Mapa R. Fiscal'!D28)</f>
        <v/>
      </c>
      <c r="F25" s="841" t="str">
        <f>IF('Mapa R. Fiscal'!H28="","",'Mapa R. Fiscal'!H28)</f>
        <v/>
      </c>
      <c r="G25" s="841" t="str">
        <f>IF('Mapa R. Fiscal'!L28="","",'Mapa R. Fiscal'!L28)</f>
        <v/>
      </c>
      <c r="H25" s="84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2" t="str">
        <f>IF('Mapa R. Fiscal'!Y28="","",'Mapa R. Fiscal'!Y28)</f>
        <v/>
      </c>
      <c r="J25" s="422" t="str">
        <f>IF('Mapa R. Fiscal'!AA28="","",'Mapa R. Fiscal'!AA28)</f>
        <v/>
      </c>
      <c r="K25" s="422" t="str">
        <f t="shared" si="0"/>
        <v/>
      </c>
      <c r="L25" s="422" t="str">
        <f>IF('Mapa R. Fiscal'!AD28="","",'Mapa R. Fiscal'!AD28)</f>
        <v/>
      </c>
      <c r="M25" s="346" t="str">
        <f>IF('Mapa R. Fiscal'!P28="","",'Mapa R. Fiscal'!P28)</f>
        <v/>
      </c>
      <c r="N25" s="69"/>
      <c r="O25" s="69"/>
      <c r="P25" s="69"/>
      <c r="Q25" s="187"/>
    </row>
    <row r="26" spans="1:17" ht="43.5" customHeight="1" x14ac:dyDescent="0.25">
      <c r="A26" s="118" t="s">
        <v>619</v>
      </c>
      <c r="B26" s="758"/>
      <c r="C26" s="760"/>
      <c r="D26" s="762"/>
      <c r="E26" s="760"/>
      <c r="F26" s="763"/>
      <c r="G26" s="763"/>
      <c r="H26" s="756"/>
      <c r="I26" s="422" t="str">
        <f>IF('Mapa R. Fiscal'!Y29="","",'Mapa R. Fiscal'!Y29)</f>
        <v/>
      </c>
      <c r="J26" s="422" t="str">
        <f>IF('Mapa R. Fiscal'!AA29="","",'Mapa R. Fiscal'!AA29)</f>
        <v/>
      </c>
      <c r="K26" s="422" t="str">
        <f t="shared" si="0"/>
        <v/>
      </c>
      <c r="L26" s="422" t="str">
        <f>IF('Mapa R. Fiscal'!AD29="","",'Mapa R. Fiscal'!AD29)</f>
        <v/>
      </c>
      <c r="M26" s="346" t="str">
        <f>IF('Mapa R. Fiscal'!P29="","",'Mapa R. Fiscal'!P29)</f>
        <v/>
      </c>
      <c r="N26" s="69"/>
      <c r="O26" s="69"/>
      <c r="P26" s="69"/>
      <c r="Q26" s="187"/>
    </row>
    <row r="27" spans="1:17" ht="43.5" customHeight="1" x14ac:dyDescent="0.25">
      <c r="A27" s="118" t="s">
        <v>620</v>
      </c>
      <c r="B27" s="758"/>
      <c r="C27" s="760"/>
      <c r="D27" s="762"/>
      <c r="E27" s="760"/>
      <c r="F27" s="763"/>
      <c r="G27" s="763"/>
      <c r="H27" s="756"/>
      <c r="I27" s="422" t="str">
        <f>IF('Mapa R. Fiscal'!Y30="","",'Mapa R. Fiscal'!Y30)</f>
        <v/>
      </c>
      <c r="J27" s="422" t="str">
        <f>IF('Mapa R. Fiscal'!AA30="","",'Mapa R. Fiscal'!AA30)</f>
        <v/>
      </c>
      <c r="K27" s="422" t="str">
        <f t="shared" si="0"/>
        <v/>
      </c>
      <c r="L27" s="422" t="str">
        <f>IF('Mapa R. Fiscal'!AD30="","",'Mapa R. Fiscal'!AD30)</f>
        <v/>
      </c>
      <c r="M27" s="346" t="str">
        <f>IF('Mapa R. Fiscal'!P30="","",'Mapa R. Fiscal'!P30)</f>
        <v/>
      </c>
      <c r="N27" s="69"/>
      <c r="O27" s="69"/>
      <c r="P27" s="69"/>
      <c r="Q27" s="187"/>
    </row>
    <row r="28" spans="1:17" ht="43.5" customHeight="1" x14ac:dyDescent="0.25">
      <c r="A28" s="118" t="s">
        <v>621</v>
      </c>
      <c r="B28" s="758"/>
      <c r="C28" s="760"/>
      <c r="D28" s="762"/>
      <c r="E28" s="760"/>
      <c r="F28" s="763"/>
      <c r="G28" s="763"/>
      <c r="H28" s="756"/>
      <c r="I28" s="422" t="str">
        <f>IF('Mapa R. Fiscal'!Y31="","",'Mapa R. Fiscal'!Y31)</f>
        <v/>
      </c>
      <c r="J28" s="422" t="str">
        <f>IF('Mapa R. Fiscal'!AA31="","",'Mapa R. Fiscal'!AA31)</f>
        <v/>
      </c>
      <c r="K28" s="422" t="str">
        <f t="shared" si="0"/>
        <v/>
      </c>
      <c r="L28" s="422" t="str">
        <f>IF('Mapa R. Fiscal'!AD31="","",'Mapa R. Fiscal'!AD31)</f>
        <v/>
      </c>
      <c r="M28" s="346" t="str">
        <f>IF('Mapa R. Fiscal'!P31="","",'Mapa R. Fiscal'!P31)</f>
        <v/>
      </c>
      <c r="N28" s="69"/>
      <c r="O28" s="69"/>
      <c r="P28" s="69"/>
      <c r="Q28" s="187"/>
    </row>
    <row r="29" spans="1:17" ht="43.5" customHeight="1" x14ac:dyDescent="0.25">
      <c r="A29" s="118" t="s">
        <v>622</v>
      </c>
      <c r="B29" s="758"/>
      <c r="C29" s="760"/>
      <c r="D29" s="762"/>
      <c r="E29" s="760"/>
      <c r="F29" s="763"/>
      <c r="G29" s="763"/>
      <c r="H29" s="756"/>
      <c r="I29" s="422" t="str">
        <f>IF('Mapa R. Fiscal'!Y32="","",'Mapa R. Fiscal'!Y32)</f>
        <v/>
      </c>
      <c r="J29" s="422" t="str">
        <f>IF('Mapa R. Fiscal'!AA32="","",'Mapa R. Fiscal'!AA32)</f>
        <v/>
      </c>
      <c r="K29" s="422" t="str">
        <f t="shared" si="0"/>
        <v/>
      </c>
      <c r="L29" s="422" t="str">
        <f>IF('Mapa R. Fiscal'!AD32="","",'Mapa R. Fiscal'!AD32)</f>
        <v/>
      </c>
      <c r="M29" s="346" t="str">
        <f>IF('Mapa R. Fiscal'!P32="","",'Mapa R. Fiscal'!P32)</f>
        <v/>
      </c>
      <c r="N29" s="69"/>
      <c r="O29" s="69"/>
      <c r="P29" s="69"/>
      <c r="Q29" s="187"/>
    </row>
    <row r="30" spans="1:17" ht="43.5" customHeight="1" x14ac:dyDescent="0.25">
      <c r="A30" s="118" t="s">
        <v>623</v>
      </c>
      <c r="B30" s="758"/>
      <c r="C30" s="760"/>
      <c r="D30" s="762"/>
      <c r="E30" s="760"/>
      <c r="F30" s="763"/>
      <c r="G30" s="763"/>
      <c r="H30" s="756"/>
      <c r="I30" s="422" t="str">
        <f>IF('Mapa R. Fiscal'!Y33="","",'Mapa R. Fiscal'!Y33)</f>
        <v/>
      </c>
      <c r="J30" s="422" t="str">
        <f>IF('Mapa R. Fiscal'!AA33="","",'Mapa R. Fiscal'!AA33)</f>
        <v/>
      </c>
      <c r="K30" s="422" t="str">
        <f t="shared" si="0"/>
        <v/>
      </c>
      <c r="L30" s="422" t="str">
        <f>IF('Mapa R. Fiscal'!AD33="","",'Mapa R. Fiscal'!AD33)</f>
        <v/>
      </c>
      <c r="M30" s="346" t="str">
        <f>IF('Mapa R. Fiscal'!P33="","",'Mapa R. Fiscal'!P33)</f>
        <v/>
      </c>
      <c r="N30" s="69"/>
      <c r="O30" s="69"/>
      <c r="P30" s="69"/>
      <c r="Q30" s="187"/>
    </row>
    <row r="31" spans="1:17" ht="43.5" customHeight="1" x14ac:dyDescent="0.25">
      <c r="A31" s="118" t="s">
        <v>624</v>
      </c>
      <c r="B31" s="757"/>
      <c r="C31" s="759" t="str">
        <f>IF('Mapa R. Fiscal'!E34="","",'Mapa R. Fiscal'!E34)</f>
        <v/>
      </c>
      <c r="D31" s="762"/>
      <c r="E31" s="759" t="str">
        <f>IF('Mapa R. Fiscal'!D34="","",'Mapa R. Fiscal'!D34)</f>
        <v/>
      </c>
      <c r="F31" s="841" t="str">
        <f>IF('Mapa R. Fiscal'!H34="","",'Mapa R. Fiscal'!H34)</f>
        <v/>
      </c>
      <c r="G31" s="841" t="str">
        <f>IF('Mapa R. Fiscal'!L34="","",'Mapa R. Fiscal'!L34)</f>
        <v/>
      </c>
      <c r="H31" s="84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2" t="str">
        <f>IF('Mapa R. Fiscal'!Y34="","",'Mapa R. Fiscal'!Y34)</f>
        <v/>
      </c>
      <c r="J31" s="422" t="str">
        <f>IF('Mapa R. Fiscal'!AA34="","",'Mapa R. Fiscal'!AA34)</f>
        <v/>
      </c>
      <c r="K31" s="422" t="str">
        <f t="shared" si="0"/>
        <v/>
      </c>
      <c r="L31" s="422" t="str">
        <f>IF('Mapa R. Fiscal'!AD34="","",'Mapa R. Fiscal'!AD34)</f>
        <v/>
      </c>
      <c r="M31" s="346" t="str">
        <f>IF('Mapa R. Fiscal'!P34="","",'Mapa R. Fiscal'!P34)</f>
        <v/>
      </c>
      <c r="N31" s="69"/>
      <c r="O31" s="69"/>
      <c r="P31" s="69"/>
      <c r="Q31" s="187"/>
    </row>
    <row r="32" spans="1:17" ht="43.5" customHeight="1" x14ac:dyDescent="0.25">
      <c r="A32" s="118" t="s">
        <v>625</v>
      </c>
      <c r="B32" s="758"/>
      <c r="C32" s="760"/>
      <c r="D32" s="762"/>
      <c r="E32" s="760"/>
      <c r="F32" s="763"/>
      <c r="G32" s="763"/>
      <c r="H32" s="756"/>
      <c r="I32" s="422" t="str">
        <f>IF('Mapa R. Fiscal'!Y35="","",'Mapa R. Fiscal'!Y35)</f>
        <v/>
      </c>
      <c r="J32" s="422" t="str">
        <f>IF('Mapa R. Fiscal'!AA35="","",'Mapa R. Fiscal'!AA35)</f>
        <v/>
      </c>
      <c r="K32" s="422" t="str">
        <f t="shared" si="0"/>
        <v/>
      </c>
      <c r="L32" s="422" t="str">
        <f>IF('Mapa R. Fiscal'!AD35="","",'Mapa R. Fiscal'!AD35)</f>
        <v/>
      </c>
      <c r="M32" s="346" t="str">
        <f>IF('Mapa R. Fiscal'!P35="","",'Mapa R. Fiscal'!P35)</f>
        <v/>
      </c>
      <c r="N32" s="69"/>
      <c r="O32" s="69"/>
      <c r="P32" s="69"/>
      <c r="Q32" s="187"/>
    </row>
    <row r="33" spans="1:17" ht="43.5" customHeight="1" x14ac:dyDescent="0.25">
      <c r="A33" s="118" t="s">
        <v>626</v>
      </c>
      <c r="B33" s="758"/>
      <c r="C33" s="760"/>
      <c r="D33" s="762"/>
      <c r="E33" s="760"/>
      <c r="F33" s="763"/>
      <c r="G33" s="763"/>
      <c r="H33" s="756"/>
      <c r="I33" s="422" t="str">
        <f>IF('Mapa R. Fiscal'!Y36="","",'Mapa R. Fiscal'!Y36)</f>
        <v/>
      </c>
      <c r="J33" s="422" t="str">
        <f>IF('Mapa R. Fiscal'!AA36="","",'Mapa R. Fiscal'!AA36)</f>
        <v/>
      </c>
      <c r="K33" s="422" t="str">
        <f t="shared" si="0"/>
        <v/>
      </c>
      <c r="L33" s="422" t="str">
        <f>IF('Mapa R. Fiscal'!AD36="","",'Mapa R. Fiscal'!AD36)</f>
        <v/>
      </c>
      <c r="M33" s="346" t="str">
        <f>IF('Mapa R. Fiscal'!P36="","",'Mapa R. Fiscal'!P36)</f>
        <v/>
      </c>
      <c r="N33" s="69"/>
      <c r="O33" s="69"/>
      <c r="P33" s="69"/>
      <c r="Q33" s="187"/>
    </row>
    <row r="34" spans="1:17" ht="43.5" customHeight="1" x14ac:dyDescent="0.25">
      <c r="A34" s="118" t="s">
        <v>627</v>
      </c>
      <c r="B34" s="758"/>
      <c r="C34" s="760"/>
      <c r="D34" s="762"/>
      <c r="E34" s="760"/>
      <c r="F34" s="763"/>
      <c r="G34" s="763"/>
      <c r="H34" s="756"/>
      <c r="I34" s="422" t="str">
        <f>IF('Mapa R. Fiscal'!Y37="","",'Mapa R. Fiscal'!Y37)</f>
        <v/>
      </c>
      <c r="J34" s="422" t="str">
        <f>IF('Mapa R. Fiscal'!AA37="","",'Mapa R. Fiscal'!AA37)</f>
        <v/>
      </c>
      <c r="K34" s="422" t="str">
        <f t="shared" si="0"/>
        <v/>
      </c>
      <c r="L34" s="422" t="str">
        <f>IF('Mapa R. Fiscal'!AD37="","",'Mapa R. Fiscal'!AD37)</f>
        <v/>
      </c>
      <c r="M34" s="346" t="str">
        <f>IF('Mapa R. Fiscal'!P37="","",'Mapa R. Fiscal'!P37)</f>
        <v/>
      </c>
      <c r="N34" s="69"/>
      <c r="O34" s="69"/>
      <c r="P34" s="69"/>
      <c r="Q34" s="187"/>
    </row>
    <row r="35" spans="1:17" ht="43.5" customHeight="1" x14ac:dyDescent="0.25">
      <c r="A35" s="118" t="s">
        <v>628</v>
      </c>
      <c r="B35" s="758"/>
      <c r="C35" s="760"/>
      <c r="D35" s="762"/>
      <c r="E35" s="760"/>
      <c r="F35" s="763"/>
      <c r="G35" s="763"/>
      <c r="H35" s="756"/>
      <c r="I35" s="422" t="str">
        <f>IF('Mapa R. Fiscal'!Y38="","",'Mapa R. Fiscal'!Y38)</f>
        <v/>
      </c>
      <c r="J35" s="422" t="str">
        <f>IF('Mapa R. Fiscal'!AA38="","",'Mapa R. Fiscal'!AA38)</f>
        <v/>
      </c>
      <c r="K35" s="422" t="str">
        <f t="shared" si="0"/>
        <v/>
      </c>
      <c r="L35" s="422" t="str">
        <f>IF('Mapa R. Fiscal'!AD38="","",'Mapa R. Fiscal'!AD38)</f>
        <v/>
      </c>
      <c r="M35" s="346" t="str">
        <f>IF('Mapa R. Fiscal'!P38="","",'Mapa R. Fiscal'!P38)</f>
        <v/>
      </c>
      <c r="N35" s="69"/>
      <c r="O35" s="69"/>
      <c r="P35" s="69"/>
      <c r="Q35" s="187"/>
    </row>
    <row r="36" spans="1:17" ht="43.5" customHeight="1" x14ac:dyDescent="0.25">
      <c r="A36" s="118" t="s">
        <v>629</v>
      </c>
      <c r="B36" s="758"/>
      <c r="C36" s="760"/>
      <c r="D36" s="762"/>
      <c r="E36" s="760"/>
      <c r="F36" s="763"/>
      <c r="G36" s="763"/>
      <c r="H36" s="756"/>
      <c r="I36" s="422" t="str">
        <f>IF('Mapa R. Fiscal'!Y39="","",'Mapa R. Fiscal'!Y39)</f>
        <v/>
      </c>
      <c r="J36" s="422" t="str">
        <f>IF('Mapa R. Fiscal'!AA39="","",'Mapa R. Fiscal'!AA39)</f>
        <v/>
      </c>
      <c r="K36" s="422" t="str">
        <f t="shared" si="0"/>
        <v/>
      </c>
      <c r="L36" s="422" t="str">
        <f>IF('Mapa R. Fiscal'!AD39="","",'Mapa R. Fiscal'!AD39)</f>
        <v/>
      </c>
      <c r="M36" s="346" t="str">
        <f>IF('Mapa R. Fiscal'!P39="","",'Mapa R. Fiscal'!P39)</f>
        <v/>
      </c>
      <c r="N36" s="69"/>
      <c r="O36" s="69"/>
      <c r="P36" s="69"/>
      <c r="Q36" s="187"/>
    </row>
    <row r="37" spans="1:17" ht="43.5" customHeight="1" x14ac:dyDescent="0.25">
      <c r="A37" s="118" t="s">
        <v>630</v>
      </c>
      <c r="B37" s="757"/>
      <c r="C37" s="759" t="str">
        <f>IF('Mapa R. Fiscal'!E40="","",'Mapa R. Fiscal'!E40)</f>
        <v/>
      </c>
      <c r="D37" s="762"/>
      <c r="E37" s="759" t="str">
        <f>IF('Mapa R. Fiscal'!D40="","",'Mapa R. Fiscal'!D40)</f>
        <v/>
      </c>
      <c r="F37" s="841" t="str">
        <f>IF('Mapa R. Fiscal'!H40="","",'Mapa R. Fiscal'!H40)</f>
        <v/>
      </c>
      <c r="G37" s="841" t="str">
        <f>IF('Mapa R. Fiscal'!L40="","",'Mapa R. Fiscal'!L40)</f>
        <v/>
      </c>
      <c r="H37" s="84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2" t="str">
        <f>IF('Mapa R. Fiscal'!Y40="","",'Mapa R. Fiscal'!Y40)</f>
        <v/>
      </c>
      <c r="J37" s="422" t="str">
        <f>IF('Mapa R. Fiscal'!AA40="","",'Mapa R. Fiscal'!AA40)</f>
        <v/>
      </c>
      <c r="K37" s="422" t="str">
        <f t="shared" si="0"/>
        <v/>
      </c>
      <c r="L37" s="422" t="str">
        <f>IF('Mapa R. Fiscal'!AD40="","",'Mapa R. Fiscal'!AD40)</f>
        <v/>
      </c>
      <c r="M37" s="346" t="str">
        <f>IF('Mapa R. Fiscal'!P40="","",'Mapa R. Fiscal'!P40)</f>
        <v/>
      </c>
      <c r="N37" s="69"/>
      <c r="O37" s="69"/>
      <c r="P37" s="69"/>
      <c r="Q37" s="187"/>
    </row>
    <row r="38" spans="1:17" ht="43.5" customHeight="1" x14ac:dyDescent="0.25">
      <c r="A38" s="118" t="s">
        <v>631</v>
      </c>
      <c r="B38" s="758"/>
      <c r="C38" s="760"/>
      <c r="D38" s="762"/>
      <c r="E38" s="760"/>
      <c r="F38" s="763"/>
      <c r="G38" s="763"/>
      <c r="H38" s="756"/>
      <c r="I38" s="422" t="str">
        <f>IF('Mapa R. Fiscal'!Y41="","",'Mapa R. Fiscal'!Y41)</f>
        <v/>
      </c>
      <c r="J38" s="422" t="str">
        <f>IF('Mapa R. Fiscal'!AA41="","",'Mapa R. Fiscal'!AA41)</f>
        <v/>
      </c>
      <c r="K38" s="422" t="str">
        <f t="shared" si="0"/>
        <v/>
      </c>
      <c r="L38" s="422" t="str">
        <f>IF('Mapa R. Fiscal'!AD41="","",'Mapa R. Fiscal'!AD41)</f>
        <v/>
      </c>
      <c r="M38" s="346" t="str">
        <f>IF('Mapa R. Fiscal'!P41="","",'Mapa R. Fiscal'!P41)</f>
        <v/>
      </c>
      <c r="N38" s="69"/>
      <c r="O38" s="69"/>
      <c r="P38" s="69"/>
      <c r="Q38" s="187"/>
    </row>
    <row r="39" spans="1:17" ht="43.5" customHeight="1" x14ac:dyDescent="0.25">
      <c r="A39" s="118" t="s">
        <v>632</v>
      </c>
      <c r="B39" s="758"/>
      <c r="C39" s="760"/>
      <c r="D39" s="762"/>
      <c r="E39" s="760"/>
      <c r="F39" s="763"/>
      <c r="G39" s="763"/>
      <c r="H39" s="756"/>
      <c r="I39" s="422" t="str">
        <f>IF('Mapa R. Fiscal'!Y42="","",'Mapa R. Fiscal'!Y42)</f>
        <v/>
      </c>
      <c r="J39" s="422" t="str">
        <f>IF('Mapa R. Fiscal'!AA42="","",'Mapa R. Fiscal'!AA42)</f>
        <v/>
      </c>
      <c r="K39" s="422" t="str">
        <f t="shared" si="0"/>
        <v/>
      </c>
      <c r="L39" s="422" t="str">
        <f>IF('Mapa R. Fiscal'!AD42="","",'Mapa R. Fiscal'!AD42)</f>
        <v/>
      </c>
      <c r="M39" s="346" t="str">
        <f>IF('Mapa R. Fiscal'!P42="","",'Mapa R. Fiscal'!P42)</f>
        <v/>
      </c>
      <c r="N39" s="69"/>
      <c r="O39" s="69"/>
      <c r="P39" s="69"/>
      <c r="Q39" s="187"/>
    </row>
    <row r="40" spans="1:17" ht="43.5" customHeight="1" x14ac:dyDescent="0.25">
      <c r="A40" s="118" t="s">
        <v>633</v>
      </c>
      <c r="B40" s="758"/>
      <c r="C40" s="760"/>
      <c r="D40" s="762"/>
      <c r="E40" s="760"/>
      <c r="F40" s="763"/>
      <c r="G40" s="763"/>
      <c r="H40" s="756"/>
      <c r="I40" s="422" t="str">
        <f>IF('Mapa R. Fiscal'!Y43="","",'Mapa R. Fiscal'!Y43)</f>
        <v/>
      </c>
      <c r="J40" s="422" t="str">
        <f>IF('Mapa R. Fiscal'!AA43="","",'Mapa R. Fiscal'!AA43)</f>
        <v/>
      </c>
      <c r="K40" s="422" t="str">
        <f t="shared" si="0"/>
        <v/>
      </c>
      <c r="L40" s="422" t="str">
        <f>IF('Mapa R. Fiscal'!AD43="","",'Mapa R. Fiscal'!AD43)</f>
        <v/>
      </c>
      <c r="M40" s="346" t="str">
        <f>IF('Mapa R. Fiscal'!P43="","",'Mapa R. Fiscal'!P43)</f>
        <v/>
      </c>
      <c r="N40" s="69"/>
      <c r="O40" s="69"/>
      <c r="P40" s="69"/>
      <c r="Q40" s="187"/>
    </row>
    <row r="41" spans="1:17" ht="43.5" customHeight="1" x14ac:dyDescent="0.25">
      <c r="A41" s="118" t="s">
        <v>634</v>
      </c>
      <c r="B41" s="758"/>
      <c r="C41" s="760"/>
      <c r="D41" s="762"/>
      <c r="E41" s="760"/>
      <c r="F41" s="763"/>
      <c r="G41" s="763"/>
      <c r="H41" s="756"/>
      <c r="I41" s="422" t="str">
        <f>IF('Mapa R. Fiscal'!Y44="","",'Mapa R. Fiscal'!Y44)</f>
        <v/>
      </c>
      <c r="J41" s="422" t="str">
        <f>IF('Mapa R. Fiscal'!AA44="","",'Mapa R. Fiscal'!AA44)</f>
        <v/>
      </c>
      <c r="K41" s="422" t="str">
        <f t="shared" si="0"/>
        <v/>
      </c>
      <c r="L41" s="422" t="str">
        <f>IF('Mapa R. Fiscal'!AD44="","",'Mapa R. Fiscal'!AD44)</f>
        <v/>
      </c>
      <c r="M41" s="346" t="str">
        <f>IF('Mapa R. Fiscal'!P44="","",'Mapa R. Fiscal'!P44)</f>
        <v/>
      </c>
      <c r="N41" s="69"/>
      <c r="O41" s="69"/>
      <c r="P41" s="69"/>
      <c r="Q41" s="187"/>
    </row>
    <row r="42" spans="1:17" ht="43.5" customHeight="1" x14ac:dyDescent="0.25">
      <c r="A42" s="118" t="s">
        <v>635</v>
      </c>
      <c r="B42" s="758"/>
      <c r="C42" s="760"/>
      <c r="D42" s="762"/>
      <c r="E42" s="760"/>
      <c r="F42" s="763"/>
      <c r="G42" s="763"/>
      <c r="H42" s="756"/>
      <c r="I42" s="422" t="str">
        <f>IF('Mapa R. Fiscal'!Y45="","",'Mapa R. Fiscal'!Y45)</f>
        <v/>
      </c>
      <c r="J42" s="422" t="str">
        <f>IF('Mapa R. Fiscal'!AA45="","",'Mapa R. Fiscal'!AA45)</f>
        <v/>
      </c>
      <c r="K42" s="422" t="str">
        <f t="shared" si="0"/>
        <v/>
      </c>
      <c r="L42" s="422" t="str">
        <f>IF('Mapa R. Fiscal'!AD45="","",'Mapa R. Fiscal'!AD45)</f>
        <v/>
      </c>
      <c r="M42" s="346" t="str">
        <f>IF('Mapa R. Fiscal'!P45="","",'Mapa R. Fiscal'!P45)</f>
        <v/>
      </c>
      <c r="N42" s="69"/>
      <c r="O42" s="69"/>
      <c r="P42" s="69"/>
      <c r="Q42" s="187"/>
    </row>
    <row r="43" spans="1:17" ht="43.5" customHeight="1" x14ac:dyDescent="0.25">
      <c r="A43" s="118" t="s">
        <v>636</v>
      </c>
      <c r="B43" s="757"/>
      <c r="C43" s="759" t="str">
        <f>IF('Mapa R. Fiscal'!E46="","",'Mapa R. Fiscal'!E46)</f>
        <v/>
      </c>
      <c r="D43" s="762"/>
      <c r="E43" s="759" t="str">
        <f>IF('Mapa R. Fiscal'!D46="","",'Mapa R. Fiscal'!D46)</f>
        <v/>
      </c>
      <c r="F43" s="841" t="str">
        <f>IF('Mapa R. Fiscal'!H46="","",'Mapa R. Fiscal'!H46)</f>
        <v/>
      </c>
      <c r="G43" s="841" t="str">
        <f>IF('Mapa R. Fiscal'!L46="","",'Mapa R. Fiscal'!L46)</f>
        <v/>
      </c>
      <c r="H43" s="84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2" t="str">
        <f>IF('Mapa R. Fiscal'!Y46="","",'Mapa R. Fiscal'!Y46)</f>
        <v/>
      </c>
      <c r="J43" s="422" t="str">
        <f>IF('Mapa R. Fiscal'!AA46="","",'Mapa R. Fiscal'!AA46)</f>
        <v/>
      </c>
      <c r="K43" s="422" t="str">
        <f t="shared" si="0"/>
        <v/>
      </c>
      <c r="L43" s="422" t="str">
        <f>IF('Mapa R. Fiscal'!AD46="","",'Mapa R. Fiscal'!AD46)</f>
        <v/>
      </c>
      <c r="M43" s="346" t="str">
        <f>IF('Mapa R. Fiscal'!P46="","",'Mapa R. Fiscal'!P46)</f>
        <v/>
      </c>
      <c r="N43" s="69"/>
      <c r="O43" s="69"/>
      <c r="P43" s="69"/>
      <c r="Q43" s="187"/>
    </row>
    <row r="44" spans="1:17" ht="43.5" customHeight="1" x14ac:dyDescent="0.25">
      <c r="A44" s="118" t="s">
        <v>637</v>
      </c>
      <c r="B44" s="758"/>
      <c r="C44" s="760"/>
      <c r="D44" s="762"/>
      <c r="E44" s="760"/>
      <c r="F44" s="763"/>
      <c r="G44" s="763"/>
      <c r="H44" s="756"/>
      <c r="I44" s="422" t="str">
        <f>IF('Mapa R. Fiscal'!Y47="","",'Mapa R. Fiscal'!Y47)</f>
        <v/>
      </c>
      <c r="J44" s="422" t="str">
        <f>IF('Mapa R. Fiscal'!AA47="","",'Mapa R. Fiscal'!AA47)</f>
        <v/>
      </c>
      <c r="K44" s="422" t="str">
        <f t="shared" si="0"/>
        <v/>
      </c>
      <c r="L44" s="422" t="str">
        <f>IF('Mapa R. Fiscal'!AD47="","",'Mapa R. Fiscal'!AD47)</f>
        <v/>
      </c>
      <c r="M44" s="346" t="str">
        <f>IF('Mapa R. Fiscal'!P47="","",'Mapa R. Fiscal'!P47)</f>
        <v/>
      </c>
      <c r="N44" s="69"/>
      <c r="O44" s="69"/>
      <c r="P44" s="69"/>
      <c r="Q44" s="187"/>
    </row>
    <row r="45" spans="1:17" ht="43.5" customHeight="1" x14ac:dyDescent="0.25">
      <c r="A45" s="118" t="s">
        <v>638</v>
      </c>
      <c r="B45" s="758"/>
      <c r="C45" s="760"/>
      <c r="D45" s="762"/>
      <c r="E45" s="760"/>
      <c r="F45" s="763"/>
      <c r="G45" s="763"/>
      <c r="H45" s="756"/>
      <c r="I45" s="422" t="str">
        <f>IF('Mapa R. Fiscal'!Y48="","",'Mapa R. Fiscal'!Y48)</f>
        <v/>
      </c>
      <c r="J45" s="422" t="str">
        <f>IF('Mapa R. Fiscal'!AA48="","",'Mapa R. Fiscal'!AA48)</f>
        <v/>
      </c>
      <c r="K45" s="422" t="str">
        <f t="shared" si="0"/>
        <v/>
      </c>
      <c r="L45" s="422" t="str">
        <f>IF('Mapa R. Fiscal'!AD48="","",'Mapa R. Fiscal'!AD48)</f>
        <v/>
      </c>
      <c r="M45" s="346" t="str">
        <f>IF('Mapa R. Fiscal'!P48="","",'Mapa R. Fiscal'!P48)</f>
        <v/>
      </c>
      <c r="N45" s="69"/>
      <c r="O45" s="69"/>
      <c r="P45" s="69"/>
      <c r="Q45" s="187"/>
    </row>
    <row r="46" spans="1:17" ht="43.5" customHeight="1" x14ac:dyDescent="0.25">
      <c r="A46" s="118" t="s">
        <v>639</v>
      </c>
      <c r="B46" s="758"/>
      <c r="C46" s="760"/>
      <c r="D46" s="762"/>
      <c r="E46" s="760"/>
      <c r="F46" s="763"/>
      <c r="G46" s="763"/>
      <c r="H46" s="756"/>
      <c r="I46" s="422" t="str">
        <f>IF('Mapa R. Fiscal'!Y49="","",'Mapa R. Fiscal'!Y49)</f>
        <v/>
      </c>
      <c r="J46" s="422" t="str">
        <f>IF('Mapa R. Fiscal'!AA49="","",'Mapa R. Fiscal'!AA49)</f>
        <v/>
      </c>
      <c r="K46" s="422" t="str">
        <f t="shared" si="0"/>
        <v/>
      </c>
      <c r="L46" s="422" t="str">
        <f>IF('Mapa R. Fiscal'!AD49="","",'Mapa R. Fiscal'!AD49)</f>
        <v/>
      </c>
      <c r="M46" s="346" t="str">
        <f>IF('Mapa R. Fiscal'!P49="","",'Mapa R. Fiscal'!P49)</f>
        <v/>
      </c>
      <c r="N46" s="69"/>
      <c r="O46" s="69"/>
      <c r="P46" s="69"/>
      <c r="Q46" s="187"/>
    </row>
    <row r="47" spans="1:17" ht="43.5" customHeight="1" x14ac:dyDescent="0.25">
      <c r="A47" s="118" t="s">
        <v>640</v>
      </c>
      <c r="B47" s="758"/>
      <c r="C47" s="760"/>
      <c r="D47" s="762"/>
      <c r="E47" s="760"/>
      <c r="F47" s="763"/>
      <c r="G47" s="763"/>
      <c r="H47" s="756"/>
      <c r="I47" s="422" t="str">
        <f>IF('Mapa R. Fiscal'!Y50="","",'Mapa R. Fiscal'!Y50)</f>
        <v/>
      </c>
      <c r="J47" s="422" t="str">
        <f>IF('Mapa R. Fiscal'!AA50="","",'Mapa R. Fiscal'!AA50)</f>
        <v/>
      </c>
      <c r="K47" s="422" t="str">
        <f t="shared" si="0"/>
        <v/>
      </c>
      <c r="L47" s="422" t="str">
        <f>IF('Mapa R. Fiscal'!AD50="","",'Mapa R. Fiscal'!AD50)</f>
        <v/>
      </c>
      <c r="M47" s="346" t="str">
        <f>IF('Mapa R. Fiscal'!P50="","",'Mapa R. Fiscal'!P50)</f>
        <v/>
      </c>
      <c r="N47" s="69"/>
      <c r="O47" s="69"/>
      <c r="P47" s="69"/>
      <c r="Q47" s="187"/>
    </row>
    <row r="48" spans="1:17" ht="43.5" customHeight="1" x14ac:dyDescent="0.25">
      <c r="A48" s="118" t="s">
        <v>641</v>
      </c>
      <c r="B48" s="758"/>
      <c r="C48" s="760"/>
      <c r="D48" s="762"/>
      <c r="E48" s="760"/>
      <c r="F48" s="763"/>
      <c r="G48" s="763"/>
      <c r="H48" s="756"/>
      <c r="I48" s="422" t="str">
        <f>IF('Mapa R. Fiscal'!Y51="","",'Mapa R. Fiscal'!Y51)</f>
        <v/>
      </c>
      <c r="J48" s="422" t="str">
        <f>IF('Mapa R. Fiscal'!AA51="","",'Mapa R. Fiscal'!AA51)</f>
        <v/>
      </c>
      <c r="K48" s="422" t="str">
        <f t="shared" si="0"/>
        <v/>
      </c>
      <c r="L48" s="422" t="str">
        <f>IF('Mapa R. Fiscal'!AD51="","",'Mapa R. Fiscal'!AD51)</f>
        <v/>
      </c>
      <c r="M48" s="346" t="str">
        <f>IF('Mapa R. Fiscal'!P51="","",'Mapa R. Fiscal'!P51)</f>
        <v/>
      </c>
      <c r="N48" s="69"/>
      <c r="O48" s="69"/>
      <c r="P48" s="69"/>
      <c r="Q48" s="187"/>
    </row>
    <row r="49" spans="1:17" ht="43.5" customHeight="1" x14ac:dyDescent="0.25">
      <c r="A49" s="118" t="s">
        <v>642</v>
      </c>
      <c r="B49" s="757"/>
      <c r="C49" s="759" t="str">
        <f>IF('Mapa R. Fiscal'!E52="","",'Mapa R. Fiscal'!E52)</f>
        <v/>
      </c>
      <c r="D49" s="762"/>
      <c r="E49" s="759" t="str">
        <f>IF('Mapa R. Fiscal'!D52="","",'Mapa R. Fiscal'!D52)</f>
        <v/>
      </c>
      <c r="F49" s="841" t="str">
        <f>IF('Mapa R. Fiscal'!H52="","",'Mapa R. Fiscal'!H52)</f>
        <v/>
      </c>
      <c r="G49" s="841" t="str">
        <f>IF('Mapa R. Fiscal'!L52="","",'Mapa R. Fiscal'!L52)</f>
        <v/>
      </c>
      <c r="H49" s="84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2" t="str">
        <f>IF('Mapa R. Fiscal'!Y52="","",'Mapa R. Fiscal'!Y52)</f>
        <v/>
      </c>
      <c r="J49" s="422" t="str">
        <f>IF('Mapa R. Fiscal'!AA52="","",'Mapa R. Fiscal'!AA52)</f>
        <v/>
      </c>
      <c r="K49" s="422" t="str">
        <f t="shared" si="0"/>
        <v/>
      </c>
      <c r="L49" s="422" t="str">
        <f>IF('Mapa R. Fiscal'!AD52="","",'Mapa R. Fiscal'!AD52)</f>
        <v/>
      </c>
      <c r="M49" s="346" t="str">
        <f>IF('Mapa R. Fiscal'!P52="","",'Mapa R. Fiscal'!P52)</f>
        <v/>
      </c>
      <c r="N49" s="69"/>
      <c r="O49" s="69"/>
      <c r="P49" s="69"/>
      <c r="Q49" s="187"/>
    </row>
    <row r="50" spans="1:17" ht="43.5" customHeight="1" x14ac:dyDescent="0.25">
      <c r="A50" s="118" t="s">
        <v>643</v>
      </c>
      <c r="B50" s="758"/>
      <c r="C50" s="760"/>
      <c r="D50" s="762"/>
      <c r="E50" s="760"/>
      <c r="F50" s="763"/>
      <c r="G50" s="763"/>
      <c r="H50" s="756"/>
      <c r="I50" s="422" t="str">
        <f>IF('Mapa R. Fiscal'!Y53="","",'Mapa R. Fiscal'!Y53)</f>
        <v/>
      </c>
      <c r="J50" s="422" t="str">
        <f>IF('Mapa R. Fiscal'!AA53="","",'Mapa R. Fiscal'!AA53)</f>
        <v/>
      </c>
      <c r="K50" s="422" t="str">
        <f t="shared" si="0"/>
        <v/>
      </c>
      <c r="L50" s="422" t="str">
        <f>IF('Mapa R. Fiscal'!AD53="","",'Mapa R. Fiscal'!AD53)</f>
        <v/>
      </c>
      <c r="M50" s="346" t="str">
        <f>IF('Mapa R. Fiscal'!P53="","",'Mapa R. Fiscal'!P53)</f>
        <v/>
      </c>
      <c r="N50" s="69"/>
      <c r="O50" s="69"/>
      <c r="P50" s="69"/>
      <c r="Q50" s="187"/>
    </row>
    <row r="51" spans="1:17" ht="43.5" customHeight="1" x14ac:dyDescent="0.25">
      <c r="A51" s="118" t="s">
        <v>644</v>
      </c>
      <c r="B51" s="758"/>
      <c r="C51" s="760"/>
      <c r="D51" s="762"/>
      <c r="E51" s="760"/>
      <c r="F51" s="763"/>
      <c r="G51" s="763"/>
      <c r="H51" s="756"/>
      <c r="I51" s="422" t="str">
        <f>IF('Mapa R. Fiscal'!Y54="","",'Mapa R. Fiscal'!Y54)</f>
        <v/>
      </c>
      <c r="J51" s="422" t="str">
        <f>IF('Mapa R. Fiscal'!AA54="","",'Mapa R. Fiscal'!AA54)</f>
        <v/>
      </c>
      <c r="K51" s="422" t="str">
        <f t="shared" si="0"/>
        <v/>
      </c>
      <c r="L51" s="422" t="str">
        <f>IF('Mapa R. Fiscal'!AD54="","",'Mapa R. Fiscal'!AD54)</f>
        <v/>
      </c>
      <c r="M51" s="346" t="str">
        <f>IF('Mapa R. Fiscal'!P54="","",'Mapa R. Fiscal'!P54)</f>
        <v/>
      </c>
      <c r="N51" s="69"/>
      <c r="O51" s="69"/>
      <c r="P51" s="69"/>
      <c r="Q51" s="187"/>
    </row>
    <row r="52" spans="1:17" ht="43.5" customHeight="1" x14ac:dyDescent="0.25">
      <c r="A52" s="118" t="s">
        <v>645</v>
      </c>
      <c r="B52" s="758"/>
      <c r="C52" s="760"/>
      <c r="D52" s="762"/>
      <c r="E52" s="760"/>
      <c r="F52" s="763"/>
      <c r="G52" s="763"/>
      <c r="H52" s="756"/>
      <c r="I52" s="422" t="str">
        <f>IF('Mapa R. Fiscal'!Y55="","",'Mapa R. Fiscal'!Y55)</f>
        <v/>
      </c>
      <c r="J52" s="422" t="str">
        <f>IF('Mapa R. Fiscal'!AA55="","",'Mapa R. Fiscal'!AA55)</f>
        <v/>
      </c>
      <c r="K52" s="422" t="str">
        <f t="shared" si="0"/>
        <v/>
      </c>
      <c r="L52" s="422" t="str">
        <f>IF('Mapa R. Fiscal'!AD55="","",'Mapa R. Fiscal'!AD55)</f>
        <v/>
      </c>
      <c r="M52" s="346" t="str">
        <f>IF('Mapa R. Fiscal'!P55="","",'Mapa R. Fiscal'!P55)</f>
        <v/>
      </c>
      <c r="N52" s="69"/>
      <c r="O52" s="69"/>
      <c r="P52" s="69"/>
      <c r="Q52" s="187"/>
    </row>
    <row r="53" spans="1:17" ht="43.5" customHeight="1" x14ac:dyDescent="0.25">
      <c r="A53" s="118" t="s">
        <v>646</v>
      </c>
      <c r="B53" s="758"/>
      <c r="C53" s="760"/>
      <c r="D53" s="762"/>
      <c r="E53" s="760"/>
      <c r="F53" s="763"/>
      <c r="G53" s="763"/>
      <c r="H53" s="756"/>
      <c r="I53" s="422" t="str">
        <f>IF('Mapa R. Fiscal'!Y56="","",'Mapa R. Fiscal'!Y56)</f>
        <v/>
      </c>
      <c r="J53" s="422" t="str">
        <f>IF('Mapa R. Fiscal'!AA56="","",'Mapa R. Fiscal'!AA56)</f>
        <v/>
      </c>
      <c r="K53" s="422" t="str">
        <f t="shared" si="0"/>
        <v/>
      </c>
      <c r="L53" s="422" t="str">
        <f>IF('Mapa R. Fiscal'!AD56="","",'Mapa R. Fiscal'!AD56)</f>
        <v/>
      </c>
      <c r="M53" s="346" t="str">
        <f>IF('Mapa R. Fiscal'!P56="","",'Mapa R. Fiscal'!P56)</f>
        <v/>
      </c>
      <c r="N53" s="69"/>
      <c r="O53" s="69"/>
      <c r="P53" s="69"/>
      <c r="Q53" s="187"/>
    </row>
    <row r="54" spans="1:17" ht="43.5" customHeight="1" x14ac:dyDescent="0.25">
      <c r="A54" s="118" t="s">
        <v>647</v>
      </c>
      <c r="B54" s="758"/>
      <c r="C54" s="760"/>
      <c r="D54" s="762"/>
      <c r="E54" s="760"/>
      <c r="F54" s="763"/>
      <c r="G54" s="763"/>
      <c r="H54" s="756"/>
      <c r="I54" s="422" t="str">
        <f>IF('Mapa R. Fiscal'!Y57="","",'Mapa R. Fiscal'!Y57)</f>
        <v/>
      </c>
      <c r="J54" s="422" t="str">
        <f>IF('Mapa R. Fiscal'!AA57="","",'Mapa R. Fiscal'!AA57)</f>
        <v/>
      </c>
      <c r="K54" s="422" t="str">
        <f t="shared" si="0"/>
        <v/>
      </c>
      <c r="L54" s="422" t="str">
        <f>IF('Mapa R. Fiscal'!AD57="","",'Mapa R. Fiscal'!AD57)</f>
        <v/>
      </c>
      <c r="M54" s="346" t="str">
        <f>IF('Mapa R. Fiscal'!P57="","",'Mapa R. Fiscal'!P57)</f>
        <v/>
      </c>
      <c r="N54" s="69"/>
      <c r="O54" s="69"/>
      <c r="P54" s="69"/>
      <c r="Q54" s="187"/>
    </row>
    <row r="55" spans="1:17" ht="43.5" customHeight="1" x14ac:dyDescent="0.25">
      <c r="A55" s="118" t="s">
        <v>648</v>
      </c>
      <c r="B55" s="757"/>
      <c r="C55" s="759" t="str">
        <f>IF('Mapa R. Fiscal'!E58="","",'Mapa R. Fiscal'!E58)</f>
        <v/>
      </c>
      <c r="D55" s="762"/>
      <c r="E55" s="759" t="str">
        <f>IF('Mapa R. Fiscal'!D58="","",'Mapa R. Fiscal'!D58)</f>
        <v/>
      </c>
      <c r="F55" s="841" t="str">
        <f>IF('Mapa R. Fiscal'!H58="","",'Mapa R. Fiscal'!H58)</f>
        <v/>
      </c>
      <c r="G55" s="841" t="str">
        <f>IF('Mapa R. Fiscal'!L58="","",'Mapa R. Fiscal'!L58)</f>
        <v/>
      </c>
      <c r="H55" s="84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2" t="str">
        <f>IF('Mapa R. Fiscal'!Y58="","",'Mapa R. Fiscal'!Y58)</f>
        <v/>
      </c>
      <c r="J55" s="422" t="str">
        <f>IF('Mapa R. Fiscal'!AA58="","",'Mapa R. Fiscal'!AA58)</f>
        <v/>
      </c>
      <c r="K55" s="422" t="str">
        <f t="shared" si="0"/>
        <v/>
      </c>
      <c r="L55" s="422" t="str">
        <f>IF('Mapa R. Fiscal'!AD58="","",'Mapa R. Fiscal'!AD58)</f>
        <v/>
      </c>
      <c r="M55" s="346" t="str">
        <f>IF('Mapa R. Fiscal'!P58="","",'Mapa R. Fiscal'!P58)</f>
        <v/>
      </c>
      <c r="N55" s="69"/>
      <c r="O55" s="69"/>
      <c r="P55" s="69"/>
      <c r="Q55" s="187"/>
    </row>
    <row r="56" spans="1:17" ht="43.5" customHeight="1" x14ac:dyDescent="0.25">
      <c r="A56" s="118" t="s">
        <v>649</v>
      </c>
      <c r="B56" s="758"/>
      <c r="C56" s="760"/>
      <c r="D56" s="762"/>
      <c r="E56" s="760"/>
      <c r="F56" s="763"/>
      <c r="G56" s="763"/>
      <c r="H56" s="756"/>
      <c r="I56" s="422" t="str">
        <f>IF('Mapa R. Fiscal'!Y59="","",'Mapa R. Fiscal'!Y59)</f>
        <v/>
      </c>
      <c r="J56" s="422" t="str">
        <f>IF('Mapa R. Fiscal'!AA59="","",'Mapa R. Fiscal'!AA59)</f>
        <v/>
      </c>
      <c r="K56" s="422" t="str">
        <f t="shared" si="0"/>
        <v/>
      </c>
      <c r="L56" s="422" t="str">
        <f>IF('Mapa R. Fiscal'!AD59="","",'Mapa R. Fiscal'!AD59)</f>
        <v/>
      </c>
      <c r="M56" s="346" t="str">
        <f>IF('Mapa R. Fiscal'!P59="","",'Mapa R. Fiscal'!P59)</f>
        <v/>
      </c>
      <c r="N56" s="69"/>
      <c r="O56" s="69"/>
      <c r="P56" s="69"/>
      <c r="Q56" s="187"/>
    </row>
    <row r="57" spans="1:17" ht="43.5" customHeight="1" x14ac:dyDescent="0.25">
      <c r="A57" s="118" t="s">
        <v>650</v>
      </c>
      <c r="B57" s="758"/>
      <c r="C57" s="760"/>
      <c r="D57" s="762"/>
      <c r="E57" s="760"/>
      <c r="F57" s="763"/>
      <c r="G57" s="763"/>
      <c r="H57" s="756"/>
      <c r="I57" s="422" t="str">
        <f>IF('Mapa R. Fiscal'!Y60="","",'Mapa R. Fiscal'!Y60)</f>
        <v/>
      </c>
      <c r="J57" s="422" t="str">
        <f>IF('Mapa R. Fiscal'!AA60="","",'Mapa R. Fiscal'!AA60)</f>
        <v/>
      </c>
      <c r="K57" s="422" t="str">
        <f t="shared" si="0"/>
        <v/>
      </c>
      <c r="L57" s="422" t="str">
        <f>IF('Mapa R. Fiscal'!AD60="","",'Mapa R. Fiscal'!AD60)</f>
        <v/>
      </c>
      <c r="M57" s="346" t="str">
        <f>IF('Mapa R. Fiscal'!P60="","",'Mapa R. Fiscal'!P60)</f>
        <v/>
      </c>
      <c r="N57" s="69"/>
      <c r="O57" s="69"/>
      <c r="P57" s="69"/>
      <c r="Q57" s="187"/>
    </row>
    <row r="58" spans="1:17" ht="43.5" customHeight="1" x14ac:dyDescent="0.25">
      <c r="A58" s="118" t="s">
        <v>651</v>
      </c>
      <c r="B58" s="758"/>
      <c r="C58" s="760"/>
      <c r="D58" s="762"/>
      <c r="E58" s="760"/>
      <c r="F58" s="763"/>
      <c r="G58" s="763"/>
      <c r="H58" s="756"/>
      <c r="I58" s="422" t="str">
        <f>IF('Mapa R. Fiscal'!Y61="","",'Mapa R. Fiscal'!Y61)</f>
        <v/>
      </c>
      <c r="J58" s="422" t="str">
        <f>IF('Mapa R. Fiscal'!AA61="","",'Mapa R. Fiscal'!AA61)</f>
        <v/>
      </c>
      <c r="K58" s="422" t="str">
        <f t="shared" si="0"/>
        <v/>
      </c>
      <c r="L58" s="422" t="str">
        <f>IF('Mapa R. Fiscal'!AD61="","",'Mapa R. Fiscal'!AD61)</f>
        <v/>
      </c>
      <c r="M58" s="346" t="str">
        <f>IF('Mapa R. Fiscal'!P61="","",'Mapa R. Fiscal'!P61)</f>
        <v/>
      </c>
      <c r="N58" s="69"/>
      <c r="O58" s="69"/>
      <c r="P58" s="69"/>
      <c r="Q58" s="187"/>
    </row>
    <row r="59" spans="1:17" ht="43.5" customHeight="1" x14ac:dyDescent="0.25">
      <c r="A59" s="118" t="s">
        <v>652</v>
      </c>
      <c r="B59" s="758"/>
      <c r="C59" s="760"/>
      <c r="D59" s="762"/>
      <c r="E59" s="760"/>
      <c r="F59" s="763"/>
      <c r="G59" s="763"/>
      <c r="H59" s="756"/>
      <c r="I59" s="422" t="str">
        <f>IF('Mapa R. Fiscal'!Y62="","",'Mapa R. Fiscal'!Y62)</f>
        <v/>
      </c>
      <c r="J59" s="422" t="str">
        <f>IF('Mapa R. Fiscal'!AA62="","",'Mapa R. Fiscal'!AA62)</f>
        <v/>
      </c>
      <c r="K59" s="422" t="str">
        <f t="shared" si="0"/>
        <v/>
      </c>
      <c r="L59" s="422" t="str">
        <f>IF('Mapa R. Fiscal'!AD62="","",'Mapa R. Fiscal'!AD62)</f>
        <v/>
      </c>
      <c r="M59" s="346" t="str">
        <f>IF('Mapa R. Fiscal'!P62="","",'Mapa R. Fiscal'!P62)</f>
        <v/>
      </c>
      <c r="N59" s="69"/>
      <c r="O59" s="69"/>
      <c r="P59" s="69"/>
      <c r="Q59" s="187"/>
    </row>
    <row r="60" spans="1:17" ht="43.5" customHeight="1" x14ac:dyDescent="0.25">
      <c r="A60" s="118" t="s">
        <v>653</v>
      </c>
      <c r="B60" s="758"/>
      <c r="C60" s="760"/>
      <c r="D60" s="762"/>
      <c r="E60" s="760"/>
      <c r="F60" s="763"/>
      <c r="G60" s="763"/>
      <c r="H60" s="756"/>
      <c r="I60" s="422" t="str">
        <f>IF('Mapa R. Fiscal'!Y63="","",'Mapa R. Fiscal'!Y63)</f>
        <v/>
      </c>
      <c r="J60" s="422" t="str">
        <f>IF('Mapa R. Fiscal'!AA63="","",'Mapa R. Fiscal'!AA63)</f>
        <v/>
      </c>
      <c r="K60" s="422" t="str">
        <f t="shared" si="0"/>
        <v/>
      </c>
      <c r="L60" s="422" t="str">
        <f>IF('Mapa R. Fiscal'!AD63="","",'Mapa R. Fiscal'!AD63)</f>
        <v/>
      </c>
      <c r="M60" s="346" t="str">
        <f>IF('Mapa R. Fiscal'!P63="","",'Mapa R. Fiscal'!P63)</f>
        <v/>
      </c>
      <c r="N60" s="69"/>
      <c r="O60" s="69"/>
      <c r="P60" s="69"/>
      <c r="Q60" s="187"/>
    </row>
    <row r="61" spans="1:17" ht="43.5" customHeight="1" x14ac:dyDescent="0.25">
      <c r="A61" s="118" t="s">
        <v>654</v>
      </c>
      <c r="B61" s="757"/>
      <c r="C61" s="759" t="str">
        <f>IF('Mapa R. Fiscal'!E64="","",'Mapa R. Fiscal'!E64)</f>
        <v/>
      </c>
      <c r="D61" s="761"/>
      <c r="E61" s="759" t="str">
        <f>IF('Mapa R. Fiscal'!D64="","",'Mapa R. Fiscal'!D64)</f>
        <v/>
      </c>
      <c r="F61" s="841" t="str">
        <f>IF('Mapa R. Fiscal'!H64="","",'Mapa R. Fiscal'!H64)</f>
        <v/>
      </c>
      <c r="G61" s="841" t="str">
        <f>IF('Mapa R. Fiscal'!L64="","",'Mapa R. Fiscal'!L64)</f>
        <v/>
      </c>
      <c r="H61" s="84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2" t="str">
        <f>IF('Mapa R. Fiscal'!Y64="","",'Mapa R. Fiscal'!Y64)</f>
        <v/>
      </c>
      <c r="J61" s="422" t="str">
        <f>IF('Mapa R. Fiscal'!AA64="","",'Mapa R. Fiscal'!AA64)</f>
        <v/>
      </c>
      <c r="K61" s="422" t="str">
        <f t="shared" si="0"/>
        <v/>
      </c>
      <c r="L61" s="422" t="str">
        <f>IF('Mapa R. Fiscal'!AD64="","",'Mapa R. Fiscal'!AD64)</f>
        <v/>
      </c>
      <c r="M61" s="346" t="str">
        <f>IF('Mapa R. Fiscal'!P64="","",'Mapa R. Fiscal'!P64)</f>
        <v/>
      </c>
      <c r="N61" s="69"/>
      <c r="O61" s="69"/>
      <c r="P61" s="69"/>
      <c r="Q61" s="187"/>
    </row>
    <row r="62" spans="1:17" ht="43.5" customHeight="1" x14ac:dyDescent="0.25">
      <c r="A62" s="118" t="s">
        <v>655</v>
      </c>
      <c r="B62" s="758"/>
      <c r="C62" s="760"/>
      <c r="D62" s="762"/>
      <c r="E62" s="760"/>
      <c r="F62" s="763"/>
      <c r="G62" s="763"/>
      <c r="H62" s="756"/>
      <c r="I62" s="422" t="str">
        <f>IF('Mapa R. Fiscal'!Y65="","",'Mapa R. Fiscal'!Y65)</f>
        <v/>
      </c>
      <c r="J62" s="422" t="str">
        <f>IF('Mapa R. Fiscal'!AA65="","",'Mapa R. Fiscal'!AA65)</f>
        <v/>
      </c>
      <c r="K62" s="422" t="str">
        <f t="shared" si="0"/>
        <v/>
      </c>
      <c r="L62" s="422" t="str">
        <f>IF('Mapa R. Fiscal'!AD65="","",'Mapa R. Fiscal'!AD65)</f>
        <v/>
      </c>
      <c r="M62" s="346" t="str">
        <f>IF('Mapa R. Fiscal'!P65="","",'Mapa R. Fiscal'!P65)</f>
        <v/>
      </c>
      <c r="N62" s="69"/>
      <c r="O62" s="69"/>
      <c r="P62" s="69"/>
      <c r="Q62" s="187"/>
    </row>
    <row r="63" spans="1:17" ht="43.5" customHeight="1" x14ac:dyDescent="0.25">
      <c r="A63" s="118" t="s">
        <v>656</v>
      </c>
      <c r="B63" s="758"/>
      <c r="C63" s="760"/>
      <c r="D63" s="762"/>
      <c r="E63" s="760"/>
      <c r="F63" s="763"/>
      <c r="G63" s="763"/>
      <c r="H63" s="756"/>
      <c r="I63" s="422" t="str">
        <f>IF('Mapa R. Fiscal'!Y66="","",'Mapa R. Fiscal'!Y66)</f>
        <v/>
      </c>
      <c r="J63" s="422" t="str">
        <f>IF('Mapa R. Fiscal'!AA66="","",'Mapa R. Fiscal'!AA66)</f>
        <v/>
      </c>
      <c r="K63" s="422" t="str">
        <f t="shared" si="0"/>
        <v/>
      </c>
      <c r="L63" s="422" t="str">
        <f>IF('Mapa R. Fiscal'!AD66="","",'Mapa R. Fiscal'!AD66)</f>
        <v/>
      </c>
      <c r="M63" s="346" t="str">
        <f>IF('Mapa R. Fiscal'!P66="","",'Mapa R. Fiscal'!P66)</f>
        <v/>
      </c>
      <c r="N63" s="69"/>
      <c r="O63" s="69"/>
      <c r="P63" s="69"/>
      <c r="Q63" s="187"/>
    </row>
    <row r="64" spans="1:17" ht="43.5" customHeight="1" x14ac:dyDescent="0.25">
      <c r="A64" s="118" t="s">
        <v>657</v>
      </c>
      <c r="B64" s="758"/>
      <c r="C64" s="760"/>
      <c r="D64" s="762"/>
      <c r="E64" s="760"/>
      <c r="F64" s="763"/>
      <c r="G64" s="763"/>
      <c r="H64" s="756"/>
      <c r="I64" s="422" t="str">
        <f>IF('Mapa R. Fiscal'!Y67="","",'Mapa R. Fiscal'!Y67)</f>
        <v/>
      </c>
      <c r="J64" s="422" t="str">
        <f>IF('Mapa R. Fiscal'!AA67="","",'Mapa R. Fiscal'!AA67)</f>
        <v/>
      </c>
      <c r="K64" s="422" t="str">
        <f t="shared" si="0"/>
        <v/>
      </c>
      <c r="L64" s="422" t="str">
        <f>IF('Mapa R. Fiscal'!AD67="","",'Mapa R. Fiscal'!AD67)</f>
        <v/>
      </c>
      <c r="M64" s="346" t="str">
        <f>IF('Mapa R. Fiscal'!P67="","",'Mapa R. Fiscal'!P67)</f>
        <v/>
      </c>
      <c r="N64" s="69"/>
      <c r="O64" s="69"/>
      <c r="P64" s="69"/>
      <c r="Q64" s="187"/>
    </row>
    <row r="65" spans="1:17" ht="43.5" customHeight="1" x14ac:dyDescent="0.25">
      <c r="A65" s="118" t="s">
        <v>658</v>
      </c>
      <c r="B65" s="758"/>
      <c r="C65" s="760"/>
      <c r="D65" s="762"/>
      <c r="E65" s="760"/>
      <c r="F65" s="763"/>
      <c r="G65" s="763"/>
      <c r="H65" s="756"/>
      <c r="I65" s="422" t="str">
        <f>IF('Mapa R. Fiscal'!Y68="","",'Mapa R. Fiscal'!Y68)</f>
        <v/>
      </c>
      <c r="J65" s="422" t="str">
        <f>IF('Mapa R. Fiscal'!AA68="","",'Mapa R. Fiscal'!AA68)</f>
        <v/>
      </c>
      <c r="K65" s="422" t="str">
        <f t="shared" si="0"/>
        <v/>
      </c>
      <c r="L65" s="422" t="str">
        <f>IF('Mapa R. Fiscal'!AD68="","",'Mapa R. Fiscal'!AD68)</f>
        <v/>
      </c>
      <c r="M65" s="346" t="str">
        <f>IF('Mapa R. Fiscal'!P68="","",'Mapa R. Fiscal'!P68)</f>
        <v/>
      </c>
      <c r="N65" s="69"/>
      <c r="O65" s="69"/>
      <c r="P65" s="69"/>
      <c r="Q65" s="187"/>
    </row>
    <row r="66" spans="1:17" ht="43.5" customHeight="1" x14ac:dyDescent="0.25">
      <c r="A66" s="118" t="s">
        <v>659</v>
      </c>
      <c r="B66" s="758"/>
      <c r="C66" s="760"/>
      <c r="D66" s="762"/>
      <c r="E66" s="760"/>
      <c r="F66" s="763"/>
      <c r="G66" s="763"/>
      <c r="H66" s="756"/>
      <c r="I66" s="422" t="str">
        <f>IF('Mapa R. Fiscal'!Y69="","",'Mapa R. Fiscal'!Y69)</f>
        <v/>
      </c>
      <c r="J66" s="422" t="str">
        <f>IF('Mapa R. Fiscal'!AA69="","",'Mapa R. Fiscal'!AA69)</f>
        <v/>
      </c>
      <c r="K66" s="422" t="str">
        <f t="shared" si="0"/>
        <v/>
      </c>
      <c r="L66" s="422" t="str">
        <f>IF('Mapa R. Fiscal'!AD69="","",'Mapa R. Fiscal'!AD69)</f>
        <v/>
      </c>
      <c r="M66" s="346" t="str">
        <f>IF('Mapa R. Fiscal'!P69="","",'Mapa R. Fiscal'!P69)</f>
        <v/>
      </c>
      <c r="N66" s="69"/>
      <c r="O66" s="69"/>
      <c r="P66" s="69"/>
      <c r="Q66" s="187"/>
    </row>
    <row r="67" spans="1:17" ht="43.5" customHeight="1" x14ac:dyDescent="0.25">
      <c r="A67" s="118" t="s">
        <v>660</v>
      </c>
      <c r="B67" s="757"/>
      <c r="C67" s="759" t="str">
        <f>IF('Mapa R. Fiscal'!E70="","",'Mapa R. Fiscal'!E70)</f>
        <v/>
      </c>
      <c r="D67" s="761"/>
      <c r="E67" s="759" t="str">
        <f>IF('Mapa R. Fiscal'!D70="","",'Mapa R. Fiscal'!D70)</f>
        <v/>
      </c>
      <c r="F67" s="841" t="str">
        <f>IF('Mapa R. Fiscal'!H70="","",'Mapa R. Fiscal'!H70)</f>
        <v/>
      </c>
      <c r="G67" s="841" t="str">
        <f>IF('Mapa R. Fiscal'!L70="","",'Mapa R. Fiscal'!L70)</f>
        <v/>
      </c>
      <c r="H67" s="84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2" t="str">
        <f>IF('Mapa R. Fiscal'!Y70="","",'Mapa R. Fiscal'!Y70)</f>
        <v/>
      </c>
      <c r="J67" s="422" t="str">
        <f>IF('Mapa R. Fiscal'!AA70="","",'Mapa R. Fiscal'!AA70)</f>
        <v/>
      </c>
      <c r="K67" s="422" t="str">
        <f t="shared" si="0"/>
        <v/>
      </c>
      <c r="L67" s="422" t="str">
        <f>IF('Mapa R. Fiscal'!AD70="","",'Mapa R. Fiscal'!AD70)</f>
        <v/>
      </c>
      <c r="M67" s="346" t="str">
        <f>IF('Mapa R. Fiscal'!P70="","",'Mapa R. Fiscal'!P70)</f>
        <v/>
      </c>
      <c r="N67" s="69"/>
      <c r="O67" s="69"/>
      <c r="P67" s="69"/>
      <c r="Q67" s="187"/>
    </row>
    <row r="68" spans="1:17" ht="43.5" customHeight="1" x14ac:dyDescent="0.25">
      <c r="A68" s="118" t="s">
        <v>661</v>
      </c>
      <c r="B68" s="758"/>
      <c r="C68" s="760"/>
      <c r="D68" s="762"/>
      <c r="E68" s="760"/>
      <c r="F68" s="763"/>
      <c r="G68" s="763"/>
      <c r="H68" s="756"/>
      <c r="I68" s="422" t="str">
        <f>IF('Mapa R. Fiscal'!Y71="","",'Mapa R. Fiscal'!Y71)</f>
        <v/>
      </c>
      <c r="J68" s="422" t="str">
        <f>IF('Mapa R. Fiscal'!AA71="","",'Mapa R. Fiscal'!AA71)</f>
        <v/>
      </c>
      <c r="K68" s="422" t="str">
        <f t="shared" si="0"/>
        <v/>
      </c>
      <c r="L68" s="422" t="str">
        <f>IF('Mapa R. Fiscal'!AD71="","",'Mapa R. Fiscal'!AD71)</f>
        <v/>
      </c>
      <c r="M68" s="346" t="str">
        <f>IF('Mapa R. Fiscal'!P71="","",'Mapa R. Fiscal'!P71)</f>
        <v/>
      </c>
      <c r="N68" s="69"/>
      <c r="O68" s="69"/>
      <c r="P68" s="69"/>
      <c r="Q68" s="187"/>
    </row>
    <row r="69" spans="1:17" ht="43.5" customHeight="1" x14ac:dyDescent="0.25">
      <c r="A69" s="118" t="s">
        <v>662</v>
      </c>
      <c r="B69" s="758"/>
      <c r="C69" s="760"/>
      <c r="D69" s="762"/>
      <c r="E69" s="760"/>
      <c r="F69" s="763"/>
      <c r="G69" s="763"/>
      <c r="H69" s="756"/>
      <c r="I69" s="422" t="str">
        <f>IF('Mapa R. Fiscal'!Y72="","",'Mapa R. Fiscal'!Y72)</f>
        <v/>
      </c>
      <c r="J69" s="422" t="str">
        <f>IF('Mapa R. Fiscal'!AA72="","",'Mapa R. Fiscal'!AA72)</f>
        <v/>
      </c>
      <c r="K69" s="422" t="str">
        <f t="shared" si="0"/>
        <v/>
      </c>
      <c r="L69" s="422" t="str">
        <f>IF('Mapa R. Fiscal'!AD72="","",'Mapa R. Fiscal'!AD72)</f>
        <v/>
      </c>
      <c r="M69" s="346" t="str">
        <f>IF('Mapa R. Fiscal'!P72="","",'Mapa R. Fiscal'!P72)</f>
        <v/>
      </c>
      <c r="N69" s="69"/>
      <c r="O69" s="69"/>
      <c r="P69" s="69"/>
      <c r="Q69" s="187"/>
    </row>
    <row r="70" spans="1:17" ht="43.5" customHeight="1" x14ac:dyDescent="0.25">
      <c r="A70" s="118" t="s">
        <v>663</v>
      </c>
      <c r="B70" s="758"/>
      <c r="C70" s="760"/>
      <c r="D70" s="762"/>
      <c r="E70" s="760"/>
      <c r="F70" s="763"/>
      <c r="G70" s="763"/>
      <c r="H70" s="756"/>
      <c r="I70" s="422" t="str">
        <f>IF('Mapa R. Fiscal'!Y73="","",'Mapa R. Fiscal'!Y73)</f>
        <v/>
      </c>
      <c r="J70" s="422" t="str">
        <f>IF('Mapa R. Fiscal'!AA73="","",'Mapa R. Fiscal'!AA73)</f>
        <v/>
      </c>
      <c r="K70" s="422" t="str">
        <f t="shared" si="0"/>
        <v/>
      </c>
      <c r="L70" s="422" t="str">
        <f>IF('Mapa R. Fiscal'!AD73="","",'Mapa R. Fiscal'!AD73)</f>
        <v/>
      </c>
      <c r="M70" s="346" t="str">
        <f>IF('Mapa R. Fiscal'!P73="","",'Mapa R. Fiscal'!P73)</f>
        <v/>
      </c>
      <c r="N70" s="69"/>
      <c r="O70" s="69"/>
      <c r="P70" s="69"/>
      <c r="Q70" s="187"/>
    </row>
    <row r="71" spans="1:17" ht="43.5" customHeight="1" x14ac:dyDescent="0.25">
      <c r="A71" s="118" t="s">
        <v>664</v>
      </c>
      <c r="B71" s="758"/>
      <c r="C71" s="760"/>
      <c r="D71" s="762"/>
      <c r="E71" s="760"/>
      <c r="F71" s="763"/>
      <c r="G71" s="763"/>
      <c r="H71" s="756"/>
      <c r="I71" s="422" t="str">
        <f>IF('Mapa R. Fiscal'!Y74="","",'Mapa R. Fiscal'!Y74)</f>
        <v/>
      </c>
      <c r="J71" s="422" t="str">
        <f>IF('Mapa R. Fiscal'!AA74="","",'Mapa R. Fiscal'!AA74)</f>
        <v/>
      </c>
      <c r="K71" s="422" t="str">
        <f t="shared" si="0"/>
        <v/>
      </c>
      <c r="L71" s="422" t="str">
        <f>IF('Mapa R. Fiscal'!AD74="","",'Mapa R. Fiscal'!AD74)</f>
        <v/>
      </c>
      <c r="M71" s="346" t="str">
        <f>IF('Mapa R. Fiscal'!P74="","",'Mapa R. Fiscal'!P74)</f>
        <v/>
      </c>
      <c r="N71" s="69"/>
      <c r="O71" s="69"/>
      <c r="P71" s="69"/>
      <c r="Q71" s="187"/>
    </row>
    <row r="72" spans="1:17" ht="43.5" customHeight="1" x14ac:dyDescent="0.25">
      <c r="A72" s="118" t="s">
        <v>665</v>
      </c>
      <c r="B72" s="758"/>
      <c r="C72" s="760"/>
      <c r="D72" s="762"/>
      <c r="E72" s="760"/>
      <c r="F72" s="763"/>
      <c r="G72" s="763"/>
      <c r="H72" s="756"/>
      <c r="I72" s="422" t="str">
        <f>IF('Mapa R. Fiscal'!Y75="","",'Mapa R. Fiscal'!Y75)</f>
        <v/>
      </c>
      <c r="J72" s="422" t="str">
        <f>IF('Mapa R. Fiscal'!AA75="","",'Mapa R. Fiscal'!AA75)</f>
        <v/>
      </c>
      <c r="K72" s="422"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2" t="str">
        <f>IF('Mapa R. Fiscal'!AD75="","",'Mapa R. Fiscal'!AD75)</f>
        <v/>
      </c>
      <c r="M72" s="346" t="str">
        <f>IF('Mapa R. Fiscal'!P75="","",'Mapa R. Fiscal'!P75)</f>
        <v/>
      </c>
      <c r="N72" s="69"/>
      <c r="O72" s="69"/>
      <c r="P72" s="69"/>
      <c r="Q72" s="187"/>
    </row>
    <row r="73" spans="1:17" ht="43.5" customHeight="1" x14ac:dyDescent="0.25">
      <c r="A73" s="118" t="s">
        <v>666</v>
      </c>
      <c r="B73" s="757"/>
      <c r="C73" s="759" t="str">
        <f>IF('Mapa R. Fiscal'!E76="","",'Mapa R. Fiscal'!E76)</f>
        <v/>
      </c>
      <c r="D73" s="761"/>
      <c r="E73" s="759" t="str">
        <f>IF('Mapa R. Fiscal'!D76="","",'Mapa R. Fiscal'!D76)</f>
        <v/>
      </c>
      <c r="F73" s="841" t="str">
        <f>IF('Mapa R. Fiscal'!H76="","",'Mapa R. Fiscal'!H76)</f>
        <v/>
      </c>
      <c r="G73" s="841" t="str">
        <f>IF('Mapa R. Fiscal'!L76="","",'Mapa R. Fiscal'!L76)</f>
        <v/>
      </c>
      <c r="H73" s="84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2" t="str">
        <f>IF('Mapa R. Fiscal'!Y76="","",'Mapa R. Fiscal'!Y76)</f>
        <v/>
      </c>
      <c r="J73" s="422" t="str">
        <f>IF('Mapa R. Fiscal'!AA76="","",'Mapa R. Fiscal'!AA76)</f>
        <v/>
      </c>
      <c r="K73" s="422" t="str">
        <f t="shared" si="11"/>
        <v/>
      </c>
      <c r="L73" s="422" t="str">
        <f>IF('Mapa R. Fiscal'!AD76="","",'Mapa R. Fiscal'!AD76)</f>
        <v/>
      </c>
      <c r="M73" s="346" t="str">
        <f>IF('Mapa R. Fiscal'!P76="","",'Mapa R. Fiscal'!P76)</f>
        <v/>
      </c>
      <c r="N73" s="69"/>
      <c r="O73" s="69"/>
      <c r="P73" s="69"/>
      <c r="Q73" s="187"/>
    </row>
    <row r="74" spans="1:17" ht="43.5" customHeight="1" x14ac:dyDescent="0.25">
      <c r="A74" s="118" t="s">
        <v>667</v>
      </c>
      <c r="B74" s="758"/>
      <c r="C74" s="760"/>
      <c r="D74" s="762"/>
      <c r="E74" s="760"/>
      <c r="F74" s="763"/>
      <c r="G74" s="763"/>
      <c r="H74" s="756"/>
      <c r="I74" s="422" t="str">
        <f>IF('Mapa R. Fiscal'!Y77="","",'Mapa R. Fiscal'!Y77)</f>
        <v/>
      </c>
      <c r="J74" s="422" t="str">
        <f>IF('Mapa R. Fiscal'!AA77="","",'Mapa R. Fiscal'!AA77)</f>
        <v/>
      </c>
      <c r="K74" s="422" t="str">
        <f t="shared" si="11"/>
        <v/>
      </c>
      <c r="L74" s="422" t="str">
        <f>IF('Mapa R. Fiscal'!AD77="","",'Mapa R. Fiscal'!AD77)</f>
        <v/>
      </c>
      <c r="M74" s="346" t="str">
        <f>IF('Mapa R. Fiscal'!P77="","",'Mapa R. Fiscal'!P77)</f>
        <v/>
      </c>
      <c r="N74" s="69"/>
      <c r="O74" s="69"/>
      <c r="P74" s="69"/>
      <c r="Q74" s="187"/>
    </row>
    <row r="75" spans="1:17" ht="43.5" customHeight="1" x14ac:dyDescent="0.25">
      <c r="A75" s="118" t="s">
        <v>668</v>
      </c>
      <c r="B75" s="758"/>
      <c r="C75" s="760"/>
      <c r="D75" s="762"/>
      <c r="E75" s="760"/>
      <c r="F75" s="763"/>
      <c r="G75" s="763"/>
      <c r="H75" s="756"/>
      <c r="I75" s="422" t="str">
        <f>IF('Mapa R. Fiscal'!Y78="","",'Mapa R. Fiscal'!Y78)</f>
        <v/>
      </c>
      <c r="J75" s="422" t="str">
        <f>IF('Mapa R. Fiscal'!AA78="","",'Mapa R. Fiscal'!AA78)</f>
        <v/>
      </c>
      <c r="K75" s="422" t="str">
        <f t="shared" si="11"/>
        <v/>
      </c>
      <c r="L75" s="422" t="str">
        <f>IF('Mapa R. Fiscal'!AD78="","",'Mapa R. Fiscal'!AD78)</f>
        <v/>
      </c>
      <c r="M75" s="346" t="str">
        <f>IF('Mapa R. Fiscal'!P78="","",'Mapa R. Fiscal'!P78)</f>
        <v/>
      </c>
      <c r="N75" s="69"/>
      <c r="O75" s="69"/>
      <c r="P75" s="69"/>
      <c r="Q75" s="187"/>
    </row>
    <row r="76" spans="1:17" ht="43.5" customHeight="1" x14ac:dyDescent="0.25">
      <c r="A76" s="118" t="s">
        <v>669</v>
      </c>
      <c r="B76" s="758"/>
      <c r="C76" s="760"/>
      <c r="D76" s="762"/>
      <c r="E76" s="760"/>
      <c r="F76" s="763"/>
      <c r="G76" s="763"/>
      <c r="H76" s="756"/>
      <c r="I76" s="422" t="str">
        <f>IF('Mapa R. Fiscal'!Y79="","",'Mapa R. Fiscal'!Y79)</f>
        <v/>
      </c>
      <c r="J76" s="422" t="str">
        <f>IF('Mapa R. Fiscal'!AA79="","",'Mapa R. Fiscal'!AA79)</f>
        <v/>
      </c>
      <c r="K76" s="422" t="str">
        <f t="shared" si="11"/>
        <v/>
      </c>
      <c r="L76" s="422" t="str">
        <f>IF('Mapa R. Fiscal'!AD79="","",'Mapa R. Fiscal'!AD79)</f>
        <v/>
      </c>
      <c r="M76" s="346" t="str">
        <f>IF('Mapa R. Fiscal'!P79="","",'Mapa R. Fiscal'!P79)</f>
        <v/>
      </c>
      <c r="N76" s="69"/>
      <c r="O76" s="69"/>
      <c r="P76" s="69"/>
      <c r="Q76" s="187"/>
    </row>
    <row r="77" spans="1:17" ht="43.5" customHeight="1" x14ac:dyDescent="0.25">
      <c r="A77" s="118" t="s">
        <v>670</v>
      </c>
      <c r="B77" s="758"/>
      <c r="C77" s="760"/>
      <c r="D77" s="762"/>
      <c r="E77" s="760"/>
      <c r="F77" s="763"/>
      <c r="G77" s="763"/>
      <c r="H77" s="756"/>
      <c r="I77" s="422" t="str">
        <f>IF('Mapa R. Fiscal'!Y80="","",'Mapa R. Fiscal'!Y80)</f>
        <v/>
      </c>
      <c r="J77" s="422" t="str">
        <f>IF('Mapa R. Fiscal'!AA80="","",'Mapa R. Fiscal'!AA80)</f>
        <v/>
      </c>
      <c r="K77" s="422" t="str">
        <f t="shared" si="11"/>
        <v/>
      </c>
      <c r="L77" s="422" t="str">
        <f>IF('Mapa R. Fiscal'!AD80="","",'Mapa R. Fiscal'!AD80)</f>
        <v/>
      </c>
      <c r="M77" s="346" t="str">
        <f>IF('Mapa R. Fiscal'!P80="","",'Mapa R. Fiscal'!P80)</f>
        <v/>
      </c>
      <c r="N77" s="69"/>
      <c r="O77" s="69"/>
      <c r="P77" s="69"/>
      <c r="Q77" s="187"/>
    </row>
    <row r="78" spans="1:17" ht="43.5" customHeight="1" x14ac:dyDescent="0.25">
      <c r="A78" s="118" t="s">
        <v>671</v>
      </c>
      <c r="B78" s="758"/>
      <c r="C78" s="760"/>
      <c r="D78" s="762"/>
      <c r="E78" s="760"/>
      <c r="F78" s="763"/>
      <c r="G78" s="763"/>
      <c r="H78" s="756"/>
      <c r="I78" s="422" t="str">
        <f>IF('Mapa R. Fiscal'!Y81="","",'Mapa R. Fiscal'!Y81)</f>
        <v/>
      </c>
      <c r="J78" s="422" t="str">
        <f>IF('Mapa R. Fiscal'!AA81="","",'Mapa R. Fiscal'!AA81)</f>
        <v/>
      </c>
      <c r="K78" s="422" t="str">
        <f t="shared" si="11"/>
        <v/>
      </c>
      <c r="L78" s="422" t="str">
        <f>IF('Mapa R. Fiscal'!AD81="","",'Mapa R. Fiscal'!AD81)</f>
        <v/>
      </c>
      <c r="M78" s="346" t="str">
        <f>IF('Mapa R. Fiscal'!P81="","",'Mapa R. Fiscal'!P81)</f>
        <v/>
      </c>
      <c r="N78" s="69"/>
      <c r="O78" s="69"/>
      <c r="P78" s="69"/>
      <c r="Q78" s="187"/>
    </row>
    <row r="79" spans="1:17" ht="43.5" customHeight="1" x14ac:dyDescent="0.25">
      <c r="A79" s="118" t="s">
        <v>672</v>
      </c>
      <c r="B79" s="757"/>
      <c r="C79" s="759" t="str">
        <f>IF('Mapa R. Fiscal'!E82="","",'Mapa R. Fiscal'!E82)</f>
        <v/>
      </c>
      <c r="D79" s="761"/>
      <c r="E79" s="759" t="str">
        <f>IF('Mapa R. Fiscal'!D82="","",'Mapa R. Fiscal'!D82)</f>
        <v/>
      </c>
      <c r="F79" s="841" t="str">
        <f>IF('Mapa R. Fiscal'!H82="","",'Mapa R. Fiscal'!H82)</f>
        <v/>
      </c>
      <c r="G79" s="841" t="str">
        <f>IF('Mapa R. Fiscal'!L82="","",'Mapa R. Fiscal'!L82)</f>
        <v/>
      </c>
      <c r="H79" s="84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2" t="str">
        <f>IF('Mapa R. Fiscal'!Y82="","",'Mapa R. Fiscal'!Y82)</f>
        <v/>
      </c>
      <c r="J79" s="422" t="str">
        <f>IF('Mapa R. Fiscal'!AA82="","",'Mapa R. Fiscal'!AA82)</f>
        <v/>
      </c>
      <c r="K79" s="422" t="str">
        <f t="shared" si="11"/>
        <v/>
      </c>
      <c r="L79" s="422" t="str">
        <f>IF('Mapa R. Fiscal'!AD82="","",'Mapa R. Fiscal'!AD82)</f>
        <v/>
      </c>
      <c r="M79" s="346" t="str">
        <f>IF('Mapa R. Fiscal'!P82="","",'Mapa R. Fiscal'!P82)</f>
        <v/>
      </c>
      <c r="N79" s="69"/>
      <c r="O79" s="69"/>
      <c r="P79" s="69"/>
      <c r="Q79" s="187"/>
    </row>
    <row r="80" spans="1:17" ht="43.5" customHeight="1" x14ac:dyDescent="0.25">
      <c r="A80" s="118" t="s">
        <v>673</v>
      </c>
      <c r="B80" s="758"/>
      <c r="C80" s="760"/>
      <c r="D80" s="762"/>
      <c r="E80" s="760"/>
      <c r="F80" s="763"/>
      <c r="G80" s="763"/>
      <c r="H80" s="756"/>
      <c r="I80" s="422" t="str">
        <f>IF('Mapa R. Fiscal'!Y83="","",'Mapa R. Fiscal'!Y83)</f>
        <v/>
      </c>
      <c r="J80" s="422" t="str">
        <f>IF('Mapa R. Fiscal'!AA83="","",'Mapa R. Fiscal'!AA83)</f>
        <v/>
      </c>
      <c r="K80" s="422" t="str">
        <f t="shared" si="11"/>
        <v/>
      </c>
      <c r="L80" s="422" t="str">
        <f>IF('Mapa R. Fiscal'!AD83="","",'Mapa R. Fiscal'!AD83)</f>
        <v/>
      </c>
      <c r="M80" s="346" t="str">
        <f>IF('Mapa R. Fiscal'!P83="","",'Mapa R. Fiscal'!P83)</f>
        <v/>
      </c>
      <c r="N80" s="69"/>
      <c r="O80" s="69"/>
      <c r="P80" s="69"/>
      <c r="Q80" s="187"/>
    </row>
    <row r="81" spans="1:17" ht="43.5" customHeight="1" x14ac:dyDescent="0.25">
      <c r="A81" s="118" t="s">
        <v>674</v>
      </c>
      <c r="B81" s="758"/>
      <c r="C81" s="760"/>
      <c r="D81" s="762"/>
      <c r="E81" s="760"/>
      <c r="F81" s="763"/>
      <c r="G81" s="763"/>
      <c r="H81" s="756"/>
      <c r="I81" s="422" t="str">
        <f>IF('Mapa R. Fiscal'!Y84="","",'Mapa R. Fiscal'!Y84)</f>
        <v/>
      </c>
      <c r="J81" s="422" t="str">
        <f>IF('Mapa R. Fiscal'!AA84="","",'Mapa R. Fiscal'!AA84)</f>
        <v/>
      </c>
      <c r="K81" s="422" t="str">
        <f t="shared" si="11"/>
        <v/>
      </c>
      <c r="L81" s="422" t="str">
        <f>IF('Mapa R. Fiscal'!AD84="","",'Mapa R. Fiscal'!AD84)</f>
        <v/>
      </c>
      <c r="M81" s="346" t="str">
        <f>IF('Mapa R. Fiscal'!P84="","",'Mapa R. Fiscal'!P84)</f>
        <v/>
      </c>
      <c r="N81" s="69"/>
      <c r="O81" s="69"/>
      <c r="P81" s="69"/>
      <c r="Q81" s="187"/>
    </row>
    <row r="82" spans="1:17" ht="43.5" customHeight="1" x14ac:dyDescent="0.25">
      <c r="A82" s="118" t="s">
        <v>675</v>
      </c>
      <c r="B82" s="758"/>
      <c r="C82" s="760"/>
      <c r="D82" s="762"/>
      <c r="E82" s="760"/>
      <c r="F82" s="763"/>
      <c r="G82" s="763"/>
      <c r="H82" s="756"/>
      <c r="I82" s="422" t="str">
        <f>IF('Mapa R. Fiscal'!Y85="","",'Mapa R. Fiscal'!Y85)</f>
        <v/>
      </c>
      <c r="J82" s="422" t="str">
        <f>IF('Mapa R. Fiscal'!AA85="","",'Mapa R. Fiscal'!AA85)</f>
        <v/>
      </c>
      <c r="K82" s="422" t="str">
        <f t="shared" si="11"/>
        <v/>
      </c>
      <c r="L82" s="422" t="str">
        <f>IF('Mapa R. Fiscal'!AD85="","",'Mapa R. Fiscal'!AD85)</f>
        <v/>
      </c>
      <c r="M82" s="346" t="str">
        <f>IF('Mapa R. Fiscal'!P85="","",'Mapa R. Fiscal'!P85)</f>
        <v/>
      </c>
      <c r="N82" s="69"/>
      <c r="O82" s="69"/>
      <c r="P82" s="69"/>
      <c r="Q82" s="187"/>
    </row>
    <row r="83" spans="1:17" ht="43.5" customHeight="1" x14ac:dyDescent="0.25">
      <c r="A83" s="118" t="s">
        <v>676</v>
      </c>
      <c r="B83" s="758"/>
      <c r="C83" s="760"/>
      <c r="D83" s="762"/>
      <c r="E83" s="760"/>
      <c r="F83" s="763"/>
      <c r="G83" s="763"/>
      <c r="H83" s="756"/>
      <c r="I83" s="422" t="str">
        <f>IF('Mapa R. Fiscal'!Y86="","",'Mapa R. Fiscal'!Y86)</f>
        <v/>
      </c>
      <c r="J83" s="422" t="str">
        <f>IF('Mapa R. Fiscal'!AA86="","",'Mapa R. Fiscal'!AA86)</f>
        <v/>
      </c>
      <c r="K83" s="422" t="str">
        <f t="shared" si="11"/>
        <v/>
      </c>
      <c r="L83" s="422" t="str">
        <f>IF('Mapa R. Fiscal'!AD86="","",'Mapa R. Fiscal'!AD86)</f>
        <v/>
      </c>
      <c r="M83" s="346" t="str">
        <f>IF('Mapa R. Fiscal'!P86="","",'Mapa R. Fiscal'!P86)</f>
        <v/>
      </c>
      <c r="N83" s="69"/>
      <c r="O83" s="69"/>
      <c r="P83" s="69"/>
      <c r="Q83" s="187"/>
    </row>
    <row r="84" spans="1:17" ht="43.5" customHeight="1" x14ac:dyDescent="0.25">
      <c r="A84" s="118" t="s">
        <v>677</v>
      </c>
      <c r="B84" s="758"/>
      <c r="C84" s="760"/>
      <c r="D84" s="762"/>
      <c r="E84" s="760"/>
      <c r="F84" s="763"/>
      <c r="G84" s="763"/>
      <c r="H84" s="756"/>
      <c r="I84" s="422" t="str">
        <f>IF('Mapa R. Fiscal'!Y87="","",'Mapa R. Fiscal'!Y87)</f>
        <v/>
      </c>
      <c r="J84" s="422" t="str">
        <f>IF('Mapa R. Fiscal'!AA87="","",'Mapa R. Fiscal'!AA87)</f>
        <v/>
      </c>
      <c r="K84" s="422" t="str">
        <f t="shared" si="11"/>
        <v/>
      </c>
      <c r="L84" s="422" t="str">
        <f>IF('Mapa R. Fiscal'!AD87="","",'Mapa R. Fiscal'!AD87)</f>
        <v/>
      </c>
      <c r="M84" s="346" t="str">
        <f>IF('Mapa R. Fiscal'!P87="","",'Mapa R. Fiscal'!P87)</f>
        <v/>
      </c>
      <c r="N84" s="69"/>
      <c r="O84" s="69"/>
      <c r="P84" s="69"/>
      <c r="Q84" s="187"/>
    </row>
    <row r="85" spans="1:17" ht="43.5" customHeight="1" x14ac:dyDescent="0.25">
      <c r="A85" s="118" t="s">
        <v>678</v>
      </c>
      <c r="B85" s="757"/>
      <c r="C85" s="759" t="str">
        <f>IF('Mapa R. Fiscal'!E88="","",'Mapa R. Fiscal'!E88)</f>
        <v/>
      </c>
      <c r="D85" s="761"/>
      <c r="E85" s="759" t="str">
        <f>IF('Mapa R. Fiscal'!D88="","",'Mapa R. Fiscal'!D88)</f>
        <v/>
      </c>
      <c r="F85" s="841" t="str">
        <f>IF('Mapa R. Fiscal'!H88="","",'Mapa R. Fiscal'!H88)</f>
        <v/>
      </c>
      <c r="G85" s="841" t="str">
        <f>IF('Mapa R. Fiscal'!L88="","",'Mapa R. Fiscal'!L88)</f>
        <v/>
      </c>
      <c r="H85" s="84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2" t="str">
        <f>IF('Mapa R. Fiscal'!Y88="","",'Mapa R. Fiscal'!Y88)</f>
        <v/>
      </c>
      <c r="J85" s="422" t="str">
        <f>IF('Mapa R. Fiscal'!AA88="","",'Mapa R. Fiscal'!AA88)</f>
        <v/>
      </c>
      <c r="K85" s="422" t="str">
        <f t="shared" si="11"/>
        <v/>
      </c>
      <c r="L85" s="422" t="str">
        <f>IF('Mapa R. Fiscal'!AD88="","",'Mapa R. Fiscal'!AD88)</f>
        <v/>
      </c>
      <c r="M85" s="346" t="str">
        <f>IF('Mapa R. Fiscal'!P88="","",'Mapa R. Fiscal'!P88)</f>
        <v/>
      </c>
      <c r="N85" s="69"/>
      <c r="O85" s="69"/>
      <c r="P85" s="69"/>
      <c r="Q85" s="187"/>
    </row>
    <row r="86" spans="1:17" ht="43.5" customHeight="1" x14ac:dyDescent="0.25">
      <c r="A86" s="118" t="s">
        <v>679</v>
      </c>
      <c r="B86" s="758"/>
      <c r="C86" s="760"/>
      <c r="D86" s="762"/>
      <c r="E86" s="760"/>
      <c r="F86" s="763"/>
      <c r="G86" s="763"/>
      <c r="H86" s="756"/>
      <c r="I86" s="422" t="str">
        <f>IF('Mapa R. Fiscal'!Y89="","",'Mapa R. Fiscal'!Y89)</f>
        <v/>
      </c>
      <c r="J86" s="422" t="str">
        <f>IF('Mapa R. Fiscal'!AA89="","",'Mapa R. Fiscal'!AA89)</f>
        <v/>
      </c>
      <c r="K86" s="422" t="str">
        <f t="shared" si="11"/>
        <v/>
      </c>
      <c r="L86" s="422" t="str">
        <f>IF('Mapa R. Fiscal'!AD89="","",'Mapa R. Fiscal'!AD89)</f>
        <v/>
      </c>
      <c r="M86" s="346" t="str">
        <f>IF('Mapa R. Fiscal'!P89="","",'Mapa R. Fiscal'!P89)</f>
        <v/>
      </c>
      <c r="N86" s="69"/>
      <c r="O86" s="69"/>
      <c r="P86" s="69"/>
      <c r="Q86" s="187"/>
    </row>
    <row r="87" spans="1:17" ht="43.5" customHeight="1" x14ac:dyDescent="0.25">
      <c r="A87" s="118" t="s">
        <v>680</v>
      </c>
      <c r="B87" s="758"/>
      <c r="C87" s="760"/>
      <c r="D87" s="762"/>
      <c r="E87" s="760"/>
      <c r="F87" s="763"/>
      <c r="G87" s="763"/>
      <c r="H87" s="756"/>
      <c r="I87" s="422" t="str">
        <f>IF('Mapa R. Fiscal'!Y90="","",'Mapa R. Fiscal'!Y90)</f>
        <v/>
      </c>
      <c r="J87" s="422" t="str">
        <f>IF('Mapa R. Fiscal'!AA90="","",'Mapa R. Fiscal'!AA90)</f>
        <v/>
      </c>
      <c r="K87" s="422" t="str">
        <f t="shared" si="11"/>
        <v/>
      </c>
      <c r="L87" s="422" t="str">
        <f>IF('Mapa R. Fiscal'!AD90="","",'Mapa R. Fiscal'!AD90)</f>
        <v/>
      </c>
      <c r="M87" s="346" t="str">
        <f>IF('Mapa R. Fiscal'!P90="","",'Mapa R. Fiscal'!P90)</f>
        <v/>
      </c>
      <c r="N87" s="69"/>
      <c r="O87" s="69"/>
      <c r="P87" s="69"/>
      <c r="Q87" s="187"/>
    </row>
    <row r="88" spans="1:17" ht="43.5" customHeight="1" x14ac:dyDescent="0.25">
      <c r="A88" s="118" t="s">
        <v>681</v>
      </c>
      <c r="B88" s="758"/>
      <c r="C88" s="760"/>
      <c r="D88" s="762"/>
      <c r="E88" s="760"/>
      <c r="F88" s="763"/>
      <c r="G88" s="763"/>
      <c r="H88" s="756"/>
      <c r="I88" s="422" t="str">
        <f>IF('Mapa R. Fiscal'!Y91="","",'Mapa R. Fiscal'!Y91)</f>
        <v/>
      </c>
      <c r="J88" s="422" t="str">
        <f>IF('Mapa R. Fiscal'!AA91="","",'Mapa R. Fiscal'!AA91)</f>
        <v/>
      </c>
      <c r="K88" s="422" t="str">
        <f t="shared" si="11"/>
        <v/>
      </c>
      <c r="L88" s="422" t="str">
        <f>IF('Mapa R. Fiscal'!AD91="","",'Mapa R. Fiscal'!AD91)</f>
        <v/>
      </c>
      <c r="M88" s="346" t="str">
        <f>IF('Mapa R. Fiscal'!P91="","",'Mapa R. Fiscal'!P91)</f>
        <v/>
      </c>
      <c r="N88" s="69"/>
      <c r="O88" s="69"/>
      <c r="P88" s="69"/>
      <c r="Q88" s="187"/>
    </row>
    <row r="89" spans="1:17" ht="43.5" customHeight="1" x14ac:dyDescent="0.25">
      <c r="A89" s="118" t="s">
        <v>682</v>
      </c>
      <c r="B89" s="758"/>
      <c r="C89" s="760"/>
      <c r="D89" s="762"/>
      <c r="E89" s="760"/>
      <c r="F89" s="763"/>
      <c r="G89" s="763"/>
      <c r="H89" s="756"/>
      <c r="I89" s="422" t="str">
        <f>IF('Mapa R. Fiscal'!Y92="","",'Mapa R. Fiscal'!Y92)</f>
        <v/>
      </c>
      <c r="J89" s="422" t="str">
        <f>IF('Mapa R. Fiscal'!AA92="","",'Mapa R. Fiscal'!AA92)</f>
        <v/>
      </c>
      <c r="K89" s="422" t="str">
        <f t="shared" si="11"/>
        <v/>
      </c>
      <c r="L89" s="422" t="str">
        <f>IF('Mapa R. Fiscal'!AD92="","",'Mapa R. Fiscal'!AD92)</f>
        <v/>
      </c>
      <c r="M89" s="346" t="str">
        <f>IF('Mapa R. Fiscal'!P92="","",'Mapa R. Fiscal'!P92)</f>
        <v/>
      </c>
      <c r="N89" s="69"/>
      <c r="O89" s="69"/>
      <c r="P89" s="69"/>
      <c r="Q89" s="187"/>
    </row>
    <row r="90" spans="1:17" ht="43.5" customHeight="1" x14ac:dyDescent="0.25">
      <c r="A90" s="118" t="s">
        <v>683</v>
      </c>
      <c r="B90" s="758"/>
      <c r="C90" s="760"/>
      <c r="D90" s="762"/>
      <c r="E90" s="760"/>
      <c r="F90" s="763"/>
      <c r="G90" s="763"/>
      <c r="H90" s="756"/>
      <c r="I90" s="422" t="str">
        <f>IF('Mapa R. Fiscal'!Y93="","",'Mapa R. Fiscal'!Y93)</f>
        <v/>
      </c>
      <c r="J90" s="422" t="str">
        <f>IF('Mapa R. Fiscal'!AA93="","",'Mapa R. Fiscal'!AA93)</f>
        <v/>
      </c>
      <c r="K90" s="422" t="str">
        <f t="shared" si="11"/>
        <v/>
      </c>
      <c r="L90" s="422" t="str">
        <f>IF('Mapa R. Fiscal'!AD93="","",'Mapa R. Fiscal'!AD93)</f>
        <v/>
      </c>
      <c r="M90" s="346" t="str">
        <f>IF('Mapa R. Fiscal'!P93="","",'Mapa R. Fiscal'!P93)</f>
        <v/>
      </c>
      <c r="N90" s="69"/>
      <c r="O90" s="69"/>
      <c r="P90" s="69"/>
      <c r="Q90" s="187"/>
    </row>
    <row r="91" spans="1:17" ht="43.5" customHeight="1" x14ac:dyDescent="0.25">
      <c r="A91" s="118" t="s">
        <v>684</v>
      </c>
      <c r="B91" s="757"/>
      <c r="C91" s="759" t="str">
        <f>IF('Mapa R. Fiscal'!E94="","",'Mapa R. Fiscal'!E94)</f>
        <v/>
      </c>
      <c r="D91" s="761"/>
      <c r="E91" s="759" t="str">
        <f>IF('Mapa R. Fiscal'!D94="","",'Mapa R. Fiscal'!D94)</f>
        <v/>
      </c>
      <c r="F91" s="841" t="str">
        <f>IF('Mapa R. Fiscal'!H94="","",'Mapa R. Fiscal'!H94)</f>
        <v/>
      </c>
      <c r="G91" s="841" t="str">
        <f>IF('Mapa R. Fiscal'!L94="","",'Mapa R. Fiscal'!L94)</f>
        <v/>
      </c>
      <c r="H91" s="84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2" t="str">
        <f>IF('Mapa R. Fiscal'!Y94="","",'Mapa R. Fiscal'!Y94)</f>
        <v/>
      </c>
      <c r="J91" s="422" t="str">
        <f>IF('Mapa R. Fiscal'!AA94="","",'Mapa R. Fiscal'!AA94)</f>
        <v/>
      </c>
      <c r="K91" s="422" t="str">
        <f t="shared" si="11"/>
        <v/>
      </c>
      <c r="L91" s="422" t="str">
        <f>IF('Mapa R. Fiscal'!AD94="","",'Mapa R. Fiscal'!AD94)</f>
        <v/>
      </c>
      <c r="M91" s="346" t="str">
        <f>IF('Mapa R. Fiscal'!P94="","",'Mapa R. Fiscal'!P94)</f>
        <v/>
      </c>
      <c r="N91" s="69"/>
      <c r="O91" s="69"/>
      <c r="P91" s="69"/>
      <c r="Q91" s="187"/>
    </row>
    <row r="92" spans="1:17" ht="43.5" customHeight="1" x14ac:dyDescent="0.25">
      <c r="A92" s="118" t="s">
        <v>685</v>
      </c>
      <c r="B92" s="758"/>
      <c r="C92" s="760"/>
      <c r="D92" s="762"/>
      <c r="E92" s="760"/>
      <c r="F92" s="763"/>
      <c r="G92" s="763"/>
      <c r="H92" s="756"/>
      <c r="I92" s="422" t="str">
        <f>IF('Mapa R. Fiscal'!Y95="","",'Mapa R. Fiscal'!Y95)</f>
        <v/>
      </c>
      <c r="J92" s="422" t="str">
        <f>IF('Mapa R. Fiscal'!AA95="","",'Mapa R. Fiscal'!AA95)</f>
        <v/>
      </c>
      <c r="K92" s="422" t="str">
        <f t="shared" si="11"/>
        <v/>
      </c>
      <c r="L92" s="422" t="str">
        <f>IF('Mapa R. Fiscal'!AD95="","",'Mapa R. Fiscal'!AD95)</f>
        <v/>
      </c>
      <c r="M92" s="346" t="str">
        <f>IF('Mapa R. Fiscal'!P95="","",'Mapa R. Fiscal'!P95)</f>
        <v/>
      </c>
      <c r="N92" s="69"/>
      <c r="O92" s="69"/>
      <c r="P92" s="69"/>
      <c r="Q92" s="187"/>
    </row>
    <row r="93" spans="1:17" ht="43.5" customHeight="1" x14ac:dyDescent="0.25">
      <c r="A93" s="118" t="s">
        <v>686</v>
      </c>
      <c r="B93" s="758"/>
      <c r="C93" s="760"/>
      <c r="D93" s="762"/>
      <c r="E93" s="760"/>
      <c r="F93" s="763"/>
      <c r="G93" s="763"/>
      <c r="H93" s="756"/>
      <c r="I93" s="422" t="str">
        <f>IF('Mapa R. Fiscal'!Y96="","",'Mapa R. Fiscal'!Y96)</f>
        <v/>
      </c>
      <c r="J93" s="422" t="str">
        <f>IF('Mapa R. Fiscal'!AA96="","",'Mapa R. Fiscal'!AA96)</f>
        <v/>
      </c>
      <c r="K93" s="422" t="str">
        <f t="shared" si="11"/>
        <v/>
      </c>
      <c r="L93" s="422" t="str">
        <f>IF('Mapa R. Fiscal'!AD96="","",'Mapa R. Fiscal'!AD96)</f>
        <v/>
      </c>
      <c r="M93" s="346" t="str">
        <f>IF('Mapa R. Fiscal'!P96="","",'Mapa R. Fiscal'!P96)</f>
        <v/>
      </c>
      <c r="N93" s="69"/>
      <c r="O93" s="69"/>
      <c r="P93" s="69"/>
      <c r="Q93" s="187"/>
    </row>
    <row r="94" spans="1:17" ht="43.5" customHeight="1" x14ac:dyDescent="0.25">
      <c r="A94" s="118" t="s">
        <v>687</v>
      </c>
      <c r="B94" s="758"/>
      <c r="C94" s="760"/>
      <c r="D94" s="762"/>
      <c r="E94" s="760"/>
      <c r="F94" s="763"/>
      <c r="G94" s="763"/>
      <c r="H94" s="756"/>
      <c r="I94" s="422" t="str">
        <f>IF('Mapa R. Fiscal'!Y97="","",'Mapa R. Fiscal'!Y97)</f>
        <v/>
      </c>
      <c r="J94" s="422" t="str">
        <f>IF('Mapa R. Fiscal'!AA97="","",'Mapa R. Fiscal'!AA97)</f>
        <v/>
      </c>
      <c r="K94" s="422" t="str">
        <f t="shared" si="11"/>
        <v/>
      </c>
      <c r="L94" s="422" t="str">
        <f>IF('Mapa R. Fiscal'!AD97="","",'Mapa R. Fiscal'!AD97)</f>
        <v/>
      </c>
      <c r="M94" s="346" t="str">
        <f>IF('Mapa R. Fiscal'!P97="","",'Mapa R. Fiscal'!P97)</f>
        <v/>
      </c>
      <c r="N94" s="69"/>
      <c r="O94" s="69"/>
      <c r="P94" s="69"/>
      <c r="Q94" s="187"/>
    </row>
    <row r="95" spans="1:17" ht="43.5" customHeight="1" x14ac:dyDescent="0.25">
      <c r="A95" s="118" t="s">
        <v>688</v>
      </c>
      <c r="B95" s="758"/>
      <c r="C95" s="760"/>
      <c r="D95" s="762"/>
      <c r="E95" s="760"/>
      <c r="F95" s="763"/>
      <c r="G95" s="763"/>
      <c r="H95" s="756"/>
      <c r="I95" s="422" t="str">
        <f>IF('Mapa R. Fiscal'!Y98="","",'Mapa R. Fiscal'!Y98)</f>
        <v/>
      </c>
      <c r="J95" s="422" t="str">
        <f>IF('Mapa R. Fiscal'!AA98="","",'Mapa R. Fiscal'!AA98)</f>
        <v/>
      </c>
      <c r="K95" s="422" t="str">
        <f t="shared" si="11"/>
        <v/>
      </c>
      <c r="L95" s="422" t="str">
        <f>IF('Mapa R. Fiscal'!AD98="","",'Mapa R. Fiscal'!AD98)</f>
        <v/>
      </c>
      <c r="M95" s="346" t="str">
        <f>IF('Mapa R. Fiscal'!P98="","",'Mapa R. Fiscal'!P98)</f>
        <v/>
      </c>
      <c r="N95" s="69"/>
      <c r="O95" s="69"/>
      <c r="P95" s="69"/>
      <c r="Q95" s="187"/>
    </row>
    <row r="96" spans="1:17" ht="43.5" customHeight="1" x14ac:dyDescent="0.25">
      <c r="A96" s="118" t="s">
        <v>689</v>
      </c>
      <c r="B96" s="758"/>
      <c r="C96" s="760"/>
      <c r="D96" s="762"/>
      <c r="E96" s="760"/>
      <c r="F96" s="763"/>
      <c r="G96" s="763"/>
      <c r="H96" s="756"/>
      <c r="I96" s="422" t="str">
        <f>IF('Mapa R. Fiscal'!Y99="","",'Mapa R. Fiscal'!Y99)</f>
        <v/>
      </c>
      <c r="J96" s="422" t="str">
        <f>IF('Mapa R. Fiscal'!AA99="","",'Mapa R. Fiscal'!AA99)</f>
        <v/>
      </c>
      <c r="K96" s="422" t="str">
        <f t="shared" si="11"/>
        <v/>
      </c>
      <c r="L96" s="422" t="str">
        <f>IF('Mapa R. Fiscal'!AD99="","",'Mapa R. Fiscal'!AD99)</f>
        <v/>
      </c>
      <c r="M96" s="346" t="str">
        <f>IF('Mapa R. Fiscal'!P99="","",'Mapa R. Fiscal'!P99)</f>
        <v/>
      </c>
      <c r="N96" s="69"/>
      <c r="O96" s="69"/>
      <c r="P96" s="69"/>
      <c r="Q96" s="187"/>
    </row>
    <row r="97" spans="1:17" ht="43.5" customHeight="1" x14ac:dyDescent="0.25">
      <c r="A97" s="118" t="s">
        <v>690</v>
      </c>
      <c r="B97" s="757"/>
      <c r="C97" s="759" t="str">
        <f>IF('Mapa R. Fiscal'!E100="","",'Mapa R. Fiscal'!E100)</f>
        <v/>
      </c>
      <c r="D97" s="761"/>
      <c r="E97" s="759" t="str">
        <f>IF('Mapa R. Fiscal'!D100="","",'Mapa R. Fiscal'!D100)</f>
        <v/>
      </c>
      <c r="F97" s="841" t="str">
        <f>IF('Mapa R. Fiscal'!H100="","",'Mapa R. Fiscal'!H100)</f>
        <v/>
      </c>
      <c r="G97" s="841" t="str">
        <f>IF('Mapa R. Fiscal'!L100="","",'Mapa R. Fiscal'!L100)</f>
        <v/>
      </c>
      <c r="H97" s="84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2" t="str">
        <f>IF('Mapa R. Fiscal'!Y100="","",'Mapa R. Fiscal'!Y100)</f>
        <v/>
      </c>
      <c r="J97" s="422" t="str">
        <f>IF('Mapa R. Fiscal'!AA100="","",'Mapa R. Fiscal'!AA100)</f>
        <v/>
      </c>
      <c r="K97" s="422" t="str">
        <f t="shared" si="11"/>
        <v/>
      </c>
      <c r="L97" s="422" t="str">
        <f>IF('Mapa R. Fiscal'!AD100="","",'Mapa R. Fiscal'!AD100)</f>
        <v/>
      </c>
      <c r="M97" s="346" t="str">
        <f>IF('Mapa R. Fiscal'!P100="","",'Mapa R. Fiscal'!P100)</f>
        <v/>
      </c>
      <c r="N97" s="69"/>
      <c r="O97" s="69"/>
      <c r="P97" s="69"/>
      <c r="Q97" s="187"/>
    </row>
    <row r="98" spans="1:17" ht="43.5" customHeight="1" x14ac:dyDescent="0.25">
      <c r="A98" s="118" t="s">
        <v>691</v>
      </c>
      <c r="B98" s="758"/>
      <c r="C98" s="760"/>
      <c r="D98" s="762"/>
      <c r="E98" s="760"/>
      <c r="F98" s="763"/>
      <c r="G98" s="763"/>
      <c r="H98" s="756"/>
      <c r="I98" s="422" t="str">
        <f>IF('Mapa R. Fiscal'!Y101="","",'Mapa R. Fiscal'!Y101)</f>
        <v/>
      </c>
      <c r="J98" s="422" t="str">
        <f>IF('Mapa R. Fiscal'!AA101="","",'Mapa R. Fiscal'!AA101)</f>
        <v/>
      </c>
      <c r="K98" s="422" t="str">
        <f t="shared" si="11"/>
        <v/>
      </c>
      <c r="L98" s="422" t="str">
        <f>IF('Mapa R. Fiscal'!AD101="","",'Mapa R. Fiscal'!AD101)</f>
        <v/>
      </c>
      <c r="M98" s="346" t="str">
        <f>IF('Mapa R. Fiscal'!P101="","",'Mapa R. Fiscal'!P101)</f>
        <v/>
      </c>
      <c r="N98" s="69"/>
      <c r="O98" s="69"/>
      <c r="P98" s="69"/>
      <c r="Q98" s="187"/>
    </row>
    <row r="99" spans="1:17" ht="43.5" customHeight="1" x14ac:dyDescent="0.25">
      <c r="A99" s="118" t="s">
        <v>692</v>
      </c>
      <c r="B99" s="758"/>
      <c r="C99" s="760"/>
      <c r="D99" s="762"/>
      <c r="E99" s="760"/>
      <c r="F99" s="763"/>
      <c r="G99" s="763"/>
      <c r="H99" s="756"/>
      <c r="I99" s="422" t="str">
        <f>IF('Mapa R. Fiscal'!Y102="","",'Mapa R. Fiscal'!Y102)</f>
        <v/>
      </c>
      <c r="J99" s="422" t="str">
        <f>IF('Mapa R. Fiscal'!AA102="","",'Mapa R. Fiscal'!AA102)</f>
        <v/>
      </c>
      <c r="K99" s="422" t="str">
        <f t="shared" si="11"/>
        <v/>
      </c>
      <c r="L99" s="422" t="str">
        <f>IF('Mapa R. Fiscal'!AD102="","",'Mapa R. Fiscal'!AD102)</f>
        <v/>
      </c>
      <c r="M99" s="346" t="str">
        <f>IF('Mapa R. Fiscal'!P102="","",'Mapa R. Fiscal'!P102)</f>
        <v/>
      </c>
      <c r="N99" s="69"/>
      <c r="O99" s="69"/>
      <c r="P99" s="69"/>
      <c r="Q99" s="187"/>
    </row>
    <row r="100" spans="1:17" ht="43.5" customHeight="1" x14ac:dyDescent="0.25">
      <c r="A100" s="118" t="s">
        <v>693</v>
      </c>
      <c r="B100" s="758"/>
      <c r="C100" s="760"/>
      <c r="D100" s="762"/>
      <c r="E100" s="760"/>
      <c r="F100" s="763"/>
      <c r="G100" s="763"/>
      <c r="H100" s="756"/>
      <c r="I100" s="422" t="str">
        <f>IF('Mapa R. Fiscal'!Y103="","",'Mapa R. Fiscal'!Y103)</f>
        <v/>
      </c>
      <c r="J100" s="422" t="str">
        <f>IF('Mapa R. Fiscal'!AA103="","",'Mapa R. Fiscal'!AA103)</f>
        <v/>
      </c>
      <c r="K100" s="422" t="str">
        <f t="shared" si="11"/>
        <v/>
      </c>
      <c r="L100" s="422" t="str">
        <f>IF('Mapa R. Fiscal'!AD103="","",'Mapa R. Fiscal'!AD103)</f>
        <v/>
      </c>
      <c r="M100" s="346" t="str">
        <f>IF('Mapa R. Fiscal'!P103="","",'Mapa R. Fiscal'!P103)</f>
        <v/>
      </c>
      <c r="N100" s="69"/>
      <c r="O100" s="69"/>
      <c r="P100" s="69"/>
      <c r="Q100" s="187"/>
    </row>
    <row r="101" spans="1:17" ht="43.5" customHeight="1" x14ac:dyDescent="0.25">
      <c r="A101" s="118" t="s">
        <v>694</v>
      </c>
      <c r="B101" s="758"/>
      <c r="C101" s="760"/>
      <c r="D101" s="762"/>
      <c r="E101" s="760"/>
      <c r="F101" s="763"/>
      <c r="G101" s="763"/>
      <c r="H101" s="756"/>
      <c r="I101" s="422" t="str">
        <f>IF('Mapa R. Fiscal'!Y104="","",'Mapa R. Fiscal'!Y104)</f>
        <v/>
      </c>
      <c r="J101" s="422" t="str">
        <f>IF('Mapa R. Fiscal'!AA104="","",'Mapa R. Fiscal'!AA104)</f>
        <v/>
      </c>
      <c r="K101" s="422" t="str">
        <f t="shared" si="11"/>
        <v/>
      </c>
      <c r="L101" s="422" t="str">
        <f>IF('Mapa R. Fiscal'!AD104="","",'Mapa R. Fiscal'!AD104)</f>
        <v/>
      </c>
      <c r="M101" s="346" t="str">
        <f>IF('Mapa R. Fiscal'!P104="","",'Mapa R. Fiscal'!P104)</f>
        <v/>
      </c>
      <c r="N101" s="69"/>
      <c r="O101" s="69"/>
      <c r="P101" s="69"/>
      <c r="Q101" s="187"/>
    </row>
    <row r="102" spans="1:17" ht="43.5" customHeight="1" x14ac:dyDescent="0.25">
      <c r="A102" s="118" t="s">
        <v>695</v>
      </c>
      <c r="B102" s="758"/>
      <c r="C102" s="760"/>
      <c r="D102" s="762"/>
      <c r="E102" s="760"/>
      <c r="F102" s="763"/>
      <c r="G102" s="763"/>
      <c r="H102" s="756"/>
      <c r="I102" s="422" t="str">
        <f>IF('Mapa R. Fiscal'!Y105="","",'Mapa R. Fiscal'!Y105)</f>
        <v/>
      </c>
      <c r="J102" s="422" t="str">
        <f>IF('Mapa R. Fiscal'!AA105="","",'Mapa R. Fiscal'!AA105)</f>
        <v/>
      </c>
      <c r="K102" s="422" t="str">
        <f t="shared" si="11"/>
        <v/>
      </c>
      <c r="L102" s="422" t="str">
        <f>IF('Mapa R. Fiscal'!AD105="","",'Mapa R. Fiscal'!AD105)</f>
        <v/>
      </c>
      <c r="M102" s="346" t="str">
        <f>IF('Mapa R. Fiscal'!P105="","",'Mapa R. Fiscal'!P105)</f>
        <v/>
      </c>
      <c r="N102" s="69"/>
      <c r="O102" s="69"/>
      <c r="P102" s="69"/>
      <c r="Q102" s="187"/>
    </row>
    <row r="103" spans="1:17" ht="43.5" customHeight="1" x14ac:dyDescent="0.25">
      <c r="A103" s="118" t="s">
        <v>696</v>
      </c>
      <c r="B103" s="757"/>
      <c r="C103" s="759" t="str">
        <f>IF('Mapa R. Fiscal'!E106="","",'Mapa R. Fiscal'!E106)</f>
        <v/>
      </c>
      <c r="D103" s="761"/>
      <c r="E103" s="759" t="str">
        <f>IF('Mapa R. Fiscal'!D106="","",'Mapa R. Fiscal'!D106)</f>
        <v/>
      </c>
      <c r="F103" s="841" t="str">
        <f>IF('Mapa R. Fiscal'!H106="","",'Mapa R. Fiscal'!H106)</f>
        <v/>
      </c>
      <c r="G103" s="841" t="str">
        <f>IF('Mapa R. Fiscal'!L106="","",'Mapa R. Fiscal'!L106)</f>
        <v/>
      </c>
      <c r="H103" s="84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2" t="str">
        <f>IF('Mapa R. Fiscal'!Y106="","",'Mapa R. Fiscal'!Y106)</f>
        <v/>
      </c>
      <c r="J103" s="422" t="str">
        <f>IF('Mapa R. Fiscal'!AA106="","",'Mapa R. Fiscal'!AA106)</f>
        <v/>
      </c>
      <c r="K103" s="422" t="str">
        <f t="shared" si="11"/>
        <v/>
      </c>
      <c r="L103" s="422" t="str">
        <f>IF('Mapa R. Fiscal'!AD106="","",'Mapa R. Fiscal'!AD106)</f>
        <v/>
      </c>
      <c r="M103" s="346" t="str">
        <f>IF('Mapa R. Fiscal'!P106="","",'Mapa R. Fiscal'!P106)</f>
        <v/>
      </c>
      <c r="N103" s="69"/>
      <c r="O103" s="69"/>
      <c r="P103" s="69"/>
      <c r="Q103" s="187"/>
    </row>
    <row r="104" spans="1:17" ht="43.5" customHeight="1" x14ac:dyDescent="0.25">
      <c r="A104" s="118" t="s">
        <v>697</v>
      </c>
      <c r="B104" s="758"/>
      <c r="C104" s="760"/>
      <c r="D104" s="762"/>
      <c r="E104" s="760"/>
      <c r="F104" s="763"/>
      <c r="G104" s="763"/>
      <c r="H104" s="756"/>
      <c r="I104" s="422" t="str">
        <f>IF('Mapa R. Fiscal'!Y107="","",'Mapa R. Fiscal'!Y107)</f>
        <v/>
      </c>
      <c r="J104" s="422" t="str">
        <f>IF('Mapa R. Fiscal'!AA107="","",'Mapa R. Fiscal'!AA107)</f>
        <v/>
      </c>
      <c r="K104" s="422" t="str">
        <f t="shared" si="11"/>
        <v/>
      </c>
      <c r="L104" s="422" t="str">
        <f>IF('Mapa R. Fiscal'!AD107="","",'Mapa R. Fiscal'!AD107)</f>
        <v/>
      </c>
      <c r="M104" s="346" t="str">
        <f>IF('Mapa R. Fiscal'!P107="","",'Mapa R. Fiscal'!P107)</f>
        <v/>
      </c>
      <c r="N104" s="69"/>
      <c r="O104" s="69"/>
      <c r="P104" s="69"/>
      <c r="Q104" s="187"/>
    </row>
    <row r="105" spans="1:17" ht="43.5" customHeight="1" x14ac:dyDescent="0.25">
      <c r="A105" s="118" t="s">
        <v>698</v>
      </c>
      <c r="B105" s="758"/>
      <c r="C105" s="760"/>
      <c r="D105" s="762"/>
      <c r="E105" s="760"/>
      <c r="F105" s="763"/>
      <c r="G105" s="763"/>
      <c r="H105" s="756"/>
      <c r="I105" s="422" t="str">
        <f>IF('Mapa R. Fiscal'!Y108="","",'Mapa R. Fiscal'!Y108)</f>
        <v/>
      </c>
      <c r="J105" s="422" t="str">
        <f>IF('Mapa R. Fiscal'!AA108="","",'Mapa R. Fiscal'!AA108)</f>
        <v/>
      </c>
      <c r="K105" s="422" t="str">
        <f t="shared" si="11"/>
        <v/>
      </c>
      <c r="L105" s="422" t="str">
        <f>IF('Mapa R. Fiscal'!AD108="","",'Mapa R. Fiscal'!AD108)</f>
        <v/>
      </c>
      <c r="M105" s="346" t="str">
        <f>IF('Mapa R. Fiscal'!P108="","",'Mapa R. Fiscal'!P108)</f>
        <v/>
      </c>
      <c r="N105" s="69"/>
      <c r="O105" s="69"/>
      <c r="P105" s="69"/>
      <c r="Q105" s="187"/>
    </row>
    <row r="106" spans="1:17" ht="43.5" customHeight="1" x14ac:dyDescent="0.25">
      <c r="A106" s="118" t="s">
        <v>699</v>
      </c>
      <c r="B106" s="758"/>
      <c r="C106" s="760"/>
      <c r="D106" s="762"/>
      <c r="E106" s="760"/>
      <c r="F106" s="763"/>
      <c r="G106" s="763"/>
      <c r="H106" s="756"/>
      <c r="I106" s="422" t="str">
        <f>IF('Mapa R. Fiscal'!Y109="","",'Mapa R. Fiscal'!Y109)</f>
        <v/>
      </c>
      <c r="J106" s="422" t="str">
        <f>IF('Mapa R. Fiscal'!AA109="","",'Mapa R. Fiscal'!AA109)</f>
        <v/>
      </c>
      <c r="K106" s="422" t="str">
        <f t="shared" si="11"/>
        <v/>
      </c>
      <c r="L106" s="422" t="str">
        <f>IF('Mapa R. Fiscal'!AD109="","",'Mapa R. Fiscal'!AD109)</f>
        <v/>
      </c>
      <c r="M106" s="346" t="str">
        <f>IF('Mapa R. Fiscal'!P109="","",'Mapa R. Fiscal'!P109)</f>
        <v/>
      </c>
      <c r="N106" s="69"/>
      <c r="O106" s="69"/>
      <c r="P106" s="69"/>
      <c r="Q106" s="187"/>
    </row>
    <row r="107" spans="1:17" ht="43.5" customHeight="1" x14ac:dyDescent="0.25">
      <c r="A107" s="118" t="s">
        <v>700</v>
      </c>
      <c r="B107" s="758"/>
      <c r="C107" s="760"/>
      <c r="D107" s="762"/>
      <c r="E107" s="760"/>
      <c r="F107" s="763"/>
      <c r="G107" s="763"/>
      <c r="H107" s="756"/>
      <c r="I107" s="422" t="str">
        <f>IF('Mapa R. Fiscal'!Y110="","",'Mapa R. Fiscal'!Y110)</f>
        <v/>
      </c>
      <c r="J107" s="422" t="str">
        <f>IF('Mapa R. Fiscal'!AA110="","",'Mapa R. Fiscal'!AA110)</f>
        <v/>
      </c>
      <c r="K107" s="422" t="str">
        <f t="shared" si="11"/>
        <v/>
      </c>
      <c r="L107" s="422" t="str">
        <f>IF('Mapa R. Fiscal'!AD110="","",'Mapa R. Fiscal'!AD110)</f>
        <v/>
      </c>
      <c r="M107" s="346" t="str">
        <f>IF('Mapa R. Fiscal'!P110="","",'Mapa R. Fiscal'!P110)</f>
        <v/>
      </c>
      <c r="N107" s="69"/>
      <c r="O107" s="69"/>
      <c r="P107" s="69"/>
      <c r="Q107" s="187"/>
    </row>
    <row r="108" spans="1:17" ht="43.5" customHeight="1" x14ac:dyDescent="0.25">
      <c r="A108" s="118" t="s">
        <v>701</v>
      </c>
      <c r="B108" s="758"/>
      <c r="C108" s="760"/>
      <c r="D108" s="762"/>
      <c r="E108" s="760"/>
      <c r="F108" s="763"/>
      <c r="G108" s="763"/>
      <c r="H108" s="756"/>
      <c r="I108" s="422" t="str">
        <f>IF('Mapa R. Fiscal'!Y111="","",'Mapa R. Fiscal'!Y111)</f>
        <v/>
      </c>
      <c r="J108" s="422" t="str">
        <f>IF('Mapa R. Fiscal'!AA111="","",'Mapa R. Fiscal'!AA111)</f>
        <v/>
      </c>
      <c r="K108" s="422" t="str">
        <f t="shared" si="11"/>
        <v/>
      </c>
      <c r="L108" s="422" t="str">
        <f>IF('Mapa R. Fiscal'!AD111="","",'Mapa R. Fiscal'!AD111)</f>
        <v/>
      </c>
      <c r="M108" s="346" t="str">
        <f>IF('Mapa R. Fiscal'!P111="","",'Mapa R. Fiscal'!P111)</f>
        <v/>
      </c>
      <c r="N108" s="69"/>
      <c r="O108" s="69"/>
      <c r="P108" s="69"/>
      <c r="Q108" s="187"/>
    </row>
    <row r="109" spans="1:17" ht="43.5" customHeight="1" x14ac:dyDescent="0.25">
      <c r="A109" s="118" t="s">
        <v>702</v>
      </c>
      <c r="B109" s="757"/>
      <c r="C109" s="759" t="str">
        <f>IF('Mapa R. Fiscal'!E112="","",'Mapa R. Fiscal'!E112)</f>
        <v/>
      </c>
      <c r="D109" s="761"/>
      <c r="E109" s="759" t="str">
        <f>IF('Mapa R. Fiscal'!D112="","",'Mapa R. Fiscal'!D112)</f>
        <v/>
      </c>
      <c r="F109" s="841" t="str">
        <f>IF('Mapa R. Fiscal'!H112="","",'Mapa R. Fiscal'!H112)</f>
        <v/>
      </c>
      <c r="G109" s="841" t="str">
        <f>IF('Mapa R. Fiscal'!L112="","",'Mapa R. Fiscal'!L112)</f>
        <v/>
      </c>
      <c r="H109" s="84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2" t="str">
        <f>IF('Mapa R. Fiscal'!Y112="","",'Mapa R. Fiscal'!Y112)</f>
        <v/>
      </c>
      <c r="J109" s="422" t="str">
        <f>IF('Mapa R. Fiscal'!AA112="","",'Mapa R. Fiscal'!AA112)</f>
        <v/>
      </c>
      <c r="K109" s="422" t="str">
        <f t="shared" si="11"/>
        <v/>
      </c>
      <c r="L109" s="422" t="str">
        <f>IF('Mapa R. Fiscal'!AD112="","",'Mapa R. Fiscal'!AD112)</f>
        <v/>
      </c>
      <c r="M109" s="346" t="str">
        <f>IF('Mapa R. Fiscal'!P112="","",'Mapa R. Fiscal'!P112)</f>
        <v/>
      </c>
      <c r="N109" s="69"/>
      <c r="O109" s="69"/>
      <c r="P109" s="69"/>
      <c r="Q109" s="187"/>
    </row>
    <row r="110" spans="1:17" ht="43.5" customHeight="1" x14ac:dyDescent="0.25">
      <c r="A110" s="118" t="s">
        <v>703</v>
      </c>
      <c r="B110" s="758"/>
      <c r="C110" s="760"/>
      <c r="D110" s="762"/>
      <c r="E110" s="760"/>
      <c r="F110" s="763"/>
      <c r="G110" s="763"/>
      <c r="H110" s="756"/>
      <c r="I110" s="422" t="str">
        <f>IF('Mapa R. Fiscal'!Y113="","",'Mapa R. Fiscal'!Y113)</f>
        <v/>
      </c>
      <c r="J110" s="422" t="str">
        <f>IF('Mapa R. Fiscal'!AA113="","",'Mapa R. Fiscal'!AA113)</f>
        <v/>
      </c>
      <c r="K110" s="422" t="str">
        <f t="shared" si="11"/>
        <v/>
      </c>
      <c r="L110" s="422" t="str">
        <f>IF('Mapa R. Fiscal'!AD113="","",'Mapa R. Fiscal'!AD113)</f>
        <v/>
      </c>
      <c r="M110" s="346" t="str">
        <f>IF('Mapa R. Fiscal'!P113="","",'Mapa R. Fiscal'!P113)</f>
        <v/>
      </c>
      <c r="N110" s="69"/>
      <c r="O110" s="69"/>
      <c r="P110" s="69"/>
      <c r="Q110" s="187"/>
    </row>
    <row r="111" spans="1:17" ht="43.5" customHeight="1" x14ac:dyDescent="0.25">
      <c r="A111" s="118" t="s">
        <v>704</v>
      </c>
      <c r="B111" s="758"/>
      <c r="C111" s="760"/>
      <c r="D111" s="762"/>
      <c r="E111" s="760"/>
      <c r="F111" s="763"/>
      <c r="G111" s="763"/>
      <c r="H111" s="756"/>
      <c r="I111" s="422" t="str">
        <f>IF('Mapa R. Fiscal'!Y114="","",'Mapa R. Fiscal'!Y114)</f>
        <v/>
      </c>
      <c r="J111" s="422" t="str">
        <f>IF('Mapa R. Fiscal'!AA114="","",'Mapa R. Fiscal'!AA114)</f>
        <v/>
      </c>
      <c r="K111" s="422" t="str">
        <f t="shared" si="11"/>
        <v/>
      </c>
      <c r="L111" s="422" t="str">
        <f>IF('Mapa R. Fiscal'!AD114="","",'Mapa R. Fiscal'!AD114)</f>
        <v/>
      </c>
      <c r="M111" s="346" t="str">
        <f>IF('Mapa R. Fiscal'!P114="","",'Mapa R. Fiscal'!P114)</f>
        <v/>
      </c>
      <c r="N111" s="69"/>
      <c r="O111" s="69"/>
      <c r="P111" s="69"/>
      <c r="Q111" s="187"/>
    </row>
    <row r="112" spans="1:17" ht="43.5" customHeight="1" x14ac:dyDescent="0.25">
      <c r="A112" s="118" t="s">
        <v>705</v>
      </c>
      <c r="B112" s="758"/>
      <c r="C112" s="760"/>
      <c r="D112" s="762"/>
      <c r="E112" s="760"/>
      <c r="F112" s="763"/>
      <c r="G112" s="763"/>
      <c r="H112" s="756"/>
      <c r="I112" s="422" t="str">
        <f>IF('Mapa R. Fiscal'!Y115="","",'Mapa R. Fiscal'!Y115)</f>
        <v/>
      </c>
      <c r="J112" s="422" t="str">
        <f>IF('Mapa R. Fiscal'!AA115="","",'Mapa R. Fiscal'!AA115)</f>
        <v/>
      </c>
      <c r="K112" s="422" t="str">
        <f t="shared" si="11"/>
        <v/>
      </c>
      <c r="L112" s="422" t="str">
        <f>IF('Mapa R. Fiscal'!AD115="","",'Mapa R. Fiscal'!AD115)</f>
        <v/>
      </c>
      <c r="M112" s="346" t="str">
        <f>IF('Mapa R. Fiscal'!P115="","",'Mapa R. Fiscal'!P115)</f>
        <v/>
      </c>
      <c r="N112" s="69"/>
      <c r="O112" s="69"/>
      <c r="P112" s="69"/>
      <c r="Q112" s="187"/>
    </row>
    <row r="113" spans="1:17" ht="43.5" customHeight="1" x14ac:dyDescent="0.25">
      <c r="A113" s="118" t="s">
        <v>706</v>
      </c>
      <c r="B113" s="758"/>
      <c r="C113" s="760"/>
      <c r="D113" s="762"/>
      <c r="E113" s="760"/>
      <c r="F113" s="763"/>
      <c r="G113" s="763"/>
      <c r="H113" s="756"/>
      <c r="I113" s="422" t="str">
        <f>IF('Mapa R. Fiscal'!Y116="","",'Mapa R. Fiscal'!Y116)</f>
        <v/>
      </c>
      <c r="J113" s="422" t="str">
        <f>IF('Mapa R. Fiscal'!AA116="","",'Mapa R. Fiscal'!AA116)</f>
        <v/>
      </c>
      <c r="K113" s="422" t="str">
        <f t="shared" si="11"/>
        <v/>
      </c>
      <c r="L113" s="422" t="str">
        <f>IF('Mapa R. Fiscal'!AD116="","",'Mapa R. Fiscal'!AD116)</f>
        <v/>
      </c>
      <c r="M113" s="346" t="str">
        <f>IF('Mapa R. Fiscal'!P116="","",'Mapa R. Fiscal'!P116)</f>
        <v/>
      </c>
      <c r="N113" s="69"/>
      <c r="O113" s="69"/>
      <c r="P113" s="69"/>
      <c r="Q113" s="187"/>
    </row>
    <row r="114" spans="1:17" ht="43.5" customHeight="1" x14ac:dyDescent="0.25">
      <c r="A114" s="118" t="s">
        <v>707</v>
      </c>
      <c r="B114" s="758"/>
      <c r="C114" s="760"/>
      <c r="D114" s="762"/>
      <c r="E114" s="760"/>
      <c r="F114" s="763"/>
      <c r="G114" s="763"/>
      <c r="H114" s="756"/>
      <c r="I114" s="422" t="str">
        <f>IF('Mapa R. Fiscal'!Y117="","",'Mapa R. Fiscal'!Y117)</f>
        <v/>
      </c>
      <c r="J114" s="422" t="str">
        <f>IF('Mapa R. Fiscal'!AA117="","",'Mapa R. Fiscal'!AA117)</f>
        <v/>
      </c>
      <c r="K114" s="422" t="str">
        <f t="shared" si="11"/>
        <v/>
      </c>
      <c r="L114" s="422" t="str">
        <f>IF('Mapa R. Fiscal'!AD117="","",'Mapa R. Fiscal'!AD117)</f>
        <v/>
      </c>
      <c r="M114" s="346" t="str">
        <f>IF('Mapa R. Fiscal'!P117="","",'Mapa R. Fiscal'!P117)</f>
        <v/>
      </c>
      <c r="N114" s="69"/>
      <c r="O114" s="69"/>
      <c r="P114" s="69"/>
      <c r="Q114" s="187"/>
    </row>
    <row r="115" spans="1:17" ht="43.5" customHeight="1" x14ac:dyDescent="0.25">
      <c r="A115" s="118" t="s">
        <v>708</v>
      </c>
      <c r="B115" s="757"/>
      <c r="C115" s="759" t="str">
        <f>IF('Mapa R. Fiscal'!E118="","",'Mapa R. Fiscal'!E118)</f>
        <v/>
      </c>
      <c r="D115" s="761"/>
      <c r="E115" s="759" t="str">
        <f>IF('Mapa R. Fiscal'!D118="","",'Mapa R. Fiscal'!D118)</f>
        <v/>
      </c>
      <c r="F115" s="841" t="str">
        <f>IF('Mapa R. Fiscal'!H118="","",'Mapa R. Fiscal'!H118)</f>
        <v/>
      </c>
      <c r="G115" s="841" t="str">
        <f>IF('Mapa R. Fiscal'!L118="","",'Mapa R. Fiscal'!L118)</f>
        <v/>
      </c>
      <c r="H115" s="84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2" t="str">
        <f>IF('Mapa R. Fiscal'!Y118="","",'Mapa R. Fiscal'!Y118)</f>
        <v/>
      </c>
      <c r="J115" s="422" t="str">
        <f>IF('Mapa R. Fiscal'!AA118="","",'Mapa R. Fiscal'!AA118)</f>
        <v/>
      </c>
      <c r="K115" s="422" t="str">
        <f t="shared" si="11"/>
        <v/>
      </c>
      <c r="L115" s="422" t="str">
        <f>IF('Mapa R. Fiscal'!AD118="","",'Mapa R. Fiscal'!AD118)</f>
        <v/>
      </c>
      <c r="M115" s="346" t="str">
        <f>IF('Mapa R. Fiscal'!P118="","",'Mapa R. Fiscal'!P118)</f>
        <v/>
      </c>
      <c r="N115" s="69"/>
      <c r="O115" s="69"/>
      <c r="P115" s="69"/>
      <c r="Q115" s="187"/>
    </row>
    <row r="116" spans="1:17" ht="43.5" customHeight="1" x14ac:dyDescent="0.25">
      <c r="A116" s="118" t="s">
        <v>709</v>
      </c>
      <c r="B116" s="758"/>
      <c r="C116" s="760"/>
      <c r="D116" s="762"/>
      <c r="E116" s="760"/>
      <c r="F116" s="763"/>
      <c r="G116" s="763"/>
      <c r="H116" s="756"/>
      <c r="I116" s="422" t="str">
        <f>IF('Mapa R. Fiscal'!Y119="","",'Mapa R. Fiscal'!Y119)</f>
        <v/>
      </c>
      <c r="J116" s="422" t="str">
        <f>IF('Mapa R. Fiscal'!AA119="","",'Mapa R. Fiscal'!AA119)</f>
        <v/>
      </c>
      <c r="K116" s="422" t="str">
        <f t="shared" si="11"/>
        <v/>
      </c>
      <c r="L116" s="422" t="str">
        <f>IF('Mapa R. Fiscal'!AD119="","",'Mapa R. Fiscal'!AD119)</f>
        <v/>
      </c>
      <c r="M116" s="346" t="str">
        <f>IF('Mapa R. Fiscal'!P119="","",'Mapa R. Fiscal'!P119)</f>
        <v/>
      </c>
      <c r="N116" s="69"/>
      <c r="O116" s="69"/>
      <c r="P116" s="69"/>
      <c r="Q116" s="187"/>
    </row>
    <row r="117" spans="1:17" ht="43.5" customHeight="1" x14ac:dyDescent="0.25">
      <c r="A117" s="118" t="s">
        <v>710</v>
      </c>
      <c r="B117" s="758"/>
      <c r="C117" s="760"/>
      <c r="D117" s="762"/>
      <c r="E117" s="760"/>
      <c r="F117" s="763"/>
      <c r="G117" s="763"/>
      <c r="H117" s="756"/>
      <c r="I117" s="422" t="str">
        <f>IF('Mapa R. Fiscal'!Y120="","",'Mapa R. Fiscal'!Y120)</f>
        <v/>
      </c>
      <c r="J117" s="422" t="str">
        <f>IF('Mapa R. Fiscal'!AA120="","",'Mapa R. Fiscal'!AA120)</f>
        <v/>
      </c>
      <c r="K117" s="422" t="str">
        <f t="shared" si="11"/>
        <v/>
      </c>
      <c r="L117" s="422" t="str">
        <f>IF('Mapa R. Fiscal'!AD120="","",'Mapa R. Fiscal'!AD120)</f>
        <v/>
      </c>
      <c r="M117" s="346" t="str">
        <f>IF('Mapa R. Fiscal'!P120="","",'Mapa R. Fiscal'!P120)</f>
        <v/>
      </c>
      <c r="N117" s="69"/>
      <c r="O117" s="69"/>
      <c r="P117" s="69"/>
      <c r="Q117" s="187"/>
    </row>
    <row r="118" spans="1:17" ht="43.5" customHeight="1" x14ac:dyDescent="0.25">
      <c r="A118" s="118" t="s">
        <v>711</v>
      </c>
      <c r="B118" s="758"/>
      <c r="C118" s="760"/>
      <c r="D118" s="762"/>
      <c r="E118" s="760"/>
      <c r="F118" s="763"/>
      <c r="G118" s="763"/>
      <c r="H118" s="756"/>
      <c r="I118" s="422" t="str">
        <f>IF('Mapa R. Fiscal'!Y121="","",'Mapa R. Fiscal'!Y121)</f>
        <v/>
      </c>
      <c r="J118" s="422" t="str">
        <f>IF('Mapa R. Fiscal'!AA121="","",'Mapa R. Fiscal'!AA121)</f>
        <v/>
      </c>
      <c r="K118" s="422" t="str">
        <f t="shared" si="11"/>
        <v/>
      </c>
      <c r="L118" s="422" t="str">
        <f>IF('Mapa R. Fiscal'!AD121="","",'Mapa R. Fiscal'!AD121)</f>
        <v/>
      </c>
      <c r="M118" s="346" t="str">
        <f>IF('Mapa R. Fiscal'!P121="","",'Mapa R. Fiscal'!P121)</f>
        <v/>
      </c>
      <c r="N118" s="69"/>
      <c r="O118" s="69"/>
      <c r="P118" s="69"/>
      <c r="Q118" s="187"/>
    </row>
    <row r="119" spans="1:17" ht="43.5" customHeight="1" x14ac:dyDescent="0.25">
      <c r="A119" s="118" t="s">
        <v>712</v>
      </c>
      <c r="B119" s="758"/>
      <c r="C119" s="760"/>
      <c r="D119" s="762"/>
      <c r="E119" s="760"/>
      <c r="F119" s="763"/>
      <c r="G119" s="763"/>
      <c r="H119" s="756"/>
      <c r="I119" s="422" t="str">
        <f>IF('Mapa R. Fiscal'!Y122="","",'Mapa R. Fiscal'!Y122)</f>
        <v/>
      </c>
      <c r="J119" s="422" t="str">
        <f>IF('Mapa R. Fiscal'!AA122="","",'Mapa R. Fiscal'!AA122)</f>
        <v/>
      </c>
      <c r="K119" s="422" t="str">
        <f t="shared" si="11"/>
        <v/>
      </c>
      <c r="L119" s="422" t="str">
        <f>IF('Mapa R. Fiscal'!AD122="","",'Mapa R. Fiscal'!AD122)</f>
        <v/>
      </c>
      <c r="M119" s="346" t="str">
        <f>IF('Mapa R. Fiscal'!P122="","",'Mapa R. Fiscal'!P122)</f>
        <v/>
      </c>
      <c r="N119" s="69"/>
      <c r="O119" s="69"/>
      <c r="P119" s="69"/>
      <c r="Q119" s="187"/>
    </row>
    <row r="120" spans="1:17" ht="43.5" customHeight="1" x14ac:dyDescent="0.25">
      <c r="A120" s="118" t="s">
        <v>713</v>
      </c>
      <c r="B120" s="758"/>
      <c r="C120" s="760"/>
      <c r="D120" s="762"/>
      <c r="E120" s="760"/>
      <c r="F120" s="763"/>
      <c r="G120" s="763"/>
      <c r="H120" s="756"/>
      <c r="I120" s="422" t="str">
        <f>IF('Mapa R. Fiscal'!Y123="","",'Mapa R. Fiscal'!Y123)</f>
        <v/>
      </c>
      <c r="J120" s="422" t="str">
        <f>IF('Mapa R. Fiscal'!AA123="","",'Mapa R. Fiscal'!AA123)</f>
        <v/>
      </c>
      <c r="K120" s="422" t="str">
        <f t="shared" si="11"/>
        <v/>
      </c>
      <c r="L120" s="422" t="str">
        <f>IF('Mapa R. Fiscal'!AD123="","",'Mapa R. Fiscal'!AD123)</f>
        <v/>
      </c>
      <c r="M120" s="346" t="str">
        <f>IF('Mapa R. Fiscal'!P123="","",'Mapa R. Fiscal'!P123)</f>
        <v/>
      </c>
      <c r="N120" s="69"/>
      <c r="O120" s="69"/>
      <c r="P120" s="69"/>
      <c r="Q120" s="187"/>
    </row>
    <row r="121" spans="1:17" ht="43.5" customHeight="1" x14ac:dyDescent="0.25">
      <c r="A121" s="118" t="s">
        <v>714</v>
      </c>
      <c r="B121" s="757"/>
      <c r="C121" s="759" t="str">
        <f>IF('Mapa R. Fiscal'!E124="","",'Mapa R. Fiscal'!E124)</f>
        <v/>
      </c>
      <c r="D121" s="761"/>
      <c r="E121" s="759" t="str">
        <f>IF('Mapa R. Fiscal'!D124="","",'Mapa R. Fiscal'!D124)</f>
        <v/>
      </c>
      <c r="F121" s="841" t="str">
        <f>IF('Mapa R. Fiscal'!H124="","",'Mapa R. Fiscal'!H124)</f>
        <v/>
      </c>
      <c r="G121" s="841" t="str">
        <f>IF('Mapa R. Fiscal'!L124="","",'Mapa R. Fiscal'!L124)</f>
        <v/>
      </c>
      <c r="H121" s="84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2" t="str">
        <f>IF('Mapa R. Fiscal'!Y124="","",'Mapa R. Fiscal'!Y124)</f>
        <v/>
      </c>
      <c r="J121" s="422" t="str">
        <f>IF('Mapa R. Fiscal'!AA124="","",'Mapa R. Fiscal'!AA124)</f>
        <v/>
      </c>
      <c r="K121" s="422" t="str">
        <f t="shared" si="11"/>
        <v/>
      </c>
      <c r="L121" s="422" t="str">
        <f>IF('Mapa R. Fiscal'!AD124="","",'Mapa R. Fiscal'!AD124)</f>
        <v/>
      </c>
      <c r="M121" s="346" t="str">
        <f>IF('Mapa R. Fiscal'!P124="","",'Mapa R. Fiscal'!P124)</f>
        <v/>
      </c>
      <c r="N121" s="69"/>
      <c r="O121" s="69"/>
      <c r="P121" s="69"/>
      <c r="Q121" s="187"/>
    </row>
    <row r="122" spans="1:17" ht="43.5" customHeight="1" x14ac:dyDescent="0.25">
      <c r="A122" s="118" t="s">
        <v>715</v>
      </c>
      <c r="B122" s="758"/>
      <c r="C122" s="760"/>
      <c r="D122" s="762"/>
      <c r="E122" s="760"/>
      <c r="F122" s="763"/>
      <c r="G122" s="763"/>
      <c r="H122" s="756"/>
      <c r="I122" s="422" t="str">
        <f>IF('Mapa R. Fiscal'!Y125="","",'Mapa R. Fiscal'!Y125)</f>
        <v/>
      </c>
      <c r="J122" s="422" t="str">
        <f>IF('Mapa R. Fiscal'!AA125="","",'Mapa R. Fiscal'!AA125)</f>
        <v/>
      </c>
      <c r="K122" s="422" t="str">
        <f t="shared" si="11"/>
        <v/>
      </c>
      <c r="L122" s="422" t="str">
        <f>IF('Mapa R. Fiscal'!AD125="","",'Mapa R. Fiscal'!AD125)</f>
        <v/>
      </c>
      <c r="M122" s="346" t="str">
        <f>IF('Mapa R. Fiscal'!P125="","",'Mapa R. Fiscal'!P125)</f>
        <v/>
      </c>
      <c r="N122" s="69"/>
      <c r="O122" s="69"/>
      <c r="P122" s="69"/>
      <c r="Q122" s="187"/>
    </row>
    <row r="123" spans="1:17" ht="43.5" customHeight="1" x14ac:dyDescent="0.25">
      <c r="A123" s="118" t="s">
        <v>716</v>
      </c>
      <c r="B123" s="758"/>
      <c r="C123" s="760"/>
      <c r="D123" s="762"/>
      <c r="E123" s="760"/>
      <c r="F123" s="763"/>
      <c r="G123" s="763"/>
      <c r="H123" s="756"/>
      <c r="I123" s="422" t="str">
        <f>IF('Mapa R. Fiscal'!Y126="","",'Mapa R. Fiscal'!Y126)</f>
        <v/>
      </c>
      <c r="J123" s="422" t="str">
        <f>IF('Mapa R. Fiscal'!AA126="","",'Mapa R. Fiscal'!AA126)</f>
        <v/>
      </c>
      <c r="K123" s="422" t="str">
        <f t="shared" si="11"/>
        <v/>
      </c>
      <c r="L123" s="422" t="str">
        <f>IF('Mapa R. Fiscal'!AD126="","",'Mapa R. Fiscal'!AD126)</f>
        <v/>
      </c>
      <c r="M123" s="346" t="str">
        <f>IF('Mapa R. Fiscal'!P126="","",'Mapa R. Fiscal'!P126)</f>
        <v/>
      </c>
      <c r="N123" s="69"/>
      <c r="O123" s="69"/>
      <c r="P123" s="69"/>
      <c r="Q123" s="187"/>
    </row>
    <row r="124" spans="1:17" ht="43.5" customHeight="1" x14ac:dyDescent="0.25">
      <c r="A124" s="118" t="s">
        <v>717</v>
      </c>
      <c r="B124" s="758"/>
      <c r="C124" s="760"/>
      <c r="D124" s="762"/>
      <c r="E124" s="760"/>
      <c r="F124" s="763"/>
      <c r="G124" s="763"/>
      <c r="H124" s="756"/>
      <c r="I124" s="422" t="str">
        <f>IF('Mapa R. Fiscal'!Y127="","",'Mapa R. Fiscal'!Y127)</f>
        <v/>
      </c>
      <c r="J124" s="422" t="str">
        <f>IF('Mapa R. Fiscal'!AA127="","",'Mapa R. Fiscal'!AA127)</f>
        <v/>
      </c>
      <c r="K124" s="422" t="str">
        <f t="shared" si="11"/>
        <v/>
      </c>
      <c r="L124" s="422" t="str">
        <f>IF('Mapa R. Fiscal'!AD127="","",'Mapa R. Fiscal'!AD127)</f>
        <v/>
      </c>
      <c r="M124" s="346" t="str">
        <f>IF('Mapa R. Fiscal'!P127="","",'Mapa R. Fiscal'!P127)</f>
        <v/>
      </c>
      <c r="N124" s="69"/>
      <c r="O124" s="69"/>
      <c r="P124" s="69"/>
      <c r="Q124" s="187"/>
    </row>
    <row r="125" spans="1:17" ht="43.5" customHeight="1" x14ac:dyDescent="0.25">
      <c r="A125" s="118" t="s">
        <v>718</v>
      </c>
      <c r="B125" s="758"/>
      <c r="C125" s="760"/>
      <c r="D125" s="762"/>
      <c r="E125" s="760"/>
      <c r="F125" s="763"/>
      <c r="G125" s="763"/>
      <c r="H125" s="756"/>
      <c r="I125" s="422" t="str">
        <f>IF('Mapa R. Fiscal'!Y128="","",'Mapa R. Fiscal'!Y128)</f>
        <v/>
      </c>
      <c r="J125" s="422" t="str">
        <f>IF('Mapa R. Fiscal'!AA128="","",'Mapa R. Fiscal'!AA128)</f>
        <v/>
      </c>
      <c r="K125" s="422" t="str">
        <f t="shared" si="11"/>
        <v/>
      </c>
      <c r="L125" s="422" t="str">
        <f>IF('Mapa R. Fiscal'!AD128="","",'Mapa R. Fiscal'!AD128)</f>
        <v/>
      </c>
      <c r="M125" s="346" t="str">
        <f>IF('Mapa R. Fiscal'!P128="","",'Mapa R. Fiscal'!P128)</f>
        <v/>
      </c>
      <c r="N125" s="69"/>
      <c r="O125" s="69"/>
      <c r="P125" s="69"/>
      <c r="Q125" s="187"/>
    </row>
    <row r="126" spans="1:17" ht="43.5" customHeight="1" x14ac:dyDescent="0.25">
      <c r="A126" s="118" t="s">
        <v>719</v>
      </c>
      <c r="B126" s="758"/>
      <c r="C126" s="760"/>
      <c r="D126" s="762"/>
      <c r="E126" s="760"/>
      <c r="F126" s="763"/>
      <c r="G126" s="763"/>
      <c r="H126" s="756"/>
      <c r="I126" s="422" t="str">
        <f>IF('Mapa R. Fiscal'!Y129="","",'Mapa R. Fiscal'!Y129)</f>
        <v/>
      </c>
      <c r="J126" s="422" t="str">
        <f>IF('Mapa R. Fiscal'!AA129="","",'Mapa R. Fiscal'!AA129)</f>
        <v/>
      </c>
      <c r="K126" s="422" t="str">
        <f t="shared" si="11"/>
        <v/>
      </c>
      <c r="L126" s="422" t="str">
        <f>IF('Mapa R. Fiscal'!AD129="","",'Mapa R. Fiscal'!AD129)</f>
        <v/>
      </c>
      <c r="M126" s="346" t="str">
        <f>IF('Mapa R. Fiscal'!P129="","",'Mapa R. Fiscal'!P129)</f>
        <v/>
      </c>
      <c r="N126" s="69"/>
      <c r="O126" s="69"/>
      <c r="P126" s="69"/>
      <c r="Q126" s="187"/>
    </row>
    <row r="127" spans="1:17" ht="43.5" customHeight="1" x14ac:dyDescent="0.25">
      <c r="A127" s="118" t="s">
        <v>720</v>
      </c>
      <c r="B127" s="757"/>
      <c r="C127" s="759" t="str">
        <f>IF('Mapa R. Fiscal'!E130="","",'Mapa R. Fiscal'!E130)</f>
        <v/>
      </c>
      <c r="D127" s="761"/>
      <c r="E127" s="759" t="str">
        <f>IF('Mapa R. Fiscal'!D130="","",'Mapa R. Fiscal'!D130)</f>
        <v/>
      </c>
      <c r="F127" s="841" t="str">
        <f>IF('Mapa R. Fiscal'!H130="","",'Mapa R. Fiscal'!H130)</f>
        <v/>
      </c>
      <c r="G127" s="841" t="str">
        <f>IF('Mapa R. Fiscal'!L130="","",'Mapa R. Fiscal'!L130)</f>
        <v/>
      </c>
      <c r="H127" s="84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2" t="str">
        <f>IF('Mapa R. Fiscal'!Y130="","",'Mapa R. Fiscal'!Y130)</f>
        <v/>
      </c>
      <c r="J127" s="422" t="str">
        <f>IF('Mapa R. Fiscal'!AA130="","",'Mapa R. Fiscal'!AA130)</f>
        <v/>
      </c>
      <c r="K127" s="422" t="str">
        <f t="shared" si="11"/>
        <v/>
      </c>
      <c r="L127" s="422" t="str">
        <f>IF('Mapa R. Fiscal'!AD130="","",'Mapa R. Fiscal'!AD130)</f>
        <v/>
      </c>
      <c r="M127" s="346" t="str">
        <f>IF('Mapa R. Fiscal'!P130="","",'Mapa R. Fiscal'!P130)</f>
        <v/>
      </c>
      <c r="N127" s="69"/>
      <c r="O127" s="69"/>
      <c r="P127" s="69"/>
      <c r="Q127" s="187"/>
    </row>
    <row r="128" spans="1:17" ht="43.5" customHeight="1" x14ac:dyDescent="0.25">
      <c r="A128" s="118" t="s">
        <v>721</v>
      </c>
      <c r="B128" s="758"/>
      <c r="C128" s="760"/>
      <c r="D128" s="762"/>
      <c r="E128" s="760"/>
      <c r="F128" s="763"/>
      <c r="G128" s="763"/>
      <c r="H128" s="756"/>
      <c r="I128" s="422" t="str">
        <f>IF('Mapa R. Fiscal'!Y131="","",'Mapa R. Fiscal'!Y131)</f>
        <v/>
      </c>
      <c r="J128" s="422" t="str">
        <f>IF('Mapa R. Fiscal'!AA131="","",'Mapa R. Fiscal'!AA131)</f>
        <v/>
      </c>
      <c r="K128" s="422" t="str">
        <f t="shared" si="11"/>
        <v/>
      </c>
      <c r="L128" s="422" t="str">
        <f>IF('Mapa R. Fiscal'!AD131="","",'Mapa R. Fiscal'!AD131)</f>
        <v/>
      </c>
      <c r="M128" s="346" t="str">
        <f>IF('Mapa R. Fiscal'!P131="","",'Mapa R. Fiscal'!P131)</f>
        <v/>
      </c>
      <c r="N128" s="69"/>
      <c r="O128" s="69"/>
      <c r="P128" s="69"/>
      <c r="Q128" s="187"/>
    </row>
    <row r="129" spans="1:17" ht="43.5" customHeight="1" x14ac:dyDescent="0.25">
      <c r="A129" s="118" t="s">
        <v>722</v>
      </c>
      <c r="B129" s="758"/>
      <c r="C129" s="760"/>
      <c r="D129" s="762"/>
      <c r="E129" s="760"/>
      <c r="F129" s="763"/>
      <c r="G129" s="763"/>
      <c r="H129" s="756"/>
      <c r="I129" s="422" t="str">
        <f>IF('Mapa R. Fiscal'!Y132="","",'Mapa R. Fiscal'!Y132)</f>
        <v/>
      </c>
      <c r="J129" s="422" t="str">
        <f>IF('Mapa R. Fiscal'!AA132="","",'Mapa R. Fiscal'!AA132)</f>
        <v/>
      </c>
      <c r="K129" s="422" t="str">
        <f t="shared" si="11"/>
        <v/>
      </c>
      <c r="L129" s="422" t="str">
        <f>IF('Mapa R. Fiscal'!AD132="","",'Mapa R. Fiscal'!AD132)</f>
        <v/>
      </c>
      <c r="M129" s="346" t="str">
        <f>IF('Mapa R. Fiscal'!P132="","",'Mapa R. Fiscal'!P132)</f>
        <v/>
      </c>
      <c r="N129" s="69"/>
      <c r="O129" s="69"/>
      <c r="P129" s="69"/>
      <c r="Q129" s="187"/>
    </row>
    <row r="130" spans="1:17" ht="43.5" customHeight="1" x14ac:dyDescent="0.25">
      <c r="A130" s="118" t="s">
        <v>723</v>
      </c>
      <c r="B130" s="758"/>
      <c r="C130" s="760"/>
      <c r="D130" s="762"/>
      <c r="E130" s="760"/>
      <c r="F130" s="763"/>
      <c r="G130" s="763"/>
      <c r="H130" s="756"/>
      <c r="I130" s="422" t="str">
        <f>IF('Mapa R. Fiscal'!Y133="","",'Mapa R. Fiscal'!Y133)</f>
        <v/>
      </c>
      <c r="J130" s="422" t="str">
        <f>IF('Mapa R. Fiscal'!AA133="","",'Mapa R. Fiscal'!AA133)</f>
        <v/>
      </c>
      <c r="K130" s="422" t="str">
        <f t="shared" si="11"/>
        <v/>
      </c>
      <c r="L130" s="422" t="str">
        <f>IF('Mapa R. Fiscal'!AD133="","",'Mapa R. Fiscal'!AD133)</f>
        <v/>
      </c>
      <c r="M130" s="346" t="str">
        <f>IF('Mapa R. Fiscal'!P133="","",'Mapa R. Fiscal'!P133)</f>
        <v/>
      </c>
      <c r="N130" s="69"/>
      <c r="O130" s="69"/>
      <c r="P130" s="69"/>
      <c r="Q130" s="187"/>
    </row>
    <row r="131" spans="1:17" ht="43.5" customHeight="1" x14ac:dyDescent="0.25">
      <c r="A131" s="118" t="s">
        <v>724</v>
      </c>
      <c r="B131" s="758"/>
      <c r="C131" s="760"/>
      <c r="D131" s="762"/>
      <c r="E131" s="760"/>
      <c r="F131" s="763"/>
      <c r="G131" s="763"/>
      <c r="H131" s="756"/>
      <c r="I131" s="422" t="str">
        <f>IF('Mapa R. Fiscal'!Y134="","",'Mapa R. Fiscal'!Y134)</f>
        <v/>
      </c>
      <c r="J131" s="422" t="str">
        <f>IF('Mapa R. Fiscal'!AA134="","",'Mapa R. Fiscal'!AA134)</f>
        <v/>
      </c>
      <c r="K131" s="422" t="str">
        <f t="shared" si="11"/>
        <v/>
      </c>
      <c r="L131" s="422" t="str">
        <f>IF('Mapa R. Fiscal'!AD134="","",'Mapa R. Fiscal'!AD134)</f>
        <v/>
      </c>
      <c r="M131" s="346" t="str">
        <f>IF('Mapa R. Fiscal'!P134="","",'Mapa R. Fiscal'!P134)</f>
        <v/>
      </c>
      <c r="N131" s="69"/>
      <c r="O131" s="69"/>
      <c r="P131" s="69"/>
      <c r="Q131" s="187"/>
    </row>
    <row r="132" spans="1:17" ht="43.5" customHeight="1" x14ac:dyDescent="0.25">
      <c r="A132" s="118" t="s">
        <v>725</v>
      </c>
      <c r="B132" s="758"/>
      <c r="C132" s="760"/>
      <c r="D132" s="762"/>
      <c r="E132" s="760"/>
      <c r="F132" s="763"/>
      <c r="G132" s="763"/>
      <c r="H132" s="756"/>
      <c r="I132" s="422" t="str">
        <f>IF('Mapa R. Fiscal'!Y135="","",'Mapa R. Fiscal'!Y135)</f>
        <v/>
      </c>
      <c r="J132" s="422" t="str">
        <f>IF('Mapa R. Fiscal'!AA135="","",'Mapa R. Fiscal'!AA135)</f>
        <v/>
      </c>
      <c r="K132" s="422" t="str">
        <f t="shared" si="11"/>
        <v/>
      </c>
      <c r="L132" s="422" t="str">
        <f>IF('Mapa R. Fiscal'!AD135="","",'Mapa R. Fiscal'!AD135)</f>
        <v/>
      </c>
      <c r="M132" s="346" t="str">
        <f>IF('Mapa R. Fiscal'!P135="","",'Mapa R. Fiscal'!P135)</f>
        <v/>
      </c>
      <c r="N132" s="69"/>
      <c r="O132" s="69"/>
      <c r="P132" s="69"/>
      <c r="Q132" s="187"/>
    </row>
    <row r="133" spans="1:17" ht="43.5" customHeight="1" x14ac:dyDescent="0.25">
      <c r="A133" s="118" t="s">
        <v>726</v>
      </c>
      <c r="B133" s="757"/>
      <c r="C133" s="759" t="str">
        <f>IF('Mapa R. Fiscal'!E136="","",'Mapa R. Fiscal'!E136)</f>
        <v/>
      </c>
      <c r="D133" s="761"/>
      <c r="E133" s="759" t="str">
        <f>IF('Mapa R. Fiscal'!D136="","",'Mapa R. Fiscal'!D136)</f>
        <v/>
      </c>
      <c r="F133" s="841" t="str">
        <f>IF('Mapa R. Fiscal'!H136="","",'Mapa R. Fiscal'!H136)</f>
        <v/>
      </c>
      <c r="G133" s="841" t="str">
        <f>IF('Mapa R. Fiscal'!L136="","",'Mapa R. Fiscal'!L136)</f>
        <v/>
      </c>
      <c r="H133" s="84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2" t="str">
        <f>IF('Mapa R. Fiscal'!Y136="","",'Mapa R. Fiscal'!Y136)</f>
        <v/>
      </c>
      <c r="J133" s="422" t="str">
        <f>IF('Mapa R. Fiscal'!AA136="","",'Mapa R. Fiscal'!AA136)</f>
        <v/>
      </c>
      <c r="K133" s="422" t="str">
        <f t="shared" si="11"/>
        <v/>
      </c>
      <c r="L133" s="422" t="str">
        <f>IF('Mapa R. Fiscal'!AD136="","",'Mapa R. Fiscal'!AD136)</f>
        <v/>
      </c>
      <c r="M133" s="346" t="str">
        <f>IF('Mapa R. Fiscal'!P136="","",'Mapa R. Fiscal'!P136)</f>
        <v/>
      </c>
      <c r="N133" s="69"/>
      <c r="O133" s="69"/>
      <c r="P133" s="69"/>
      <c r="Q133" s="187"/>
    </row>
    <row r="134" spans="1:17" ht="43.5" customHeight="1" x14ac:dyDescent="0.25">
      <c r="A134" s="118" t="s">
        <v>727</v>
      </c>
      <c r="B134" s="758"/>
      <c r="C134" s="760"/>
      <c r="D134" s="762"/>
      <c r="E134" s="760"/>
      <c r="F134" s="763"/>
      <c r="G134" s="763"/>
      <c r="H134" s="756"/>
      <c r="I134" s="422" t="str">
        <f>IF('Mapa R. Fiscal'!Y137="","",'Mapa R. Fiscal'!Y137)</f>
        <v/>
      </c>
      <c r="J134" s="422" t="str">
        <f>IF('Mapa R. Fiscal'!AA137="","",'Mapa R. Fiscal'!AA137)</f>
        <v/>
      </c>
      <c r="K134" s="422" t="str">
        <f t="shared" si="11"/>
        <v/>
      </c>
      <c r="L134" s="422" t="str">
        <f>IF('Mapa R. Fiscal'!AD137="","",'Mapa R. Fiscal'!AD137)</f>
        <v/>
      </c>
      <c r="M134" s="346" t="str">
        <f>IF('Mapa R. Fiscal'!P137="","",'Mapa R. Fiscal'!P137)</f>
        <v/>
      </c>
      <c r="N134" s="69"/>
      <c r="O134" s="69"/>
      <c r="P134" s="69"/>
      <c r="Q134" s="187"/>
    </row>
    <row r="135" spans="1:17" ht="43.5" customHeight="1" x14ac:dyDescent="0.25">
      <c r="A135" s="118" t="s">
        <v>728</v>
      </c>
      <c r="B135" s="758"/>
      <c r="C135" s="760"/>
      <c r="D135" s="762"/>
      <c r="E135" s="760"/>
      <c r="F135" s="763"/>
      <c r="G135" s="763"/>
      <c r="H135" s="756"/>
      <c r="I135" s="422" t="str">
        <f>IF('Mapa R. Fiscal'!Y138="","",'Mapa R. Fiscal'!Y138)</f>
        <v/>
      </c>
      <c r="J135" s="422" t="str">
        <f>IF('Mapa R. Fiscal'!AA138="","",'Mapa R. Fiscal'!AA138)</f>
        <v/>
      </c>
      <c r="K135" s="422" t="str">
        <f t="shared" si="11"/>
        <v/>
      </c>
      <c r="L135" s="422" t="str">
        <f>IF('Mapa R. Fiscal'!AD138="","",'Mapa R. Fiscal'!AD138)</f>
        <v/>
      </c>
      <c r="M135" s="346" t="str">
        <f>IF('Mapa R. Fiscal'!P138="","",'Mapa R. Fiscal'!P138)</f>
        <v/>
      </c>
      <c r="N135" s="69"/>
      <c r="O135" s="69"/>
      <c r="P135" s="69"/>
      <c r="Q135" s="187"/>
    </row>
    <row r="136" spans="1:17" ht="43.5" customHeight="1" x14ac:dyDescent="0.25">
      <c r="A136" s="118" t="s">
        <v>729</v>
      </c>
      <c r="B136" s="758"/>
      <c r="C136" s="760"/>
      <c r="D136" s="762"/>
      <c r="E136" s="760"/>
      <c r="F136" s="763"/>
      <c r="G136" s="763"/>
      <c r="H136" s="756"/>
      <c r="I136" s="422" t="str">
        <f>IF('Mapa R. Fiscal'!Y139="","",'Mapa R. Fiscal'!Y139)</f>
        <v/>
      </c>
      <c r="J136" s="422" t="str">
        <f>IF('Mapa R. Fiscal'!AA139="","",'Mapa R. Fiscal'!AA139)</f>
        <v/>
      </c>
      <c r="K136" s="422"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2" t="str">
        <f>IF('Mapa R. Fiscal'!AD139="","",'Mapa R. Fiscal'!AD139)</f>
        <v/>
      </c>
      <c r="M136" s="346" t="str">
        <f>IF('Mapa R. Fiscal'!P139="","",'Mapa R. Fiscal'!P139)</f>
        <v/>
      </c>
      <c r="N136" s="69"/>
      <c r="O136" s="69"/>
      <c r="P136" s="69"/>
      <c r="Q136" s="187"/>
    </row>
    <row r="137" spans="1:17" ht="43.5" customHeight="1" x14ac:dyDescent="0.25">
      <c r="A137" s="118" t="s">
        <v>730</v>
      </c>
      <c r="B137" s="758"/>
      <c r="C137" s="760"/>
      <c r="D137" s="762"/>
      <c r="E137" s="760"/>
      <c r="F137" s="763"/>
      <c r="G137" s="763"/>
      <c r="H137" s="756"/>
      <c r="I137" s="422" t="str">
        <f>IF('Mapa R. Fiscal'!Y140="","",'Mapa R. Fiscal'!Y140)</f>
        <v/>
      </c>
      <c r="J137" s="422" t="str">
        <f>IF('Mapa R. Fiscal'!AA140="","",'Mapa R. Fiscal'!AA140)</f>
        <v/>
      </c>
      <c r="K137" s="422" t="str">
        <f t="shared" si="23"/>
        <v/>
      </c>
      <c r="L137" s="422" t="str">
        <f>IF('Mapa R. Fiscal'!AD140="","",'Mapa R. Fiscal'!AD140)</f>
        <v/>
      </c>
      <c r="M137" s="346" t="str">
        <f>IF('Mapa R. Fiscal'!P140="","",'Mapa R. Fiscal'!P140)</f>
        <v/>
      </c>
      <c r="N137" s="69"/>
      <c r="O137" s="69"/>
      <c r="P137" s="69"/>
      <c r="Q137" s="187"/>
    </row>
    <row r="138" spans="1:17" ht="43.5" customHeight="1" x14ac:dyDescent="0.25">
      <c r="A138" s="118" t="s">
        <v>731</v>
      </c>
      <c r="B138" s="758"/>
      <c r="C138" s="760"/>
      <c r="D138" s="762"/>
      <c r="E138" s="760"/>
      <c r="F138" s="763"/>
      <c r="G138" s="763"/>
      <c r="H138" s="756"/>
      <c r="I138" s="422" t="str">
        <f>IF('Mapa R. Fiscal'!Y141="","",'Mapa R. Fiscal'!Y141)</f>
        <v/>
      </c>
      <c r="J138" s="422" t="str">
        <f>IF('Mapa R. Fiscal'!AA141="","",'Mapa R. Fiscal'!AA141)</f>
        <v/>
      </c>
      <c r="K138" s="422" t="str">
        <f t="shared" si="23"/>
        <v/>
      </c>
      <c r="L138" s="422" t="str">
        <f>IF('Mapa R. Fiscal'!AD141="","",'Mapa R. Fiscal'!AD141)</f>
        <v/>
      </c>
      <c r="M138" s="346" t="str">
        <f>IF('Mapa R. Fiscal'!P141="","",'Mapa R. Fiscal'!P141)</f>
        <v/>
      </c>
      <c r="N138" s="69"/>
      <c r="O138" s="69"/>
      <c r="P138" s="69"/>
      <c r="Q138" s="187"/>
    </row>
    <row r="139" spans="1:17" ht="43.5" customHeight="1" x14ac:dyDescent="0.25">
      <c r="A139" s="118" t="s">
        <v>732</v>
      </c>
      <c r="B139" s="757"/>
      <c r="C139" s="759" t="str">
        <f>IF('Mapa R. Fiscal'!E142="","",'Mapa R. Fiscal'!E142)</f>
        <v/>
      </c>
      <c r="D139" s="761"/>
      <c r="E139" s="759" t="str">
        <f>IF('Mapa R. Fiscal'!D142="","",'Mapa R. Fiscal'!D142)</f>
        <v/>
      </c>
      <c r="F139" s="841" t="str">
        <f>IF('Mapa R. Fiscal'!H142="","",'Mapa R. Fiscal'!H142)</f>
        <v/>
      </c>
      <c r="G139" s="841" t="str">
        <f>IF('Mapa R. Fiscal'!L142="","",'Mapa R. Fiscal'!L142)</f>
        <v/>
      </c>
      <c r="H139" s="84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2" t="str">
        <f>IF('Mapa R. Fiscal'!Y142="","",'Mapa R. Fiscal'!Y142)</f>
        <v/>
      </c>
      <c r="J139" s="422" t="str">
        <f>IF('Mapa R. Fiscal'!AA142="","",'Mapa R. Fiscal'!AA142)</f>
        <v/>
      </c>
      <c r="K139" s="422" t="str">
        <f t="shared" si="23"/>
        <v/>
      </c>
      <c r="L139" s="422" t="str">
        <f>IF('Mapa R. Fiscal'!AD142="","",'Mapa R. Fiscal'!AD142)</f>
        <v/>
      </c>
      <c r="M139" s="346" t="str">
        <f>IF('Mapa R. Fiscal'!P142="","",'Mapa R. Fiscal'!P142)</f>
        <v/>
      </c>
      <c r="N139" s="69"/>
      <c r="O139" s="69"/>
      <c r="P139" s="69"/>
      <c r="Q139" s="187"/>
    </row>
    <row r="140" spans="1:17" ht="43.5" customHeight="1" x14ac:dyDescent="0.25">
      <c r="A140" s="118" t="s">
        <v>733</v>
      </c>
      <c r="B140" s="758"/>
      <c r="C140" s="760"/>
      <c r="D140" s="762"/>
      <c r="E140" s="760"/>
      <c r="F140" s="763"/>
      <c r="G140" s="763"/>
      <c r="H140" s="756"/>
      <c r="I140" s="422" t="str">
        <f>IF('Mapa R. Fiscal'!Y143="","",'Mapa R. Fiscal'!Y143)</f>
        <v/>
      </c>
      <c r="J140" s="422" t="str">
        <f>IF('Mapa R. Fiscal'!AA143="","",'Mapa R. Fiscal'!AA143)</f>
        <v/>
      </c>
      <c r="K140" s="422" t="str">
        <f t="shared" si="23"/>
        <v/>
      </c>
      <c r="L140" s="422" t="str">
        <f>IF('Mapa R. Fiscal'!AD143="","",'Mapa R. Fiscal'!AD143)</f>
        <v/>
      </c>
      <c r="M140" s="346" t="str">
        <f>IF('Mapa R. Fiscal'!P143="","",'Mapa R. Fiscal'!P143)</f>
        <v/>
      </c>
      <c r="N140" s="69"/>
      <c r="O140" s="69"/>
      <c r="P140" s="69"/>
      <c r="Q140" s="187"/>
    </row>
    <row r="141" spans="1:17" ht="43.5" customHeight="1" x14ac:dyDescent="0.25">
      <c r="A141" s="118" t="s">
        <v>734</v>
      </c>
      <c r="B141" s="758"/>
      <c r="C141" s="760"/>
      <c r="D141" s="762"/>
      <c r="E141" s="760"/>
      <c r="F141" s="763"/>
      <c r="G141" s="763"/>
      <c r="H141" s="756"/>
      <c r="I141" s="422" t="str">
        <f>IF('Mapa R. Fiscal'!Y144="","",'Mapa R. Fiscal'!Y144)</f>
        <v/>
      </c>
      <c r="J141" s="422" t="str">
        <f>IF('Mapa R. Fiscal'!AA144="","",'Mapa R. Fiscal'!AA144)</f>
        <v/>
      </c>
      <c r="K141" s="422" t="str">
        <f t="shared" si="23"/>
        <v/>
      </c>
      <c r="L141" s="422" t="str">
        <f>IF('Mapa R. Fiscal'!AD144="","",'Mapa R. Fiscal'!AD144)</f>
        <v/>
      </c>
      <c r="M141" s="346" t="str">
        <f>IF('Mapa R. Fiscal'!P144="","",'Mapa R. Fiscal'!P144)</f>
        <v/>
      </c>
      <c r="N141" s="69"/>
      <c r="O141" s="69"/>
      <c r="P141" s="69"/>
      <c r="Q141" s="187"/>
    </row>
    <row r="142" spans="1:17" ht="43.5" customHeight="1" x14ac:dyDescent="0.25">
      <c r="A142" s="118" t="s">
        <v>735</v>
      </c>
      <c r="B142" s="758"/>
      <c r="C142" s="760"/>
      <c r="D142" s="762"/>
      <c r="E142" s="760"/>
      <c r="F142" s="763"/>
      <c r="G142" s="763"/>
      <c r="H142" s="756"/>
      <c r="I142" s="422" t="str">
        <f>IF('Mapa R. Fiscal'!Y145="","",'Mapa R. Fiscal'!Y145)</f>
        <v/>
      </c>
      <c r="J142" s="422" t="str">
        <f>IF('Mapa R. Fiscal'!AA145="","",'Mapa R. Fiscal'!AA145)</f>
        <v/>
      </c>
      <c r="K142" s="422" t="str">
        <f t="shared" si="23"/>
        <v/>
      </c>
      <c r="L142" s="422" t="str">
        <f>IF('Mapa R. Fiscal'!AD145="","",'Mapa R. Fiscal'!AD145)</f>
        <v/>
      </c>
      <c r="M142" s="346" t="str">
        <f>IF('Mapa R. Fiscal'!P145="","",'Mapa R. Fiscal'!P145)</f>
        <v/>
      </c>
      <c r="N142" s="69"/>
      <c r="O142" s="69"/>
      <c r="P142" s="69"/>
      <c r="Q142" s="187"/>
    </row>
    <row r="143" spans="1:17" ht="43.5" customHeight="1" x14ac:dyDescent="0.25">
      <c r="A143" s="118" t="s">
        <v>736</v>
      </c>
      <c r="B143" s="758"/>
      <c r="C143" s="760"/>
      <c r="D143" s="762"/>
      <c r="E143" s="760"/>
      <c r="F143" s="763"/>
      <c r="G143" s="763"/>
      <c r="H143" s="756"/>
      <c r="I143" s="422" t="str">
        <f>IF('Mapa R. Fiscal'!Y146="","",'Mapa R. Fiscal'!Y146)</f>
        <v/>
      </c>
      <c r="J143" s="422" t="str">
        <f>IF('Mapa R. Fiscal'!AA146="","",'Mapa R. Fiscal'!AA146)</f>
        <v/>
      </c>
      <c r="K143" s="422" t="str">
        <f t="shared" si="23"/>
        <v/>
      </c>
      <c r="L143" s="422" t="str">
        <f>IF('Mapa R. Fiscal'!AD146="","",'Mapa R. Fiscal'!AD146)</f>
        <v/>
      </c>
      <c r="M143" s="346" t="str">
        <f>IF('Mapa R. Fiscal'!P146="","",'Mapa R. Fiscal'!P146)</f>
        <v/>
      </c>
      <c r="N143" s="69"/>
      <c r="O143" s="69"/>
      <c r="P143" s="69"/>
      <c r="Q143" s="187"/>
    </row>
    <row r="144" spans="1:17" ht="43.5" customHeight="1" x14ac:dyDescent="0.25">
      <c r="A144" s="118" t="s">
        <v>737</v>
      </c>
      <c r="B144" s="758"/>
      <c r="C144" s="760"/>
      <c r="D144" s="762"/>
      <c r="E144" s="760"/>
      <c r="F144" s="763"/>
      <c r="G144" s="763"/>
      <c r="H144" s="756"/>
      <c r="I144" s="422" t="str">
        <f>IF('Mapa R. Fiscal'!Y147="","",'Mapa R. Fiscal'!Y147)</f>
        <v/>
      </c>
      <c r="J144" s="422" t="str">
        <f>IF('Mapa R. Fiscal'!AA147="","",'Mapa R. Fiscal'!AA147)</f>
        <v/>
      </c>
      <c r="K144" s="422" t="str">
        <f t="shared" si="23"/>
        <v/>
      </c>
      <c r="L144" s="422" t="str">
        <f>IF('Mapa R. Fiscal'!AD147="","",'Mapa R. Fiscal'!AD147)</f>
        <v/>
      </c>
      <c r="M144" s="346" t="str">
        <f>IF('Mapa R. Fiscal'!P147="","",'Mapa R. Fiscal'!P147)</f>
        <v/>
      </c>
      <c r="N144" s="69"/>
      <c r="O144" s="69"/>
      <c r="P144" s="69"/>
      <c r="Q144" s="187"/>
    </row>
    <row r="145" spans="1:17" ht="43.5" customHeight="1" x14ac:dyDescent="0.25">
      <c r="A145" s="118" t="s">
        <v>738</v>
      </c>
      <c r="B145" s="757"/>
      <c r="C145" s="759" t="str">
        <f>IF('Mapa R. Fiscal'!E148="","",'Mapa R. Fiscal'!E148)</f>
        <v/>
      </c>
      <c r="D145" s="761"/>
      <c r="E145" s="759" t="str">
        <f>IF('Mapa R. Fiscal'!D148="","",'Mapa R. Fiscal'!D148)</f>
        <v/>
      </c>
      <c r="F145" s="841" t="str">
        <f>IF('Mapa R. Fiscal'!H148="","",'Mapa R. Fiscal'!H148)</f>
        <v/>
      </c>
      <c r="G145" s="841" t="str">
        <f>IF('Mapa R. Fiscal'!L148="","",'Mapa R. Fiscal'!L148)</f>
        <v/>
      </c>
      <c r="H145" s="84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2" t="str">
        <f>IF('Mapa R. Fiscal'!Y148="","",'Mapa R. Fiscal'!Y148)</f>
        <v/>
      </c>
      <c r="J145" s="422" t="str">
        <f>IF('Mapa R. Fiscal'!AA148="","",'Mapa R. Fiscal'!AA148)</f>
        <v/>
      </c>
      <c r="K145" s="422" t="str">
        <f t="shared" si="23"/>
        <v/>
      </c>
      <c r="L145" s="422" t="str">
        <f>IF('Mapa R. Fiscal'!AD148="","",'Mapa R. Fiscal'!AD148)</f>
        <v/>
      </c>
      <c r="M145" s="346" t="str">
        <f>IF('Mapa R. Fiscal'!P148="","",'Mapa R. Fiscal'!P148)</f>
        <v/>
      </c>
      <c r="N145" s="69"/>
      <c r="O145" s="69"/>
      <c r="P145" s="69"/>
      <c r="Q145" s="187"/>
    </row>
    <row r="146" spans="1:17" ht="43.5" customHeight="1" x14ac:dyDescent="0.25">
      <c r="A146" s="118" t="s">
        <v>739</v>
      </c>
      <c r="B146" s="758"/>
      <c r="C146" s="760"/>
      <c r="D146" s="762"/>
      <c r="E146" s="760"/>
      <c r="F146" s="763"/>
      <c r="G146" s="763"/>
      <c r="H146" s="756"/>
      <c r="I146" s="422" t="str">
        <f>IF('Mapa R. Fiscal'!Y149="","",'Mapa R. Fiscal'!Y149)</f>
        <v/>
      </c>
      <c r="J146" s="422" t="str">
        <f>IF('Mapa R. Fiscal'!AA149="","",'Mapa R. Fiscal'!AA149)</f>
        <v/>
      </c>
      <c r="K146" s="422" t="str">
        <f t="shared" si="23"/>
        <v/>
      </c>
      <c r="L146" s="422" t="str">
        <f>IF('Mapa R. Fiscal'!AD149="","",'Mapa R. Fiscal'!AD149)</f>
        <v/>
      </c>
      <c r="M146" s="346" t="str">
        <f>IF('Mapa R. Fiscal'!P149="","",'Mapa R. Fiscal'!P149)</f>
        <v/>
      </c>
      <c r="N146" s="69"/>
      <c r="O146" s="69"/>
      <c r="P146" s="69"/>
      <c r="Q146" s="187"/>
    </row>
    <row r="147" spans="1:17" ht="43.5" customHeight="1" x14ac:dyDescent="0.25">
      <c r="A147" s="118" t="s">
        <v>740</v>
      </c>
      <c r="B147" s="758"/>
      <c r="C147" s="760"/>
      <c r="D147" s="762"/>
      <c r="E147" s="760"/>
      <c r="F147" s="763"/>
      <c r="G147" s="763"/>
      <c r="H147" s="756"/>
      <c r="I147" s="422" t="str">
        <f>IF('Mapa R. Fiscal'!Y150="","",'Mapa R. Fiscal'!Y150)</f>
        <v/>
      </c>
      <c r="J147" s="422" t="str">
        <f>IF('Mapa R. Fiscal'!AA150="","",'Mapa R. Fiscal'!AA150)</f>
        <v/>
      </c>
      <c r="K147" s="422" t="str">
        <f t="shared" si="23"/>
        <v/>
      </c>
      <c r="L147" s="422" t="str">
        <f>IF('Mapa R. Fiscal'!AD150="","",'Mapa R. Fiscal'!AD150)</f>
        <v/>
      </c>
      <c r="M147" s="346" t="str">
        <f>IF('Mapa R. Fiscal'!P150="","",'Mapa R. Fiscal'!P150)</f>
        <v/>
      </c>
      <c r="N147" s="69"/>
      <c r="O147" s="69"/>
      <c r="P147" s="69"/>
      <c r="Q147" s="187"/>
    </row>
    <row r="148" spans="1:17" ht="43.5" customHeight="1" x14ac:dyDescent="0.25">
      <c r="A148" s="118" t="s">
        <v>741</v>
      </c>
      <c r="B148" s="758"/>
      <c r="C148" s="760"/>
      <c r="D148" s="762"/>
      <c r="E148" s="760"/>
      <c r="F148" s="763"/>
      <c r="G148" s="763"/>
      <c r="H148" s="756"/>
      <c r="I148" s="422" t="str">
        <f>IF('Mapa R. Fiscal'!Y151="","",'Mapa R. Fiscal'!Y151)</f>
        <v/>
      </c>
      <c r="J148" s="422" t="str">
        <f>IF('Mapa R. Fiscal'!AA151="","",'Mapa R. Fiscal'!AA151)</f>
        <v/>
      </c>
      <c r="K148" s="422" t="str">
        <f t="shared" si="23"/>
        <v/>
      </c>
      <c r="L148" s="422" t="str">
        <f>IF('Mapa R. Fiscal'!AD151="","",'Mapa R. Fiscal'!AD151)</f>
        <v/>
      </c>
      <c r="M148" s="346" t="str">
        <f>IF('Mapa R. Fiscal'!P151="","",'Mapa R. Fiscal'!P151)</f>
        <v/>
      </c>
      <c r="N148" s="69"/>
      <c r="O148" s="69"/>
      <c r="P148" s="69"/>
      <c r="Q148" s="187"/>
    </row>
    <row r="149" spans="1:17" ht="43.5" customHeight="1" x14ac:dyDescent="0.25">
      <c r="A149" s="118" t="s">
        <v>742</v>
      </c>
      <c r="B149" s="758"/>
      <c r="C149" s="760"/>
      <c r="D149" s="762"/>
      <c r="E149" s="760"/>
      <c r="F149" s="763"/>
      <c r="G149" s="763"/>
      <c r="H149" s="756"/>
      <c r="I149" s="422" t="str">
        <f>IF('Mapa R. Fiscal'!Y152="","",'Mapa R. Fiscal'!Y152)</f>
        <v/>
      </c>
      <c r="J149" s="422" t="str">
        <f>IF('Mapa R. Fiscal'!AA152="","",'Mapa R. Fiscal'!AA152)</f>
        <v/>
      </c>
      <c r="K149" s="422" t="str">
        <f t="shared" si="23"/>
        <v/>
      </c>
      <c r="L149" s="422" t="str">
        <f>IF('Mapa R. Fiscal'!AD152="","",'Mapa R. Fiscal'!AD152)</f>
        <v/>
      </c>
      <c r="M149" s="346" t="str">
        <f>IF('Mapa R. Fiscal'!P152="","",'Mapa R. Fiscal'!P152)</f>
        <v/>
      </c>
      <c r="N149" s="69"/>
      <c r="O149" s="69"/>
      <c r="P149" s="69"/>
      <c r="Q149" s="187"/>
    </row>
    <row r="150" spans="1:17" ht="43.5" customHeight="1" x14ac:dyDescent="0.25">
      <c r="A150" s="118" t="s">
        <v>743</v>
      </c>
      <c r="B150" s="758"/>
      <c r="C150" s="760"/>
      <c r="D150" s="762"/>
      <c r="E150" s="760"/>
      <c r="F150" s="763"/>
      <c r="G150" s="763"/>
      <c r="H150" s="756"/>
      <c r="I150" s="422" t="str">
        <f>IF('Mapa R. Fiscal'!Y153="","",'Mapa R. Fiscal'!Y153)</f>
        <v/>
      </c>
      <c r="J150" s="422" t="str">
        <f>IF('Mapa R. Fiscal'!AA153="","",'Mapa R. Fiscal'!AA153)</f>
        <v/>
      </c>
      <c r="K150" s="422" t="str">
        <f t="shared" si="23"/>
        <v/>
      </c>
      <c r="L150" s="422" t="str">
        <f>IF('Mapa R. Fiscal'!AD153="","",'Mapa R. Fiscal'!AD153)</f>
        <v/>
      </c>
      <c r="M150" s="346" t="str">
        <f>IF('Mapa R. Fiscal'!P153="","",'Mapa R. Fiscal'!P153)</f>
        <v/>
      </c>
      <c r="N150" s="69"/>
      <c r="O150" s="69"/>
      <c r="P150" s="69"/>
      <c r="Q150" s="187"/>
    </row>
    <row r="151" spans="1:17" ht="43.5" customHeight="1" x14ac:dyDescent="0.25">
      <c r="A151" s="118" t="s">
        <v>744</v>
      </c>
      <c r="B151" s="757"/>
      <c r="C151" s="759" t="str">
        <f>IF('Mapa R. Fiscal'!E154="","",'Mapa R. Fiscal'!E154)</f>
        <v/>
      </c>
      <c r="D151" s="761"/>
      <c r="E151" s="759" t="str">
        <f>IF('Mapa R. Fiscal'!D154="","",'Mapa R. Fiscal'!D154)</f>
        <v/>
      </c>
      <c r="F151" s="841" t="str">
        <f>IF('Mapa R. Fiscal'!H154="","",'Mapa R. Fiscal'!H154)</f>
        <v/>
      </c>
      <c r="G151" s="841" t="str">
        <f>IF('Mapa R. Fiscal'!L154="","",'Mapa R. Fiscal'!L154)</f>
        <v/>
      </c>
      <c r="H151" s="84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2" t="str">
        <f>IF('Mapa R. Fiscal'!Y154="","",'Mapa R. Fiscal'!Y154)</f>
        <v/>
      </c>
      <c r="J151" s="422" t="str">
        <f>IF('Mapa R. Fiscal'!AA154="","",'Mapa R. Fiscal'!AA154)</f>
        <v/>
      </c>
      <c r="K151" s="422" t="str">
        <f t="shared" si="23"/>
        <v/>
      </c>
      <c r="L151" s="422" t="str">
        <f>IF('Mapa R. Fiscal'!AD154="","",'Mapa R. Fiscal'!AD154)</f>
        <v/>
      </c>
      <c r="M151" s="346" t="str">
        <f>IF('Mapa R. Fiscal'!P154="","",'Mapa R. Fiscal'!P154)</f>
        <v/>
      </c>
      <c r="N151" s="69"/>
      <c r="O151" s="69"/>
      <c r="P151" s="69"/>
      <c r="Q151" s="187"/>
    </row>
    <row r="152" spans="1:17" ht="43.5" customHeight="1" x14ac:dyDescent="0.25">
      <c r="A152" s="118" t="s">
        <v>745</v>
      </c>
      <c r="B152" s="758"/>
      <c r="C152" s="760"/>
      <c r="D152" s="762"/>
      <c r="E152" s="760"/>
      <c r="F152" s="763"/>
      <c r="G152" s="763"/>
      <c r="H152" s="756"/>
      <c r="I152" s="422" t="str">
        <f>IF('Mapa R. Fiscal'!Y155="","",'Mapa R. Fiscal'!Y155)</f>
        <v/>
      </c>
      <c r="J152" s="422" t="str">
        <f>IF('Mapa R. Fiscal'!AA155="","",'Mapa R. Fiscal'!AA155)</f>
        <v/>
      </c>
      <c r="K152" s="422" t="str">
        <f t="shared" si="23"/>
        <v/>
      </c>
      <c r="L152" s="422" t="str">
        <f>IF('Mapa R. Fiscal'!AD155="","",'Mapa R. Fiscal'!AD155)</f>
        <v/>
      </c>
      <c r="M152" s="346" t="str">
        <f>IF('Mapa R. Fiscal'!P155="","",'Mapa R. Fiscal'!P155)</f>
        <v/>
      </c>
      <c r="N152" s="69"/>
      <c r="O152" s="69"/>
      <c r="P152" s="69"/>
      <c r="Q152" s="187"/>
    </row>
    <row r="153" spans="1:17" ht="43.5" customHeight="1" x14ac:dyDescent="0.25">
      <c r="A153" s="118" t="s">
        <v>746</v>
      </c>
      <c r="B153" s="758"/>
      <c r="C153" s="760"/>
      <c r="D153" s="762"/>
      <c r="E153" s="760"/>
      <c r="F153" s="763"/>
      <c r="G153" s="763"/>
      <c r="H153" s="756"/>
      <c r="I153" s="422" t="str">
        <f>IF('Mapa R. Fiscal'!Y156="","",'Mapa R. Fiscal'!Y156)</f>
        <v/>
      </c>
      <c r="J153" s="422" t="str">
        <f>IF('Mapa R. Fiscal'!AA156="","",'Mapa R. Fiscal'!AA156)</f>
        <v/>
      </c>
      <c r="K153" s="422" t="str">
        <f t="shared" si="23"/>
        <v/>
      </c>
      <c r="L153" s="422" t="str">
        <f>IF('Mapa R. Fiscal'!AD156="","",'Mapa R. Fiscal'!AD156)</f>
        <v/>
      </c>
      <c r="M153" s="346" t="str">
        <f>IF('Mapa R. Fiscal'!P156="","",'Mapa R. Fiscal'!P156)</f>
        <v/>
      </c>
      <c r="N153" s="69"/>
      <c r="O153" s="69"/>
      <c r="P153" s="69"/>
      <c r="Q153" s="187"/>
    </row>
    <row r="154" spans="1:17" ht="43.5" customHeight="1" x14ac:dyDescent="0.25">
      <c r="A154" s="118" t="s">
        <v>747</v>
      </c>
      <c r="B154" s="758"/>
      <c r="C154" s="760"/>
      <c r="D154" s="762"/>
      <c r="E154" s="760"/>
      <c r="F154" s="763"/>
      <c r="G154" s="763"/>
      <c r="H154" s="756"/>
      <c r="I154" s="422" t="str">
        <f>IF('Mapa R. Fiscal'!Y157="","",'Mapa R. Fiscal'!Y157)</f>
        <v/>
      </c>
      <c r="J154" s="422" t="str">
        <f>IF('Mapa R. Fiscal'!AA157="","",'Mapa R. Fiscal'!AA157)</f>
        <v/>
      </c>
      <c r="K154" s="422" t="str">
        <f t="shared" si="23"/>
        <v/>
      </c>
      <c r="L154" s="422" t="str">
        <f>IF('Mapa R. Fiscal'!AD157="","",'Mapa R. Fiscal'!AD157)</f>
        <v/>
      </c>
      <c r="M154" s="346" t="str">
        <f>IF('Mapa R. Fiscal'!P157="","",'Mapa R. Fiscal'!P157)</f>
        <v/>
      </c>
      <c r="N154" s="69"/>
      <c r="O154" s="69"/>
      <c r="P154" s="69"/>
      <c r="Q154" s="187"/>
    </row>
    <row r="155" spans="1:17" ht="43.5" customHeight="1" x14ac:dyDescent="0.25">
      <c r="A155" s="118" t="s">
        <v>748</v>
      </c>
      <c r="B155" s="758"/>
      <c r="C155" s="760"/>
      <c r="D155" s="762"/>
      <c r="E155" s="760"/>
      <c r="F155" s="763"/>
      <c r="G155" s="763"/>
      <c r="H155" s="756"/>
      <c r="I155" s="422" t="str">
        <f>IF('Mapa R. Fiscal'!Y158="","",'Mapa R. Fiscal'!Y158)</f>
        <v/>
      </c>
      <c r="J155" s="422" t="str">
        <f>IF('Mapa R. Fiscal'!AA158="","",'Mapa R. Fiscal'!AA158)</f>
        <v/>
      </c>
      <c r="K155" s="422" t="str">
        <f t="shared" si="23"/>
        <v/>
      </c>
      <c r="L155" s="422" t="str">
        <f>IF('Mapa R. Fiscal'!AD158="","",'Mapa R. Fiscal'!AD158)</f>
        <v/>
      </c>
      <c r="M155" s="346" t="str">
        <f>IF('Mapa R. Fiscal'!P158="","",'Mapa R. Fiscal'!P158)</f>
        <v/>
      </c>
      <c r="N155" s="69"/>
      <c r="O155" s="69"/>
      <c r="P155" s="69"/>
      <c r="Q155" s="187"/>
    </row>
    <row r="156" spans="1:17" ht="43.5" customHeight="1" x14ac:dyDescent="0.25">
      <c r="A156" s="118" t="s">
        <v>749</v>
      </c>
      <c r="B156" s="758"/>
      <c r="C156" s="760"/>
      <c r="D156" s="762"/>
      <c r="E156" s="760"/>
      <c r="F156" s="763"/>
      <c r="G156" s="763"/>
      <c r="H156" s="756"/>
      <c r="I156" s="422" t="str">
        <f>IF('Mapa R. Fiscal'!Y159="","",'Mapa R. Fiscal'!Y159)</f>
        <v/>
      </c>
      <c r="J156" s="422" t="str">
        <f>IF('Mapa R. Fiscal'!AA159="","",'Mapa R. Fiscal'!AA159)</f>
        <v/>
      </c>
      <c r="K156" s="422" t="str">
        <f t="shared" si="23"/>
        <v/>
      </c>
      <c r="L156" s="422" t="str">
        <f>IF('Mapa R. Fiscal'!AD159="","",'Mapa R. Fiscal'!AD159)</f>
        <v/>
      </c>
      <c r="M156" s="346" t="str">
        <f>IF('Mapa R. Fiscal'!P159="","",'Mapa R. Fiscal'!P159)</f>
        <v/>
      </c>
      <c r="N156" s="69"/>
      <c r="O156" s="69"/>
      <c r="P156" s="69"/>
      <c r="Q156" s="187"/>
    </row>
    <row r="157" spans="1:17" ht="43.5" customHeight="1" x14ac:dyDescent="0.25">
      <c r="A157" s="118" t="s">
        <v>750</v>
      </c>
      <c r="B157" s="757"/>
      <c r="C157" s="759" t="str">
        <f>IF('Mapa R. Fiscal'!E160="","",'Mapa R. Fiscal'!E160)</f>
        <v/>
      </c>
      <c r="D157" s="761"/>
      <c r="E157" s="759" t="str">
        <f>IF('Mapa R. Fiscal'!D160="","",'Mapa R. Fiscal'!D160)</f>
        <v/>
      </c>
      <c r="F157" s="841" t="str">
        <f>IF('Mapa R. Fiscal'!H160="","",'Mapa R. Fiscal'!H160)</f>
        <v/>
      </c>
      <c r="G157" s="841" t="str">
        <f>IF('Mapa R. Fiscal'!L160="","",'Mapa R. Fiscal'!L160)</f>
        <v/>
      </c>
      <c r="H157" s="84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2" t="str">
        <f>IF('Mapa R. Fiscal'!Y160="","",'Mapa R. Fiscal'!Y160)</f>
        <v/>
      </c>
      <c r="J157" s="422" t="str">
        <f>IF('Mapa R. Fiscal'!AA160="","",'Mapa R. Fiscal'!AA160)</f>
        <v/>
      </c>
      <c r="K157" s="422" t="str">
        <f t="shared" si="23"/>
        <v/>
      </c>
      <c r="L157" s="422" t="str">
        <f>IF('Mapa R. Fiscal'!AD160="","",'Mapa R. Fiscal'!AD160)</f>
        <v/>
      </c>
      <c r="M157" s="346" t="str">
        <f>IF('Mapa R. Fiscal'!P160="","",'Mapa R. Fiscal'!P160)</f>
        <v/>
      </c>
      <c r="N157" s="69"/>
      <c r="O157" s="69"/>
      <c r="P157" s="69"/>
      <c r="Q157" s="187"/>
    </row>
    <row r="158" spans="1:17" ht="43.5" customHeight="1" x14ac:dyDescent="0.25">
      <c r="A158" s="118" t="s">
        <v>751</v>
      </c>
      <c r="B158" s="758"/>
      <c r="C158" s="760"/>
      <c r="D158" s="762"/>
      <c r="E158" s="760"/>
      <c r="F158" s="763"/>
      <c r="G158" s="763"/>
      <c r="H158" s="756"/>
      <c r="I158" s="422" t="str">
        <f>IF('Mapa R. Fiscal'!Y161="","",'Mapa R. Fiscal'!Y161)</f>
        <v/>
      </c>
      <c r="J158" s="422" t="str">
        <f>IF('Mapa R. Fiscal'!AA161="","",'Mapa R. Fiscal'!AA161)</f>
        <v/>
      </c>
      <c r="K158" s="422" t="str">
        <f t="shared" si="23"/>
        <v/>
      </c>
      <c r="L158" s="422" t="str">
        <f>IF('Mapa R. Fiscal'!AD161="","",'Mapa R. Fiscal'!AD161)</f>
        <v/>
      </c>
      <c r="M158" s="346" t="str">
        <f>IF('Mapa R. Fiscal'!P161="","",'Mapa R. Fiscal'!P161)</f>
        <v/>
      </c>
      <c r="N158" s="69"/>
      <c r="O158" s="69"/>
      <c r="P158" s="69"/>
      <c r="Q158" s="187"/>
    </row>
    <row r="159" spans="1:17" ht="43.5" customHeight="1" x14ac:dyDescent="0.25">
      <c r="A159" s="118" t="s">
        <v>752</v>
      </c>
      <c r="B159" s="758"/>
      <c r="C159" s="760"/>
      <c r="D159" s="762"/>
      <c r="E159" s="760"/>
      <c r="F159" s="763"/>
      <c r="G159" s="763"/>
      <c r="H159" s="756"/>
      <c r="I159" s="422" t="str">
        <f>IF('Mapa R. Fiscal'!Y162="","",'Mapa R. Fiscal'!Y162)</f>
        <v/>
      </c>
      <c r="J159" s="422" t="str">
        <f>IF('Mapa R. Fiscal'!AA162="","",'Mapa R. Fiscal'!AA162)</f>
        <v/>
      </c>
      <c r="K159" s="422" t="str">
        <f t="shared" si="23"/>
        <v/>
      </c>
      <c r="L159" s="422" t="str">
        <f>IF('Mapa R. Fiscal'!AD162="","",'Mapa R. Fiscal'!AD162)</f>
        <v/>
      </c>
      <c r="M159" s="346" t="str">
        <f>IF('Mapa R. Fiscal'!P162="","",'Mapa R. Fiscal'!P162)</f>
        <v/>
      </c>
      <c r="N159" s="69"/>
      <c r="O159" s="69"/>
      <c r="P159" s="69"/>
      <c r="Q159" s="187"/>
    </row>
    <row r="160" spans="1:17" ht="43.5" customHeight="1" x14ac:dyDescent="0.25">
      <c r="A160" s="118" t="s">
        <v>753</v>
      </c>
      <c r="B160" s="758"/>
      <c r="C160" s="760"/>
      <c r="D160" s="762"/>
      <c r="E160" s="760"/>
      <c r="F160" s="763"/>
      <c r="G160" s="763"/>
      <c r="H160" s="756"/>
      <c r="I160" s="422" t="str">
        <f>IF('Mapa R. Fiscal'!Y163="","",'Mapa R. Fiscal'!Y163)</f>
        <v/>
      </c>
      <c r="J160" s="422" t="str">
        <f>IF('Mapa R. Fiscal'!AA163="","",'Mapa R. Fiscal'!AA163)</f>
        <v/>
      </c>
      <c r="K160" s="422" t="str">
        <f t="shared" si="23"/>
        <v/>
      </c>
      <c r="L160" s="422" t="str">
        <f>IF('Mapa R. Fiscal'!AD163="","",'Mapa R. Fiscal'!AD163)</f>
        <v/>
      </c>
      <c r="M160" s="346" t="str">
        <f>IF('Mapa R. Fiscal'!P163="","",'Mapa R. Fiscal'!P163)</f>
        <v/>
      </c>
      <c r="N160" s="69"/>
      <c r="O160" s="69"/>
      <c r="P160" s="69"/>
      <c r="Q160" s="187"/>
    </row>
    <row r="161" spans="1:17" ht="43.5" customHeight="1" x14ac:dyDescent="0.25">
      <c r="A161" s="118" t="s">
        <v>754</v>
      </c>
      <c r="B161" s="758"/>
      <c r="C161" s="760"/>
      <c r="D161" s="762"/>
      <c r="E161" s="760"/>
      <c r="F161" s="763"/>
      <c r="G161" s="763"/>
      <c r="H161" s="756"/>
      <c r="I161" s="422" t="str">
        <f>IF('Mapa R. Fiscal'!Y164="","",'Mapa R. Fiscal'!Y164)</f>
        <v/>
      </c>
      <c r="J161" s="422" t="str">
        <f>IF('Mapa R. Fiscal'!AA164="","",'Mapa R. Fiscal'!AA164)</f>
        <v/>
      </c>
      <c r="K161" s="422" t="str">
        <f t="shared" si="23"/>
        <v/>
      </c>
      <c r="L161" s="422" t="str">
        <f>IF('Mapa R. Fiscal'!AD164="","",'Mapa R. Fiscal'!AD164)</f>
        <v/>
      </c>
      <c r="M161" s="346" t="str">
        <f>IF('Mapa R. Fiscal'!P164="","",'Mapa R. Fiscal'!P164)</f>
        <v/>
      </c>
      <c r="N161" s="69"/>
      <c r="O161" s="69"/>
      <c r="P161" s="69"/>
      <c r="Q161" s="187"/>
    </row>
    <row r="162" spans="1:17" ht="43.5" customHeight="1" x14ac:dyDescent="0.25">
      <c r="A162" s="118" t="s">
        <v>755</v>
      </c>
      <c r="B162" s="758"/>
      <c r="C162" s="760"/>
      <c r="D162" s="762"/>
      <c r="E162" s="760"/>
      <c r="F162" s="763"/>
      <c r="G162" s="763"/>
      <c r="H162" s="756"/>
      <c r="I162" s="422" t="str">
        <f>IF('Mapa R. Fiscal'!Y165="","",'Mapa R. Fiscal'!Y165)</f>
        <v/>
      </c>
      <c r="J162" s="422" t="str">
        <f>IF('Mapa R. Fiscal'!AA165="","",'Mapa R. Fiscal'!AA165)</f>
        <v/>
      </c>
      <c r="K162" s="422" t="str">
        <f t="shared" si="23"/>
        <v/>
      </c>
      <c r="L162" s="422" t="str">
        <f>IF('Mapa R. Fiscal'!AD165="","",'Mapa R. Fiscal'!AD165)</f>
        <v/>
      </c>
      <c r="M162" s="346" t="str">
        <f>IF('Mapa R. Fiscal'!P165="","",'Mapa R. Fiscal'!P165)</f>
        <v/>
      </c>
      <c r="N162" s="69"/>
      <c r="O162" s="69"/>
      <c r="P162" s="69"/>
      <c r="Q162" s="187"/>
    </row>
    <row r="163" spans="1:17" ht="43.5" customHeight="1" x14ac:dyDescent="0.25">
      <c r="A163" s="118" t="s">
        <v>756</v>
      </c>
      <c r="B163" s="757"/>
      <c r="C163" s="759" t="str">
        <f>IF('Mapa R. Fiscal'!E166="","",'Mapa R. Fiscal'!E166)</f>
        <v/>
      </c>
      <c r="D163" s="761"/>
      <c r="E163" s="759" t="str">
        <f>IF('Mapa R. Fiscal'!D166="","",'Mapa R. Fiscal'!D166)</f>
        <v/>
      </c>
      <c r="F163" s="841" t="str">
        <f>IF('Mapa R. Fiscal'!H166="","",'Mapa R. Fiscal'!H166)</f>
        <v/>
      </c>
      <c r="G163" s="841" t="str">
        <f>IF('Mapa R. Fiscal'!L166="","",'Mapa R. Fiscal'!L166)</f>
        <v/>
      </c>
      <c r="H163" s="84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2" t="str">
        <f>IF('Mapa R. Fiscal'!Y166="","",'Mapa R. Fiscal'!Y166)</f>
        <v/>
      </c>
      <c r="J163" s="422" t="str">
        <f>IF('Mapa R. Fiscal'!AA166="","",'Mapa R. Fiscal'!AA166)</f>
        <v/>
      </c>
      <c r="K163" s="422" t="str">
        <f t="shared" si="23"/>
        <v/>
      </c>
      <c r="L163" s="422" t="str">
        <f>IF('Mapa R. Fiscal'!AD166="","",'Mapa R. Fiscal'!AD166)</f>
        <v/>
      </c>
      <c r="M163" s="346" t="str">
        <f>IF('Mapa R. Fiscal'!P166="","",'Mapa R. Fiscal'!P166)</f>
        <v/>
      </c>
      <c r="N163" s="69"/>
      <c r="O163" s="69"/>
      <c r="P163" s="69"/>
      <c r="Q163" s="187"/>
    </row>
    <row r="164" spans="1:17" ht="43.5" customHeight="1" x14ac:dyDescent="0.25">
      <c r="A164" s="118" t="s">
        <v>757</v>
      </c>
      <c r="B164" s="758"/>
      <c r="C164" s="760"/>
      <c r="D164" s="762"/>
      <c r="E164" s="760"/>
      <c r="F164" s="763"/>
      <c r="G164" s="763"/>
      <c r="H164" s="756"/>
      <c r="I164" s="422" t="str">
        <f>IF('Mapa R. Fiscal'!Y167="","",'Mapa R. Fiscal'!Y167)</f>
        <v/>
      </c>
      <c r="J164" s="422" t="str">
        <f>IF('Mapa R. Fiscal'!AA167="","",'Mapa R. Fiscal'!AA167)</f>
        <v/>
      </c>
      <c r="K164" s="422" t="str">
        <f t="shared" si="23"/>
        <v/>
      </c>
      <c r="L164" s="422" t="str">
        <f>IF('Mapa R. Fiscal'!AD167="","",'Mapa R. Fiscal'!AD167)</f>
        <v/>
      </c>
      <c r="M164" s="346" t="str">
        <f>IF('Mapa R. Fiscal'!P167="","",'Mapa R. Fiscal'!P167)</f>
        <v/>
      </c>
      <c r="N164" s="69"/>
      <c r="O164" s="69"/>
      <c r="P164" s="69"/>
      <c r="Q164" s="187"/>
    </row>
    <row r="165" spans="1:17" ht="43.5" customHeight="1" x14ac:dyDescent="0.25">
      <c r="A165" s="118" t="s">
        <v>758</v>
      </c>
      <c r="B165" s="758"/>
      <c r="C165" s="760"/>
      <c r="D165" s="762"/>
      <c r="E165" s="760"/>
      <c r="F165" s="763"/>
      <c r="G165" s="763"/>
      <c r="H165" s="756"/>
      <c r="I165" s="422" t="str">
        <f>IF('Mapa R. Fiscal'!Y168="","",'Mapa R. Fiscal'!Y168)</f>
        <v/>
      </c>
      <c r="J165" s="422" t="str">
        <f>IF('Mapa R. Fiscal'!AA168="","",'Mapa R. Fiscal'!AA168)</f>
        <v/>
      </c>
      <c r="K165" s="422" t="str">
        <f t="shared" si="23"/>
        <v/>
      </c>
      <c r="L165" s="422" t="str">
        <f>IF('Mapa R. Fiscal'!AD168="","",'Mapa R. Fiscal'!AD168)</f>
        <v/>
      </c>
      <c r="M165" s="346" t="str">
        <f>IF('Mapa R. Fiscal'!P168="","",'Mapa R. Fiscal'!P168)</f>
        <v/>
      </c>
      <c r="N165" s="69"/>
      <c r="O165" s="69"/>
      <c r="P165" s="69"/>
      <c r="Q165" s="187"/>
    </row>
    <row r="166" spans="1:17" ht="43.5" customHeight="1" x14ac:dyDescent="0.25">
      <c r="A166" s="118" t="s">
        <v>759</v>
      </c>
      <c r="B166" s="758"/>
      <c r="C166" s="760"/>
      <c r="D166" s="762"/>
      <c r="E166" s="760"/>
      <c r="F166" s="763"/>
      <c r="G166" s="763"/>
      <c r="H166" s="756"/>
      <c r="I166" s="422" t="str">
        <f>IF('Mapa R. Fiscal'!Y169="","",'Mapa R. Fiscal'!Y169)</f>
        <v/>
      </c>
      <c r="J166" s="422" t="str">
        <f>IF('Mapa R. Fiscal'!AA169="","",'Mapa R. Fiscal'!AA169)</f>
        <v/>
      </c>
      <c r="K166" s="422" t="str">
        <f t="shared" si="23"/>
        <v/>
      </c>
      <c r="L166" s="422" t="str">
        <f>IF('Mapa R. Fiscal'!AD169="","",'Mapa R. Fiscal'!AD169)</f>
        <v/>
      </c>
      <c r="M166" s="346" t="str">
        <f>IF('Mapa R. Fiscal'!P169="","",'Mapa R. Fiscal'!P169)</f>
        <v/>
      </c>
      <c r="N166" s="69"/>
      <c r="O166" s="69"/>
      <c r="P166" s="69"/>
      <c r="Q166" s="187"/>
    </row>
    <row r="167" spans="1:17" ht="43.5" customHeight="1" x14ac:dyDescent="0.25">
      <c r="A167" s="118" t="s">
        <v>760</v>
      </c>
      <c r="B167" s="758"/>
      <c r="C167" s="760"/>
      <c r="D167" s="762"/>
      <c r="E167" s="760"/>
      <c r="F167" s="763"/>
      <c r="G167" s="763"/>
      <c r="H167" s="756"/>
      <c r="I167" s="422" t="str">
        <f>IF('Mapa R. Fiscal'!Y170="","",'Mapa R. Fiscal'!Y170)</f>
        <v/>
      </c>
      <c r="J167" s="422" t="str">
        <f>IF('Mapa R. Fiscal'!AA170="","",'Mapa R. Fiscal'!AA170)</f>
        <v/>
      </c>
      <c r="K167" s="422" t="str">
        <f t="shared" si="23"/>
        <v/>
      </c>
      <c r="L167" s="422" t="str">
        <f>IF('Mapa R. Fiscal'!AD170="","",'Mapa R. Fiscal'!AD170)</f>
        <v/>
      </c>
      <c r="M167" s="346" t="str">
        <f>IF('Mapa R. Fiscal'!P170="","",'Mapa R. Fiscal'!P170)</f>
        <v/>
      </c>
      <c r="N167" s="69"/>
      <c r="O167" s="69"/>
      <c r="P167" s="69"/>
      <c r="Q167" s="187"/>
    </row>
    <row r="168" spans="1:17" ht="43.5" customHeight="1" x14ac:dyDescent="0.25">
      <c r="A168" s="118" t="s">
        <v>761</v>
      </c>
      <c r="B168" s="758"/>
      <c r="C168" s="760"/>
      <c r="D168" s="762"/>
      <c r="E168" s="760"/>
      <c r="F168" s="763"/>
      <c r="G168" s="763"/>
      <c r="H168" s="756"/>
      <c r="I168" s="422" t="str">
        <f>IF('Mapa R. Fiscal'!Y171="","",'Mapa R. Fiscal'!Y171)</f>
        <v/>
      </c>
      <c r="J168" s="422" t="str">
        <f>IF('Mapa R. Fiscal'!AA171="","",'Mapa R. Fiscal'!AA171)</f>
        <v/>
      </c>
      <c r="K168" s="422" t="str">
        <f t="shared" si="23"/>
        <v/>
      </c>
      <c r="L168" s="422" t="str">
        <f>IF('Mapa R. Fiscal'!AD171="","",'Mapa R. Fiscal'!AD171)</f>
        <v/>
      </c>
      <c r="M168" s="346" t="str">
        <f>IF('Mapa R. Fiscal'!P171="","",'Mapa R. Fiscal'!P171)</f>
        <v/>
      </c>
      <c r="N168" s="69"/>
      <c r="O168" s="69"/>
      <c r="P168" s="69"/>
      <c r="Q168" s="187"/>
    </row>
    <row r="169" spans="1:17" ht="43.5" customHeight="1" x14ac:dyDescent="0.25">
      <c r="A169" s="118" t="s">
        <v>762</v>
      </c>
      <c r="B169" s="757"/>
      <c r="C169" s="759" t="str">
        <f>IF('Mapa R. Fiscal'!E172="","",'Mapa R. Fiscal'!E172)</f>
        <v/>
      </c>
      <c r="D169" s="761"/>
      <c r="E169" s="759" t="str">
        <f>IF('Mapa R. Fiscal'!D172="","",'Mapa R. Fiscal'!D172)</f>
        <v/>
      </c>
      <c r="F169" s="841" t="str">
        <f>IF('Mapa R. Fiscal'!H172="","",'Mapa R. Fiscal'!H172)</f>
        <v/>
      </c>
      <c r="G169" s="841" t="str">
        <f>IF('Mapa R. Fiscal'!L172="","",'Mapa R. Fiscal'!L172)</f>
        <v/>
      </c>
      <c r="H169" s="84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2" t="str">
        <f>IF('Mapa R. Fiscal'!Y172="","",'Mapa R. Fiscal'!Y172)</f>
        <v/>
      </c>
      <c r="J169" s="422" t="str">
        <f>IF('Mapa R. Fiscal'!AA172="","",'Mapa R. Fiscal'!AA172)</f>
        <v/>
      </c>
      <c r="K169" s="422" t="str">
        <f t="shared" si="23"/>
        <v/>
      </c>
      <c r="L169" s="422" t="str">
        <f>IF('Mapa R. Fiscal'!AD172="","",'Mapa R. Fiscal'!AD172)</f>
        <v/>
      </c>
      <c r="M169" s="346" t="str">
        <f>IF('Mapa R. Fiscal'!P172="","",'Mapa R. Fiscal'!P172)</f>
        <v/>
      </c>
      <c r="N169" s="69"/>
      <c r="O169" s="69"/>
      <c r="P169" s="69"/>
      <c r="Q169" s="187"/>
    </row>
    <row r="170" spans="1:17" ht="43.5" customHeight="1" x14ac:dyDescent="0.25">
      <c r="A170" s="118" t="s">
        <v>763</v>
      </c>
      <c r="B170" s="758"/>
      <c r="C170" s="760"/>
      <c r="D170" s="762"/>
      <c r="E170" s="760"/>
      <c r="F170" s="763"/>
      <c r="G170" s="763"/>
      <c r="H170" s="756"/>
      <c r="I170" s="422" t="str">
        <f>IF('Mapa R. Fiscal'!Y173="","",'Mapa R. Fiscal'!Y173)</f>
        <v/>
      </c>
      <c r="J170" s="422" t="str">
        <f>IF('Mapa R. Fiscal'!AA173="","",'Mapa R. Fiscal'!AA173)</f>
        <v/>
      </c>
      <c r="K170" s="422" t="str">
        <f t="shared" si="23"/>
        <v/>
      </c>
      <c r="L170" s="422" t="str">
        <f>IF('Mapa R. Fiscal'!AD173="","",'Mapa R. Fiscal'!AD173)</f>
        <v/>
      </c>
      <c r="M170" s="346" t="str">
        <f>IF('Mapa R. Fiscal'!P173="","",'Mapa R. Fiscal'!P173)</f>
        <v/>
      </c>
      <c r="N170" s="69"/>
      <c r="O170" s="69"/>
      <c r="P170" s="69"/>
      <c r="Q170" s="187"/>
    </row>
    <row r="171" spans="1:17" ht="43.5" customHeight="1" x14ac:dyDescent="0.25">
      <c r="A171" s="118" t="s">
        <v>764</v>
      </c>
      <c r="B171" s="758"/>
      <c r="C171" s="760"/>
      <c r="D171" s="762"/>
      <c r="E171" s="760"/>
      <c r="F171" s="763"/>
      <c r="G171" s="763"/>
      <c r="H171" s="756"/>
      <c r="I171" s="422" t="str">
        <f>IF('Mapa R. Fiscal'!Y174="","",'Mapa R. Fiscal'!Y174)</f>
        <v/>
      </c>
      <c r="J171" s="422" t="str">
        <f>IF('Mapa R. Fiscal'!AA174="","",'Mapa R. Fiscal'!AA174)</f>
        <v/>
      </c>
      <c r="K171" s="422" t="str">
        <f t="shared" si="23"/>
        <v/>
      </c>
      <c r="L171" s="422" t="str">
        <f>IF('Mapa R. Fiscal'!AD174="","",'Mapa R. Fiscal'!AD174)</f>
        <v/>
      </c>
      <c r="M171" s="346" t="str">
        <f>IF('Mapa R. Fiscal'!P174="","",'Mapa R. Fiscal'!P174)</f>
        <v/>
      </c>
      <c r="N171" s="69"/>
      <c r="O171" s="69"/>
      <c r="P171" s="69"/>
      <c r="Q171" s="187"/>
    </row>
    <row r="172" spans="1:17" ht="43.5" customHeight="1" x14ac:dyDescent="0.25">
      <c r="A172" s="118" t="s">
        <v>765</v>
      </c>
      <c r="B172" s="758"/>
      <c r="C172" s="760"/>
      <c r="D172" s="762"/>
      <c r="E172" s="760"/>
      <c r="F172" s="763"/>
      <c r="G172" s="763"/>
      <c r="H172" s="756"/>
      <c r="I172" s="422" t="str">
        <f>IF('Mapa R. Fiscal'!Y175="","",'Mapa R. Fiscal'!Y175)</f>
        <v/>
      </c>
      <c r="J172" s="422" t="str">
        <f>IF('Mapa R. Fiscal'!AA175="","",'Mapa R. Fiscal'!AA175)</f>
        <v/>
      </c>
      <c r="K172" s="422" t="str">
        <f t="shared" si="23"/>
        <v/>
      </c>
      <c r="L172" s="422" t="str">
        <f>IF('Mapa R. Fiscal'!AD175="","",'Mapa R. Fiscal'!AD175)</f>
        <v/>
      </c>
      <c r="M172" s="346" t="str">
        <f>IF('Mapa R. Fiscal'!P175="","",'Mapa R. Fiscal'!P175)</f>
        <v/>
      </c>
      <c r="N172" s="69"/>
      <c r="O172" s="69"/>
      <c r="P172" s="69"/>
      <c r="Q172" s="187"/>
    </row>
    <row r="173" spans="1:17" ht="43.5" customHeight="1" x14ac:dyDescent="0.25">
      <c r="A173" s="118" t="s">
        <v>766</v>
      </c>
      <c r="B173" s="758"/>
      <c r="C173" s="760"/>
      <c r="D173" s="762"/>
      <c r="E173" s="760"/>
      <c r="F173" s="763"/>
      <c r="G173" s="763"/>
      <c r="H173" s="756"/>
      <c r="I173" s="422" t="str">
        <f>IF('Mapa R. Fiscal'!Y176="","",'Mapa R. Fiscal'!Y176)</f>
        <v/>
      </c>
      <c r="J173" s="422" t="str">
        <f>IF('Mapa R. Fiscal'!AA176="","",'Mapa R. Fiscal'!AA176)</f>
        <v/>
      </c>
      <c r="K173" s="422" t="str">
        <f t="shared" si="23"/>
        <v/>
      </c>
      <c r="L173" s="422" t="str">
        <f>IF('Mapa R. Fiscal'!AD176="","",'Mapa R. Fiscal'!AD176)</f>
        <v/>
      </c>
      <c r="M173" s="346" t="str">
        <f>IF('Mapa R. Fiscal'!P176="","",'Mapa R. Fiscal'!P176)</f>
        <v/>
      </c>
      <c r="N173" s="69"/>
      <c r="O173" s="69"/>
      <c r="P173" s="69"/>
      <c r="Q173" s="187"/>
    </row>
    <row r="174" spans="1:17" ht="43.5" customHeight="1" x14ac:dyDescent="0.25">
      <c r="A174" s="118" t="s">
        <v>767</v>
      </c>
      <c r="B174" s="758"/>
      <c r="C174" s="760"/>
      <c r="D174" s="762"/>
      <c r="E174" s="760"/>
      <c r="F174" s="763"/>
      <c r="G174" s="763"/>
      <c r="H174" s="756"/>
      <c r="I174" s="422" t="str">
        <f>IF('Mapa R. Fiscal'!Y177="","",'Mapa R. Fiscal'!Y177)</f>
        <v/>
      </c>
      <c r="J174" s="422" t="str">
        <f>IF('Mapa R. Fiscal'!AA177="","",'Mapa R. Fiscal'!AA177)</f>
        <v/>
      </c>
      <c r="K174" s="422" t="str">
        <f t="shared" si="23"/>
        <v/>
      </c>
      <c r="L174" s="422" t="str">
        <f>IF('Mapa R. Fiscal'!AD177="","",'Mapa R. Fiscal'!AD177)</f>
        <v/>
      </c>
      <c r="M174" s="346" t="str">
        <f>IF('Mapa R. Fiscal'!P177="","",'Mapa R. Fiscal'!P177)</f>
        <v/>
      </c>
      <c r="N174" s="69"/>
      <c r="O174" s="69"/>
      <c r="P174" s="69"/>
      <c r="Q174" s="187"/>
    </row>
    <row r="175" spans="1:17" ht="43.5" customHeight="1" x14ac:dyDescent="0.25">
      <c r="A175" s="118" t="s">
        <v>768</v>
      </c>
      <c r="B175" s="757"/>
      <c r="C175" s="759" t="str">
        <f>IF('Mapa R. Fiscal'!E178="","",'Mapa R. Fiscal'!E178)</f>
        <v/>
      </c>
      <c r="D175" s="761"/>
      <c r="E175" s="759" t="str">
        <f>IF('Mapa R. Fiscal'!D178="","",'Mapa R. Fiscal'!D178)</f>
        <v/>
      </c>
      <c r="F175" s="841" t="str">
        <f>IF('Mapa R. Fiscal'!H178="","",'Mapa R. Fiscal'!H178)</f>
        <v/>
      </c>
      <c r="G175" s="841" t="str">
        <f>IF('Mapa R. Fiscal'!L178="","",'Mapa R. Fiscal'!L178)</f>
        <v/>
      </c>
      <c r="H175" s="84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2" t="str">
        <f>IF('Mapa R. Fiscal'!Y178="","",'Mapa R. Fiscal'!Y178)</f>
        <v/>
      </c>
      <c r="J175" s="422" t="str">
        <f>IF('Mapa R. Fiscal'!AA178="","",'Mapa R. Fiscal'!AA178)</f>
        <v/>
      </c>
      <c r="K175" s="422" t="str">
        <f t="shared" si="23"/>
        <v/>
      </c>
      <c r="L175" s="422" t="str">
        <f>IF('Mapa R. Fiscal'!AD178="","",'Mapa R. Fiscal'!AD178)</f>
        <v/>
      </c>
      <c r="M175" s="346" t="str">
        <f>IF('Mapa R. Fiscal'!P178="","",'Mapa R. Fiscal'!P178)</f>
        <v/>
      </c>
      <c r="N175" s="69"/>
      <c r="O175" s="69"/>
      <c r="P175" s="69"/>
      <c r="Q175" s="187"/>
    </row>
    <row r="176" spans="1:17" ht="43.5" customHeight="1" x14ac:dyDescent="0.25">
      <c r="A176" s="118" t="s">
        <v>769</v>
      </c>
      <c r="B176" s="758"/>
      <c r="C176" s="760"/>
      <c r="D176" s="762"/>
      <c r="E176" s="760"/>
      <c r="F176" s="763"/>
      <c r="G176" s="763"/>
      <c r="H176" s="756"/>
      <c r="I176" s="422" t="str">
        <f>IF('Mapa R. Fiscal'!Y179="","",'Mapa R. Fiscal'!Y179)</f>
        <v/>
      </c>
      <c r="J176" s="422" t="str">
        <f>IF('Mapa R. Fiscal'!AA179="","",'Mapa R. Fiscal'!AA179)</f>
        <v/>
      </c>
      <c r="K176" s="422" t="str">
        <f t="shared" si="23"/>
        <v/>
      </c>
      <c r="L176" s="422" t="str">
        <f>IF('Mapa R. Fiscal'!AD179="","",'Mapa R. Fiscal'!AD179)</f>
        <v/>
      </c>
      <c r="M176" s="346" t="str">
        <f>IF('Mapa R. Fiscal'!P179="","",'Mapa R. Fiscal'!P179)</f>
        <v/>
      </c>
      <c r="N176" s="69"/>
      <c r="O176" s="69"/>
      <c r="P176" s="69"/>
      <c r="Q176" s="187"/>
    </row>
    <row r="177" spans="1:17" ht="43.5" customHeight="1" x14ac:dyDescent="0.25">
      <c r="A177" s="118" t="s">
        <v>770</v>
      </c>
      <c r="B177" s="758"/>
      <c r="C177" s="760"/>
      <c r="D177" s="762"/>
      <c r="E177" s="760"/>
      <c r="F177" s="763"/>
      <c r="G177" s="763"/>
      <c r="H177" s="756"/>
      <c r="I177" s="422" t="str">
        <f>IF('Mapa R. Fiscal'!Y180="","",'Mapa R. Fiscal'!Y180)</f>
        <v/>
      </c>
      <c r="J177" s="422" t="str">
        <f>IF('Mapa R. Fiscal'!AA180="","",'Mapa R. Fiscal'!AA180)</f>
        <v/>
      </c>
      <c r="K177" s="422" t="str">
        <f t="shared" si="23"/>
        <v/>
      </c>
      <c r="L177" s="422" t="str">
        <f>IF('Mapa R. Fiscal'!AD180="","",'Mapa R. Fiscal'!AD180)</f>
        <v/>
      </c>
      <c r="M177" s="346" t="str">
        <f>IF('Mapa R. Fiscal'!P180="","",'Mapa R. Fiscal'!P180)</f>
        <v/>
      </c>
      <c r="N177" s="69"/>
      <c r="O177" s="69"/>
      <c r="P177" s="69"/>
      <c r="Q177" s="187"/>
    </row>
    <row r="178" spans="1:17" ht="43.5" customHeight="1" x14ac:dyDescent="0.25">
      <c r="A178" s="118" t="s">
        <v>771</v>
      </c>
      <c r="B178" s="758"/>
      <c r="C178" s="760"/>
      <c r="D178" s="762"/>
      <c r="E178" s="760"/>
      <c r="F178" s="763"/>
      <c r="G178" s="763"/>
      <c r="H178" s="756"/>
      <c r="I178" s="422" t="str">
        <f>IF('Mapa R. Fiscal'!Y181="","",'Mapa R. Fiscal'!Y181)</f>
        <v/>
      </c>
      <c r="J178" s="422" t="str">
        <f>IF('Mapa R. Fiscal'!AA181="","",'Mapa R. Fiscal'!AA181)</f>
        <v/>
      </c>
      <c r="K178" s="422" t="str">
        <f t="shared" si="23"/>
        <v/>
      </c>
      <c r="L178" s="422" t="str">
        <f>IF('Mapa R. Fiscal'!AD181="","",'Mapa R. Fiscal'!AD181)</f>
        <v/>
      </c>
      <c r="M178" s="346" t="str">
        <f>IF('Mapa R. Fiscal'!P181="","",'Mapa R. Fiscal'!P181)</f>
        <v/>
      </c>
      <c r="N178" s="69"/>
      <c r="O178" s="69"/>
      <c r="P178" s="69"/>
      <c r="Q178" s="187"/>
    </row>
    <row r="179" spans="1:17" ht="43.5" customHeight="1" x14ac:dyDescent="0.25">
      <c r="A179" s="118" t="s">
        <v>772</v>
      </c>
      <c r="B179" s="758"/>
      <c r="C179" s="760"/>
      <c r="D179" s="762"/>
      <c r="E179" s="760"/>
      <c r="F179" s="763"/>
      <c r="G179" s="763"/>
      <c r="H179" s="756"/>
      <c r="I179" s="422" t="str">
        <f>IF('Mapa R. Fiscal'!Y182="","",'Mapa R. Fiscal'!Y182)</f>
        <v/>
      </c>
      <c r="J179" s="422" t="str">
        <f>IF('Mapa R. Fiscal'!AA182="","",'Mapa R. Fiscal'!AA182)</f>
        <v/>
      </c>
      <c r="K179" s="422" t="str">
        <f t="shared" si="23"/>
        <v/>
      </c>
      <c r="L179" s="422" t="str">
        <f>IF('Mapa R. Fiscal'!AD182="","",'Mapa R. Fiscal'!AD182)</f>
        <v/>
      </c>
      <c r="M179" s="346" t="str">
        <f>IF('Mapa R. Fiscal'!P182="","",'Mapa R. Fiscal'!P182)</f>
        <v/>
      </c>
      <c r="N179" s="69"/>
      <c r="O179" s="69"/>
      <c r="P179" s="69"/>
      <c r="Q179" s="187"/>
    </row>
    <row r="180" spans="1:17" ht="43.5" customHeight="1" x14ac:dyDescent="0.25">
      <c r="A180" s="118" t="s">
        <v>773</v>
      </c>
      <c r="B180" s="758"/>
      <c r="C180" s="760"/>
      <c r="D180" s="762"/>
      <c r="E180" s="760"/>
      <c r="F180" s="763"/>
      <c r="G180" s="763"/>
      <c r="H180" s="756"/>
      <c r="I180" s="422" t="str">
        <f>IF('Mapa R. Fiscal'!Y183="","",'Mapa R. Fiscal'!Y183)</f>
        <v/>
      </c>
      <c r="J180" s="422" t="str">
        <f>IF('Mapa R. Fiscal'!AA183="","",'Mapa R. Fiscal'!AA183)</f>
        <v/>
      </c>
      <c r="K180" s="422" t="str">
        <f t="shared" si="23"/>
        <v/>
      </c>
      <c r="L180" s="422" t="str">
        <f>IF('Mapa R. Fiscal'!AD183="","",'Mapa R. Fiscal'!AD183)</f>
        <v/>
      </c>
      <c r="M180" s="346" t="str">
        <f>IF('Mapa R. Fiscal'!P183="","",'Mapa R. Fiscal'!P183)</f>
        <v/>
      </c>
      <c r="N180" s="69"/>
      <c r="O180" s="69"/>
      <c r="P180" s="69"/>
      <c r="Q180" s="187"/>
    </row>
    <row r="181" spans="1:17" ht="43.5" customHeight="1" x14ac:dyDescent="0.25">
      <c r="A181" s="118" t="s">
        <v>774</v>
      </c>
      <c r="B181" s="757"/>
      <c r="C181" s="759" t="str">
        <f>IF('Mapa R. Fiscal'!E184="","",'Mapa R. Fiscal'!E184)</f>
        <v/>
      </c>
      <c r="D181" s="761"/>
      <c r="E181" s="759" t="str">
        <f>IF('Mapa R. Fiscal'!D184="","",'Mapa R. Fiscal'!D184)</f>
        <v/>
      </c>
      <c r="F181" s="841" t="str">
        <f>IF('Mapa R. Fiscal'!H184="","",'Mapa R. Fiscal'!H184)</f>
        <v/>
      </c>
      <c r="G181" s="841" t="str">
        <f>IF('Mapa R. Fiscal'!L184="","",'Mapa R. Fiscal'!L184)</f>
        <v/>
      </c>
      <c r="H181" s="84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2" t="str">
        <f>IF('Mapa R. Fiscal'!Y184="","",'Mapa R. Fiscal'!Y184)</f>
        <v/>
      </c>
      <c r="J181" s="422" t="str">
        <f>IF('Mapa R. Fiscal'!AA184="","",'Mapa R. Fiscal'!AA184)</f>
        <v/>
      </c>
      <c r="K181" s="422" t="str">
        <f t="shared" si="23"/>
        <v/>
      </c>
      <c r="L181" s="422" t="str">
        <f>IF('Mapa R. Fiscal'!AD184="","",'Mapa R. Fiscal'!AD184)</f>
        <v/>
      </c>
      <c r="M181" s="346" t="str">
        <f>IF('Mapa R. Fiscal'!P184="","",'Mapa R. Fiscal'!P184)</f>
        <v/>
      </c>
      <c r="N181" s="69"/>
      <c r="O181" s="69"/>
      <c r="P181" s="69"/>
      <c r="Q181" s="187"/>
    </row>
    <row r="182" spans="1:17" ht="43.5" customHeight="1" x14ac:dyDescent="0.25">
      <c r="A182" s="118" t="s">
        <v>775</v>
      </c>
      <c r="B182" s="758"/>
      <c r="C182" s="760"/>
      <c r="D182" s="762"/>
      <c r="E182" s="760"/>
      <c r="F182" s="763"/>
      <c r="G182" s="763"/>
      <c r="H182" s="756"/>
      <c r="I182" s="422" t="str">
        <f>IF('Mapa R. Fiscal'!Y185="","",'Mapa R. Fiscal'!Y185)</f>
        <v/>
      </c>
      <c r="J182" s="422" t="str">
        <f>IF('Mapa R. Fiscal'!AA185="","",'Mapa R. Fiscal'!AA185)</f>
        <v/>
      </c>
      <c r="K182" s="422" t="str">
        <f t="shared" si="23"/>
        <v/>
      </c>
      <c r="L182" s="422" t="str">
        <f>IF('Mapa R. Fiscal'!AD185="","",'Mapa R. Fiscal'!AD185)</f>
        <v/>
      </c>
      <c r="M182" s="346" t="str">
        <f>IF('Mapa R. Fiscal'!P185="","",'Mapa R. Fiscal'!P185)</f>
        <v/>
      </c>
      <c r="N182" s="69"/>
      <c r="O182" s="69"/>
      <c r="P182" s="69"/>
      <c r="Q182" s="187"/>
    </row>
    <row r="183" spans="1:17" ht="43.5" customHeight="1" x14ac:dyDescent="0.25">
      <c r="A183" s="118" t="s">
        <v>776</v>
      </c>
      <c r="B183" s="758"/>
      <c r="C183" s="760"/>
      <c r="D183" s="762"/>
      <c r="E183" s="760"/>
      <c r="F183" s="763"/>
      <c r="G183" s="763"/>
      <c r="H183" s="756"/>
      <c r="I183" s="422" t="str">
        <f>IF('Mapa R. Fiscal'!Y186="","",'Mapa R. Fiscal'!Y186)</f>
        <v/>
      </c>
      <c r="J183" s="422" t="str">
        <f>IF('Mapa R. Fiscal'!AA186="","",'Mapa R. Fiscal'!AA186)</f>
        <v/>
      </c>
      <c r="K183" s="422" t="str">
        <f t="shared" si="23"/>
        <v/>
      </c>
      <c r="L183" s="422" t="str">
        <f>IF('Mapa R. Fiscal'!AD186="","",'Mapa R. Fiscal'!AD186)</f>
        <v/>
      </c>
      <c r="M183" s="346" t="str">
        <f>IF('Mapa R. Fiscal'!P186="","",'Mapa R. Fiscal'!P186)</f>
        <v/>
      </c>
      <c r="N183" s="69"/>
      <c r="O183" s="69"/>
      <c r="P183" s="69"/>
      <c r="Q183" s="187"/>
    </row>
    <row r="184" spans="1:17" ht="43.5" customHeight="1" x14ac:dyDescent="0.25">
      <c r="A184" s="118" t="s">
        <v>777</v>
      </c>
      <c r="B184" s="758"/>
      <c r="C184" s="760"/>
      <c r="D184" s="762"/>
      <c r="E184" s="760"/>
      <c r="F184" s="763"/>
      <c r="G184" s="763"/>
      <c r="H184" s="756"/>
      <c r="I184" s="422" t="str">
        <f>IF('Mapa R. Fiscal'!Y187="","",'Mapa R. Fiscal'!Y187)</f>
        <v/>
      </c>
      <c r="J184" s="422" t="str">
        <f>IF('Mapa R. Fiscal'!AA187="","",'Mapa R. Fiscal'!AA187)</f>
        <v/>
      </c>
      <c r="K184" s="422" t="str">
        <f t="shared" si="23"/>
        <v/>
      </c>
      <c r="L184" s="422" t="str">
        <f>IF('Mapa R. Fiscal'!AD187="","",'Mapa R. Fiscal'!AD187)</f>
        <v/>
      </c>
      <c r="M184" s="346" t="str">
        <f>IF('Mapa R. Fiscal'!P187="","",'Mapa R. Fiscal'!P187)</f>
        <v/>
      </c>
      <c r="N184" s="69"/>
      <c r="O184" s="69"/>
      <c r="P184" s="69"/>
      <c r="Q184" s="187"/>
    </row>
    <row r="185" spans="1:17" ht="43.5" customHeight="1" x14ac:dyDescent="0.25">
      <c r="A185" s="118" t="s">
        <v>778</v>
      </c>
      <c r="B185" s="758"/>
      <c r="C185" s="760"/>
      <c r="D185" s="762"/>
      <c r="E185" s="760"/>
      <c r="F185" s="763"/>
      <c r="G185" s="763"/>
      <c r="H185" s="756"/>
      <c r="I185" s="422" t="str">
        <f>IF('Mapa R. Fiscal'!Y188="","",'Mapa R. Fiscal'!Y188)</f>
        <v/>
      </c>
      <c r="J185" s="422" t="str">
        <f>IF('Mapa R. Fiscal'!AA188="","",'Mapa R. Fiscal'!AA188)</f>
        <v/>
      </c>
      <c r="K185" s="422" t="str">
        <f t="shared" si="23"/>
        <v/>
      </c>
      <c r="L185" s="422" t="str">
        <f>IF('Mapa R. Fiscal'!AD188="","",'Mapa R. Fiscal'!AD188)</f>
        <v/>
      </c>
      <c r="M185" s="346" t="str">
        <f>IF('Mapa R. Fiscal'!P188="","",'Mapa R. Fiscal'!P188)</f>
        <v/>
      </c>
      <c r="N185" s="69"/>
      <c r="O185" s="69"/>
      <c r="P185" s="69"/>
      <c r="Q185" s="187"/>
    </row>
    <row r="186" spans="1:17" ht="43.5" customHeight="1" x14ac:dyDescent="0.25">
      <c r="A186" s="118" t="s">
        <v>779</v>
      </c>
      <c r="B186" s="758"/>
      <c r="C186" s="760"/>
      <c r="D186" s="762"/>
      <c r="E186" s="760"/>
      <c r="F186" s="763"/>
      <c r="G186" s="763"/>
      <c r="H186" s="756"/>
      <c r="I186" s="422" t="str">
        <f>IF('Mapa R. Fiscal'!Y189="","",'Mapa R. Fiscal'!Y189)</f>
        <v/>
      </c>
      <c r="J186" s="422" t="str">
        <f>IF('Mapa R. Fiscal'!AA189="","",'Mapa R. Fiscal'!AA189)</f>
        <v/>
      </c>
      <c r="K186" s="422" t="str">
        <f t="shared" si="23"/>
        <v/>
      </c>
      <c r="L186" s="422" t="str">
        <f>IF('Mapa R. Fiscal'!AD189="","",'Mapa R. Fiscal'!AD189)</f>
        <v/>
      </c>
      <c r="M186" s="346" t="str">
        <f>IF('Mapa R. Fiscal'!P189="","",'Mapa R. Fiscal'!P189)</f>
        <v/>
      </c>
      <c r="N186" s="69"/>
      <c r="O186" s="69"/>
      <c r="P186" s="69"/>
      <c r="Q186" s="187"/>
    </row>
    <row r="187" spans="1:17" ht="43.5" customHeight="1" x14ac:dyDescent="0.25">
      <c r="A187" s="118" t="s">
        <v>780</v>
      </c>
      <c r="B187" s="757"/>
      <c r="C187" s="759" t="str">
        <f>IF('Mapa R. Fiscal'!E190="","",'Mapa R. Fiscal'!E190)</f>
        <v/>
      </c>
      <c r="D187" s="761"/>
      <c r="E187" s="759" t="str">
        <f>IF('Mapa R. Fiscal'!D190="","",'Mapa R. Fiscal'!D190)</f>
        <v/>
      </c>
      <c r="F187" s="841" t="str">
        <f>IF('Mapa R. Fiscal'!H190="","",'Mapa R. Fiscal'!H190)</f>
        <v/>
      </c>
      <c r="G187" s="841" t="str">
        <f>IF('Mapa R. Fiscal'!L190="","",'Mapa R. Fiscal'!L190)</f>
        <v/>
      </c>
      <c r="H187" s="84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2" t="str">
        <f>IF('Mapa R. Fiscal'!Y190="","",'Mapa R. Fiscal'!Y190)</f>
        <v/>
      </c>
      <c r="J187" s="422" t="str">
        <f>IF('Mapa R. Fiscal'!AA190="","",'Mapa R. Fiscal'!AA190)</f>
        <v/>
      </c>
      <c r="K187" s="422" t="str">
        <f t="shared" si="23"/>
        <v/>
      </c>
      <c r="L187" s="422" t="str">
        <f>IF('Mapa R. Fiscal'!AD190="","",'Mapa R. Fiscal'!AD190)</f>
        <v/>
      </c>
      <c r="M187" s="346" t="str">
        <f>IF('Mapa R. Fiscal'!P190="","",'Mapa R. Fiscal'!P190)</f>
        <v/>
      </c>
      <c r="N187" s="69"/>
      <c r="O187" s="69"/>
      <c r="P187" s="69"/>
      <c r="Q187" s="187"/>
    </row>
    <row r="188" spans="1:17" ht="43.5" customHeight="1" x14ac:dyDescent="0.25">
      <c r="A188" s="118" t="s">
        <v>781</v>
      </c>
      <c r="B188" s="758"/>
      <c r="C188" s="760"/>
      <c r="D188" s="762"/>
      <c r="E188" s="760"/>
      <c r="F188" s="763"/>
      <c r="G188" s="763"/>
      <c r="H188" s="756"/>
      <c r="I188" s="422" t="str">
        <f>IF('Mapa R. Fiscal'!Y191="","",'Mapa R. Fiscal'!Y191)</f>
        <v/>
      </c>
      <c r="J188" s="422" t="str">
        <f>IF('Mapa R. Fiscal'!AA191="","",'Mapa R. Fiscal'!AA191)</f>
        <v/>
      </c>
      <c r="K188" s="422" t="str">
        <f t="shared" si="23"/>
        <v/>
      </c>
      <c r="L188" s="422" t="str">
        <f>IF('Mapa R. Fiscal'!AD191="","",'Mapa R. Fiscal'!AD191)</f>
        <v/>
      </c>
      <c r="M188" s="346" t="str">
        <f>IF('Mapa R. Fiscal'!P191="","",'Mapa R. Fiscal'!P191)</f>
        <v/>
      </c>
      <c r="N188" s="69"/>
      <c r="O188" s="69"/>
      <c r="P188" s="69"/>
      <c r="Q188" s="187"/>
    </row>
    <row r="189" spans="1:17" ht="43.5" customHeight="1" x14ac:dyDescent="0.25">
      <c r="A189" s="118" t="s">
        <v>782</v>
      </c>
      <c r="B189" s="758"/>
      <c r="C189" s="760"/>
      <c r="D189" s="762"/>
      <c r="E189" s="760"/>
      <c r="F189" s="763"/>
      <c r="G189" s="763"/>
      <c r="H189" s="756"/>
      <c r="I189" s="422" t="str">
        <f>IF('Mapa R. Fiscal'!Y192="","",'Mapa R. Fiscal'!Y192)</f>
        <v/>
      </c>
      <c r="J189" s="422" t="str">
        <f>IF('Mapa R. Fiscal'!AA192="","",'Mapa R. Fiscal'!AA192)</f>
        <v/>
      </c>
      <c r="K189" s="422" t="str">
        <f t="shared" si="23"/>
        <v/>
      </c>
      <c r="L189" s="422" t="str">
        <f>IF('Mapa R. Fiscal'!AD192="","",'Mapa R. Fiscal'!AD192)</f>
        <v/>
      </c>
      <c r="M189" s="346" t="str">
        <f>IF('Mapa R. Fiscal'!P192="","",'Mapa R. Fiscal'!P192)</f>
        <v/>
      </c>
      <c r="N189" s="69"/>
      <c r="O189" s="69"/>
      <c r="P189" s="69"/>
      <c r="Q189" s="187"/>
    </row>
    <row r="190" spans="1:17" ht="43.5" customHeight="1" x14ac:dyDescent="0.25">
      <c r="A190" s="118" t="s">
        <v>783</v>
      </c>
      <c r="B190" s="758"/>
      <c r="C190" s="760"/>
      <c r="D190" s="762"/>
      <c r="E190" s="760"/>
      <c r="F190" s="763"/>
      <c r="G190" s="763"/>
      <c r="H190" s="756"/>
      <c r="I190" s="422" t="str">
        <f>IF('Mapa R. Fiscal'!Y193="","",'Mapa R. Fiscal'!Y193)</f>
        <v/>
      </c>
      <c r="J190" s="422" t="str">
        <f>IF('Mapa R. Fiscal'!AA193="","",'Mapa R. Fiscal'!AA193)</f>
        <v/>
      </c>
      <c r="K190" s="422" t="str">
        <f t="shared" si="23"/>
        <v/>
      </c>
      <c r="L190" s="422" t="str">
        <f>IF('Mapa R. Fiscal'!AD193="","",'Mapa R. Fiscal'!AD193)</f>
        <v/>
      </c>
      <c r="M190" s="346" t="str">
        <f>IF('Mapa R. Fiscal'!P193="","",'Mapa R. Fiscal'!P193)</f>
        <v/>
      </c>
      <c r="N190" s="69"/>
      <c r="O190" s="69"/>
      <c r="P190" s="69"/>
      <c r="Q190" s="187"/>
    </row>
    <row r="191" spans="1:17" ht="43.5" customHeight="1" x14ac:dyDescent="0.25">
      <c r="A191" s="118" t="s">
        <v>784</v>
      </c>
      <c r="B191" s="758"/>
      <c r="C191" s="760"/>
      <c r="D191" s="762"/>
      <c r="E191" s="760"/>
      <c r="F191" s="763"/>
      <c r="G191" s="763"/>
      <c r="H191" s="756"/>
      <c r="I191" s="422" t="str">
        <f>IF('Mapa R. Fiscal'!Y194="","",'Mapa R. Fiscal'!Y194)</f>
        <v/>
      </c>
      <c r="J191" s="422" t="str">
        <f>IF('Mapa R. Fiscal'!AA194="","",'Mapa R. Fiscal'!AA194)</f>
        <v/>
      </c>
      <c r="K191" s="422" t="str">
        <f t="shared" si="23"/>
        <v/>
      </c>
      <c r="L191" s="422" t="str">
        <f>IF('Mapa R. Fiscal'!AD194="","",'Mapa R. Fiscal'!AD194)</f>
        <v/>
      </c>
      <c r="M191" s="346" t="str">
        <f>IF('Mapa R. Fiscal'!P194="","",'Mapa R. Fiscal'!P194)</f>
        <v/>
      </c>
      <c r="N191" s="69"/>
      <c r="O191" s="69"/>
      <c r="P191" s="69"/>
      <c r="Q191" s="187"/>
    </row>
    <row r="192" spans="1:17" ht="43.5" customHeight="1" x14ac:dyDescent="0.25">
      <c r="A192" s="118" t="s">
        <v>785</v>
      </c>
      <c r="B192" s="758"/>
      <c r="C192" s="760"/>
      <c r="D192" s="762"/>
      <c r="E192" s="760"/>
      <c r="F192" s="763"/>
      <c r="G192" s="763"/>
      <c r="H192" s="756"/>
      <c r="I192" s="422" t="str">
        <f>IF('Mapa R. Fiscal'!Y195="","",'Mapa R. Fiscal'!Y195)</f>
        <v/>
      </c>
      <c r="J192" s="422" t="str">
        <f>IF('Mapa R. Fiscal'!AA195="","",'Mapa R. Fiscal'!AA195)</f>
        <v/>
      </c>
      <c r="K192" s="422" t="str">
        <f t="shared" si="23"/>
        <v/>
      </c>
      <c r="L192" s="422" t="str">
        <f>IF('Mapa R. Fiscal'!AD195="","",'Mapa R. Fiscal'!AD195)</f>
        <v/>
      </c>
      <c r="M192" s="346" t="str">
        <f>IF('Mapa R. Fiscal'!P195="","",'Mapa R. Fiscal'!P195)</f>
        <v/>
      </c>
      <c r="N192" s="69"/>
      <c r="O192" s="69"/>
      <c r="P192" s="69"/>
      <c r="Q192" s="187"/>
    </row>
    <row r="193" spans="1:17" ht="43.5" customHeight="1" x14ac:dyDescent="0.25">
      <c r="A193" s="118" t="s">
        <v>786</v>
      </c>
      <c r="B193" s="757"/>
      <c r="C193" s="759" t="str">
        <f>IF('Mapa R. Fiscal'!E196="","",'Mapa R. Fiscal'!E196)</f>
        <v/>
      </c>
      <c r="D193" s="761"/>
      <c r="E193" s="759" t="str">
        <f>IF('Mapa R. Fiscal'!D196="","",'Mapa R. Fiscal'!D196)</f>
        <v/>
      </c>
      <c r="F193" s="841" t="str">
        <f>IF('Mapa R. Fiscal'!H196="","",'Mapa R. Fiscal'!H196)</f>
        <v/>
      </c>
      <c r="G193" s="841" t="str">
        <f>IF('Mapa R. Fiscal'!L196="","",'Mapa R. Fiscal'!L196)</f>
        <v/>
      </c>
      <c r="H193" s="84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2" t="str">
        <f>IF('Mapa R. Fiscal'!Y196="","",'Mapa R. Fiscal'!Y196)</f>
        <v/>
      </c>
      <c r="J193" s="422" t="str">
        <f>IF('Mapa R. Fiscal'!AA196="","",'Mapa R. Fiscal'!AA196)</f>
        <v/>
      </c>
      <c r="K193" s="422" t="str">
        <f t="shared" si="23"/>
        <v/>
      </c>
      <c r="L193" s="422" t="str">
        <f>IF('Mapa R. Fiscal'!AD196="","",'Mapa R. Fiscal'!AD196)</f>
        <v/>
      </c>
      <c r="M193" s="346" t="str">
        <f>IF('Mapa R. Fiscal'!P196="","",'Mapa R. Fiscal'!P196)</f>
        <v/>
      </c>
      <c r="N193" s="69"/>
      <c r="O193" s="69"/>
      <c r="P193" s="69"/>
      <c r="Q193" s="187"/>
    </row>
    <row r="194" spans="1:17" ht="43.5" customHeight="1" x14ac:dyDescent="0.25">
      <c r="A194" s="118" t="s">
        <v>787</v>
      </c>
      <c r="B194" s="758"/>
      <c r="C194" s="760"/>
      <c r="D194" s="762"/>
      <c r="E194" s="760"/>
      <c r="F194" s="763"/>
      <c r="G194" s="763"/>
      <c r="H194" s="756"/>
      <c r="I194" s="422" t="str">
        <f>IF('Mapa R. Fiscal'!Y197="","",'Mapa R. Fiscal'!Y197)</f>
        <v/>
      </c>
      <c r="J194" s="422" t="str">
        <f>IF('Mapa R. Fiscal'!AA197="","",'Mapa R. Fiscal'!AA197)</f>
        <v/>
      </c>
      <c r="K194" s="422" t="str">
        <f t="shared" si="23"/>
        <v/>
      </c>
      <c r="L194" s="422" t="str">
        <f>IF('Mapa R. Fiscal'!AD197="","",'Mapa R. Fiscal'!AD197)</f>
        <v/>
      </c>
      <c r="M194" s="346" t="str">
        <f>IF('Mapa R. Fiscal'!P197="","",'Mapa R. Fiscal'!P197)</f>
        <v/>
      </c>
      <c r="N194" s="69"/>
      <c r="O194" s="69"/>
      <c r="P194" s="69"/>
      <c r="Q194" s="187"/>
    </row>
    <row r="195" spans="1:17" ht="43.5" customHeight="1" x14ac:dyDescent="0.25">
      <c r="A195" s="118" t="s">
        <v>788</v>
      </c>
      <c r="B195" s="758"/>
      <c r="C195" s="760"/>
      <c r="D195" s="762"/>
      <c r="E195" s="760"/>
      <c r="F195" s="763"/>
      <c r="G195" s="763"/>
      <c r="H195" s="756"/>
      <c r="I195" s="422" t="str">
        <f>IF('Mapa R. Fiscal'!Y198="","",'Mapa R. Fiscal'!Y198)</f>
        <v/>
      </c>
      <c r="J195" s="422" t="str">
        <f>IF('Mapa R. Fiscal'!AA198="","",'Mapa R. Fiscal'!AA198)</f>
        <v/>
      </c>
      <c r="K195" s="422" t="str">
        <f t="shared" si="23"/>
        <v/>
      </c>
      <c r="L195" s="422" t="str">
        <f>IF('Mapa R. Fiscal'!AD198="","",'Mapa R. Fiscal'!AD198)</f>
        <v/>
      </c>
      <c r="M195" s="346" t="str">
        <f>IF('Mapa R. Fiscal'!P198="","",'Mapa R. Fiscal'!P198)</f>
        <v/>
      </c>
      <c r="N195" s="69"/>
      <c r="O195" s="69"/>
      <c r="P195" s="69"/>
      <c r="Q195" s="187"/>
    </row>
    <row r="196" spans="1:17" ht="43.5" customHeight="1" x14ac:dyDescent="0.25">
      <c r="A196" s="118" t="s">
        <v>789</v>
      </c>
      <c r="B196" s="758"/>
      <c r="C196" s="760"/>
      <c r="D196" s="762"/>
      <c r="E196" s="760"/>
      <c r="F196" s="763"/>
      <c r="G196" s="763"/>
      <c r="H196" s="756"/>
      <c r="I196" s="422" t="str">
        <f>IF('Mapa R. Fiscal'!Y199="","",'Mapa R. Fiscal'!Y199)</f>
        <v/>
      </c>
      <c r="J196" s="422" t="str">
        <f>IF('Mapa R. Fiscal'!AA199="","",'Mapa R. Fiscal'!AA199)</f>
        <v/>
      </c>
      <c r="K196" s="422" t="str">
        <f t="shared" si="23"/>
        <v/>
      </c>
      <c r="L196" s="422" t="str">
        <f>IF('Mapa R. Fiscal'!AD199="","",'Mapa R. Fiscal'!AD199)</f>
        <v/>
      </c>
      <c r="M196" s="346" t="str">
        <f>IF('Mapa R. Fiscal'!P199="","",'Mapa R. Fiscal'!P199)</f>
        <v/>
      </c>
      <c r="N196" s="69"/>
      <c r="O196" s="69"/>
      <c r="P196" s="69"/>
      <c r="Q196" s="187"/>
    </row>
    <row r="197" spans="1:17" ht="43.5" customHeight="1" x14ac:dyDescent="0.25">
      <c r="A197" s="118" t="s">
        <v>790</v>
      </c>
      <c r="B197" s="758"/>
      <c r="C197" s="760"/>
      <c r="D197" s="762"/>
      <c r="E197" s="760"/>
      <c r="F197" s="763"/>
      <c r="G197" s="763"/>
      <c r="H197" s="756"/>
      <c r="I197" s="422" t="str">
        <f>IF('Mapa R. Fiscal'!Y200="","",'Mapa R. Fiscal'!Y200)</f>
        <v/>
      </c>
      <c r="J197" s="422" t="str">
        <f>IF('Mapa R. Fiscal'!AA200="","",'Mapa R. Fiscal'!AA200)</f>
        <v/>
      </c>
      <c r="K197" s="422" t="str">
        <f t="shared" si="23"/>
        <v/>
      </c>
      <c r="L197" s="422" t="str">
        <f>IF('Mapa R. Fiscal'!AD200="","",'Mapa R. Fiscal'!AD200)</f>
        <v/>
      </c>
      <c r="M197" s="346" t="str">
        <f>IF('Mapa R. Fiscal'!P200="","",'Mapa R. Fiscal'!P200)</f>
        <v/>
      </c>
      <c r="N197" s="69"/>
      <c r="O197" s="69"/>
      <c r="P197" s="69"/>
      <c r="Q197" s="187"/>
    </row>
    <row r="198" spans="1:17" ht="43.5" customHeight="1" x14ac:dyDescent="0.25">
      <c r="A198" s="118" t="s">
        <v>791</v>
      </c>
      <c r="B198" s="758"/>
      <c r="C198" s="760"/>
      <c r="D198" s="762"/>
      <c r="E198" s="760"/>
      <c r="F198" s="763"/>
      <c r="G198" s="763"/>
      <c r="H198" s="756"/>
      <c r="I198" s="422" t="str">
        <f>IF('Mapa R. Fiscal'!Y201="","",'Mapa R. Fiscal'!Y201)</f>
        <v/>
      </c>
      <c r="J198" s="422" t="str">
        <f>IF('Mapa R. Fiscal'!AA201="","",'Mapa R. Fiscal'!AA201)</f>
        <v/>
      </c>
      <c r="K198" s="422" t="str">
        <f t="shared" si="23"/>
        <v/>
      </c>
      <c r="L198" s="422" t="str">
        <f>IF('Mapa R. Fiscal'!AD201="","",'Mapa R. Fiscal'!AD201)</f>
        <v/>
      </c>
      <c r="M198" s="346" t="str">
        <f>IF('Mapa R. Fiscal'!P201="","",'Mapa R. Fiscal'!P201)</f>
        <v/>
      </c>
      <c r="N198" s="69"/>
      <c r="O198" s="69"/>
      <c r="P198" s="69"/>
      <c r="Q198" s="187"/>
    </row>
    <row r="199" spans="1:17" ht="43.5" customHeight="1" x14ac:dyDescent="0.25">
      <c r="A199" s="118" t="s">
        <v>792</v>
      </c>
      <c r="B199" s="757"/>
      <c r="C199" s="759" t="str">
        <f>IF('Mapa R. Fiscal'!E202="","",'Mapa R. Fiscal'!E202)</f>
        <v/>
      </c>
      <c r="D199" s="761"/>
      <c r="E199" s="759" t="str">
        <f>IF('Mapa R. Fiscal'!D202="","",'Mapa R. Fiscal'!D202)</f>
        <v/>
      </c>
      <c r="F199" s="841" t="str">
        <f>IF('Mapa R. Fiscal'!H202="","",'Mapa R. Fiscal'!H202)</f>
        <v/>
      </c>
      <c r="G199" s="841" t="str">
        <f>IF('Mapa R. Fiscal'!L202="","",'Mapa R. Fiscal'!L202)</f>
        <v/>
      </c>
      <c r="H199" s="84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2" t="str">
        <f>IF('Mapa R. Fiscal'!Y202="","",'Mapa R. Fiscal'!Y202)</f>
        <v/>
      </c>
      <c r="J199" s="422" t="str">
        <f>IF('Mapa R. Fiscal'!AA202="","",'Mapa R. Fiscal'!AA202)</f>
        <v/>
      </c>
      <c r="K199" s="422" t="str">
        <f t="shared" si="23"/>
        <v/>
      </c>
      <c r="L199" s="422" t="str">
        <f>IF('Mapa R. Fiscal'!AD202="","",'Mapa R. Fiscal'!AD202)</f>
        <v/>
      </c>
      <c r="M199" s="346" t="str">
        <f>IF('Mapa R. Fiscal'!P202="","",'Mapa R. Fiscal'!P202)</f>
        <v/>
      </c>
      <c r="N199" s="69"/>
      <c r="O199" s="69"/>
      <c r="P199" s="69"/>
      <c r="Q199" s="187"/>
    </row>
    <row r="200" spans="1:17" ht="43.5" customHeight="1" x14ac:dyDescent="0.25">
      <c r="A200" s="118" t="s">
        <v>793</v>
      </c>
      <c r="B200" s="758"/>
      <c r="C200" s="760"/>
      <c r="D200" s="762"/>
      <c r="E200" s="760"/>
      <c r="F200" s="763"/>
      <c r="G200" s="763"/>
      <c r="H200" s="756"/>
      <c r="I200" s="422" t="str">
        <f>IF('Mapa R. Fiscal'!Y203="","",'Mapa R. Fiscal'!Y203)</f>
        <v/>
      </c>
      <c r="J200" s="422" t="str">
        <f>IF('Mapa R. Fiscal'!AA203="","",'Mapa R. Fiscal'!AA203)</f>
        <v/>
      </c>
      <c r="K200" s="422"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2" t="str">
        <f>IF('Mapa R. Fiscal'!AD203="","",'Mapa R. Fiscal'!AD203)</f>
        <v/>
      </c>
      <c r="M200" s="346" t="str">
        <f>IF('Mapa R. Fiscal'!P203="","",'Mapa R. Fiscal'!P203)</f>
        <v/>
      </c>
      <c r="N200" s="69"/>
      <c r="O200" s="69"/>
      <c r="P200" s="69"/>
      <c r="Q200" s="187"/>
    </row>
    <row r="201" spans="1:17" ht="43.5" customHeight="1" x14ac:dyDescent="0.25">
      <c r="A201" s="118" t="s">
        <v>794</v>
      </c>
      <c r="B201" s="758"/>
      <c r="C201" s="760"/>
      <c r="D201" s="762"/>
      <c r="E201" s="760"/>
      <c r="F201" s="763"/>
      <c r="G201" s="763"/>
      <c r="H201" s="756"/>
      <c r="I201" s="422" t="str">
        <f>IF('Mapa R. Fiscal'!Y204="","",'Mapa R. Fiscal'!Y204)</f>
        <v/>
      </c>
      <c r="J201" s="422" t="str">
        <f>IF('Mapa R. Fiscal'!AA204="","",'Mapa R. Fiscal'!AA204)</f>
        <v/>
      </c>
      <c r="K201" s="422" t="str">
        <f t="shared" si="35"/>
        <v/>
      </c>
      <c r="L201" s="422" t="str">
        <f>IF('Mapa R. Fiscal'!AD204="","",'Mapa R. Fiscal'!AD204)</f>
        <v/>
      </c>
      <c r="M201" s="346" t="str">
        <f>IF('Mapa R. Fiscal'!P204="","",'Mapa R. Fiscal'!P204)</f>
        <v/>
      </c>
      <c r="N201" s="69"/>
      <c r="O201" s="69"/>
      <c r="P201" s="69"/>
      <c r="Q201" s="187"/>
    </row>
    <row r="202" spans="1:17" ht="43.5" customHeight="1" x14ac:dyDescent="0.25">
      <c r="A202" s="118" t="s">
        <v>795</v>
      </c>
      <c r="B202" s="758"/>
      <c r="C202" s="760"/>
      <c r="D202" s="762"/>
      <c r="E202" s="760"/>
      <c r="F202" s="763"/>
      <c r="G202" s="763"/>
      <c r="H202" s="756"/>
      <c r="I202" s="422" t="str">
        <f>IF('Mapa R. Fiscal'!Y205="","",'Mapa R. Fiscal'!Y205)</f>
        <v/>
      </c>
      <c r="J202" s="422" t="str">
        <f>IF('Mapa R. Fiscal'!AA205="","",'Mapa R. Fiscal'!AA205)</f>
        <v/>
      </c>
      <c r="K202" s="422" t="str">
        <f t="shared" si="35"/>
        <v/>
      </c>
      <c r="L202" s="422" t="str">
        <f>IF('Mapa R. Fiscal'!AD205="","",'Mapa R. Fiscal'!AD205)</f>
        <v/>
      </c>
      <c r="M202" s="346" t="str">
        <f>IF('Mapa R. Fiscal'!P205="","",'Mapa R. Fiscal'!P205)</f>
        <v/>
      </c>
      <c r="N202" s="69"/>
      <c r="O202" s="69"/>
      <c r="P202" s="69"/>
      <c r="Q202" s="187"/>
    </row>
    <row r="203" spans="1:17" ht="43.5" customHeight="1" x14ac:dyDescent="0.25">
      <c r="A203" s="118" t="s">
        <v>796</v>
      </c>
      <c r="B203" s="758"/>
      <c r="C203" s="760"/>
      <c r="D203" s="762"/>
      <c r="E203" s="760"/>
      <c r="F203" s="763"/>
      <c r="G203" s="763"/>
      <c r="H203" s="756"/>
      <c r="I203" s="422" t="str">
        <f>IF('Mapa R. Fiscal'!Y206="","",'Mapa R. Fiscal'!Y206)</f>
        <v/>
      </c>
      <c r="J203" s="422" t="str">
        <f>IF('Mapa R. Fiscal'!AA206="","",'Mapa R. Fiscal'!AA206)</f>
        <v/>
      </c>
      <c r="K203" s="422" t="str">
        <f t="shared" si="35"/>
        <v/>
      </c>
      <c r="L203" s="422" t="str">
        <f>IF('Mapa R. Fiscal'!AD206="","",'Mapa R. Fiscal'!AD206)</f>
        <v/>
      </c>
      <c r="M203" s="346" t="str">
        <f>IF('Mapa R. Fiscal'!P206="","",'Mapa R. Fiscal'!P206)</f>
        <v/>
      </c>
      <c r="N203" s="69"/>
      <c r="O203" s="69"/>
      <c r="P203" s="69"/>
      <c r="Q203" s="187"/>
    </row>
    <row r="204" spans="1:17" ht="43.5" customHeight="1" x14ac:dyDescent="0.25">
      <c r="A204" s="118" t="s">
        <v>797</v>
      </c>
      <c r="B204" s="758"/>
      <c r="C204" s="760"/>
      <c r="D204" s="762"/>
      <c r="E204" s="760"/>
      <c r="F204" s="763"/>
      <c r="G204" s="763"/>
      <c r="H204" s="756"/>
      <c r="I204" s="422" t="str">
        <f>IF('Mapa R. Fiscal'!Y207="","",'Mapa R. Fiscal'!Y207)</f>
        <v/>
      </c>
      <c r="J204" s="422" t="str">
        <f>IF('Mapa R. Fiscal'!AA207="","",'Mapa R. Fiscal'!AA207)</f>
        <v/>
      </c>
      <c r="K204" s="422" t="str">
        <f t="shared" si="35"/>
        <v/>
      </c>
      <c r="L204" s="422" t="str">
        <f>IF('Mapa R. Fiscal'!AD207="","",'Mapa R. Fiscal'!AD207)</f>
        <v/>
      </c>
      <c r="M204" s="346" t="str">
        <f>IF('Mapa R. Fiscal'!P207="","",'Mapa R. Fiscal'!P207)</f>
        <v/>
      </c>
      <c r="N204" s="69"/>
      <c r="O204" s="69"/>
      <c r="P204" s="69"/>
      <c r="Q204" s="187"/>
    </row>
    <row r="205" spans="1:17" ht="43.5" customHeight="1" x14ac:dyDescent="0.25">
      <c r="A205" s="118" t="s">
        <v>798</v>
      </c>
      <c r="B205" s="757"/>
      <c r="C205" s="759" t="str">
        <f>IF('Mapa R. Fiscal'!E208="","",'Mapa R. Fiscal'!E208)</f>
        <v/>
      </c>
      <c r="D205" s="761"/>
      <c r="E205" s="759" t="str">
        <f>IF('Mapa R. Fiscal'!D208="","",'Mapa R. Fiscal'!D208)</f>
        <v/>
      </c>
      <c r="F205" s="841" t="str">
        <f>IF('Mapa R. Fiscal'!H208="","",'Mapa R. Fiscal'!H208)</f>
        <v/>
      </c>
      <c r="G205" s="841" t="str">
        <f>IF('Mapa R. Fiscal'!L208="","",'Mapa R. Fiscal'!L208)</f>
        <v/>
      </c>
      <c r="H205" s="84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2" t="str">
        <f>IF('Mapa R. Fiscal'!Y208="","",'Mapa R. Fiscal'!Y208)</f>
        <v/>
      </c>
      <c r="J205" s="422" t="str">
        <f>IF('Mapa R. Fiscal'!AA208="","",'Mapa R. Fiscal'!AA208)</f>
        <v/>
      </c>
      <c r="K205" s="422" t="str">
        <f t="shared" si="35"/>
        <v/>
      </c>
      <c r="L205" s="422" t="str">
        <f>IF('Mapa R. Fiscal'!AD208="","",'Mapa R. Fiscal'!AD208)</f>
        <v/>
      </c>
      <c r="M205" s="346" t="str">
        <f>IF('Mapa R. Fiscal'!P208="","",'Mapa R. Fiscal'!P208)</f>
        <v/>
      </c>
      <c r="N205" s="69"/>
      <c r="O205" s="69"/>
      <c r="P205" s="69"/>
      <c r="Q205" s="187"/>
    </row>
    <row r="206" spans="1:17" ht="43.5" customHeight="1" x14ac:dyDescent="0.25">
      <c r="A206" s="118" t="s">
        <v>799</v>
      </c>
      <c r="B206" s="758"/>
      <c r="C206" s="760"/>
      <c r="D206" s="762"/>
      <c r="E206" s="760"/>
      <c r="F206" s="763"/>
      <c r="G206" s="763"/>
      <c r="H206" s="756"/>
      <c r="I206" s="422" t="str">
        <f>IF('Mapa R. Fiscal'!Y209="","",'Mapa R. Fiscal'!Y209)</f>
        <v/>
      </c>
      <c r="J206" s="422" t="str">
        <f>IF('Mapa R. Fiscal'!AA209="","",'Mapa R. Fiscal'!AA209)</f>
        <v/>
      </c>
      <c r="K206" s="422" t="str">
        <f t="shared" si="35"/>
        <v/>
      </c>
      <c r="L206" s="422" t="str">
        <f>IF('Mapa R. Fiscal'!AD209="","",'Mapa R. Fiscal'!AD209)</f>
        <v/>
      </c>
      <c r="M206" s="346" t="str">
        <f>IF('Mapa R. Fiscal'!P209="","",'Mapa R. Fiscal'!P209)</f>
        <v/>
      </c>
      <c r="N206" s="69"/>
      <c r="O206" s="69"/>
      <c r="P206" s="69"/>
      <c r="Q206" s="187"/>
    </row>
    <row r="207" spans="1:17" ht="43.5" customHeight="1" x14ac:dyDescent="0.25">
      <c r="A207" s="118" t="s">
        <v>800</v>
      </c>
      <c r="B207" s="758"/>
      <c r="C207" s="760"/>
      <c r="D207" s="762"/>
      <c r="E207" s="760"/>
      <c r="F207" s="763"/>
      <c r="G207" s="763"/>
      <c r="H207" s="756"/>
      <c r="I207" s="422" t="str">
        <f>IF('Mapa R. Fiscal'!Y210="","",'Mapa R. Fiscal'!Y210)</f>
        <v/>
      </c>
      <c r="J207" s="422" t="str">
        <f>IF('Mapa R. Fiscal'!AA210="","",'Mapa R. Fiscal'!AA210)</f>
        <v/>
      </c>
      <c r="K207" s="422" t="str">
        <f t="shared" si="35"/>
        <v/>
      </c>
      <c r="L207" s="422" t="str">
        <f>IF('Mapa R. Fiscal'!AD210="","",'Mapa R. Fiscal'!AD210)</f>
        <v/>
      </c>
      <c r="M207" s="346" t="str">
        <f>IF('Mapa R. Fiscal'!P210="","",'Mapa R. Fiscal'!P210)</f>
        <v/>
      </c>
      <c r="N207" s="69"/>
      <c r="O207" s="69"/>
      <c r="P207" s="69"/>
      <c r="Q207" s="187"/>
    </row>
    <row r="208" spans="1:17" ht="43.5" customHeight="1" x14ac:dyDescent="0.25">
      <c r="A208" s="118" t="s">
        <v>801</v>
      </c>
      <c r="B208" s="758"/>
      <c r="C208" s="760"/>
      <c r="D208" s="762"/>
      <c r="E208" s="760"/>
      <c r="F208" s="763"/>
      <c r="G208" s="763"/>
      <c r="H208" s="756"/>
      <c r="I208" s="422" t="str">
        <f>IF('Mapa R. Fiscal'!Y211="","",'Mapa R. Fiscal'!Y211)</f>
        <v/>
      </c>
      <c r="J208" s="422" t="str">
        <f>IF('Mapa R. Fiscal'!AA211="","",'Mapa R. Fiscal'!AA211)</f>
        <v/>
      </c>
      <c r="K208" s="422" t="str">
        <f t="shared" si="35"/>
        <v/>
      </c>
      <c r="L208" s="422" t="str">
        <f>IF('Mapa R. Fiscal'!AD211="","",'Mapa R. Fiscal'!AD211)</f>
        <v/>
      </c>
      <c r="M208" s="346" t="str">
        <f>IF('Mapa R. Fiscal'!P211="","",'Mapa R. Fiscal'!P211)</f>
        <v/>
      </c>
      <c r="N208" s="69"/>
      <c r="O208" s="69"/>
      <c r="P208" s="69"/>
      <c r="Q208" s="187"/>
    </row>
    <row r="209" spans="1:17" ht="43.5" customHeight="1" x14ac:dyDescent="0.25">
      <c r="A209" s="118" t="s">
        <v>802</v>
      </c>
      <c r="B209" s="758"/>
      <c r="C209" s="760"/>
      <c r="D209" s="762"/>
      <c r="E209" s="760"/>
      <c r="F209" s="763"/>
      <c r="G209" s="763"/>
      <c r="H209" s="756"/>
      <c r="I209" s="422" t="str">
        <f>IF('Mapa R. Fiscal'!Y212="","",'Mapa R. Fiscal'!Y212)</f>
        <v/>
      </c>
      <c r="J209" s="422" t="str">
        <f>IF('Mapa R. Fiscal'!AA212="","",'Mapa R. Fiscal'!AA212)</f>
        <v/>
      </c>
      <c r="K209" s="422" t="str">
        <f t="shared" si="35"/>
        <v/>
      </c>
      <c r="L209" s="422" t="str">
        <f>IF('Mapa R. Fiscal'!AD212="","",'Mapa R. Fiscal'!AD212)</f>
        <v/>
      </c>
      <c r="M209" s="346" t="str">
        <f>IF('Mapa R. Fiscal'!P212="","",'Mapa R. Fiscal'!P212)</f>
        <v/>
      </c>
      <c r="N209" s="69"/>
      <c r="O209" s="69"/>
      <c r="P209" s="69"/>
      <c r="Q209" s="187"/>
    </row>
    <row r="210" spans="1:17" ht="43.5" customHeight="1" x14ac:dyDescent="0.25">
      <c r="A210" s="118" t="s">
        <v>803</v>
      </c>
      <c r="B210" s="758"/>
      <c r="C210" s="760"/>
      <c r="D210" s="762"/>
      <c r="E210" s="760"/>
      <c r="F210" s="763"/>
      <c r="G210" s="763"/>
      <c r="H210" s="756"/>
      <c r="I210" s="422" t="str">
        <f>IF('Mapa R. Fiscal'!Y213="","",'Mapa R. Fiscal'!Y213)</f>
        <v/>
      </c>
      <c r="J210" s="422" t="str">
        <f>IF('Mapa R. Fiscal'!AA213="","",'Mapa R. Fiscal'!AA213)</f>
        <v/>
      </c>
      <c r="K210" s="422" t="str">
        <f t="shared" si="35"/>
        <v/>
      </c>
      <c r="L210" s="422" t="str">
        <f>IF('Mapa R. Fiscal'!AD213="","",'Mapa R. Fiscal'!AD213)</f>
        <v/>
      </c>
      <c r="M210" s="346" t="str">
        <f>IF('Mapa R. Fiscal'!P213="","",'Mapa R. Fiscal'!P213)</f>
        <v/>
      </c>
      <c r="N210" s="69"/>
      <c r="O210" s="69"/>
      <c r="P210" s="69"/>
      <c r="Q210" s="187"/>
    </row>
    <row r="211" spans="1:17" ht="43.5" customHeight="1" x14ac:dyDescent="0.25">
      <c r="A211" s="118" t="s">
        <v>804</v>
      </c>
      <c r="B211" s="757"/>
      <c r="C211" s="759" t="str">
        <f>IF('Mapa R. Fiscal'!E214="","",'Mapa R. Fiscal'!E214)</f>
        <v/>
      </c>
      <c r="D211" s="761"/>
      <c r="E211" s="759" t="str">
        <f>IF('Mapa R. Fiscal'!D214="","",'Mapa R. Fiscal'!D214)</f>
        <v/>
      </c>
      <c r="F211" s="841" t="str">
        <f>IF('Mapa R. Fiscal'!H214="","",'Mapa R. Fiscal'!H214)</f>
        <v/>
      </c>
      <c r="G211" s="841" t="str">
        <f>IF('Mapa R. Fiscal'!L214="","",'Mapa R. Fiscal'!L214)</f>
        <v/>
      </c>
      <c r="H211" s="84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2" t="str">
        <f>IF('Mapa R. Fiscal'!Y214="","",'Mapa R. Fiscal'!Y214)</f>
        <v/>
      </c>
      <c r="J211" s="422" t="str">
        <f>IF('Mapa R. Fiscal'!AA214="","",'Mapa R. Fiscal'!AA214)</f>
        <v/>
      </c>
      <c r="K211" s="422" t="str">
        <f t="shared" si="35"/>
        <v/>
      </c>
      <c r="L211" s="422" t="str">
        <f>IF('Mapa R. Fiscal'!AD214="","",'Mapa R. Fiscal'!AD214)</f>
        <v/>
      </c>
      <c r="M211" s="346" t="str">
        <f>IF('Mapa R. Fiscal'!P214="","",'Mapa R. Fiscal'!P214)</f>
        <v/>
      </c>
      <c r="N211" s="69"/>
      <c r="O211" s="69"/>
      <c r="P211" s="69"/>
      <c r="Q211" s="187"/>
    </row>
    <row r="212" spans="1:17" ht="43.5" customHeight="1" x14ac:dyDescent="0.25">
      <c r="A212" s="118" t="s">
        <v>805</v>
      </c>
      <c r="B212" s="758"/>
      <c r="C212" s="760"/>
      <c r="D212" s="762"/>
      <c r="E212" s="760"/>
      <c r="F212" s="763"/>
      <c r="G212" s="763"/>
      <c r="H212" s="756"/>
      <c r="I212" s="422" t="str">
        <f>IF('Mapa R. Fiscal'!Y215="","",'Mapa R. Fiscal'!Y215)</f>
        <v/>
      </c>
      <c r="J212" s="422" t="str">
        <f>IF('Mapa R. Fiscal'!AA215="","",'Mapa R. Fiscal'!AA215)</f>
        <v/>
      </c>
      <c r="K212" s="422" t="str">
        <f t="shared" si="35"/>
        <v/>
      </c>
      <c r="L212" s="422" t="str">
        <f>IF('Mapa R. Fiscal'!AD215="","",'Mapa R. Fiscal'!AD215)</f>
        <v/>
      </c>
      <c r="M212" s="346" t="str">
        <f>IF('Mapa R. Fiscal'!P215="","",'Mapa R. Fiscal'!P215)</f>
        <v/>
      </c>
      <c r="N212" s="69"/>
      <c r="O212" s="69"/>
      <c r="P212" s="69"/>
      <c r="Q212" s="187"/>
    </row>
    <row r="213" spans="1:17" ht="43.5" customHeight="1" x14ac:dyDescent="0.25">
      <c r="A213" s="118" t="s">
        <v>806</v>
      </c>
      <c r="B213" s="758"/>
      <c r="C213" s="760"/>
      <c r="D213" s="762"/>
      <c r="E213" s="760"/>
      <c r="F213" s="763"/>
      <c r="G213" s="763"/>
      <c r="H213" s="756"/>
      <c r="I213" s="422" t="str">
        <f>IF('Mapa R. Fiscal'!Y216="","",'Mapa R. Fiscal'!Y216)</f>
        <v/>
      </c>
      <c r="J213" s="422" t="str">
        <f>IF('Mapa R. Fiscal'!AA216="","",'Mapa R. Fiscal'!AA216)</f>
        <v/>
      </c>
      <c r="K213" s="422" t="str">
        <f t="shared" si="35"/>
        <v/>
      </c>
      <c r="L213" s="422" t="str">
        <f>IF('Mapa R. Fiscal'!AD216="","",'Mapa R. Fiscal'!AD216)</f>
        <v/>
      </c>
      <c r="M213" s="346" t="str">
        <f>IF('Mapa R. Fiscal'!P216="","",'Mapa R. Fiscal'!P216)</f>
        <v/>
      </c>
      <c r="N213" s="69"/>
      <c r="O213" s="69"/>
      <c r="P213" s="69"/>
      <c r="Q213" s="187"/>
    </row>
    <row r="214" spans="1:17" ht="43.5" customHeight="1" x14ac:dyDescent="0.25">
      <c r="A214" s="118" t="s">
        <v>807</v>
      </c>
      <c r="B214" s="758"/>
      <c r="C214" s="760"/>
      <c r="D214" s="762"/>
      <c r="E214" s="760"/>
      <c r="F214" s="763"/>
      <c r="G214" s="763"/>
      <c r="H214" s="756"/>
      <c r="I214" s="422" t="str">
        <f>IF('Mapa R. Fiscal'!Y217="","",'Mapa R. Fiscal'!Y217)</f>
        <v/>
      </c>
      <c r="J214" s="422" t="str">
        <f>IF('Mapa R. Fiscal'!AA217="","",'Mapa R. Fiscal'!AA217)</f>
        <v/>
      </c>
      <c r="K214" s="422" t="str">
        <f t="shared" si="35"/>
        <v/>
      </c>
      <c r="L214" s="422" t="str">
        <f>IF('Mapa R. Fiscal'!AD217="","",'Mapa R. Fiscal'!AD217)</f>
        <v/>
      </c>
      <c r="M214" s="346" t="str">
        <f>IF('Mapa R. Fiscal'!P217="","",'Mapa R. Fiscal'!P217)</f>
        <v/>
      </c>
      <c r="N214" s="69"/>
      <c r="O214" s="69"/>
      <c r="P214" s="69"/>
      <c r="Q214" s="187"/>
    </row>
    <row r="215" spans="1:17" ht="43.5" customHeight="1" x14ac:dyDescent="0.25">
      <c r="A215" s="118" t="s">
        <v>808</v>
      </c>
      <c r="B215" s="758"/>
      <c r="C215" s="760"/>
      <c r="D215" s="762"/>
      <c r="E215" s="760"/>
      <c r="F215" s="763"/>
      <c r="G215" s="763"/>
      <c r="H215" s="756"/>
      <c r="I215" s="422" t="str">
        <f>IF('Mapa R. Fiscal'!Y218="","",'Mapa R. Fiscal'!Y218)</f>
        <v/>
      </c>
      <c r="J215" s="422" t="str">
        <f>IF('Mapa R. Fiscal'!AA218="","",'Mapa R. Fiscal'!AA218)</f>
        <v/>
      </c>
      <c r="K215" s="422" t="str">
        <f t="shared" si="35"/>
        <v/>
      </c>
      <c r="L215" s="422" t="str">
        <f>IF('Mapa R. Fiscal'!AD218="","",'Mapa R. Fiscal'!AD218)</f>
        <v/>
      </c>
      <c r="M215" s="346" t="str">
        <f>IF('Mapa R. Fiscal'!P218="","",'Mapa R. Fiscal'!P218)</f>
        <v/>
      </c>
      <c r="N215" s="69"/>
      <c r="O215" s="69"/>
      <c r="P215" s="69"/>
      <c r="Q215" s="187"/>
    </row>
    <row r="216" spans="1:17" ht="43.5" customHeight="1" x14ac:dyDescent="0.25">
      <c r="A216" s="118" t="s">
        <v>809</v>
      </c>
      <c r="B216" s="758"/>
      <c r="C216" s="760"/>
      <c r="D216" s="762"/>
      <c r="E216" s="760"/>
      <c r="F216" s="763"/>
      <c r="G216" s="763"/>
      <c r="H216" s="756"/>
      <c r="I216" s="422" t="str">
        <f>IF('Mapa R. Fiscal'!Y219="","",'Mapa R. Fiscal'!Y219)</f>
        <v/>
      </c>
      <c r="J216" s="422" t="str">
        <f>IF('Mapa R. Fiscal'!AA219="","",'Mapa R. Fiscal'!AA219)</f>
        <v/>
      </c>
      <c r="K216" s="422" t="str">
        <f t="shared" si="35"/>
        <v/>
      </c>
      <c r="L216" s="422" t="str">
        <f>IF('Mapa R. Fiscal'!AD219="","",'Mapa R. Fiscal'!AD219)</f>
        <v/>
      </c>
      <c r="M216" s="346" t="str">
        <f>IF('Mapa R. Fiscal'!P219="","",'Mapa R. Fiscal'!P219)</f>
        <v/>
      </c>
      <c r="N216" s="69"/>
      <c r="O216" s="69"/>
      <c r="P216" s="69"/>
      <c r="Q216" s="187"/>
    </row>
    <row r="217" spans="1:17" ht="43.5" customHeight="1" x14ac:dyDescent="0.25">
      <c r="A217" s="118" t="s">
        <v>810</v>
      </c>
      <c r="B217" s="757"/>
      <c r="C217" s="759" t="str">
        <f>IF('Mapa R. Fiscal'!E220="","",'Mapa R. Fiscal'!E220)</f>
        <v/>
      </c>
      <c r="D217" s="761"/>
      <c r="E217" s="759" t="str">
        <f>IF('Mapa R. Fiscal'!D220="","",'Mapa R. Fiscal'!D220)</f>
        <v/>
      </c>
      <c r="F217" s="841" t="str">
        <f>IF('Mapa R. Fiscal'!H220="","",'Mapa R. Fiscal'!H220)</f>
        <v/>
      </c>
      <c r="G217" s="841" t="str">
        <f>IF('Mapa R. Fiscal'!L220="","",'Mapa R. Fiscal'!L220)</f>
        <v/>
      </c>
      <c r="H217" s="84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2" t="str">
        <f>IF('Mapa R. Fiscal'!Y220="","",'Mapa R. Fiscal'!Y220)</f>
        <v/>
      </c>
      <c r="J217" s="422" t="str">
        <f>IF('Mapa R. Fiscal'!AA220="","",'Mapa R. Fiscal'!AA220)</f>
        <v/>
      </c>
      <c r="K217" s="422" t="str">
        <f t="shared" si="35"/>
        <v/>
      </c>
      <c r="L217" s="422" t="str">
        <f>IF('Mapa R. Fiscal'!AD220="","",'Mapa R. Fiscal'!AD220)</f>
        <v/>
      </c>
      <c r="M217" s="346" t="str">
        <f>IF('Mapa R. Fiscal'!P220="","",'Mapa R. Fiscal'!P220)</f>
        <v/>
      </c>
      <c r="N217" s="69"/>
      <c r="O217" s="69"/>
      <c r="P217" s="69"/>
      <c r="Q217" s="187"/>
    </row>
    <row r="218" spans="1:17" ht="43.5" customHeight="1" x14ac:dyDescent="0.25">
      <c r="A218" s="118" t="s">
        <v>811</v>
      </c>
      <c r="B218" s="758"/>
      <c r="C218" s="760"/>
      <c r="D218" s="762"/>
      <c r="E218" s="760"/>
      <c r="F218" s="763"/>
      <c r="G218" s="763"/>
      <c r="H218" s="756"/>
      <c r="I218" s="422" t="str">
        <f>IF('Mapa R. Fiscal'!Y221="","",'Mapa R. Fiscal'!Y221)</f>
        <v/>
      </c>
      <c r="J218" s="422" t="str">
        <f>IF('Mapa R. Fiscal'!AA221="","",'Mapa R. Fiscal'!AA221)</f>
        <v/>
      </c>
      <c r="K218" s="422" t="str">
        <f t="shared" si="35"/>
        <v/>
      </c>
      <c r="L218" s="422" t="str">
        <f>IF('Mapa R. Fiscal'!AD221="","",'Mapa R. Fiscal'!AD221)</f>
        <v/>
      </c>
      <c r="M218" s="346" t="str">
        <f>IF('Mapa R. Fiscal'!P221="","",'Mapa R. Fiscal'!P221)</f>
        <v/>
      </c>
      <c r="N218" s="69"/>
      <c r="O218" s="69"/>
      <c r="P218" s="69"/>
      <c r="Q218" s="187"/>
    </row>
    <row r="219" spans="1:17" ht="43.5" customHeight="1" x14ac:dyDescent="0.25">
      <c r="A219" s="118" t="s">
        <v>812</v>
      </c>
      <c r="B219" s="758"/>
      <c r="C219" s="760"/>
      <c r="D219" s="762"/>
      <c r="E219" s="760"/>
      <c r="F219" s="763"/>
      <c r="G219" s="763"/>
      <c r="H219" s="756"/>
      <c r="I219" s="422" t="str">
        <f>IF('Mapa R. Fiscal'!Y222="","",'Mapa R. Fiscal'!Y222)</f>
        <v/>
      </c>
      <c r="J219" s="422" t="str">
        <f>IF('Mapa R. Fiscal'!AA222="","",'Mapa R. Fiscal'!AA222)</f>
        <v/>
      </c>
      <c r="K219" s="422" t="str">
        <f t="shared" si="35"/>
        <v/>
      </c>
      <c r="L219" s="422" t="str">
        <f>IF('Mapa R. Fiscal'!AD222="","",'Mapa R. Fiscal'!AD222)</f>
        <v/>
      </c>
      <c r="M219" s="346" t="str">
        <f>IF('Mapa R. Fiscal'!P222="","",'Mapa R. Fiscal'!P222)</f>
        <v/>
      </c>
      <c r="N219" s="69"/>
      <c r="O219" s="69"/>
      <c r="P219" s="69"/>
      <c r="Q219" s="187"/>
    </row>
    <row r="220" spans="1:17" ht="43.5" customHeight="1" x14ac:dyDescent="0.25">
      <c r="A220" s="118" t="s">
        <v>813</v>
      </c>
      <c r="B220" s="758"/>
      <c r="C220" s="760"/>
      <c r="D220" s="762"/>
      <c r="E220" s="760"/>
      <c r="F220" s="763"/>
      <c r="G220" s="763"/>
      <c r="H220" s="756"/>
      <c r="I220" s="422" t="str">
        <f>IF('Mapa R. Fiscal'!Y223="","",'Mapa R. Fiscal'!Y223)</f>
        <v/>
      </c>
      <c r="J220" s="422" t="str">
        <f>IF('Mapa R. Fiscal'!AA223="","",'Mapa R. Fiscal'!AA223)</f>
        <v/>
      </c>
      <c r="K220" s="422" t="str">
        <f t="shared" si="35"/>
        <v/>
      </c>
      <c r="L220" s="422" t="str">
        <f>IF('Mapa R. Fiscal'!AD223="","",'Mapa R. Fiscal'!AD223)</f>
        <v/>
      </c>
      <c r="M220" s="346" t="str">
        <f>IF('Mapa R. Fiscal'!P223="","",'Mapa R. Fiscal'!P223)</f>
        <v/>
      </c>
      <c r="N220" s="69"/>
      <c r="O220" s="69"/>
      <c r="P220" s="69"/>
      <c r="Q220" s="187"/>
    </row>
    <row r="221" spans="1:17" ht="43.5" customHeight="1" x14ac:dyDescent="0.25">
      <c r="A221" s="118" t="s">
        <v>814</v>
      </c>
      <c r="B221" s="758"/>
      <c r="C221" s="760"/>
      <c r="D221" s="762"/>
      <c r="E221" s="760"/>
      <c r="F221" s="763"/>
      <c r="G221" s="763"/>
      <c r="H221" s="756"/>
      <c r="I221" s="422" t="str">
        <f>IF('Mapa R. Fiscal'!Y224="","",'Mapa R. Fiscal'!Y224)</f>
        <v/>
      </c>
      <c r="J221" s="422" t="str">
        <f>IF('Mapa R. Fiscal'!AA224="","",'Mapa R. Fiscal'!AA224)</f>
        <v/>
      </c>
      <c r="K221" s="422" t="str">
        <f t="shared" si="35"/>
        <v/>
      </c>
      <c r="L221" s="422" t="str">
        <f>IF('Mapa R. Fiscal'!AD224="","",'Mapa R. Fiscal'!AD224)</f>
        <v/>
      </c>
      <c r="M221" s="346" t="str">
        <f>IF('Mapa R. Fiscal'!P224="","",'Mapa R. Fiscal'!P224)</f>
        <v/>
      </c>
      <c r="N221" s="69"/>
      <c r="O221" s="69"/>
      <c r="P221" s="69"/>
      <c r="Q221" s="187"/>
    </row>
    <row r="222" spans="1:17" ht="43.5" customHeight="1" x14ac:dyDescent="0.25">
      <c r="A222" s="118" t="s">
        <v>815</v>
      </c>
      <c r="B222" s="758"/>
      <c r="C222" s="760"/>
      <c r="D222" s="762"/>
      <c r="E222" s="760"/>
      <c r="F222" s="763"/>
      <c r="G222" s="763"/>
      <c r="H222" s="756"/>
      <c r="I222" s="422" t="str">
        <f>IF('Mapa R. Fiscal'!Y225="","",'Mapa R. Fiscal'!Y225)</f>
        <v/>
      </c>
      <c r="J222" s="422" t="str">
        <f>IF('Mapa R. Fiscal'!AA225="","",'Mapa R. Fiscal'!AA225)</f>
        <v/>
      </c>
      <c r="K222" s="422" t="str">
        <f t="shared" si="35"/>
        <v/>
      </c>
      <c r="L222" s="422" t="str">
        <f>IF('Mapa R. Fiscal'!AD225="","",'Mapa R. Fiscal'!AD225)</f>
        <v/>
      </c>
      <c r="M222" s="346" t="str">
        <f>IF('Mapa R. Fiscal'!P225="","",'Mapa R. Fiscal'!P225)</f>
        <v/>
      </c>
      <c r="N222" s="69"/>
      <c r="O222" s="69"/>
      <c r="P222" s="69"/>
      <c r="Q222" s="187"/>
    </row>
    <row r="223" spans="1:17" ht="43.5" customHeight="1" x14ac:dyDescent="0.25">
      <c r="A223" s="118" t="s">
        <v>816</v>
      </c>
      <c r="B223" s="757"/>
      <c r="C223" s="759" t="str">
        <f>IF('Mapa R. Fiscal'!E226="","",'Mapa R. Fiscal'!E226)</f>
        <v/>
      </c>
      <c r="D223" s="761"/>
      <c r="E223" s="759" t="str">
        <f>IF('Mapa R. Fiscal'!D226="","",'Mapa R. Fiscal'!D226)</f>
        <v/>
      </c>
      <c r="F223" s="841" t="str">
        <f>IF('Mapa R. Fiscal'!H226="","",'Mapa R. Fiscal'!H226)</f>
        <v/>
      </c>
      <c r="G223" s="841" t="str">
        <f>IF('Mapa R. Fiscal'!L226="","",'Mapa R. Fiscal'!L226)</f>
        <v/>
      </c>
      <c r="H223" s="84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2" t="str">
        <f>IF('Mapa R. Fiscal'!Y226="","",'Mapa R. Fiscal'!Y226)</f>
        <v/>
      </c>
      <c r="J223" s="422" t="str">
        <f>IF('Mapa R. Fiscal'!AA226="","",'Mapa R. Fiscal'!AA226)</f>
        <v/>
      </c>
      <c r="K223" s="422" t="str">
        <f t="shared" si="35"/>
        <v/>
      </c>
      <c r="L223" s="422" t="str">
        <f>IF('Mapa R. Fiscal'!AD226="","",'Mapa R. Fiscal'!AD226)</f>
        <v/>
      </c>
      <c r="M223" s="346" t="str">
        <f>IF('Mapa R. Fiscal'!P226="","",'Mapa R. Fiscal'!P226)</f>
        <v/>
      </c>
      <c r="N223" s="69"/>
      <c r="O223" s="69"/>
      <c r="P223" s="69"/>
      <c r="Q223" s="187"/>
    </row>
    <row r="224" spans="1:17" ht="43.5" customHeight="1" x14ac:dyDescent="0.25">
      <c r="A224" s="118" t="s">
        <v>817</v>
      </c>
      <c r="B224" s="758"/>
      <c r="C224" s="760"/>
      <c r="D224" s="762"/>
      <c r="E224" s="760"/>
      <c r="F224" s="763"/>
      <c r="G224" s="763"/>
      <c r="H224" s="756"/>
      <c r="I224" s="422" t="str">
        <f>IF('Mapa R. Fiscal'!Y227="","",'Mapa R. Fiscal'!Y227)</f>
        <v/>
      </c>
      <c r="J224" s="422" t="str">
        <f>IF('Mapa R. Fiscal'!AA227="","",'Mapa R. Fiscal'!AA227)</f>
        <v/>
      </c>
      <c r="K224" s="422" t="str">
        <f t="shared" si="35"/>
        <v/>
      </c>
      <c r="L224" s="422" t="str">
        <f>IF('Mapa R. Fiscal'!AD227="","",'Mapa R. Fiscal'!AD227)</f>
        <v/>
      </c>
      <c r="M224" s="346" t="str">
        <f>IF('Mapa R. Fiscal'!P227="","",'Mapa R. Fiscal'!P227)</f>
        <v/>
      </c>
      <c r="N224" s="69"/>
      <c r="O224" s="69"/>
      <c r="P224" s="69"/>
      <c r="Q224" s="187"/>
    </row>
    <row r="225" spans="1:17" ht="43.5" customHeight="1" x14ac:dyDescent="0.25">
      <c r="A225" s="118" t="s">
        <v>818</v>
      </c>
      <c r="B225" s="758"/>
      <c r="C225" s="760"/>
      <c r="D225" s="762"/>
      <c r="E225" s="760"/>
      <c r="F225" s="763"/>
      <c r="G225" s="763"/>
      <c r="H225" s="756"/>
      <c r="I225" s="422" t="str">
        <f>IF('Mapa R. Fiscal'!Y228="","",'Mapa R. Fiscal'!Y228)</f>
        <v/>
      </c>
      <c r="J225" s="422" t="str">
        <f>IF('Mapa R. Fiscal'!AA228="","",'Mapa R. Fiscal'!AA228)</f>
        <v/>
      </c>
      <c r="K225" s="422" t="str">
        <f t="shared" si="35"/>
        <v/>
      </c>
      <c r="L225" s="422" t="str">
        <f>IF('Mapa R. Fiscal'!AD228="","",'Mapa R. Fiscal'!AD228)</f>
        <v/>
      </c>
      <c r="M225" s="346" t="str">
        <f>IF('Mapa R. Fiscal'!P228="","",'Mapa R. Fiscal'!P228)</f>
        <v/>
      </c>
      <c r="N225" s="69"/>
      <c r="O225" s="69"/>
      <c r="P225" s="69"/>
      <c r="Q225" s="187"/>
    </row>
    <row r="226" spans="1:17" ht="43.5" customHeight="1" x14ac:dyDescent="0.25">
      <c r="A226" s="118" t="s">
        <v>819</v>
      </c>
      <c r="B226" s="758"/>
      <c r="C226" s="760"/>
      <c r="D226" s="762"/>
      <c r="E226" s="760"/>
      <c r="F226" s="763"/>
      <c r="G226" s="763"/>
      <c r="H226" s="756"/>
      <c r="I226" s="422" t="str">
        <f>IF('Mapa R. Fiscal'!Y229="","",'Mapa R. Fiscal'!Y229)</f>
        <v/>
      </c>
      <c r="J226" s="422" t="str">
        <f>IF('Mapa R. Fiscal'!AA229="","",'Mapa R. Fiscal'!AA229)</f>
        <v/>
      </c>
      <c r="K226" s="422" t="str">
        <f t="shared" si="35"/>
        <v/>
      </c>
      <c r="L226" s="422" t="str">
        <f>IF('Mapa R. Fiscal'!AD229="","",'Mapa R. Fiscal'!AD229)</f>
        <v/>
      </c>
      <c r="M226" s="346" t="str">
        <f>IF('Mapa R. Fiscal'!P229="","",'Mapa R. Fiscal'!P229)</f>
        <v/>
      </c>
      <c r="N226" s="69"/>
      <c r="O226" s="69"/>
      <c r="P226" s="69"/>
      <c r="Q226" s="187"/>
    </row>
    <row r="227" spans="1:17" ht="43.5" customHeight="1" x14ac:dyDescent="0.25">
      <c r="A227" s="118" t="s">
        <v>820</v>
      </c>
      <c r="B227" s="758"/>
      <c r="C227" s="760"/>
      <c r="D227" s="762"/>
      <c r="E227" s="760"/>
      <c r="F227" s="763"/>
      <c r="G227" s="763"/>
      <c r="H227" s="756"/>
      <c r="I227" s="422" t="str">
        <f>IF('Mapa R. Fiscal'!Y230="","",'Mapa R. Fiscal'!Y230)</f>
        <v/>
      </c>
      <c r="J227" s="422" t="str">
        <f>IF('Mapa R. Fiscal'!AA230="","",'Mapa R. Fiscal'!AA230)</f>
        <v/>
      </c>
      <c r="K227" s="422" t="str">
        <f t="shared" si="35"/>
        <v/>
      </c>
      <c r="L227" s="422" t="str">
        <f>IF('Mapa R. Fiscal'!AD230="","",'Mapa R. Fiscal'!AD230)</f>
        <v/>
      </c>
      <c r="M227" s="346" t="str">
        <f>IF('Mapa R. Fiscal'!P230="","",'Mapa R. Fiscal'!P230)</f>
        <v/>
      </c>
      <c r="N227" s="69"/>
      <c r="O227" s="69"/>
      <c r="P227" s="69"/>
      <c r="Q227" s="187"/>
    </row>
    <row r="228" spans="1:17" ht="43.5" customHeight="1" x14ac:dyDescent="0.25">
      <c r="A228" s="118" t="s">
        <v>821</v>
      </c>
      <c r="B228" s="758"/>
      <c r="C228" s="760"/>
      <c r="D228" s="762"/>
      <c r="E228" s="760"/>
      <c r="F228" s="763"/>
      <c r="G228" s="763"/>
      <c r="H228" s="756"/>
      <c r="I228" s="422" t="str">
        <f>IF('Mapa R. Fiscal'!Y231="","",'Mapa R. Fiscal'!Y231)</f>
        <v/>
      </c>
      <c r="J228" s="422" t="str">
        <f>IF('Mapa R. Fiscal'!AA231="","",'Mapa R. Fiscal'!AA231)</f>
        <v/>
      </c>
      <c r="K228" s="422" t="str">
        <f t="shared" si="35"/>
        <v/>
      </c>
      <c r="L228" s="422" t="str">
        <f>IF('Mapa R. Fiscal'!AD231="","",'Mapa R. Fiscal'!AD231)</f>
        <v/>
      </c>
      <c r="M228" s="346" t="str">
        <f>IF('Mapa R. Fiscal'!P231="","",'Mapa R. Fiscal'!P231)</f>
        <v/>
      </c>
      <c r="N228" s="69"/>
      <c r="O228" s="69"/>
      <c r="P228" s="69"/>
      <c r="Q228" s="187"/>
    </row>
    <row r="229" spans="1:17" ht="43.5" customHeight="1" x14ac:dyDescent="0.25">
      <c r="A229" s="118" t="s">
        <v>822</v>
      </c>
      <c r="B229" s="757"/>
      <c r="C229" s="759" t="str">
        <f>IF('Mapa R. Fiscal'!E232="","",'Mapa R. Fiscal'!E232)</f>
        <v/>
      </c>
      <c r="D229" s="761"/>
      <c r="E229" s="759" t="str">
        <f>IF('Mapa R. Fiscal'!D232="","",'Mapa R. Fiscal'!D232)</f>
        <v/>
      </c>
      <c r="F229" s="841" t="str">
        <f>IF('Mapa R. Fiscal'!H232="","",'Mapa R. Fiscal'!H232)</f>
        <v/>
      </c>
      <c r="G229" s="841" t="str">
        <f>IF('Mapa R. Fiscal'!L232="","",'Mapa R. Fiscal'!L232)</f>
        <v/>
      </c>
      <c r="H229" s="84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2" t="str">
        <f>IF('Mapa R. Fiscal'!Y232="","",'Mapa R. Fiscal'!Y232)</f>
        <v/>
      </c>
      <c r="J229" s="422" t="str">
        <f>IF('Mapa R. Fiscal'!AA232="","",'Mapa R. Fiscal'!AA232)</f>
        <v/>
      </c>
      <c r="K229" s="422" t="str">
        <f t="shared" si="35"/>
        <v/>
      </c>
      <c r="L229" s="422" t="str">
        <f>IF('Mapa R. Fiscal'!AD232="","",'Mapa R. Fiscal'!AD232)</f>
        <v/>
      </c>
      <c r="M229" s="346" t="str">
        <f>IF('Mapa R. Fiscal'!P232="","",'Mapa R. Fiscal'!P232)</f>
        <v/>
      </c>
      <c r="N229" s="69"/>
      <c r="O229" s="69"/>
      <c r="P229" s="69"/>
      <c r="Q229" s="187"/>
    </row>
    <row r="230" spans="1:17" ht="43.5" customHeight="1" x14ac:dyDescent="0.25">
      <c r="A230" s="118" t="s">
        <v>823</v>
      </c>
      <c r="B230" s="758"/>
      <c r="C230" s="760"/>
      <c r="D230" s="762"/>
      <c r="E230" s="760"/>
      <c r="F230" s="763"/>
      <c r="G230" s="763"/>
      <c r="H230" s="756"/>
      <c r="I230" s="422" t="str">
        <f>IF('Mapa R. Fiscal'!Y233="","",'Mapa R. Fiscal'!Y233)</f>
        <v/>
      </c>
      <c r="J230" s="422" t="str">
        <f>IF('Mapa R. Fiscal'!AA233="","",'Mapa R. Fiscal'!AA233)</f>
        <v/>
      </c>
      <c r="K230" s="422" t="str">
        <f t="shared" si="35"/>
        <v/>
      </c>
      <c r="L230" s="422" t="str">
        <f>IF('Mapa R. Fiscal'!AD233="","",'Mapa R. Fiscal'!AD233)</f>
        <v/>
      </c>
      <c r="M230" s="346" t="str">
        <f>IF('Mapa R. Fiscal'!P233="","",'Mapa R. Fiscal'!P233)</f>
        <v/>
      </c>
      <c r="N230" s="69"/>
      <c r="O230" s="69"/>
      <c r="P230" s="69"/>
      <c r="Q230" s="187"/>
    </row>
    <row r="231" spans="1:17" ht="43.5" customHeight="1" x14ac:dyDescent="0.25">
      <c r="A231" s="118" t="s">
        <v>824</v>
      </c>
      <c r="B231" s="758"/>
      <c r="C231" s="760"/>
      <c r="D231" s="762"/>
      <c r="E231" s="760"/>
      <c r="F231" s="763"/>
      <c r="G231" s="763"/>
      <c r="H231" s="756"/>
      <c r="I231" s="422" t="str">
        <f>IF('Mapa R. Fiscal'!Y234="","",'Mapa R. Fiscal'!Y234)</f>
        <v/>
      </c>
      <c r="J231" s="422" t="str">
        <f>IF('Mapa R. Fiscal'!AA234="","",'Mapa R. Fiscal'!AA234)</f>
        <v/>
      </c>
      <c r="K231" s="422" t="str">
        <f t="shared" si="35"/>
        <v/>
      </c>
      <c r="L231" s="422" t="str">
        <f>IF('Mapa R. Fiscal'!AD234="","",'Mapa R. Fiscal'!AD234)</f>
        <v/>
      </c>
      <c r="M231" s="346" t="str">
        <f>IF('Mapa R. Fiscal'!P234="","",'Mapa R. Fiscal'!P234)</f>
        <v/>
      </c>
      <c r="N231" s="69"/>
      <c r="O231" s="69"/>
      <c r="P231" s="69"/>
      <c r="Q231" s="187"/>
    </row>
    <row r="232" spans="1:17" ht="43.5" customHeight="1" x14ac:dyDescent="0.25">
      <c r="A232" s="118" t="s">
        <v>825</v>
      </c>
      <c r="B232" s="758"/>
      <c r="C232" s="760"/>
      <c r="D232" s="762"/>
      <c r="E232" s="760"/>
      <c r="F232" s="763"/>
      <c r="G232" s="763"/>
      <c r="H232" s="756"/>
      <c r="I232" s="422" t="str">
        <f>IF('Mapa R. Fiscal'!Y235="","",'Mapa R. Fiscal'!Y235)</f>
        <v/>
      </c>
      <c r="J232" s="422" t="str">
        <f>IF('Mapa R. Fiscal'!AA235="","",'Mapa R. Fiscal'!AA235)</f>
        <v/>
      </c>
      <c r="K232" s="422" t="str">
        <f t="shared" si="35"/>
        <v/>
      </c>
      <c r="L232" s="422" t="str">
        <f>IF('Mapa R. Fiscal'!AD235="","",'Mapa R. Fiscal'!AD235)</f>
        <v/>
      </c>
      <c r="M232" s="346" t="str">
        <f>IF('Mapa R. Fiscal'!P235="","",'Mapa R. Fiscal'!P235)</f>
        <v/>
      </c>
      <c r="N232" s="69"/>
      <c r="O232" s="69"/>
      <c r="P232" s="69"/>
      <c r="Q232" s="187"/>
    </row>
    <row r="233" spans="1:17" ht="43.5" customHeight="1" x14ac:dyDescent="0.25">
      <c r="A233" s="118" t="s">
        <v>826</v>
      </c>
      <c r="B233" s="758"/>
      <c r="C233" s="760"/>
      <c r="D233" s="762"/>
      <c r="E233" s="760"/>
      <c r="F233" s="763"/>
      <c r="G233" s="763"/>
      <c r="H233" s="756"/>
      <c r="I233" s="422" t="str">
        <f>IF('Mapa R. Fiscal'!Y236="","",'Mapa R. Fiscal'!Y236)</f>
        <v/>
      </c>
      <c r="J233" s="422" t="str">
        <f>IF('Mapa R. Fiscal'!AA236="","",'Mapa R. Fiscal'!AA236)</f>
        <v/>
      </c>
      <c r="K233" s="422" t="str">
        <f t="shared" si="35"/>
        <v/>
      </c>
      <c r="L233" s="422" t="str">
        <f>IF('Mapa R. Fiscal'!AD236="","",'Mapa R. Fiscal'!AD236)</f>
        <v/>
      </c>
      <c r="M233" s="346" t="str">
        <f>IF('Mapa R. Fiscal'!P236="","",'Mapa R. Fiscal'!P236)</f>
        <v/>
      </c>
      <c r="N233" s="69"/>
      <c r="O233" s="69"/>
      <c r="P233" s="69"/>
      <c r="Q233" s="187"/>
    </row>
    <row r="234" spans="1:17" ht="43.5" customHeight="1" x14ac:dyDescent="0.25">
      <c r="A234" s="118" t="s">
        <v>827</v>
      </c>
      <c r="B234" s="758"/>
      <c r="C234" s="760"/>
      <c r="D234" s="762"/>
      <c r="E234" s="760"/>
      <c r="F234" s="763"/>
      <c r="G234" s="763"/>
      <c r="H234" s="756"/>
      <c r="I234" s="422" t="str">
        <f>IF('Mapa R. Fiscal'!Y237="","",'Mapa R. Fiscal'!Y237)</f>
        <v/>
      </c>
      <c r="J234" s="422" t="str">
        <f>IF('Mapa R. Fiscal'!AA237="","",'Mapa R. Fiscal'!AA237)</f>
        <v/>
      </c>
      <c r="K234" s="422" t="str">
        <f t="shared" si="35"/>
        <v/>
      </c>
      <c r="L234" s="422" t="str">
        <f>IF('Mapa R. Fiscal'!AD237="","",'Mapa R. Fiscal'!AD237)</f>
        <v/>
      </c>
      <c r="M234" s="346" t="str">
        <f>IF('Mapa R. Fiscal'!P237="","",'Mapa R. Fiscal'!P237)</f>
        <v/>
      </c>
      <c r="N234" s="69"/>
      <c r="O234" s="69"/>
      <c r="P234" s="69"/>
      <c r="Q234" s="187"/>
    </row>
    <row r="235" spans="1:17" ht="43.5" customHeight="1" x14ac:dyDescent="0.25">
      <c r="A235" s="118" t="s">
        <v>828</v>
      </c>
      <c r="B235" s="757"/>
      <c r="C235" s="759" t="str">
        <f>IF('Mapa R. Fiscal'!E238="","",'Mapa R. Fiscal'!E238)</f>
        <v/>
      </c>
      <c r="D235" s="761"/>
      <c r="E235" s="759" t="str">
        <f>IF('Mapa R. Fiscal'!D238="","",'Mapa R. Fiscal'!D238)</f>
        <v/>
      </c>
      <c r="F235" s="841" t="str">
        <f>IF('Mapa R. Fiscal'!H238="","",'Mapa R. Fiscal'!H238)</f>
        <v/>
      </c>
      <c r="G235" s="841" t="str">
        <f>IF('Mapa R. Fiscal'!L238="","",'Mapa R. Fiscal'!L238)</f>
        <v/>
      </c>
      <c r="H235" s="84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2" t="str">
        <f>IF('Mapa R. Fiscal'!Y238="","",'Mapa R. Fiscal'!Y238)</f>
        <v/>
      </c>
      <c r="J235" s="422" t="str">
        <f>IF('Mapa R. Fiscal'!AA238="","",'Mapa R. Fiscal'!AA238)</f>
        <v/>
      </c>
      <c r="K235" s="422" t="str">
        <f t="shared" si="35"/>
        <v/>
      </c>
      <c r="L235" s="422" t="str">
        <f>IF('Mapa R. Fiscal'!AD238="","",'Mapa R. Fiscal'!AD238)</f>
        <v/>
      </c>
      <c r="M235" s="346" t="str">
        <f>IF('Mapa R. Fiscal'!P238="","",'Mapa R. Fiscal'!P238)</f>
        <v/>
      </c>
      <c r="N235" s="69"/>
      <c r="O235" s="69"/>
      <c r="P235" s="69"/>
      <c r="Q235" s="187"/>
    </row>
    <row r="236" spans="1:17" ht="43.5" customHeight="1" x14ac:dyDescent="0.25">
      <c r="A236" s="118" t="s">
        <v>829</v>
      </c>
      <c r="B236" s="758"/>
      <c r="C236" s="760"/>
      <c r="D236" s="762"/>
      <c r="E236" s="760"/>
      <c r="F236" s="763"/>
      <c r="G236" s="763"/>
      <c r="H236" s="756"/>
      <c r="I236" s="422" t="str">
        <f>IF('Mapa R. Fiscal'!Y239="","",'Mapa R. Fiscal'!Y239)</f>
        <v/>
      </c>
      <c r="J236" s="422" t="str">
        <f>IF('Mapa R. Fiscal'!AA239="","",'Mapa R. Fiscal'!AA239)</f>
        <v/>
      </c>
      <c r="K236" s="422" t="str">
        <f t="shared" si="35"/>
        <v/>
      </c>
      <c r="L236" s="422" t="str">
        <f>IF('Mapa R. Fiscal'!AD239="","",'Mapa R. Fiscal'!AD239)</f>
        <v/>
      </c>
      <c r="M236" s="346" t="str">
        <f>IF('Mapa R. Fiscal'!P239="","",'Mapa R. Fiscal'!P239)</f>
        <v/>
      </c>
      <c r="N236" s="69"/>
      <c r="O236" s="69"/>
      <c r="P236" s="69"/>
      <c r="Q236" s="187"/>
    </row>
    <row r="237" spans="1:17" ht="43.5" customHeight="1" x14ac:dyDescent="0.25">
      <c r="A237" s="118" t="s">
        <v>830</v>
      </c>
      <c r="B237" s="758"/>
      <c r="C237" s="760"/>
      <c r="D237" s="762"/>
      <c r="E237" s="760"/>
      <c r="F237" s="763"/>
      <c r="G237" s="763"/>
      <c r="H237" s="756"/>
      <c r="I237" s="422" t="str">
        <f>IF('Mapa R. Fiscal'!Y240="","",'Mapa R. Fiscal'!Y240)</f>
        <v/>
      </c>
      <c r="J237" s="422" t="str">
        <f>IF('Mapa R. Fiscal'!AA240="","",'Mapa R. Fiscal'!AA240)</f>
        <v/>
      </c>
      <c r="K237" s="422" t="str">
        <f t="shared" si="35"/>
        <v/>
      </c>
      <c r="L237" s="422" t="str">
        <f>IF('Mapa R. Fiscal'!AD240="","",'Mapa R. Fiscal'!AD240)</f>
        <v/>
      </c>
      <c r="M237" s="346" t="str">
        <f>IF('Mapa R. Fiscal'!P240="","",'Mapa R. Fiscal'!P240)</f>
        <v/>
      </c>
      <c r="N237" s="69"/>
      <c r="O237" s="69"/>
      <c r="P237" s="69"/>
      <c r="Q237" s="187"/>
    </row>
    <row r="238" spans="1:17" ht="43.5" customHeight="1" x14ac:dyDescent="0.25">
      <c r="A238" s="118" t="s">
        <v>831</v>
      </c>
      <c r="B238" s="758"/>
      <c r="C238" s="760"/>
      <c r="D238" s="762"/>
      <c r="E238" s="760"/>
      <c r="F238" s="763"/>
      <c r="G238" s="763"/>
      <c r="H238" s="756"/>
      <c r="I238" s="422" t="str">
        <f>IF('Mapa R. Fiscal'!Y241="","",'Mapa R. Fiscal'!Y241)</f>
        <v/>
      </c>
      <c r="J238" s="422" t="str">
        <f>IF('Mapa R. Fiscal'!AA241="","",'Mapa R. Fiscal'!AA241)</f>
        <v/>
      </c>
      <c r="K238" s="422" t="str">
        <f t="shared" si="35"/>
        <v/>
      </c>
      <c r="L238" s="422" t="str">
        <f>IF('Mapa R. Fiscal'!AD241="","",'Mapa R. Fiscal'!AD241)</f>
        <v/>
      </c>
      <c r="M238" s="346" t="str">
        <f>IF('Mapa R. Fiscal'!P241="","",'Mapa R. Fiscal'!P241)</f>
        <v/>
      </c>
      <c r="N238" s="69"/>
      <c r="O238" s="69"/>
      <c r="P238" s="69"/>
      <c r="Q238" s="187"/>
    </row>
    <row r="239" spans="1:17" ht="43.5" customHeight="1" x14ac:dyDescent="0.25">
      <c r="A239" s="118" t="s">
        <v>832</v>
      </c>
      <c r="B239" s="758"/>
      <c r="C239" s="760"/>
      <c r="D239" s="762"/>
      <c r="E239" s="760"/>
      <c r="F239" s="763"/>
      <c r="G239" s="763"/>
      <c r="H239" s="756"/>
      <c r="I239" s="422" t="str">
        <f>IF('Mapa R. Fiscal'!Y242="","",'Mapa R. Fiscal'!Y242)</f>
        <v/>
      </c>
      <c r="J239" s="422" t="str">
        <f>IF('Mapa R. Fiscal'!AA242="","",'Mapa R. Fiscal'!AA242)</f>
        <v/>
      </c>
      <c r="K239" s="422" t="str">
        <f t="shared" si="35"/>
        <v/>
      </c>
      <c r="L239" s="422" t="str">
        <f>IF('Mapa R. Fiscal'!AD242="","",'Mapa R. Fiscal'!AD242)</f>
        <v/>
      </c>
      <c r="M239" s="346" t="str">
        <f>IF('Mapa R. Fiscal'!P242="","",'Mapa R. Fiscal'!P242)</f>
        <v/>
      </c>
      <c r="N239" s="69"/>
      <c r="O239" s="69"/>
      <c r="P239" s="69"/>
      <c r="Q239" s="187"/>
    </row>
    <row r="240" spans="1:17" ht="43.5" customHeight="1" x14ac:dyDescent="0.25">
      <c r="A240" s="118" t="s">
        <v>833</v>
      </c>
      <c r="B240" s="758"/>
      <c r="C240" s="760"/>
      <c r="D240" s="762"/>
      <c r="E240" s="760"/>
      <c r="F240" s="763"/>
      <c r="G240" s="763"/>
      <c r="H240" s="756"/>
      <c r="I240" s="422" t="str">
        <f>IF('Mapa R. Fiscal'!Y243="","",'Mapa R. Fiscal'!Y243)</f>
        <v/>
      </c>
      <c r="J240" s="422" t="str">
        <f>IF('Mapa R. Fiscal'!AA243="","",'Mapa R. Fiscal'!AA243)</f>
        <v/>
      </c>
      <c r="K240" s="422" t="str">
        <f t="shared" si="35"/>
        <v/>
      </c>
      <c r="L240" s="422" t="str">
        <f>IF('Mapa R. Fiscal'!AD243="","",'Mapa R. Fiscal'!AD243)</f>
        <v/>
      </c>
      <c r="M240" s="346" t="str">
        <f>IF('Mapa R. Fiscal'!P243="","",'Mapa R. Fiscal'!P243)</f>
        <v/>
      </c>
      <c r="N240" s="69"/>
      <c r="O240" s="69"/>
      <c r="P240" s="69"/>
      <c r="Q240" s="187"/>
    </row>
    <row r="241" spans="1:17" ht="43.5" customHeight="1" x14ac:dyDescent="0.25">
      <c r="A241" s="118" t="s">
        <v>834</v>
      </c>
      <c r="B241" s="757"/>
      <c r="C241" s="759" t="str">
        <f>IF('Mapa R. Fiscal'!E244="","",'Mapa R. Fiscal'!E244)</f>
        <v/>
      </c>
      <c r="D241" s="761"/>
      <c r="E241" s="759" t="str">
        <f>IF('Mapa R. Fiscal'!D244="","",'Mapa R. Fiscal'!D244)</f>
        <v/>
      </c>
      <c r="F241" s="841" t="str">
        <f>IF('Mapa R. Fiscal'!H244="","",'Mapa R. Fiscal'!H244)</f>
        <v/>
      </c>
      <c r="G241" s="841" t="str">
        <f>IF('Mapa R. Fiscal'!L244="","",'Mapa R. Fiscal'!L244)</f>
        <v/>
      </c>
      <c r="H241" s="84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2" t="str">
        <f>IF('Mapa R. Fiscal'!Y244="","",'Mapa R. Fiscal'!Y244)</f>
        <v/>
      </c>
      <c r="J241" s="422" t="str">
        <f>IF('Mapa R. Fiscal'!AA244="","",'Mapa R. Fiscal'!AA244)</f>
        <v/>
      </c>
      <c r="K241" s="422" t="str">
        <f t="shared" si="35"/>
        <v/>
      </c>
      <c r="L241" s="422" t="str">
        <f>IF('Mapa R. Fiscal'!AD244="","",'Mapa R. Fiscal'!AD244)</f>
        <v/>
      </c>
      <c r="M241" s="346" t="str">
        <f>IF('Mapa R. Fiscal'!P244="","",'Mapa R. Fiscal'!P244)</f>
        <v/>
      </c>
      <c r="N241" s="69"/>
      <c r="O241" s="69"/>
      <c r="P241" s="69"/>
      <c r="Q241" s="187"/>
    </row>
    <row r="242" spans="1:17" ht="43.5" customHeight="1" x14ac:dyDescent="0.25">
      <c r="A242" s="118" t="s">
        <v>835</v>
      </c>
      <c r="B242" s="758"/>
      <c r="C242" s="760"/>
      <c r="D242" s="762"/>
      <c r="E242" s="760"/>
      <c r="F242" s="763"/>
      <c r="G242" s="763"/>
      <c r="H242" s="756"/>
      <c r="I242" s="422" t="str">
        <f>IF('Mapa R. Fiscal'!Y245="","",'Mapa R. Fiscal'!Y245)</f>
        <v/>
      </c>
      <c r="J242" s="422" t="str">
        <f>IF('Mapa R. Fiscal'!AA245="","",'Mapa R. Fiscal'!AA245)</f>
        <v/>
      </c>
      <c r="K242" s="422" t="str">
        <f t="shared" si="35"/>
        <v/>
      </c>
      <c r="L242" s="422" t="str">
        <f>IF('Mapa R. Fiscal'!AD245="","",'Mapa R. Fiscal'!AD245)</f>
        <v/>
      </c>
      <c r="M242" s="346" t="str">
        <f>IF('Mapa R. Fiscal'!P245="","",'Mapa R. Fiscal'!P245)</f>
        <v/>
      </c>
      <c r="N242" s="69"/>
      <c r="O242" s="69"/>
      <c r="P242" s="69"/>
      <c r="Q242" s="187"/>
    </row>
    <row r="243" spans="1:17" ht="43.5" customHeight="1" x14ac:dyDescent="0.25">
      <c r="A243" s="118" t="s">
        <v>836</v>
      </c>
      <c r="B243" s="758"/>
      <c r="C243" s="760"/>
      <c r="D243" s="762"/>
      <c r="E243" s="760"/>
      <c r="F243" s="763"/>
      <c r="G243" s="763"/>
      <c r="H243" s="756"/>
      <c r="I243" s="422" t="str">
        <f>IF('Mapa R. Fiscal'!Y246="","",'Mapa R. Fiscal'!Y246)</f>
        <v/>
      </c>
      <c r="J243" s="422" t="str">
        <f>IF('Mapa R. Fiscal'!AA246="","",'Mapa R. Fiscal'!AA246)</f>
        <v/>
      </c>
      <c r="K243" s="422" t="str">
        <f t="shared" si="35"/>
        <v/>
      </c>
      <c r="L243" s="422" t="str">
        <f>IF('Mapa R. Fiscal'!AD246="","",'Mapa R. Fiscal'!AD246)</f>
        <v/>
      </c>
      <c r="M243" s="346" t="str">
        <f>IF('Mapa R. Fiscal'!P246="","",'Mapa R. Fiscal'!P246)</f>
        <v/>
      </c>
      <c r="N243" s="69"/>
      <c r="O243" s="69"/>
      <c r="P243" s="69"/>
      <c r="Q243" s="187"/>
    </row>
    <row r="244" spans="1:17" ht="43.5" customHeight="1" x14ac:dyDescent="0.25">
      <c r="A244" s="118" t="s">
        <v>837</v>
      </c>
      <c r="B244" s="758"/>
      <c r="C244" s="760"/>
      <c r="D244" s="762"/>
      <c r="E244" s="760"/>
      <c r="F244" s="763"/>
      <c r="G244" s="763"/>
      <c r="H244" s="756"/>
      <c r="I244" s="422" t="str">
        <f>IF('Mapa R. Fiscal'!Y247="","",'Mapa R. Fiscal'!Y247)</f>
        <v/>
      </c>
      <c r="J244" s="422" t="str">
        <f>IF('Mapa R. Fiscal'!AA247="","",'Mapa R. Fiscal'!AA247)</f>
        <v/>
      </c>
      <c r="K244" s="422" t="str">
        <f t="shared" si="35"/>
        <v/>
      </c>
      <c r="L244" s="422" t="str">
        <f>IF('Mapa R. Fiscal'!AD247="","",'Mapa R. Fiscal'!AD247)</f>
        <v/>
      </c>
      <c r="M244" s="346" t="str">
        <f>IF('Mapa R. Fiscal'!P247="","",'Mapa R. Fiscal'!P247)</f>
        <v/>
      </c>
      <c r="N244" s="69"/>
      <c r="O244" s="69"/>
      <c r="P244" s="69"/>
      <c r="Q244" s="187"/>
    </row>
    <row r="245" spans="1:17" ht="43.5" customHeight="1" x14ac:dyDescent="0.25">
      <c r="A245" s="118" t="s">
        <v>838</v>
      </c>
      <c r="B245" s="758"/>
      <c r="C245" s="760"/>
      <c r="D245" s="762"/>
      <c r="E245" s="760"/>
      <c r="F245" s="763"/>
      <c r="G245" s="763"/>
      <c r="H245" s="756"/>
      <c r="I245" s="422" t="str">
        <f>IF('Mapa R. Fiscal'!Y248="","",'Mapa R. Fiscal'!Y248)</f>
        <v/>
      </c>
      <c r="J245" s="422" t="str">
        <f>IF('Mapa R. Fiscal'!AA248="","",'Mapa R. Fiscal'!AA248)</f>
        <v/>
      </c>
      <c r="K245" s="422" t="str">
        <f t="shared" si="35"/>
        <v/>
      </c>
      <c r="L245" s="422" t="str">
        <f>IF('Mapa R. Fiscal'!AD248="","",'Mapa R. Fiscal'!AD248)</f>
        <v/>
      </c>
      <c r="M245" s="346" t="str">
        <f>IF('Mapa R. Fiscal'!P248="","",'Mapa R. Fiscal'!P248)</f>
        <v/>
      </c>
      <c r="N245" s="69"/>
      <c r="O245" s="69"/>
      <c r="P245" s="69"/>
      <c r="Q245" s="187"/>
    </row>
    <row r="246" spans="1:17" ht="43.5" customHeight="1" x14ac:dyDescent="0.25">
      <c r="A246" s="118" t="s">
        <v>839</v>
      </c>
      <c r="B246" s="758"/>
      <c r="C246" s="760"/>
      <c r="D246" s="762"/>
      <c r="E246" s="760"/>
      <c r="F246" s="763"/>
      <c r="G246" s="763"/>
      <c r="H246" s="756"/>
      <c r="I246" s="422" t="str">
        <f>IF('Mapa R. Fiscal'!Y249="","",'Mapa R. Fiscal'!Y249)</f>
        <v/>
      </c>
      <c r="J246" s="422" t="str">
        <f>IF('Mapa R. Fiscal'!AA249="","",'Mapa R. Fiscal'!AA249)</f>
        <v/>
      </c>
      <c r="K246" s="422" t="str">
        <f t="shared" si="35"/>
        <v/>
      </c>
      <c r="L246" s="422" t="str">
        <f>IF('Mapa R. Fiscal'!AD249="","",'Mapa R. Fiscal'!AD249)</f>
        <v/>
      </c>
      <c r="M246" s="346" t="str">
        <f>IF('Mapa R. Fiscal'!P249="","",'Mapa R. Fiscal'!P249)</f>
        <v/>
      </c>
      <c r="N246" s="69"/>
      <c r="O246" s="69"/>
      <c r="P246" s="69"/>
      <c r="Q246" s="187"/>
    </row>
    <row r="247" spans="1:17" ht="43.5" customHeight="1" x14ac:dyDescent="0.25">
      <c r="A247" s="118" t="s">
        <v>840</v>
      </c>
      <c r="B247" s="757"/>
      <c r="C247" s="759" t="str">
        <f>IF('Mapa R. Fiscal'!E250="","",'Mapa R. Fiscal'!E250)</f>
        <v/>
      </c>
      <c r="D247" s="761"/>
      <c r="E247" s="759" t="str">
        <f>IF('Mapa R. Fiscal'!D250="","",'Mapa R. Fiscal'!D250)</f>
        <v/>
      </c>
      <c r="F247" s="841" t="str">
        <f>IF('Mapa R. Fiscal'!H250="","",'Mapa R. Fiscal'!H250)</f>
        <v/>
      </c>
      <c r="G247" s="841" t="str">
        <f>IF('Mapa R. Fiscal'!L250="","",'Mapa R. Fiscal'!L250)</f>
        <v/>
      </c>
      <c r="H247" s="84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2" t="str">
        <f>IF('Mapa R. Fiscal'!Y250="","",'Mapa R. Fiscal'!Y250)</f>
        <v/>
      </c>
      <c r="J247" s="422" t="str">
        <f>IF('Mapa R. Fiscal'!AA250="","",'Mapa R. Fiscal'!AA250)</f>
        <v/>
      </c>
      <c r="K247" s="422" t="str">
        <f t="shared" si="35"/>
        <v/>
      </c>
      <c r="L247" s="422" t="str">
        <f>IF('Mapa R. Fiscal'!AD250="","",'Mapa R. Fiscal'!AD250)</f>
        <v/>
      </c>
      <c r="M247" s="346" t="str">
        <f>IF('Mapa R. Fiscal'!P250="","",'Mapa R. Fiscal'!P250)</f>
        <v/>
      </c>
      <c r="N247" s="69"/>
      <c r="O247" s="69"/>
      <c r="P247" s="69"/>
      <c r="Q247" s="187"/>
    </row>
    <row r="248" spans="1:17" ht="43.5" customHeight="1" x14ac:dyDescent="0.25">
      <c r="A248" s="118" t="s">
        <v>841</v>
      </c>
      <c r="B248" s="758"/>
      <c r="C248" s="760"/>
      <c r="D248" s="762"/>
      <c r="E248" s="760"/>
      <c r="F248" s="763"/>
      <c r="G248" s="763"/>
      <c r="H248" s="756"/>
      <c r="I248" s="422" t="str">
        <f>IF('Mapa R. Fiscal'!Y251="","",'Mapa R. Fiscal'!Y251)</f>
        <v/>
      </c>
      <c r="J248" s="422" t="str">
        <f>IF('Mapa R. Fiscal'!AA251="","",'Mapa R. Fiscal'!AA251)</f>
        <v/>
      </c>
      <c r="K248" s="422" t="str">
        <f t="shared" si="35"/>
        <v/>
      </c>
      <c r="L248" s="422" t="str">
        <f>IF('Mapa R. Fiscal'!AD251="","",'Mapa R. Fiscal'!AD251)</f>
        <v/>
      </c>
      <c r="M248" s="346" t="str">
        <f>IF('Mapa R. Fiscal'!P251="","",'Mapa R. Fiscal'!P251)</f>
        <v/>
      </c>
      <c r="N248" s="69"/>
      <c r="O248" s="69"/>
      <c r="P248" s="69"/>
      <c r="Q248" s="187"/>
    </row>
    <row r="249" spans="1:17" ht="43.5" customHeight="1" x14ac:dyDescent="0.25">
      <c r="A249" s="118" t="s">
        <v>842</v>
      </c>
      <c r="B249" s="758"/>
      <c r="C249" s="760"/>
      <c r="D249" s="762"/>
      <c r="E249" s="760"/>
      <c r="F249" s="763"/>
      <c r="G249" s="763"/>
      <c r="H249" s="756"/>
      <c r="I249" s="422" t="str">
        <f>IF('Mapa R. Fiscal'!Y252="","",'Mapa R. Fiscal'!Y252)</f>
        <v/>
      </c>
      <c r="J249" s="422" t="str">
        <f>IF('Mapa R. Fiscal'!AA252="","",'Mapa R. Fiscal'!AA252)</f>
        <v/>
      </c>
      <c r="K249" s="422" t="str">
        <f t="shared" si="35"/>
        <v/>
      </c>
      <c r="L249" s="422" t="str">
        <f>IF('Mapa R. Fiscal'!AD252="","",'Mapa R. Fiscal'!AD252)</f>
        <v/>
      </c>
      <c r="M249" s="346" t="str">
        <f>IF('Mapa R. Fiscal'!P252="","",'Mapa R. Fiscal'!P252)</f>
        <v/>
      </c>
      <c r="N249" s="69"/>
      <c r="O249" s="69"/>
      <c r="P249" s="69"/>
      <c r="Q249" s="187"/>
    </row>
    <row r="250" spans="1:17" ht="43.5" customHeight="1" x14ac:dyDescent="0.25">
      <c r="A250" s="118" t="s">
        <v>843</v>
      </c>
      <c r="B250" s="758"/>
      <c r="C250" s="760"/>
      <c r="D250" s="762"/>
      <c r="E250" s="760"/>
      <c r="F250" s="763"/>
      <c r="G250" s="763"/>
      <c r="H250" s="756"/>
      <c r="I250" s="422" t="str">
        <f>IF('Mapa R. Fiscal'!Y253="","",'Mapa R. Fiscal'!Y253)</f>
        <v/>
      </c>
      <c r="J250" s="422" t="str">
        <f>IF('Mapa R. Fiscal'!AA253="","",'Mapa R. Fiscal'!AA253)</f>
        <v/>
      </c>
      <c r="K250" s="422" t="str">
        <f t="shared" si="35"/>
        <v/>
      </c>
      <c r="L250" s="422" t="str">
        <f>IF('Mapa R. Fiscal'!AD253="","",'Mapa R. Fiscal'!AD253)</f>
        <v/>
      </c>
      <c r="M250" s="346" t="str">
        <f>IF('Mapa R. Fiscal'!P253="","",'Mapa R. Fiscal'!P253)</f>
        <v/>
      </c>
      <c r="N250" s="69"/>
      <c r="O250" s="69"/>
      <c r="P250" s="69"/>
      <c r="Q250" s="187"/>
    </row>
    <row r="251" spans="1:17" ht="43.5" customHeight="1" x14ac:dyDescent="0.25">
      <c r="A251" s="118" t="s">
        <v>844</v>
      </c>
      <c r="B251" s="758"/>
      <c r="C251" s="760"/>
      <c r="D251" s="762"/>
      <c r="E251" s="760"/>
      <c r="F251" s="763"/>
      <c r="G251" s="763"/>
      <c r="H251" s="756"/>
      <c r="I251" s="422" t="str">
        <f>IF('Mapa R. Fiscal'!Y254="","",'Mapa R. Fiscal'!Y254)</f>
        <v/>
      </c>
      <c r="J251" s="422" t="str">
        <f>IF('Mapa R. Fiscal'!AA254="","",'Mapa R. Fiscal'!AA254)</f>
        <v/>
      </c>
      <c r="K251" s="422" t="str">
        <f t="shared" si="35"/>
        <v/>
      </c>
      <c r="L251" s="422" t="str">
        <f>IF('Mapa R. Fiscal'!AD254="","",'Mapa R. Fiscal'!AD254)</f>
        <v/>
      </c>
      <c r="M251" s="346" t="str">
        <f>IF('Mapa R. Fiscal'!P254="","",'Mapa R. Fiscal'!P254)</f>
        <v/>
      </c>
      <c r="N251" s="69"/>
      <c r="O251" s="69"/>
      <c r="P251" s="69"/>
      <c r="Q251" s="187"/>
    </row>
    <row r="252" spans="1:17" ht="43.5" customHeight="1" x14ac:dyDescent="0.25">
      <c r="A252" s="118" t="s">
        <v>845</v>
      </c>
      <c r="B252" s="758"/>
      <c r="C252" s="760"/>
      <c r="D252" s="762"/>
      <c r="E252" s="760"/>
      <c r="F252" s="763"/>
      <c r="G252" s="763"/>
      <c r="H252" s="756"/>
      <c r="I252" s="422" t="str">
        <f>IF('Mapa R. Fiscal'!Y255="","",'Mapa R. Fiscal'!Y255)</f>
        <v/>
      </c>
      <c r="J252" s="422" t="str">
        <f>IF('Mapa R. Fiscal'!AA255="","",'Mapa R. Fiscal'!AA255)</f>
        <v/>
      </c>
      <c r="K252" s="422" t="str">
        <f t="shared" si="35"/>
        <v/>
      </c>
      <c r="L252" s="422" t="str">
        <f>IF('Mapa R. Fiscal'!AD255="","",'Mapa R. Fiscal'!AD255)</f>
        <v/>
      </c>
      <c r="M252" s="346" t="str">
        <f>IF('Mapa R. Fiscal'!P255="","",'Mapa R. Fiscal'!P255)</f>
        <v/>
      </c>
      <c r="N252" s="69"/>
      <c r="O252" s="69"/>
      <c r="P252" s="69"/>
      <c r="Q252" s="187"/>
    </row>
    <row r="253" spans="1:17" ht="43.5" customHeight="1" x14ac:dyDescent="0.25">
      <c r="A253" s="118" t="s">
        <v>846</v>
      </c>
      <c r="B253" s="757"/>
      <c r="C253" s="759" t="str">
        <f>IF('Mapa R. Fiscal'!E256="","",'Mapa R. Fiscal'!E256)</f>
        <v/>
      </c>
      <c r="D253" s="761"/>
      <c r="E253" s="759" t="str">
        <f>IF('Mapa R. Fiscal'!D256="","",'Mapa R. Fiscal'!D256)</f>
        <v/>
      </c>
      <c r="F253" s="841" t="str">
        <f>IF('Mapa R. Fiscal'!H256="","",'Mapa R. Fiscal'!H256)</f>
        <v/>
      </c>
      <c r="G253" s="841" t="str">
        <f>IF('Mapa R. Fiscal'!L256="","",'Mapa R. Fiscal'!L256)</f>
        <v/>
      </c>
      <c r="H253" s="84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2" t="str">
        <f>IF('Mapa R. Fiscal'!Y256="","",'Mapa R. Fiscal'!Y256)</f>
        <v/>
      </c>
      <c r="J253" s="422" t="str">
        <f>IF('Mapa R. Fiscal'!AA256="","",'Mapa R. Fiscal'!AA256)</f>
        <v/>
      </c>
      <c r="K253" s="422" t="str">
        <f t="shared" si="35"/>
        <v/>
      </c>
      <c r="L253" s="422" t="str">
        <f>IF('Mapa R. Fiscal'!AD256="","",'Mapa R. Fiscal'!AD256)</f>
        <v/>
      </c>
      <c r="M253" s="346" t="str">
        <f>IF('Mapa R. Fiscal'!P256="","",'Mapa R. Fiscal'!P256)</f>
        <v/>
      </c>
      <c r="N253" s="69"/>
      <c r="O253" s="69"/>
      <c r="P253" s="69"/>
      <c r="Q253" s="187"/>
    </row>
    <row r="254" spans="1:17" ht="43.5" customHeight="1" x14ac:dyDescent="0.25">
      <c r="A254" s="118" t="s">
        <v>847</v>
      </c>
      <c r="B254" s="758"/>
      <c r="C254" s="760"/>
      <c r="D254" s="762"/>
      <c r="E254" s="760"/>
      <c r="F254" s="763"/>
      <c r="G254" s="763"/>
      <c r="H254" s="756"/>
      <c r="I254" s="422" t="str">
        <f>IF('Mapa R. Fiscal'!Y257="","",'Mapa R. Fiscal'!Y257)</f>
        <v/>
      </c>
      <c r="J254" s="422" t="str">
        <f>IF('Mapa R. Fiscal'!AA257="","",'Mapa R. Fiscal'!AA257)</f>
        <v/>
      </c>
      <c r="K254" s="422" t="str">
        <f t="shared" si="35"/>
        <v/>
      </c>
      <c r="L254" s="422" t="str">
        <f>IF('Mapa R. Fiscal'!AD257="","",'Mapa R. Fiscal'!AD257)</f>
        <v/>
      </c>
      <c r="M254" s="346" t="str">
        <f>IF('Mapa R. Fiscal'!P257="","",'Mapa R. Fiscal'!P257)</f>
        <v/>
      </c>
      <c r="N254" s="69"/>
      <c r="O254" s="69"/>
      <c r="P254" s="69"/>
      <c r="Q254" s="187"/>
    </row>
    <row r="255" spans="1:17" ht="43.5" customHeight="1" x14ac:dyDescent="0.25">
      <c r="A255" s="118" t="s">
        <v>848</v>
      </c>
      <c r="B255" s="758"/>
      <c r="C255" s="760"/>
      <c r="D255" s="762"/>
      <c r="E255" s="760"/>
      <c r="F255" s="763"/>
      <c r="G255" s="763"/>
      <c r="H255" s="756"/>
      <c r="I255" s="422" t="str">
        <f>IF('Mapa R. Fiscal'!Y258="","",'Mapa R. Fiscal'!Y258)</f>
        <v/>
      </c>
      <c r="J255" s="422" t="str">
        <f>IF('Mapa R. Fiscal'!AA258="","",'Mapa R. Fiscal'!AA258)</f>
        <v/>
      </c>
      <c r="K255" s="422" t="str">
        <f t="shared" si="35"/>
        <v/>
      </c>
      <c r="L255" s="422" t="str">
        <f>IF('Mapa R. Fiscal'!AD258="","",'Mapa R. Fiscal'!AD258)</f>
        <v/>
      </c>
      <c r="M255" s="346" t="str">
        <f>IF('Mapa R. Fiscal'!P258="","",'Mapa R. Fiscal'!P258)</f>
        <v/>
      </c>
      <c r="N255" s="69"/>
      <c r="O255" s="69"/>
      <c r="P255" s="69"/>
      <c r="Q255" s="187"/>
    </row>
    <row r="256" spans="1:17" ht="43.5" customHeight="1" x14ac:dyDescent="0.25">
      <c r="A256" s="118" t="s">
        <v>849</v>
      </c>
      <c r="B256" s="758"/>
      <c r="C256" s="760"/>
      <c r="D256" s="762"/>
      <c r="E256" s="760"/>
      <c r="F256" s="763"/>
      <c r="G256" s="763"/>
      <c r="H256" s="756"/>
      <c r="I256" s="422" t="str">
        <f>IF('Mapa R. Fiscal'!Y259="","",'Mapa R. Fiscal'!Y259)</f>
        <v/>
      </c>
      <c r="J256" s="422" t="str">
        <f>IF('Mapa R. Fiscal'!AA259="","",'Mapa R. Fiscal'!AA259)</f>
        <v/>
      </c>
      <c r="K256" s="422" t="str">
        <f t="shared" si="35"/>
        <v/>
      </c>
      <c r="L256" s="422" t="str">
        <f>IF('Mapa R. Fiscal'!AD259="","",'Mapa R. Fiscal'!AD259)</f>
        <v/>
      </c>
      <c r="M256" s="346" t="str">
        <f>IF('Mapa R. Fiscal'!P259="","",'Mapa R. Fiscal'!P259)</f>
        <v/>
      </c>
      <c r="N256" s="69"/>
      <c r="O256" s="69"/>
      <c r="P256" s="69"/>
      <c r="Q256" s="187"/>
    </row>
    <row r="257" spans="1:17" ht="43.5" customHeight="1" x14ac:dyDescent="0.25">
      <c r="A257" s="118" t="s">
        <v>850</v>
      </c>
      <c r="B257" s="758"/>
      <c r="C257" s="760"/>
      <c r="D257" s="762"/>
      <c r="E257" s="760"/>
      <c r="F257" s="763"/>
      <c r="G257" s="763"/>
      <c r="H257" s="756"/>
      <c r="I257" s="422" t="str">
        <f>IF('Mapa R. Fiscal'!Y260="","",'Mapa R. Fiscal'!Y260)</f>
        <v/>
      </c>
      <c r="J257" s="422" t="str">
        <f>IF('Mapa R. Fiscal'!AA260="","",'Mapa R. Fiscal'!AA260)</f>
        <v/>
      </c>
      <c r="K257" s="422" t="str">
        <f t="shared" si="35"/>
        <v/>
      </c>
      <c r="L257" s="422" t="str">
        <f>IF('Mapa R. Fiscal'!AD260="","",'Mapa R. Fiscal'!AD260)</f>
        <v/>
      </c>
      <c r="M257" s="346" t="str">
        <f>IF('Mapa R. Fiscal'!P260="","",'Mapa R. Fiscal'!P260)</f>
        <v/>
      </c>
      <c r="N257" s="69"/>
      <c r="O257" s="69"/>
      <c r="P257" s="69"/>
      <c r="Q257" s="187"/>
    </row>
    <row r="258" spans="1:17" ht="43.5" customHeight="1" x14ac:dyDescent="0.25">
      <c r="A258" s="118" t="s">
        <v>851</v>
      </c>
      <c r="B258" s="758"/>
      <c r="C258" s="760"/>
      <c r="D258" s="762"/>
      <c r="E258" s="760"/>
      <c r="F258" s="763"/>
      <c r="G258" s="763"/>
      <c r="H258" s="756"/>
      <c r="I258" s="422" t="str">
        <f>IF('Mapa R. Fiscal'!Y261="","",'Mapa R. Fiscal'!Y261)</f>
        <v/>
      </c>
      <c r="J258" s="422" t="str">
        <f>IF('Mapa R. Fiscal'!AA261="","",'Mapa R. Fiscal'!AA261)</f>
        <v/>
      </c>
      <c r="K258" s="422" t="str">
        <f t="shared" si="35"/>
        <v/>
      </c>
      <c r="L258" s="422" t="str">
        <f>IF('Mapa R. Fiscal'!AD261="","",'Mapa R. Fiscal'!AD261)</f>
        <v/>
      </c>
      <c r="M258" s="346" t="str">
        <f>IF('Mapa R. Fiscal'!P261="","",'Mapa R. Fiscal'!P261)</f>
        <v/>
      </c>
      <c r="N258" s="69"/>
      <c r="O258" s="69"/>
      <c r="P258" s="69"/>
      <c r="Q258" s="187"/>
    </row>
    <row r="259" spans="1:17" ht="43.5" customHeight="1" x14ac:dyDescent="0.25">
      <c r="A259" s="118" t="s">
        <v>852</v>
      </c>
      <c r="B259" s="757"/>
      <c r="C259" s="759" t="str">
        <f>IF('Mapa R. Fiscal'!E262="","",'Mapa R. Fiscal'!E262)</f>
        <v/>
      </c>
      <c r="D259" s="761"/>
      <c r="E259" s="759" t="str">
        <f>IF('Mapa R. Fiscal'!D262="","",'Mapa R. Fiscal'!D262)</f>
        <v/>
      </c>
      <c r="F259" s="841" t="str">
        <f>IF('Mapa R. Fiscal'!H262="","",'Mapa R. Fiscal'!H262)</f>
        <v/>
      </c>
      <c r="G259" s="841" t="str">
        <f>IF('Mapa R. Fiscal'!L262="","",'Mapa R. Fiscal'!L262)</f>
        <v/>
      </c>
      <c r="H259" s="84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2" t="str">
        <f>IF('Mapa R. Fiscal'!Y262="","",'Mapa R. Fiscal'!Y262)</f>
        <v/>
      </c>
      <c r="J259" s="422" t="str">
        <f>IF('Mapa R. Fiscal'!AA262="","",'Mapa R. Fiscal'!AA262)</f>
        <v/>
      </c>
      <c r="K259" s="422" t="str">
        <f t="shared" si="35"/>
        <v/>
      </c>
      <c r="L259" s="422" t="str">
        <f>IF('Mapa R. Fiscal'!AD262="","",'Mapa R. Fiscal'!AD262)</f>
        <v/>
      </c>
      <c r="M259" s="346" t="str">
        <f>IF('Mapa R. Fiscal'!P262="","",'Mapa R. Fiscal'!P262)</f>
        <v/>
      </c>
      <c r="N259" s="69"/>
      <c r="O259" s="69"/>
      <c r="P259" s="69"/>
      <c r="Q259" s="187"/>
    </row>
    <row r="260" spans="1:17" ht="43.5" customHeight="1" x14ac:dyDescent="0.25">
      <c r="A260" s="118" t="s">
        <v>853</v>
      </c>
      <c r="B260" s="758"/>
      <c r="C260" s="760"/>
      <c r="D260" s="762"/>
      <c r="E260" s="760"/>
      <c r="F260" s="763"/>
      <c r="G260" s="763"/>
      <c r="H260" s="756"/>
      <c r="I260" s="422" t="str">
        <f>IF('Mapa R. Fiscal'!Y263="","",'Mapa R. Fiscal'!Y263)</f>
        <v/>
      </c>
      <c r="J260" s="422" t="str">
        <f>IF('Mapa R. Fiscal'!AA263="","",'Mapa R. Fiscal'!AA263)</f>
        <v/>
      </c>
      <c r="K260" s="422" t="str">
        <f t="shared" si="35"/>
        <v/>
      </c>
      <c r="L260" s="422" t="str">
        <f>IF('Mapa R. Fiscal'!AD263="","",'Mapa R. Fiscal'!AD263)</f>
        <v/>
      </c>
      <c r="M260" s="346" t="str">
        <f>IF('Mapa R. Fiscal'!P263="","",'Mapa R. Fiscal'!P263)</f>
        <v/>
      </c>
      <c r="N260" s="69"/>
      <c r="O260" s="69"/>
      <c r="P260" s="69"/>
      <c r="Q260" s="187"/>
    </row>
    <row r="261" spans="1:17" ht="43.5" customHeight="1" x14ac:dyDescent="0.25">
      <c r="A261" s="118" t="s">
        <v>854</v>
      </c>
      <c r="B261" s="758"/>
      <c r="C261" s="760"/>
      <c r="D261" s="762"/>
      <c r="E261" s="760"/>
      <c r="F261" s="763"/>
      <c r="G261" s="763"/>
      <c r="H261" s="756"/>
      <c r="I261" s="422" t="str">
        <f>IF('Mapa R. Fiscal'!Y264="","",'Mapa R. Fiscal'!Y264)</f>
        <v/>
      </c>
      <c r="J261" s="422" t="str">
        <f>IF('Mapa R. Fiscal'!AA264="","",'Mapa R. Fiscal'!AA264)</f>
        <v/>
      </c>
      <c r="K261" s="422" t="str">
        <f t="shared" si="35"/>
        <v/>
      </c>
      <c r="L261" s="422" t="str">
        <f>IF('Mapa R. Fiscal'!AD264="","",'Mapa R. Fiscal'!AD264)</f>
        <v/>
      </c>
      <c r="M261" s="346" t="str">
        <f>IF('Mapa R. Fiscal'!P264="","",'Mapa R. Fiscal'!P264)</f>
        <v/>
      </c>
      <c r="N261" s="69"/>
      <c r="O261" s="69"/>
      <c r="P261" s="69"/>
      <c r="Q261" s="187"/>
    </row>
    <row r="262" spans="1:17" ht="43.5" customHeight="1" x14ac:dyDescent="0.25">
      <c r="A262" s="118" t="s">
        <v>855</v>
      </c>
      <c r="B262" s="758"/>
      <c r="C262" s="760"/>
      <c r="D262" s="762"/>
      <c r="E262" s="760"/>
      <c r="F262" s="763"/>
      <c r="G262" s="763"/>
      <c r="H262" s="756"/>
      <c r="I262" s="422" t="str">
        <f>IF('Mapa R. Fiscal'!Y265="","",'Mapa R. Fiscal'!Y265)</f>
        <v/>
      </c>
      <c r="J262" s="422" t="str">
        <f>IF('Mapa R. Fiscal'!AA265="","",'Mapa R. Fiscal'!AA265)</f>
        <v/>
      </c>
      <c r="K262" s="422" t="str">
        <f t="shared" si="35"/>
        <v/>
      </c>
      <c r="L262" s="422" t="str">
        <f>IF('Mapa R. Fiscal'!AD265="","",'Mapa R. Fiscal'!AD265)</f>
        <v/>
      </c>
      <c r="M262" s="346" t="str">
        <f>IF('Mapa R. Fiscal'!P265="","",'Mapa R. Fiscal'!P265)</f>
        <v/>
      </c>
      <c r="N262" s="69"/>
      <c r="O262" s="69"/>
      <c r="P262" s="69"/>
      <c r="Q262" s="187"/>
    </row>
    <row r="263" spans="1:17" ht="43.5" customHeight="1" x14ac:dyDescent="0.25">
      <c r="A263" s="118" t="s">
        <v>856</v>
      </c>
      <c r="B263" s="758"/>
      <c r="C263" s="760"/>
      <c r="D263" s="762"/>
      <c r="E263" s="760"/>
      <c r="F263" s="763"/>
      <c r="G263" s="763"/>
      <c r="H263" s="756"/>
      <c r="I263" s="422" t="str">
        <f>IF('Mapa R. Fiscal'!Y266="","",'Mapa R. Fiscal'!Y266)</f>
        <v/>
      </c>
      <c r="J263" s="422" t="str">
        <f>IF('Mapa R. Fiscal'!AA266="","",'Mapa R. Fiscal'!AA266)</f>
        <v/>
      </c>
      <c r="K263" s="422" t="str">
        <f t="shared" si="35"/>
        <v/>
      </c>
      <c r="L263" s="422" t="str">
        <f>IF('Mapa R. Fiscal'!AD266="","",'Mapa R. Fiscal'!AD266)</f>
        <v/>
      </c>
      <c r="M263" s="346" t="str">
        <f>IF('Mapa R. Fiscal'!P266="","",'Mapa R. Fiscal'!P266)</f>
        <v/>
      </c>
      <c r="N263" s="69"/>
      <c r="O263" s="69"/>
      <c r="P263" s="69"/>
      <c r="Q263" s="187"/>
    </row>
    <row r="264" spans="1:17" ht="43.5" customHeight="1" x14ac:dyDescent="0.25">
      <c r="A264" s="118" t="s">
        <v>857</v>
      </c>
      <c r="B264" s="758"/>
      <c r="C264" s="760"/>
      <c r="D264" s="762"/>
      <c r="E264" s="760"/>
      <c r="F264" s="763"/>
      <c r="G264" s="763"/>
      <c r="H264" s="756"/>
      <c r="I264" s="422" t="str">
        <f>IF('Mapa R. Fiscal'!Y267="","",'Mapa R. Fiscal'!Y267)</f>
        <v/>
      </c>
      <c r="J264" s="422" t="str">
        <f>IF('Mapa R. Fiscal'!AA267="","",'Mapa R. Fiscal'!AA267)</f>
        <v/>
      </c>
      <c r="K264" s="422"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2" t="str">
        <f>IF('Mapa R. Fiscal'!AD267="","",'Mapa R. Fiscal'!AD267)</f>
        <v/>
      </c>
      <c r="M264" s="346" t="str">
        <f>IF('Mapa R. Fiscal'!P267="","",'Mapa R. Fiscal'!P267)</f>
        <v/>
      </c>
      <c r="N264" s="69"/>
      <c r="O264" s="69"/>
      <c r="P264" s="69"/>
      <c r="Q264" s="187"/>
    </row>
    <row r="265" spans="1:17" ht="43.5" customHeight="1" x14ac:dyDescent="0.25">
      <c r="A265" s="118" t="s">
        <v>858</v>
      </c>
      <c r="B265" s="757"/>
      <c r="C265" s="759" t="str">
        <f>IF('Mapa R. Fiscal'!E268="","",'Mapa R. Fiscal'!E268)</f>
        <v/>
      </c>
      <c r="D265" s="761"/>
      <c r="E265" s="759" t="str">
        <f>IF('Mapa R. Fiscal'!D268="","",'Mapa R. Fiscal'!D268)</f>
        <v/>
      </c>
      <c r="F265" s="841" t="str">
        <f>IF('Mapa R. Fiscal'!H268="","",'Mapa R. Fiscal'!H268)</f>
        <v/>
      </c>
      <c r="G265" s="841" t="str">
        <f>IF('Mapa R. Fiscal'!L268="","",'Mapa R. Fiscal'!L268)</f>
        <v/>
      </c>
      <c r="H265" s="84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2" t="str">
        <f>IF('Mapa R. Fiscal'!Y268="","",'Mapa R. Fiscal'!Y268)</f>
        <v/>
      </c>
      <c r="J265" s="422" t="str">
        <f>IF('Mapa R. Fiscal'!AA268="","",'Mapa R. Fiscal'!AA268)</f>
        <v/>
      </c>
      <c r="K265" s="422" t="str">
        <f t="shared" si="46"/>
        <v/>
      </c>
      <c r="L265" s="422" t="str">
        <f>IF('Mapa R. Fiscal'!AD268="","",'Mapa R. Fiscal'!AD268)</f>
        <v/>
      </c>
      <c r="M265" s="346" t="str">
        <f>IF('Mapa R. Fiscal'!P268="","",'Mapa R. Fiscal'!P268)</f>
        <v/>
      </c>
      <c r="N265" s="69"/>
      <c r="O265" s="69"/>
      <c r="P265" s="69"/>
      <c r="Q265" s="187"/>
    </row>
    <row r="266" spans="1:17" ht="43.5" customHeight="1" x14ac:dyDescent="0.25">
      <c r="A266" s="118" t="s">
        <v>859</v>
      </c>
      <c r="B266" s="758"/>
      <c r="C266" s="760"/>
      <c r="D266" s="762"/>
      <c r="E266" s="760"/>
      <c r="F266" s="763"/>
      <c r="G266" s="763"/>
      <c r="H266" s="756"/>
      <c r="I266" s="422" t="str">
        <f>IF('Mapa R. Fiscal'!Y269="","",'Mapa R. Fiscal'!Y269)</f>
        <v/>
      </c>
      <c r="J266" s="422" t="str">
        <f>IF('Mapa R. Fiscal'!AA269="","",'Mapa R. Fiscal'!AA269)</f>
        <v/>
      </c>
      <c r="K266" s="422" t="str">
        <f t="shared" si="46"/>
        <v/>
      </c>
      <c r="L266" s="422" t="str">
        <f>IF('Mapa R. Fiscal'!AD269="","",'Mapa R. Fiscal'!AD269)</f>
        <v/>
      </c>
      <c r="M266" s="346" t="str">
        <f>IF('Mapa R. Fiscal'!P269="","",'Mapa R. Fiscal'!P269)</f>
        <v/>
      </c>
      <c r="N266" s="69"/>
      <c r="O266" s="69"/>
      <c r="P266" s="69"/>
      <c r="Q266" s="187"/>
    </row>
    <row r="267" spans="1:17" ht="43.5" customHeight="1" x14ac:dyDescent="0.25">
      <c r="A267" s="118" t="s">
        <v>860</v>
      </c>
      <c r="B267" s="758"/>
      <c r="C267" s="760"/>
      <c r="D267" s="762"/>
      <c r="E267" s="760"/>
      <c r="F267" s="763"/>
      <c r="G267" s="763"/>
      <c r="H267" s="756"/>
      <c r="I267" s="422" t="str">
        <f>IF('Mapa R. Fiscal'!Y270="","",'Mapa R. Fiscal'!Y270)</f>
        <v/>
      </c>
      <c r="J267" s="422" t="str">
        <f>IF('Mapa R. Fiscal'!AA270="","",'Mapa R. Fiscal'!AA270)</f>
        <v/>
      </c>
      <c r="K267" s="422" t="str">
        <f t="shared" si="46"/>
        <v/>
      </c>
      <c r="L267" s="422" t="str">
        <f>IF('Mapa R. Fiscal'!AD270="","",'Mapa R. Fiscal'!AD270)</f>
        <v/>
      </c>
      <c r="M267" s="346" t="str">
        <f>IF('Mapa R. Fiscal'!P270="","",'Mapa R. Fiscal'!P270)</f>
        <v/>
      </c>
      <c r="N267" s="69"/>
      <c r="O267" s="69"/>
      <c r="P267" s="69"/>
      <c r="Q267" s="187"/>
    </row>
    <row r="268" spans="1:17" ht="43.5" customHeight="1" x14ac:dyDescent="0.25">
      <c r="A268" s="118" t="s">
        <v>861</v>
      </c>
      <c r="B268" s="758"/>
      <c r="C268" s="760"/>
      <c r="D268" s="762"/>
      <c r="E268" s="760"/>
      <c r="F268" s="763"/>
      <c r="G268" s="763"/>
      <c r="H268" s="756"/>
      <c r="I268" s="422" t="str">
        <f>IF('Mapa R. Fiscal'!Y271="","",'Mapa R. Fiscal'!Y271)</f>
        <v/>
      </c>
      <c r="J268" s="422" t="str">
        <f>IF('Mapa R. Fiscal'!AA271="","",'Mapa R. Fiscal'!AA271)</f>
        <v/>
      </c>
      <c r="K268" s="422" t="str">
        <f t="shared" si="46"/>
        <v/>
      </c>
      <c r="L268" s="422" t="str">
        <f>IF('Mapa R. Fiscal'!AD271="","",'Mapa R. Fiscal'!AD271)</f>
        <v/>
      </c>
      <c r="M268" s="346" t="str">
        <f>IF('Mapa R. Fiscal'!P271="","",'Mapa R. Fiscal'!P271)</f>
        <v/>
      </c>
      <c r="N268" s="69"/>
      <c r="O268" s="69"/>
      <c r="P268" s="69"/>
      <c r="Q268" s="187"/>
    </row>
    <row r="269" spans="1:17" ht="43.5" customHeight="1" x14ac:dyDescent="0.25">
      <c r="A269" s="118" t="s">
        <v>862</v>
      </c>
      <c r="B269" s="758"/>
      <c r="C269" s="760"/>
      <c r="D269" s="762"/>
      <c r="E269" s="760"/>
      <c r="F269" s="763"/>
      <c r="G269" s="763"/>
      <c r="H269" s="756"/>
      <c r="I269" s="422" t="str">
        <f>IF('Mapa R. Fiscal'!Y272="","",'Mapa R. Fiscal'!Y272)</f>
        <v/>
      </c>
      <c r="J269" s="422" t="str">
        <f>IF('Mapa R. Fiscal'!AA272="","",'Mapa R. Fiscal'!AA272)</f>
        <v/>
      </c>
      <c r="K269" s="422" t="str">
        <f t="shared" si="46"/>
        <v/>
      </c>
      <c r="L269" s="422" t="str">
        <f>IF('Mapa R. Fiscal'!AD272="","",'Mapa R. Fiscal'!AD272)</f>
        <v/>
      </c>
      <c r="M269" s="346" t="str">
        <f>IF('Mapa R. Fiscal'!P272="","",'Mapa R. Fiscal'!P272)</f>
        <v/>
      </c>
      <c r="N269" s="69"/>
      <c r="O269" s="69"/>
      <c r="P269" s="69"/>
      <c r="Q269" s="187"/>
    </row>
    <row r="270" spans="1:17" ht="43.5" customHeight="1" x14ac:dyDescent="0.25">
      <c r="A270" s="118" t="s">
        <v>863</v>
      </c>
      <c r="B270" s="758"/>
      <c r="C270" s="760"/>
      <c r="D270" s="762"/>
      <c r="E270" s="760"/>
      <c r="F270" s="763"/>
      <c r="G270" s="763"/>
      <c r="H270" s="756"/>
      <c r="I270" s="422" t="str">
        <f>IF('Mapa R. Fiscal'!Y273="","",'Mapa R. Fiscal'!Y273)</f>
        <v/>
      </c>
      <c r="J270" s="422" t="str">
        <f>IF('Mapa R. Fiscal'!AA273="","",'Mapa R. Fiscal'!AA273)</f>
        <v/>
      </c>
      <c r="K270" s="422" t="str">
        <f t="shared" si="46"/>
        <v/>
      </c>
      <c r="L270" s="422" t="str">
        <f>IF('Mapa R. Fiscal'!AD273="","",'Mapa R. Fiscal'!AD273)</f>
        <v/>
      </c>
      <c r="M270" s="346" t="str">
        <f>IF('Mapa R. Fiscal'!P273="","",'Mapa R. Fiscal'!P273)</f>
        <v/>
      </c>
      <c r="N270" s="69"/>
      <c r="O270" s="69"/>
      <c r="P270" s="69"/>
      <c r="Q270" s="187"/>
    </row>
    <row r="271" spans="1:17" ht="43.5" customHeight="1" x14ac:dyDescent="0.25">
      <c r="A271" s="118" t="s">
        <v>864</v>
      </c>
      <c r="B271" s="757"/>
      <c r="C271" s="759" t="str">
        <f>IF('Mapa R. Fiscal'!E274="","",'Mapa R. Fiscal'!E274)</f>
        <v/>
      </c>
      <c r="D271" s="761"/>
      <c r="E271" s="759" t="str">
        <f>IF('Mapa R. Fiscal'!D274="","",'Mapa R. Fiscal'!D274)</f>
        <v/>
      </c>
      <c r="F271" s="841" t="str">
        <f>IF('Mapa R. Fiscal'!H274="","",'Mapa R. Fiscal'!H274)</f>
        <v/>
      </c>
      <c r="G271" s="841" t="str">
        <f>IF('Mapa R. Fiscal'!L274="","",'Mapa R. Fiscal'!L274)</f>
        <v/>
      </c>
      <c r="H271" s="84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2" t="str">
        <f>IF('Mapa R. Fiscal'!Y274="","",'Mapa R. Fiscal'!Y274)</f>
        <v/>
      </c>
      <c r="J271" s="422" t="str">
        <f>IF('Mapa R. Fiscal'!AA274="","",'Mapa R. Fiscal'!AA274)</f>
        <v/>
      </c>
      <c r="K271" s="422" t="str">
        <f t="shared" si="46"/>
        <v/>
      </c>
      <c r="L271" s="422" t="str">
        <f>IF('Mapa R. Fiscal'!AD274="","",'Mapa R. Fiscal'!AD274)</f>
        <v/>
      </c>
      <c r="M271" s="346" t="str">
        <f>IF('Mapa R. Fiscal'!P274="","",'Mapa R. Fiscal'!P274)</f>
        <v/>
      </c>
      <c r="N271" s="69"/>
      <c r="O271" s="69"/>
      <c r="P271" s="69"/>
      <c r="Q271" s="187"/>
    </row>
    <row r="272" spans="1:17" ht="43.5" customHeight="1" x14ac:dyDescent="0.25">
      <c r="A272" s="118" t="s">
        <v>865</v>
      </c>
      <c r="B272" s="758"/>
      <c r="C272" s="760"/>
      <c r="D272" s="762"/>
      <c r="E272" s="760"/>
      <c r="F272" s="763"/>
      <c r="G272" s="763"/>
      <c r="H272" s="756"/>
      <c r="I272" s="422" t="str">
        <f>IF('Mapa R. Fiscal'!Y275="","",'Mapa R. Fiscal'!Y275)</f>
        <v/>
      </c>
      <c r="J272" s="422" t="str">
        <f>IF('Mapa R. Fiscal'!AA275="","",'Mapa R. Fiscal'!AA275)</f>
        <v/>
      </c>
      <c r="K272" s="422" t="str">
        <f t="shared" si="46"/>
        <v/>
      </c>
      <c r="L272" s="422" t="str">
        <f>IF('Mapa R. Fiscal'!AD275="","",'Mapa R. Fiscal'!AD275)</f>
        <v/>
      </c>
      <c r="M272" s="346" t="str">
        <f>IF('Mapa R. Fiscal'!P275="","",'Mapa R. Fiscal'!P275)</f>
        <v/>
      </c>
      <c r="N272" s="69"/>
      <c r="O272" s="69"/>
      <c r="P272" s="69"/>
      <c r="Q272" s="187"/>
    </row>
    <row r="273" spans="1:17" ht="43.5" customHeight="1" x14ac:dyDescent="0.25">
      <c r="A273" s="118" t="s">
        <v>866</v>
      </c>
      <c r="B273" s="758"/>
      <c r="C273" s="760"/>
      <c r="D273" s="762"/>
      <c r="E273" s="760"/>
      <c r="F273" s="763"/>
      <c r="G273" s="763"/>
      <c r="H273" s="756"/>
      <c r="I273" s="422" t="str">
        <f>IF('Mapa R. Fiscal'!Y276="","",'Mapa R. Fiscal'!Y276)</f>
        <v/>
      </c>
      <c r="J273" s="422" t="str">
        <f>IF('Mapa R. Fiscal'!AA276="","",'Mapa R. Fiscal'!AA276)</f>
        <v/>
      </c>
      <c r="K273" s="422" t="str">
        <f t="shared" si="46"/>
        <v/>
      </c>
      <c r="L273" s="422" t="str">
        <f>IF('Mapa R. Fiscal'!AD276="","",'Mapa R. Fiscal'!AD276)</f>
        <v/>
      </c>
      <c r="M273" s="346" t="str">
        <f>IF('Mapa R. Fiscal'!P276="","",'Mapa R. Fiscal'!P276)</f>
        <v/>
      </c>
      <c r="N273" s="69"/>
      <c r="O273" s="69"/>
      <c r="P273" s="69"/>
      <c r="Q273" s="187"/>
    </row>
    <row r="274" spans="1:17" ht="43.5" customHeight="1" x14ac:dyDescent="0.25">
      <c r="A274" s="118" t="s">
        <v>867</v>
      </c>
      <c r="B274" s="758"/>
      <c r="C274" s="760"/>
      <c r="D274" s="762"/>
      <c r="E274" s="760"/>
      <c r="F274" s="763"/>
      <c r="G274" s="763"/>
      <c r="H274" s="756"/>
      <c r="I274" s="422" t="str">
        <f>IF('Mapa R. Fiscal'!Y277="","",'Mapa R. Fiscal'!Y277)</f>
        <v/>
      </c>
      <c r="J274" s="422" t="str">
        <f>IF('Mapa R. Fiscal'!AA277="","",'Mapa R. Fiscal'!AA277)</f>
        <v/>
      </c>
      <c r="K274" s="422" t="str">
        <f t="shared" si="46"/>
        <v/>
      </c>
      <c r="L274" s="422" t="str">
        <f>IF('Mapa R. Fiscal'!AD277="","",'Mapa R. Fiscal'!AD277)</f>
        <v/>
      </c>
      <c r="M274" s="346" t="str">
        <f>IF('Mapa R. Fiscal'!P277="","",'Mapa R. Fiscal'!P277)</f>
        <v/>
      </c>
      <c r="N274" s="69"/>
      <c r="O274" s="69"/>
      <c r="P274" s="69"/>
      <c r="Q274" s="187"/>
    </row>
    <row r="275" spans="1:17" ht="43.5" customHeight="1" x14ac:dyDescent="0.25">
      <c r="A275" s="118" t="s">
        <v>868</v>
      </c>
      <c r="B275" s="758"/>
      <c r="C275" s="760"/>
      <c r="D275" s="762"/>
      <c r="E275" s="760"/>
      <c r="F275" s="763"/>
      <c r="G275" s="763"/>
      <c r="H275" s="756"/>
      <c r="I275" s="422" t="str">
        <f>IF('Mapa R. Fiscal'!Y278="","",'Mapa R. Fiscal'!Y278)</f>
        <v/>
      </c>
      <c r="J275" s="422" t="str">
        <f>IF('Mapa R. Fiscal'!AA278="","",'Mapa R. Fiscal'!AA278)</f>
        <v/>
      </c>
      <c r="K275" s="422" t="str">
        <f t="shared" si="46"/>
        <v/>
      </c>
      <c r="L275" s="422" t="str">
        <f>IF('Mapa R. Fiscal'!AD278="","",'Mapa R. Fiscal'!AD278)</f>
        <v/>
      </c>
      <c r="M275" s="346" t="str">
        <f>IF('Mapa R. Fiscal'!P278="","",'Mapa R. Fiscal'!P278)</f>
        <v/>
      </c>
      <c r="N275" s="69"/>
      <c r="O275" s="69"/>
      <c r="P275" s="69"/>
      <c r="Q275" s="187"/>
    </row>
    <row r="276" spans="1:17" ht="43.5" customHeight="1" x14ac:dyDescent="0.25">
      <c r="A276" s="118" t="s">
        <v>869</v>
      </c>
      <c r="B276" s="758"/>
      <c r="C276" s="760"/>
      <c r="D276" s="762"/>
      <c r="E276" s="760"/>
      <c r="F276" s="763"/>
      <c r="G276" s="763"/>
      <c r="H276" s="756"/>
      <c r="I276" s="422" t="str">
        <f>IF('Mapa R. Fiscal'!Y279="","",'Mapa R. Fiscal'!Y279)</f>
        <v/>
      </c>
      <c r="J276" s="422" t="str">
        <f>IF('Mapa R. Fiscal'!AA279="","",'Mapa R. Fiscal'!AA279)</f>
        <v/>
      </c>
      <c r="K276" s="422" t="str">
        <f t="shared" si="46"/>
        <v/>
      </c>
      <c r="L276" s="422" t="str">
        <f>IF('Mapa R. Fiscal'!AD279="","",'Mapa R. Fiscal'!AD279)</f>
        <v/>
      </c>
      <c r="M276" s="346" t="str">
        <f>IF('Mapa R. Fiscal'!P279="","",'Mapa R. Fiscal'!P279)</f>
        <v/>
      </c>
      <c r="N276" s="69"/>
      <c r="O276" s="69"/>
      <c r="P276" s="69"/>
      <c r="Q276" s="187"/>
    </row>
    <row r="277" spans="1:17" ht="43.5" customHeight="1" x14ac:dyDescent="0.25">
      <c r="A277" s="118" t="s">
        <v>870</v>
      </c>
      <c r="B277" s="757"/>
      <c r="C277" s="759" t="str">
        <f>IF('Mapa R. Fiscal'!E280="","",'Mapa R. Fiscal'!E280)</f>
        <v/>
      </c>
      <c r="D277" s="761"/>
      <c r="E277" s="759" t="str">
        <f>IF('Mapa R. Fiscal'!D280="","",'Mapa R. Fiscal'!D280)</f>
        <v/>
      </c>
      <c r="F277" s="841" t="str">
        <f>IF('Mapa R. Fiscal'!H280="","",'Mapa R. Fiscal'!H280)</f>
        <v/>
      </c>
      <c r="G277" s="841" t="str">
        <f>IF('Mapa R. Fiscal'!L280="","",'Mapa R. Fiscal'!L280)</f>
        <v/>
      </c>
      <c r="H277" s="84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2" t="str">
        <f>IF('Mapa R. Fiscal'!Y280="","",'Mapa R. Fiscal'!Y280)</f>
        <v/>
      </c>
      <c r="J277" s="422" t="str">
        <f>IF('Mapa R. Fiscal'!AA280="","",'Mapa R. Fiscal'!AA280)</f>
        <v/>
      </c>
      <c r="K277" s="422" t="str">
        <f t="shared" si="46"/>
        <v/>
      </c>
      <c r="L277" s="422" t="str">
        <f>IF('Mapa R. Fiscal'!AD280="","",'Mapa R. Fiscal'!AD280)</f>
        <v/>
      </c>
      <c r="M277" s="346" t="str">
        <f>IF('Mapa R. Fiscal'!P280="","",'Mapa R. Fiscal'!P280)</f>
        <v/>
      </c>
      <c r="N277" s="69"/>
      <c r="O277" s="69"/>
      <c r="P277" s="69"/>
      <c r="Q277" s="187"/>
    </row>
    <row r="278" spans="1:17" ht="43.5" customHeight="1" x14ac:dyDescent="0.25">
      <c r="A278" s="118" t="s">
        <v>871</v>
      </c>
      <c r="B278" s="758"/>
      <c r="C278" s="760"/>
      <c r="D278" s="762"/>
      <c r="E278" s="760"/>
      <c r="F278" s="763"/>
      <c r="G278" s="763"/>
      <c r="H278" s="756"/>
      <c r="I278" s="422" t="str">
        <f>IF('Mapa R. Fiscal'!Y281="","",'Mapa R. Fiscal'!Y281)</f>
        <v/>
      </c>
      <c r="J278" s="422" t="str">
        <f>IF('Mapa R. Fiscal'!AA281="","",'Mapa R. Fiscal'!AA281)</f>
        <v/>
      </c>
      <c r="K278" s="422" t="str">
        <f t="shared" si="46"/>
        <v/>
      </c>
      <c r="L278" s="422" t="str">
        <f>IF('Mapa R. Fiscal'!AD281="","",'Mapa R. Fiscal'!AD281)</f>
        <v/>
      </c>
      <c r="M278" s="346" t="str">
        <f>IF('Mapa R. Fiscal'!P281="","",'Mapa R. Fiscal'!P281)</f>
        <v/>
      </c>
      <c r="N278" s="69"/>
      <c r="O278" s="69"/>
      <c r="P278" s="69"/>
      <c r="Q278" s="187"/>
    </row>
    <row r="279" spans="1:17" ht="43.5" customHeight="1" x14ac:dyDescent="0.25">
      <c r="A279" s="118" t="s">
        <v>872</v>
      </c>
      <c r="B279" s="758"/>
      <c r="C279" s="760"/>
      <c r="D279" s="762"/>
      <c r="E279" s="760"/>
      <c r="F279" s="763"/>
      <c r="G279" s="763"/>
      <c r="H279" s="756"/>
      <c r="I279" s="422" t="str">
        <f>IF('Mapa R. Fiscal'!Y282="","",'Mapa R. Fiscal'!Y282)</f>
        <v/>
      </c>
      <c r="J279" s="422" t="str">
        <f>IF('Mapa R. Fiscal'!AA282="","",'Mapa R. Fiscal'!AA282)</f>
        <v/>
      </c>
      <c r="K279" s="422" t="str">
        <f t="shared" si="46"/>
        <v/>
      </c>
      <c r="L279" s="422" t="str">
        <f>IF('Mapa R. Fiscal'!AD282="","",'Mapa R. Fiscal'!AD282)</f>
        <v/>
      </c>
      <c r="M279" s="346" t="str">
        <f>IF('Mapa R. Fiscal'!P282="","",'Mapa R. Fiscal'!P282)</f>
        <v/>
      </c>
      <c r="N279" s="69"/>
      <c r="O279" s="69"/>
      <c r="P279" s="69"/>
      <c r="Q279" s="187"/>
    </row>
    <row r="280" spans="1:17" ht="43.5" customHeight="1" x14ac:dyDescent="0.25">
      <c r="A280" s="118" t="s">
        <v>873</v>
      </c>
      <c r="B280" s="758"/>
      <c r="C280" s="760"/>
      <c r="D280" s="762"/>
      <c r="E280" s="760"/>
      <c r="F280" s="763"/>
      <c r="G280" s="763"/>
      <c r="H280" s="756"/>
      <c r="I280" s="422" t="str">
        <f>IF('Mapa R. Fiscal'!Y283="","",'Mapa R. Fiscal'!Y283)</f>
        <v/>
      </c>
      <c r="J280" s="422" t="str">
        <f>IF('Mapa R. Fiscal'!AA283="","",'Mapa R. Fiscal'!AA283)</f>
        <v/>
      </c>
      <c r="K280" s="422" t="str">
        <f t="shared" si="46"/>
        <v/>
      </c>
      <c r="L280" s="422" t="str">
        <f>IF('Mapa R. Fiscal'!AD283="","",'Mapa R. Fiscal'!AD283)</f>
        <v/>
      </c>
      <c r="M280" s="346" t="str">
        <f>IF('Mapa R. Fiscal'!P283="","",'Mapa R. Fiscal'!P283)</f>
        <v/>
      </c>
      <c r="N280" s="69"/>
      <c r="O280" s="69"/>
      <c r="P280" s="69"/>
      <c r="Q280" s="187"/>
    </row>
    <row r="281" spans="1:17" ht="43.5" customHeight="1" x14ac:dyDescent="0.25">
      <c r="A281" s="118" t="s">
        <v>874</v>
      </c>
      <c r="B281" s="758"/>
      <c r="C281" s="760"/>
      <c r="D281" s="762"/>
      <c r="E281" s="760"/>
      <c r="F281" s="763"/>
      <c r="G281" s="763"/>
      <c r="H281" s="756"/>
      <c r="I281" s="422" t="str">
        <f>IF('Mapa R. Fiscal'!Y284="","",'Mapa R. Fiscal'!Y284)</f>
        <v/>
      </c>
      <c r="J281" s="422" t="str">
        <f>IF('Mapa R. Fiscal'!AA284="","",'Mapa R. Fiscal'!AA284)</f>
        <v/>
      </c>
      <c r="K281" s="422" t="str">
        <f t="shared" si="46"/>
        <v/>
      </c>
      <c r="L281" s="422" t="str">
        <f>IF('Mapa R. Fiscal'!AD284="","",'Mapa R. Fiscal'!AD284)</f>
        <v/>
      </c>
      <c r="M281" s="346" t="str">
        <f>IF('Mapa R. Fiscal'!P284="","",'Mapa R. Fiscal'!P284)</f>
        <v/>
      </c>
      <c r="N281" s="69"/>
      <c r="O281" s="69"/>
      <c r="P281" s="69"/>
      <c r="Q281" s="187"/>
    </row>
    <row r="282" spans="1:17" ht="43.5" customHeight="1" x14ac:dyDescent="0.25">
      <c r="A282" s="118" t="s">
        <v>875</v>
      </c>
      <c r="B282" s="758"/>
      <c r="C282" s="760"/>
      <c r="D282" s="762"/>
      <c r="E282" s="760"/>
      <c r="F282" s="763"/>
      <c r="G282" s="763"/>
      <c r="H282" s="756"/>
      <c r="I282" s="422" t="str">
        <f>IF('Mapa R. Fiscal'!Y285="","",'Mapa R. Fiscal'!Y285)</f>
        <v/>
      </c>
      <c r="J282" s="422" t="str">
        <f>IF('Mapa R. Fiscal'!AA285="","",'Mapa R. Fiscal'!AA285)</f>
        <v/>
      </c>
      <c r="K282" s="422" t="str">
        <f t="shared" si="46"/>
        <v/>
      </c>
      <c r="L282" s="422" t="str">
        <f>IF('Mapa R. Fiscal'!AD285="","",'Mapa R. Fiscal'!AD285)</f>
        <v/>
      </c>
      <c r="M282" s="346" t="str">
        <f>IF('Mapa R. Fiscal'!P285="","",'Mapa R. Fiscal'!P285)</f>
        <v/>
      </c>
      <c r="N282" s="69"/>
      <c r="O282" s="69"/>
      <c r="P282" s="69"/>
      <c r="Q282" s="187"/>
    </row>
    <row r="283" spans="1:17" ht="43.5" customHeight="1" x14ac:dyDescent="0.25">
      <c r="A283" s="118" t="s">
        <v>876</v>
      </c>
      <c r="B283" s="757"/>
      <c r="C283" s="759" t="str">
        <f>IF('Mapa R. Fiscal'!E286="","",'Mapa R. Fiscal'!E286)</f>
        <v/>
      </c>
      <c r="D283" s="761"/>
      <c r="E283" s="759" t="str">
        <f>IF('Mapa R. Fiscal'!D286="","",'Mapa R. Fiscal'!D286)</f>
        <v/>
      </c>
      <c r="F283" s="841" t="str">
        <f>IF('Mapa R. Fiscal'!H286="","",'Mapa R. Fiscal'!H286)</f>
        <v/>
      </c>
      <c r="G283" s="841" t="str">
        <f>IF('Mapa R. Fiscal'!L286="","",'Mapa R. Fiscal'!L286)</f>
        <v/>
      </c>
      <c r="H283" s="84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2" t="str">
        <f>IF('Mapa R. Fiscal'!Y286="","",'Mapa R. Fiscal'!Y286)</f>
        <v/>
      </c>
      <c r="J283" s="422" t="str">
        <f>IF('Mapa R. Fiscal'!AA286="","",'Mapa R. Fiscal'!AA286)</f>
        <v/>
      </c>
      <c r="K283" s="422" t="str">
        <f t="shared" si="46"/>
        <v/>
      </c>
      <c r="L283" s="422" t="str">
        <f>IF('Mapa R. Fiscal'!AD286="","",'Mapa R. Fiscal'!AD286)</f>
        <v/>
      </c>
      <c r="M283" s="346" t="str">
        <f>IF('Mapa R. Fiscal'!P286="","",'Mapa R. Fiscal'!P286)</f>
        <v/>
      </c>
      <c r="N283" s="69"/>
      <c r="O283" s="69"/>
      <c r="P283" s="69"/>
      <c r="Q283" s="187"/>
    </row>
    <row r="284" spans="1:17" ht="43.5" customHeight="1" x14ac:dyDescent="0.25">
      <c r="A284" s="118" t="s">
        <v>877</v>
      </c>
      <c r="B284" s="758"/>
      <c r="C284" s="760"/>
      <c r="D284" s="762"/>
      <c r="E284" s="760"/>
      <c r="F284" s="763"/>
      <c r="G284" s="763"/>
      <c r="H284" s="756"/>
      <c r="I284" s="422" t="str">
        <f>IF('Mapa R. Fiscal'!Y287="","",'Mapa R. Fiscal'!Y287)</f>
        <v/>
      </c>
      <c r="J284" s="422" t="str">
        <f>IF('Mapa R. Fiscal'!AA287="","",'Mapa R. Fiscal'!AA287)</f>
        <v/>
      </c>
      <c r="K284" s="422" t="str">
        <f t="shared" si="46"/>
        <v/>
      </c>
      <c r="L284" s="422" t="str">
        <f>IF('Mapa R. Fiscal'!AD287="","",'Mapa R. Fiscal'!AD287)</f>
        <v/>
      </c>
      <c r="M284" s="346" t="str">
        <f>IF('Mapa R. Fiscal'!P287="","",'Mapa R. Fiscal'!P287)</f>
        <v/>
      </c>
      <c r="N284" s="69"/>
      <c r="O284" s="69"/>
      <c r="P284" s="69"/>
      <c r="Q284" s="187"/>
    </row>
    <row r="285" spans="1:17" ht="43.5" customHeight="1" x14ac:dyDescent="0.25">
      <c r="A285" s="118" t="s">
        <v>878</v>
      </c>
      <c r="B285" s="758"/>
      <c r="C285" s="760"/>
      <c r="D285" s="762"/>
      <c r="E285" s="760"/>
      <c r="F285" s="763"/>
      <c r="G285" s="763"/>
      <c r="H285" s="756"/>
      <c r="I285" s="422" t="str">
        <f>IF('Mapa R. Fiscal'!Y288="","",'Mapa R. Fiscal'!Y288)</f>
        <v/>
      </c>
      <c r="J285" s="422" t="str">
        <f>IF('Mapa R. Fiscal'!AA288="","",'Mapa R. Fiscal'!AA288)</f>
        <v/>
      </c>
      <c r="K285" s="422" t="str">
        <f t="shared" si="46"/>
        <v/>
      </c>
      <c r="L285" s="422" t="str">
        <f>IF('Mapa R. Fiscal'!AD288="","",'Mapa R. Fiscal'!AD288)</f>
        <v/>
      </c>
      <c r="M285" s="346" t="str">
        <f>IF('Mapa R. Fiscal'!P288="","",'Mapa R. Fiscal'!P288)</f>
        <v/>
      </c>
      <c r="N285" s="69"/>
      <c r="O285" s="69"/>
      <c r="P285" s="69"/>
      <c r="Q285" s="187"/>
    </row>
    <row r="286" spans="1:17" ht="43.5" customHeight="1" x14ac:dyDescent="0.25">
      <c r="A286" s="118" t="s">
        <v>879</v>
      </c>
      <c r="B286" s="758"/>
      <c r="C286" s="760"/>
      <c r="D286" s="762"/>
      <c r="E286" s="760"/>
      <c r="F286" s="763"/>
      <c r="G286" s="763"/>
      <c r="H286" s="756"/>
      <c r="I286" s="422" t="str">
        <f>IF('Mapa R. Fiscal'!Y289="","",'Mapa R. Fiscal'!Y289)</f>
        <v/>
      </c>
      <c r="J286" s="422" t="str">
        <f>IF('Mapa R. Fiscal'!AA289="","",'Mapa R. Fiscal'!AA289)</f>
        <v/>
      </c>
      <c r="K286" s="422" t="str">
        <f t="shared" si="46"/>
        <v/>
      </c>
      <c r="L286" s="422" t="str">
        <f>IF('Mapa R. Fiscal'!AD289="","",'Mapa R. Fiscal'!AD289)</f>
        <v/>
      </c>
      <c r="M286" s="346" t="str">
        <f>IF('Mapa R. Fiscal'!P289="","",'Mapa R. Fiscal'!P289)</f>
        <v/>
      </c>
      <c r="N286" s="69"/>
      <c r="O286" s="69"/>
      <c r="P286" s="69"/>
      <c r="Q286" s="187"/>
    </row>
    <row r="287" spans="1:17" ht="43.5" customHeight="1" x14ac:dyDescent="0.25">
      <c r="A287" s="118" t="s">
        <v>880</v>
      </c>
      <c r="B287" s="758"/>
      <c r="C287" s="760"/>
      <c r="D287" s="762"/>
      <c r="E287" s="760"/>
      <c r="F287" s="763"/>
      <c r="G287" s="763"/>
      <c r="H287" s="756"/>
      <c r="I287" s="422" t="str">
        <f>IF('Mapa R. Fiscal'!Y290="","",'Mapa R. Fiscal'!Y290)</f>
        <v/>
      </c>
      <c r="J287" s="422" t="str">
        <f>IF('Mapa R. Fiscal'!AA290="","",'Mapa R. Fiscal'!AA290)</f>
        <v/>
      </c>
      <c r="K287" s="422" t="str">
        <f t="shared" si="46"/>
        <v/>
      </c>
      <c r="L287" s="422" t="str">
        <f>IF('Mapa R. Fiscal'!AD290="","",'Mapa R. Fiscal'!AD290)</f>
        <v/>
      </c>
      <c r="M287" s="346" t="str">
        <f>IF('Mapa R. Fiscal'!P290="","",'Mapa R. Fiscal'!P290)</f>
        <v/>
      </c>
      <c r="N287" s="69"/>
      <c r="O287" s="69"/>
      <c r="P287" s="69"/>
      <c r="Q287" s="187"/>
    </row>
    <row r="288" spans="1:17" ht="43.5" customHeight="1" x14ac:dyDescent="0.25">
      <c r="A288" s="118" t="s">
        <v>881</v>
      </c>
      <c r="B288" s="758"/>
      <c r="C288" s="760"/>
      <c r="D288" s="762"/>
      <c r="E288" s="760"/>
      <c r="F288" s="763"/>
      <c r="G288" s="763"/>
      <c r="H288" s="756"/>
      <c r="I288" s="422" t="str">
        <f>IF('Mapa R. Fiscal'!Y291="","",'Mapa R. Fiscal'!Y291)</f>
        <v/>
      </c>
      <c r="J288" s="422" t="str">
        <f>IF('Mapa R. Fiscal'!AA291="","",'Mapa R. Fiscal'!AA291)</f>
        <v/>
      </c>
      <c r="K288" s="422" t="str">
        <f t="shared" si="46"/>
        <v/>
      </c>
      <c r="L288" s="422" t="str">
        <f>IF('Mapa R. Fiscal'!AD291="","",'Mapa R. Fiscal'!AD291)</f>
        <v/>
      </c>
      <c r="M288" s="346" t="str">
        <f>IF('Mapa R. Fiscal'!P291="","",'Mapa R. Fiscal'!P291)</f>
        <v/>
      </c>
      <c r="N288" s="69"/>
      <c r="O288" s="69"/>
      <c r="P288" s="69"/>
      <c r="Q288" s="187"/>
    </row>
    <row r="289" spans="1:17" ht="43.5" customHeight="1" x14ac:dyDescent="0.25">
      <c r="A289" s="118" t="s">
        <v>882</v>
      </c>
      <c r="B289" s="757"/>
      <c r="C289" s="759" t="str">
        <f>IF('Mapa R. Fiscal'!E292="","",'Mapa R. Fiscal'!E292)</f>
        <v/>
      </c>
      <c r="D289" s="761"/>
      <c r="E289" s="759" t="str">
        <f>IF('Mapa R. Fiscal'!D292="","",'Mapa R. Fiscal'!D292)</f>
        <v/>
      </c>
      <c r="F289" s="841" t="str">
        <f>IF('Mapa R. Fiscal'!H292="","",'Mapa R. Fiscal'!H292)</f>
        <v/>
      </c>
      <c r="G289" s="841" t="str">
        <f>IF('Mapa R. Fiscal'!L292="","",'Mapa R. Fiscal'!L292)</f>
        <v/>
      </c>
      <c r="H289" s="84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2" t="str">
        <f>IF('Mapa R. Fiscal'!Y292="","",'Mapa R. Fiscal'!Y292)</f>
        <v/>
      </c>
      <c r="J289" s="422" t="str">
        <f>IF('Mapa R. Fiscal'!AA292="","",'Mapa R. Fiscal'!AA292)</f>
        <v/>
      </c>
      <c r="K289" s="422" t="str">
        <f t="shared" si="46"/>
        <v/>
      </c>
      <c r="L289" s="422" t="str">
        <f>IF('Mapa R. Fiscal'!AD292="","",'Mapa R. Fiscal'!AD292)</f>
        <v/>
      </c>
      <c r="M289" s="346" t="str">
        <f>IF('Mapa R. Fiscal'!P292="","",'Mapa R. Fiscal'!P292)</f>
        <v/>
      </c>
      <c r="N289" s="69"/>
      <c r="O289" s="69"/>
      <c r="P289" s="69"/>
      <c r="Q289" s="187"/>
    </row>
    <row r="290" spans="1:17" ht="43.5" customHeight="1" x14ac:dyDescent="0.25">
      <c r="A290" s="118" t="s">
        <v>883</v>
      </c>
      <c r="B290" s="758"/>
      <c r="C290" s="760"/>
      <c r="D290" s="762"/>
      <c r="E290" s="760"/>
      <c r="F290" s="763"/>
      <c r="G290" s="763"/>
      <c r="H290" s="756"/>
      <c r="I290" s="422" t="str">
        <f>IF('Mapa R. Fiscal'!Y293="","",'Mapa R. Fiscal'!Y293)</f>
        <v/>
      </c>
      <c r="J290" s="422" t="str">
        <f>IF('Mapa R. Fiscal'!AA293="","",'Mapa R. Fiscal'!AA293)</f>
        <v/>
      </c>
      <c r="K290" s="422" t="str">
        <f t="shared" si="46"/>
        <v/>
      </c>
      <c r="L290" s="422" t="str">
        <f>IF('Mapa R. Fiscal'!AD293="","",'Mapa R. Fiscal'!AD293)</f>
        <v/>
      </c>
      <c r="M290" s="346" t="str">
        <f>IF('Mapa R. Fiscal'!P293="","",'Mapa R. Fiscal'!P293)</f>
        <v/>
      </c>
      <c r="N290" s="69"/>
      <c r="O290" s="69"/>
      <c r="P290" s="69"/>
      <c r="Q290" s="187"/>
    </row>
    <row r="291" spans="1:17" ht="43.5" customHeight="1" x14ac:dyDescent="0.25">
      <c r="A291" s="118" t="s">
        <v>884</v>
      </c>
      <c r="B291" s="758"/>
      <c r="C291" s="760"/>
      <c r="D291" s="762"/>
      <c r="E291" s="760"/>
      <c r="F291" s="763"/>
      <c r="G291" s="763"/>
      <c r="H291" s="756"/>
      <c r="I291" s="422" t="str">
        <f>IF('Mapa R. Fiscal'!Y294="","",'Mapa R. Fiscal'!Y294)</f>
        <v/>
      </c>
      <c r="J291" s="422" t="str">
        <f>IF('Mapa R. Fiscal'!AA294="","",'Mapa R. Fiscal'!AA294)</f>
        <v/>
      </c>
      <c r="K291" s="422" t="str">
        <f t="shared" si="46"/>
        <v/>
      </c>
      <c r="L291" s="422" t="str">
        <f>IF('Mapa R. Fiscal'!AD294="","",'Mapa R. Fiscal'!AD294)</f>
        <v/>
      </c>
      <c r="M291" s="346" t="str">
        <f>IF('Mapa R. Fiscal'!P294="","",'Mapa R. Fiscal'!P294)</f>
        <v/>
      </c>
      <c r="N291" s="69"/>
      <c r="O291" s="69"/>
      <c r="P291" s="69"/>
      <c r="Q291" s="187"/>
    </row>
    <row r="292" spans="1:17" ht="43.5" customHeight="1" x14ac:dyDescent="0.25">
      <c r="A292" s="118" t="s">
        <v>885</v>
      </c>
      <c r="B292" s="758"/>
      <c r="C292" s="760"/>
      <c r="D292" s="762"/>
      <c r="E292" s="760"/>
      <c r="F292" s="763"/>
      <c r="G292" s="763"/>
      <c r="H292" s="756"/>
      <c r="I292" s="422" t="str">
        <f>IF('Mapa R. Fiscal'!Y295="","",'Mapa R. Fiscal'!Y295)</f>
        <v/>
      </c>
      <c r="J292" s="422" t="str">
        <f>IF('Mapa R. Fiscal'!AA295="","",'Mapa R. Fiscal'!AA295)</f>
        <v/>
      </c>
      <c r="K292" s="422" t="str">
        <f t="shared" si="46"/>
        <v/>
      </c>
      <c r="L292" s="422" t="str">
        <f>IF('Mapa R. Fiscal'!AD295="","",'Mapa R. Fiscal'!AD295)</f>
        <v/>
      </c>
      <c r="M292" s="346" t="str">
        <f>IF('Mapa R. Fiscal'!P295="","",'Mapa R. Fiscal'!P295)</f>
        <v/>
      </c>
      <c r="N292" s="69"/>
      <c r="O292" s="69"/>
      <c r="P292" s="69"/>
      <c r="Q292" s="187"/>
    </row>
    <row r="293" spans="1:17" ht="43.5" customHeight="1" x14ac:dyDescent="0.25">
      <c r="A293" s="118" t="s">
        <v>886</v>
      </c>
      <c r="B293" s="758"/>
      <c r="C293" s="760"/>
      <c r="D293" s="762"/>
      <c r="E293" s="760"/>
      <c r="F293" s="763"/>
      <c r="G293" s="763"/>
      <c r="H293" s="756"/>
      <c r="I293" s="422" t="str">
        <f>IF('Mapa R. Fiscal'!Y296="","",'Mapa R. Fiscal'!Y296)</f>
        <v/>
      </c>
      <c r="J293" s="422" t="str">
        <f>IF('Mapa R. Fiscal'!AA296="","",'Mapa R. Fiscal'!AA296)</f>
        <v/>
      </c>
      <c r="K293" s="422" t="str">
        <f t="shared" si="46"/>
        <v/>
      </c>
      <c r="L293" s="422" t="str">
        <f>IF('Mapa R. Fiscal'!AD296="","",'Mapa R. Fiscal'!AD296)</f>
        <v/>
      </c>
      <c r="M293" s="346" t="str">
        <f>IF('Mapa R. Fiscal'!P296="","",'Mapa R. Fiscal'!P296)</f>
        <v/>
      </c>
      <c r="N293" s="69"/>
      <c r="O293" s="69"/>
      <c r="P293" s="69"/>
      <c r="Q293" s="187"/>
    </row>
    <row r="294" spans="1:17" ht="43.5" customHeight="1" x14ac:dyDescent="0.25">
      <c r="A294" s="118" t="s">
        <v>887</v>
      </c>
      <c r="B294" s="758"/>
      <c r="C294" s="760"/>
      <c r="D294" s="762"/>
      <c r="E294" s="760"/>
      <c r="F294" s="763"/>
      <c r="G294" s="763"/>
      <c r="H294" s="756"/>
      <c r="I294" s="422" t="str">
        <f>IF('Mapa R. Fiscal'!Y297="","",'Mapa R. Fiscal'!Y297)</f>
        <v/>
      </c>
      <c r="J294" s="422" t="str">
        <f>IF('Mapa R. Fiscal'!AA297="","",'Mapa R. Fiscal'!AA297)</f>
        <v/>
      </c>
      <c r="K294" s="422" t="str">
        <f t="shared" si="46"/>
        <v/>
      </c>
      <c r="L294" s="422" t="str">
        <f>IF('Mapa R. Fiscal'!AD297="","",'Mapa R. Fiscal'!AD297)</f>
        <v/>
      </c>
      <c r="M294" s="346" t="str">
        <f>IF('Mapa R. Fiscal'!P297="","",'Mapa R. Fiscal'!P297)</f>
        <v/>
      </c>
      <c r="N294" s="69"/>
      <c r="O294" s="69"/>
      <c r="P294" s="69"/>
      <c r="Q294" s="187"/>
    </row>
    <row r="295" spans="1:17" ht="43.5" customHeight="1" x14ac:dyDescent="0.25">
      <c r="A295" s="118" t="s">
        <v>888</v>
      </c>
      <c r="B295" s="757"/>
      <c r="C295" s="759" t="str">
        <f>IF('Mapa R. Fiscal'!E298="","",'Mapa R. Fiscal'!E298)</f>
        <v/>
      </c>
      <c r="D295" s="761"/>
      <c r="E295" s="759" t="str">
        <f>IF('Mapa R. Fiscal'!D298="","",'Mapa R. Fiscal'!D298)</f>
        <v/>
      </c>
      <c r="F295" s="841" t="str">
        <f>IF('Mapa R. Fiscal'!H298="","",'Mapa R. Fiscal'!H298)</f>
        <v/>
      </c>
      <c r="G295" s="841" t="str">
        <f>IF('Mapa R. Fiscal'!L298="","",'Mapa R. Fiscal'!L298)</f>
        <v/>
      </c>
      <c r="H295" s="84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2" t="str">
        <f>IF('Mapa R. Fiscal'!Y298="","",'Mapa R. Fiscal'!Y298)</f>
        <v/>
      </c>
      <c r="J295" s="422" t="str">
        <f>IF('Mapa R. Fiscal'!AA298="","",'Mapa R. Fiscal'!AA298)</f>
        <v/>
      </c>
      <c r="K295" s="422" t="str">
        <f t="shared" si="46"/>
        <v/>
      </c>
      <c r="L295" s="422" t="str">
        <f>IF('Mapa R. Fiscal'!AD298="","",'Mapa R. Fiscal'!AD298)</f>
        <v/>
      </c>
      <c r="M295" s="346" t="str">
        <f>IF('Mapa R. Fiscal'!P298="","",'Mapa R. Fiscal'!P298)</f>
        <v/>
      </c>
      <c r="N295" s="69"/>
      <c r="O295" s="69"/>
      <c r="P295" s="69"/>
      <c r="Q295" s="187"/>
    </row>
    <row r="296" spans="1:17" ht="43.5" customHeight="1" x14ac:dyDescent="0.25">
      <c r="A296" s="118" t="s">
        <v>889</v>
      </c>
      <c r="B296" s="758"/>
      <c r="C296" s="760"/>
      <c r="D296" s="762"/>
      <c r="E296" s="760"/>
      <c r="F296" s="763"/>
      <c r="G296" s="763"/>
      <c r="H296" s="756"/>
      <c r="I296" s="422" t="str">
        <f>IF('Mapa R. Fiscal'!Y299="","",'Mapa R. Fiscal'!Y299)</f>
        <v/>
      </c>
      <c r="J296" s="422" t="str">
        <f>IF('Mapa R. Fiscal'!AA299="","",'Mapa R. Fiscal'!AA299)</f>
        <v/>
      </c>
      <c r="K296" s="422" t="str">
        <f t="shared" si="46"/>
        <v/>
      </c>
      <c r="L296" s="422" t="str">
        <f>IF('Mapa R. Fiscal'!AD299="","",'Mapa R. Fiscal'!AD299)</f>
        <v/>
      </c>
      <c r="M296" s="346" t="str">
        <f>IF('Mapa R. Fiscal'!P299="","",'Mapa R. Fiscal'!P299)</f>
        <v/>
      </c>
      <c r="N296" s="69"/>
      <c r="O296" s="69"/>
      <c r="P296" s="69"/>
      <c r="Q296" s="187"/>
    </row>
    <row r="297" spans="1:17" ht="43.5" customHeight="1" x14ac:dyDescent="0.25">
      <c r="A297" s="118" t="s">
        <v>890</v>
      </c>
      <c r="B297" s="758"/>
      <c r="C297" s="760"/>
      <c r="D297" s="762"/>
      <c r="E297" s="760"/>
      <c r="F297" s="763"/>
      <c r="G297" s="763"/>
      <c r="H297" s="756"/>
      <c r="I297" s="422" t="str">
        <f>IF('Mapa R. Fiscal'!Y300="","",'Mapa R. Fiscal'!Y300)</f>
        <v/>
      </c>
      <c r="J297" s="422" t="str">
        <f>IF('Mapa R. Fiscal'!AA300="","",'Mapa R. Fiscal'!AA300)</f>
        <v/>
      </c>
      <c r="K297" s="422" t="str">
        <f t="shared" si="46"/>
        <v/>
      </c>
      <c r="L297" s="422" t="str">
        <f>IF('Mapa R. Fiscal'!AD300="","",'Mapa R. Fiscal'!AD300)</f>
        <v/>
      </c>
      <c r="M297" s="346" t="str">
        <f>IF('Mapa R. Fiscal'!P300="","",'Mapa R. Fiscal'!P300)</f>
        <v/>
      </c>
      <c r="N297" s="69"/>
      <c r="O297" s="69"/>
      <c r="P297" s="69"/>
      <c r="Q297" s="187"/>
    </row>
    <row r="298" spans="1:17" ht="43.5" customHeight="1" x14ac:dyDescent="0.25">
      <c r="A298" s="118" t="s">
        <v>891</v>
      </c>
      <c r="B298" s="758"/>
      <c r="C298" s="760"/>
      <c r="D298" s="762"/>
      <c r="E298" s="760"/>
      <c r="F298" s="763"/>
      <c r="G298" s="763"/>
      <c r="H298" s="756"/>
      <c r="I298" s="422" t="str">
        <f>IF('Mapa R. Fiscal'!Y301="","",'Mapa R. Fiscal'!Y301)</f>
        <v/>
      </c>
      <c r="J298" s="422" t="str">
        <f>IF('Mapa R. Fiscal'!AA301="","",'Mapa R. Fiscal'!AA301)</f>
        <v/>
      </c>
      <c r="K298" s="422" t="str">
        <f t="shared" si="46"/>
        <v/>
      </c>
      <c r="L298" s="422" t="str">
        <f>IF('Mapa R. Fiscal'!AD301="","",'Mapa R. Fiscal'!AD301)</f>
        <v/>
      </c>
      <c r="M298" s="346" t="str">
        <f>IF('Mapa R. Fiscal'!P301="","",'Mapa R. Fiscal'!P301)</f>
        <v/>
      </c>
      <c r="N298" s="69"/>
      <c r="O298" s="69"/>
      <c r="P298" s="69"/>
      <c r="Q298" s="187"/>
    </row>
    <row r="299" spans="1:17" ht="43.5" customHeight="1" x14ac:dyDescent="0.25">
      <c r="A299" s="118" t="s">
        <v>892</v>
      </c>
      <c r="B299" s="758"/>
      <c r="C299" s="760"/>
      <c r="D299" s="762"/>
      <c r="E299" s="760"/>
      <c r="F299" s="763"/>
      <c r="G299" s="763"/>
      <c r="H299" s="756"/>
      <c r="I299" s="422" t="str">
        <f>IF('Mapa R. Fiscal'!Y302="","",'Mapa R. Fiscal'!Y302)</f>
        <v/>
      </c>
      <c r="J299" s="422" t="str">
        <f>IF('Mapa R. Fiscal'!AA302="","",'Mapa R. Fiscal'!AA302)</f>
        <v/>
      </c>
      <c r="K299" s="422" t="str">
        <f t="shared" si="46"/>
        <v/>
      </c>
      <c r="L299" s="422" t="str">
        <f>IF('Mapa R. Fiscal'!AD302="","",'Mapa R. Fiscal'!AD302)</f>
        <v/>
      </c>
      <c r="M299" s="346" t="str">
        <f>IF('Mapa R. Fiscal'!P302="","",'Mapa R. Fiscal'!P302)</f>
        <v/>
      </c>
      <c r="N299" s="69"/>
      <c r="O299" s="69"/>
      <c r="P299" s="69"/>
      <c r="Q299" s="187"/>
    </row>
    <row r="300" spans="1:17" ht="43.5" customHeight="1" x14ac:dyDescent="0.25">
      <c r="A300" s="118" t="s">
        <v>893</v>
      </c>
      <c r="B300" s="758"/>
      <c r="C300" s="760"/>
      <c r="D300" s="762"/>
      <c r="E300" s="760"/>
      <c r="F300" s="763"/>
      <c r="G300" s="763"/>
      <c r="H300" s="756"/>
      <c r="I300" s="422" t="str">
        <f>IF('Mapa R. Fiscal'!Y303="","",'Mapa R. Fiscal'!Y303)</f>
        <v/>
      </c>
      <c r="J300" s="422" t="str">
        <f>IF('Mapa R. Fiscal'!AA303="","",'Mapa R. Fiscal'!AA303)</f>
        <v/>
      </c>
      <c r="K300" s="422" t="str">
        <f t="shared" si="46"/>
        <v/>
      </c>
      <c r="L300" s="422" t="str">
        <f>IF('Mapa R. Fiscal'!AD303="","",'Mapa R. Fiscal'!AD303)</f>
        <v/>
      </c>
      <c r="M300" s="346" t="str">
        <f>IF('Mapa R. Fiscal'!P303="","",'Mapa R. Fiscal'!P303)</f>
        <v/>
      </c>
      <c r="N300" s="69"/>
      <c r="O300" s="69"/>
      <c r="P300" s="69"/>
      <c r="Q300" s="187"/>
    </row>
    <row r="301" spans="1:17" ht="43.5" customHeight="1" x14ac:dyDescent="0.25">
      <c r="A301" s="118" t="s">
        <v>894</v>
      </c>
      <c r="B301" s="757"/>
      <c r="C301" s="759" t="str">
        <f>IF('Mapa R. Fiscal'!E304="","",'Mapa R. Fiscal'!E304)</f>
        <v/>
      </c>
      <c r="D301" s="761"/>
      <c r="E301" s="759" t="str">
        <f>IF('Mapa R. Fiscal'!D304="","",'Mapa R. Fiscal'!D304)</f>
        <v/>
      </c>
      <c r="F301" s="841" t="str">
        <f>IF('Mapa R. Fiscal'!H304="","",'Mapa R. Fiscal'!H304)</f>
        <v/>
      </c>
      <c r="G301" s="841" t="str">
        <f>IF('Mapa R. Fiscal'!L304="","",'Mapa R. Fiscal'!L304)</f>
        <v/>
      </c>
      <c r="H301" s="84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2" t="str">
        <f>IF('Mapa R. Fiscal'!Y304="","",'Mapa R. Fiscal'!Y304)</f>
        <v/>
      </c>
      <c r="J301" s="422" t="str">
        <f>IF('Mapa R. Fiscal'!AA304="","",'Mapa R. Fiscal'!AA304)</f>
        <v/>
      </c>
      <c r="K301" s="422" t="str">
        <f t="shared" si="46"/>
        <v/>
      </c>
      <c r="L301" s="422" t="str">
        <f>IF('Mapa R. Fiscal'!AD304="","",'Mapa R. Fiscal'!AD304)</f>
        <v/>
      </c>
      <c r="M301" s="346" t="str">
        <f>IF('Mapa R. Fiscal'!P304="","",'Mapa R. Fiscal'!P304)</f>
        <v/>
      </c>
      <c r="N301" s="69"/>
      <c r="O301" s="69"/>
      <c r="P301" s="69"/>
      <c r="Q301" s="187"/>
    </row>
    <row r="302" spans="1:17" ht="43.5" customHeight="1" x14ac:dyDescent="0.25">
      <c r="A302" s="118" t="s">
        <v>895</v>
      </c>
      <c r="B302" s="758"/>
      <c r="C302" s="760"/>
      <c r="D302" s="762"/>
      <c r="E302" s="760"/>
      <c r="F302" s="763"/>
      <c r="G302" s="763"/>
      <c r="H302" s="756"/>
      <c r="I302" s="422" t="str">
        <f>IF('Mapa R. Fiscal'!Y305="","",'Mapa R. Fiscal'!Y305)</f>
        <v/>
      </c>
      <c r="J302" s="422" t="str">
        <f>IF('Mapa R. Fiscal'!AA305="","",'Mapa R. Fiscal'!AA305)</f>
        <v/>
      </c>
      <c r="K302" s="422" t="str">
        <f t="shared" si="46"/>
        <v/>
      </c>
      <c r="L302" s="422" t="str">
        <f>IF('Mapa R. Fiscal'!AD305="","",'Mapa R. Fiscal'!AD305)</f>
        <v/>
      </c>
      <c r="M302" s="346" t="str">
        <f>IF('Mapa R. Fiscal'!P305="","",'Mapa R. Fiscal'!P305)</f>
        <v/>
      </c>
      <c r="N302" s="69"/>
      <c r="O302" s="69"/>
      <c r="P302" s="69"/>
      <c r="Q302" s="187"/>
    </row>
    <row r="303" spans="1:17" ht="43.5" customHeight="1" x14ac:dyDescent="0.25">
      <c r="A303" s="118" t="s">
        <v>896</v>
      </c>
      <c r="B303" s="758"/>
      <c r="C303" s="760"/>
      <c r="D303" s="762"/>
      <c r="E303" s="760"/>
      <c r="F303" s="763"/>
      <c r="G303" s="763"/>
      <c r="H303" s="756"/>
      <c r="I303" s="422" t="str">
        <f>IF('Mapa R. Fiscal'!Y306="","",'Mapa R. Fiscal'!Y306)</f>
        <v/>
      </c>
      <c r="J303" s="422" t="str">
        <f>IF('Mapa R. Fiscal'!AA306="","",'Mapa R. Fiscal'!AA306)</f>
        <v/>
      </c>
      <c r="K303" s="422" t="str">
        <f t="shared" si="46"/>
        <v/>
      </c>
      <c r="L303" s="422" t="str">
        <f>IF('Mapa R. Fiscal'!AD306="","",'Mapa R. Fiscal'!AD306)</f>
        <v/>
      </c>
      <c r="M303" s="346" t="str">
        <f>IF('Mapa R. Fiscal'!P306="","",'Mapa R. Fiscal'!P306)</f>
        <v/>
      </c>
      <c r="N303" s="69"/>
      <c r="O303" s="69"/>
      <c r="P303" s="69"/>
      <c r="Q303" s="187"/>
    </row>
    <row r="304" spans="1:17" ht="43.5" customHeight="1" x14ac:dyDescent="0.25">
      <c r="A304" s="118" t="s">
        <v>897</v>
      </c>
      <c r="B304" s="758"/>
      <c r="C304" s="760"/>
      <c r="D304" s="762"/>
      <c r="E304" s="760"/>
      <c r="F304" s="763"/>
      <c r="G304" s="763"/>
      <c r="H304" s="756"/>
      <c r="I304" s="422" t="str">
        <f>IF('Mapa R. Fiscal'!Y307="","",'Mapa R. Fiscal'!Y307)</f>
        <v/>
      </c>
      <c r="J304" s="422" t="str">
        <f>IF('Mapa R. Fiscal'!AA307="","",'Mapa R. Fiscal'!AA307)</f>
        <v/>
      </c>
      <c r="K304" s="422" t="str">
        <f t="shared" si="46"/>
        <v/>
      </c>
      <c r="L304" s="422" t="str">
        <f>IF('Mapa R. Fiscal'!AD307="","",'Mapa R. Fiscal'!AD307)</f>
        <v/>
      </c>
      <c r="M304" s="346" t="str">
        <f>IF('Mapa R. Fiscal'!P307="","",'Mapa R. Fiscal'!P307)</f>
        <v/>
      </c>
      <c r="N304" s="69"/>
      <c r="O304" s="69"/>
      <c r="P304" s="69"/>
      <c r="Q304" s="187"/>
    </row>
    <row r="305" spans="1:17" ht="43.5" customHeight="1" x14ac:dyDescent="0.25">
      <c r="A305" s="118" t="s">
        <v>898</v>
      </c>
      <c r="B305" s="758"/>
      <c r="C305" s="760"/>
      <c r="D305" s="762"/>
      <c r="E305" s="760"/>
      <c r="F305" s="763"/>
      <c r="G305" s="763"/>
      <c r="H305" s="756"/>
      <c r="I305" s="422" t="str">
        <f>IF('Mapa R. Fiscal'!Y308="","",'Mapa R. Fiscal'!Y308)</f>
        <v/>
      </c>
      <c r="J305" s="422" t="str">
        <f>IF('Mapa R. Fiscal'!AA308="","",'Mapa R. Fiscal'!AA308)</f>
        <v/>
      </c>
      <c r="K305" s="422" t="str">
        <f t="shared" si="46"/>
        <v/>
      </c>
      <c r="L305" s="422" t="str">
        <f>IF('Mapa R. Fiscal'!AD308="","",'Mapa R. Fiscal'!AD308)</f>
        <v/>
      </c>
      <c r="M305" s="346" t="str">
        <f>IF('Mapa R. Fiscal'!P308="","",'Mapa R. Fiscal'!P308)</f>
        <v/>
      </c>
      <c r="N305" s="69"/>
      <c r="O305" s="69"/>
      <c r="P305" s="69"/>
      <c r="Q305" s="187"/>
    </row>
    <row r="306" spans="1:17" ht="43.5" customHeight="1" x14ac:dyDescent="0.25">
      <c r="A306" s="118" t="s">
        <v>899</v>
      </c>
      <c r="B306" s="758"/>
      <c r="C306" s="760"/>
      <c r="D306" s="762"/>
      <c r="E306" s="760"/>
      <c r="F306" s="763"/>
      <c r="G306" s="763"/>
      <c r="H306" s="756"/>
      <c r="I306" s="422" t="str">
        <f>IF('Mapa R. Fiscal'!Y309="","",'Mapa R. Fiscal'!Y309)</f>
        <v/>
      </c>
      <c r="J306" s="422" t="str">
        <f>IF('Mapa R. Fiscal'!AA309="","",'Mapa R. Fiscal'!AA309)</f>
        <v/>
      </c>
      <c r="K306" s="422" t="str">
        <f t="shared" si="46"/>
        <v/>
      </c>
      <c r="L306" s="422" t="str">
        <f>IF('Mapa R. Fiscal'!AD309="","",'Mapa R. Fiscal'!AD309)</f>
        <v/>
      </c>
      <c r="M306" s="346" t="str">
        <f>IF('Mapa R. Fiscal'!P309="","",'Mapa R. Fiscal'!P309)</f>
        <v/>
      </c>
      <c r="N306" s="69"/>
      <c r="O306" s="69"/>
      <c r="P306" s="69"/>
      <c r="Q306" s="187"/>
    </row>
    <row r="307" spans="1:17" ht="43.5" customHeight="1" x14ac:dyDescent="0.25">
      <c r="A307" s="118" t="s">
        <v>900</v>
      </c>
      <c r="B307" s="757"/>
      <c r="C307" s="759" t="str">
        <f>IF('Mapa R. Fiscal'!E310="","",'Mapa R. Fiscal'!E310)</f>
        <v/>
      </c>
      <c r="D307" s="761"/>
      <c r="E307" s="759" t="str">
        <f>IF('Mapa R. Fiscal'!D310="","",'Mapa R. Fiscal'!D310)</f>
        <v/>
      </c>
      <c r="F307" s="841" t="str">
        <f>IF('Mapa R. Fiscal'!H310="","",'Mapa R. Fiscal'!H310)</f>
        <v/>
      </c>
      <c r="G307" s="841" t="str">
        <f>IF('Mapa R. Fiscal'!L310="","",'Mapa R. Fiscal'!L310)</f>
        <v/>
      </c>
      <c r="H307" s="84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2" t="str">
        <f>IF('Mapa R. Fiscal'!Y310="","",'Mapa R. Fiscal'!Y310)</f>
        <v/>
      </c>
      <c r="J307" s="422" t="str">
        <f>IF('Mapa R. Fiscal'!AA310="","",'Mapa R. Fiscal'!AA310)</f>
        <v/>
      </c>
      <c r="K307" s="422" t="str">
        <f t="shared" si="46"/>
        <v/>
      </c>
      <c r="L307" s="422" t="str">
        <f>IF('Mapa R. Fiscal'!AD310="","",'Mapa R. Fiscal'!AD310)</f>
        <v/>
      </c>
      <c r="M307" s="346" t="str">
        <f>IF('Mapa R. Fiscal'!P310="","",'Mapa R. Fiscal'!P310)</f>
        <v/>
      </c>
      <c r="N307" s="69"/>
      <c r="O307" s="69"/>
      <c r="P307" s="69"/>
      <c r="Q307" s="187"/>
    </row>
    <row r="308" spans="1:17" ht="43.5" customHeight="1" x14ac:dyDescent="0.25">
      <c r="A308" s="118" t="s">
        <v>901</v>
      </c>
      <c r="B308" s="758"/>
      <c r="C308" s="760"/>
      <c r="D308" s="762"/>
      <c r="E308" s="760"/>
      <c r="F308" s="763"/>
      <c r="G308" s="763"/>
      <c r="H308" s="756"/>
      <c r="I308" s="422" t="str">
        <f>IF('Mapa R. Fiscal'!Y311="","",'Mapa R. Fiscal'!Y311)</f>
        <v/>
      </c>
      <c r="J308" s="422" t="str">
        <f>IF('Mapa R. Fiscal'!AA311="","",'Mapa R. Fiscal'!AA311)</f>
        <v/>
      </c>
      <c r="K308" s="422" t="str">
        <f t="shared" si="46"/>
        <v/>
      </c>
      <c r="L308" s="422" t="str">
        <f>IF('Mapa R. Fiscal'!AD311="","",'Mapa R. Fiscal'!AD311)</f>
        <v/>
      </c>
      <c r="M308" s="346" t="str">
        <f>IF('Mapa R. Fiscal'!P311="","",'Mapa R. Fiscal'!P311)</f>
        <v/>
      </c>
      <c r="N308" s="69"/>
      <c r="O308" s="69"/>
      <c r="P308" s="69"/>
      <c r="Q308" s="187"/>
    </row>
    <row r="309" spans="1:17" ht="43.5" customHeight="1" x14ac:dyDescent="0.25">
      <c r="A309" s="118" t="s">
        <v>902</v>
      </c>
      <c r="B309" s="758"/>
      <c r="C309" s="760"/>
      <c r="D309" s="762"/>
      <c r="E309" s="760"/>
      <c r="F309" s="763"/>
      <c r="G309" s="763"/>
      <c r="H309" s="756"/>
      <c r="I309" s="422" t="str">
        <f>IF('Mapa R. Fiscal'!Y312="","",'Mapa R. Fiscal'!Y312)</f>
        <v/>
      </c>
      <c r="J309" s="422" t="str">
        <f>IF('Mapa R. Fiscal'!AA312="","",'Mapa R. Fiscal'!AA312)</f>
        <v/>
      </c>
      <c r="K309" s="422" t="str">
        <f t="shared" si="46"/>
        <v/>
      </c>
      <c r="L309" s="422" t="str">
        <f>IF('Mapa R. Fiscal'!AD312="","",'Mapa R. Fiscal'!AD312)</f>
        <v/>
      </c>
      <c r="M309" s="346" t="str">
        <f>IF('Mapa R. Fiscal'!P312="","",'Mapa R. Fiscal'!P312)</f>
        <v/>
      </c>
      <c r="N309" s="69"/>
      <c r="O309" s="69"/>
      <c r="P309" s="69"/>
      <c r="Q309" s="187"/>
    </row>
    <row r="310" spans="1:17" ht="43.5" customHeight="1" x14ac:dyDescent="0.25">
      <c r="A310" s="118" t="s">
        <v>903</v>
      </c>
      <c r="B310" s="758"/>
      <c r="C310" s="760"/>
      <c r="D310" s="762"/>
      <c r="E310" s="760"/>
      <c r="F310" s="763"/>
      <c r="G310" s="763"/>
      <c r="H310" s="756"/>
      <c r="I310" s="422" t="str">
        <f>IF('Mapa R. Fiscal'!Y313="","",'Mapa R. Fiscal'!Y313)</f>
        <v/>
      </c>
      <c r="J310" s="422" t="str">
        <f>IF('Mapa R. Fiscal'!AA313="","",'Mapa R. Fiscal'!AA313)</f>
        <v/>
      </c>
      <c r="K310" s="422" t="str">
        <f t="shared" si="46"/>
        <v/>
      </c>
      <c r="L310" s="422" t="str">
        <f>IF('Mapa R. Fiscal'!AD313="","",'Mapa R. Fiscal'!AD313)</f>
        <v/>
      </c>
      <c r="M310" s="346" t="str">
        <f>IF('Mapa R. Fiscal'!P313="","",'Mapa R. Fiscal'!P313)</f>
        <v/>
      </c>
      <c r="N310" s="69"/>
      <c r="O310" s="69"/>
      <c r="P310" s="69"/>
      <c r="Q310" s="187"/>
    </row>
    <row r="311" spans="1:17" ht="43.5" customHeight="1" x14ac:dyDescent="0.25">
      <c r="A311" s="118" t="s">
        <v>904</v>
      </c>
      <c r="B311" s="758"/>
      <c r="C311" s="760"/>
      <c r="D311" s="762"/>
      <c r="E311" s="760"/>
      <c r="F311" s="763"/>
      <c r="G311" s="763"/>
      <c r="H311" s="756"/>
      <c r="I311" s="422" t="str">
        <f>IF('Mapa R. Fiscal'!Y314="","",'Mapa R. Fiscal'!Y314)</f>
        <v/>
      </c>
      <c r="J311" s="422" t="str">
        <f>IF('Mapa R. Fiscal'!AA314="","",'Mapa R. Fiscal'!AA314)</f>
        <v/>
      </c>
      <c r="K311" s="422" t="str">
        <f t="shared" si="46"/>
        <v/>
      </c>
      <c r="L311" s="422" t="str">
        <f>IF('Mapa R. Fiscal'!AD314="","",'Mapa R. Fiscal'!AD314)</f>
        <v/>
      </c>
      <c r="M311" s="346" t="str">
        <f>IF('Mapa R. Fiscal'!P314="","",'Mapa R. Fiscal'!P314)</f>
        <v/>
      </c>
      <c r="N311" s="69"/>
      <c r="O311" s="69"/>
      <c r="P311" s="69"/>
      <c r="Q311" s="187"/>
    </row>
    <row r="312" spans="1:17" ht="43.5" customHeight="1" x14ac:dyDescent="0.25">
      <c r="A312" s="118" t="s">
        <v>905</v>
      </c>
      <c r="B312" s="758"/>
      <c r="C312" s="760"/>
      <c r="D312" s="762"/>
      <c r="E312" s="760"/>
      <c r="F312" s="763"/>
      <c r="G312" s="763"/>
      <c r="H312" s="756"/>
      <c r="I312" s="422" t="str">
        <f>IF('Mapa R. Fiscal'!Y315="","",'Mapa R. Fiscal'!Y315)</f>
        <v/>
      </c>
      <c r="J312" s="422" t="str">
        <f>IF('Mapa R. Fiscal'!AA315="","",'Mapa R. Fiscal'!AA315)</f>
        <v/>
      </c>
      <c r="K312" s="422" t="str">
        <f t="shared" si="46"/>
        <v/>
      </c>
      <c r="L312" s="422" t="str">
        <f>IF('Mapa R. Fiscal'!AD315="","",'Mapa R. Fiscal'!AD315)</f>
        <v/>
      </c>
      <c r="M312" s="346" t="str">
        <f>IF('Mapa R. Fiscal'!P315="","",'Mapa R. Fiscal'!P315)</f>
        <v/>
      </c>
      <c r="N312" s="69"/>
      <c r="O312" s="69"/>
      <c r="P312" s="69"/>
      <c r="Q312" s="187"/>
    </row>
    <row r="313" spans="1:17" ht="43.5" customHeight="1" x14ac:dyDescent="0.25">
      <c r="A313" s="118" t="s">
        <v>906</v>
      </c>
      <c r="B313" s="757"/>
      <c r="C313" s="759" t="str">
        <f>IF('Mapa R. Fiscal'!E316="","",'Mapa R. Fiscal'!E316)</f>
        <v/>
      </c>
      <c r="D313" s="761"/>
      <c r="E313" s="759" t="str">
        <f>IF('Mapa R. Fiscal'!D316="","",'Mapa R. Fiscal'!D316)</f>
        <v/>
      </c>
      <c r="F313" s="841" t="str">
        <f>IF('Mapa R. Fiscal'!H316="","",'Mapa R. Fiscal'!H316)</f>
        <v/>
      </c>
      <c r="G313" s="841" t="str">
        <f>IF('Mapa R. Fiscal'!L316="","",'Mapa R. Fiscal'!L316)</f>
        <v/>
      </c>
      <c r="H313" s="84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2" t="str">
        <f>IF('Mapa R. Fiscal'!Y316="","",'Mapa R. Fiscal'!Y316)</f>
        <v/>
      </c>
      <c r="J313" s="422" t="str">
        <f>IF('Mapa R. Fiscal'!AA316="","",'Mapa R. Fiscal'!AA316)</f>
        <v/>
      </c>
      <c r="K313" s="422" t="str">
        <f t="shared" si="46"/>
        <v/>
      </c>
      <c r="L313" s="422" t="str">
        <f>IF('Mapa R. Fiscal'!AD316="","",'Mapa R. Fiscal'!AD316)</f>
        <v/>
      </c>
      <c r="M313" s="346" t="str">
        <f>IF('Mapa R. Fiscal'!P316="","",'Mapa R. Fiscal'!P316)</f>
        <v/>
      </c>
      <c r="N313" s="69"/>
      <c r="O313" s="69"/>
      <c r="P313" s="69"/>
      <c r="Q313" s="187"/>
    </row>
    <row r="314" spans="1:17" ht="43.5" customHeight="1" x14ac:dyDescent="0.25">
      <c r="A314" s="118" t="s">
        <v>907</v>
      </c>
      <c r="B314" s="758"/>
      <c r="C314" s="760"/>
      <c r="D314" s="762"/>
      <c r="E314" s="760"/>
      <c r="F314" s="763"/>
      <c r="G314" s="763"/>
      <c r="H314" s="756"/>
      <c r="I314" s="422" t="str">
        <f>IF('Mapa R. Fiscal'!Y317="","",'Mapa R. Fiscal'!Y317)</f>
        <v/>
      </c>
      <c r="J314" s="422" t="str">
        <f>IF('Mapa R. Fiscal'!AA317="","",'Mapa R. Fiscal'!AA317)</f>
        <v/>
      </c>
      <c r="K314" s="422" t="str">
        <f t="shared" si="46"/>
        <v/>
      </c>
      <c r="L314" s="422" t="str">
        <f>IF('Mapa R. Fiscal'!AD317="","",'Mapa R. Fiscal'!AD317)</f>
        <v/>
      </c>
      <c r="M314" s="346" t="str">
        <f>IF('Mapa R. Fiscal'!P317="","",'Mapa R. Fiscal'!P317)</f>
        <v/>
      </c>
      <c r="N314" s="69"/>
      <c r="O314" s="69"/>
      <c r="P314" s="69"/>
      <c r="Q314" s="187"/>
    </row>
    <row r="315" spans="1:17" ht="43.5" customHeight="1" x14ac:dyDescent="0.25">
      <c r="A315" s="118" t="s">
        <v>908</v>
      </c>
      <c r="B315" s="758"/>
      <c r="C315" s="760"/>
      <c r="D315" s="762"/>
      <c r="E315" s="760"/>
      <c r="F315" s="763"/>
      <c r="G315" s="763"/>
      <c r="H315" s="756"/>
      <c r="I315" s="422" t="str">
        <f>IF('Mapa R. Fiscal'!Y318="","",'Mapa R. Fiscal'!Y318)</f>
        <v/>
      </c>
      <c r="J315" s="422" t="str">
        <f>IF('Mapa R. Fiscal'!AA318="","",'Mapa R. Fiscal'!AA318)</f>
        <v/>
      </c>
      <c r="K315" s="422" t="str">
        <f t="shared" si="46"/>
        <v/>
      </c>
      <c r="L315" s="422" t="str">
        <f>IF('Mapa R. Fiscal'!AD318="","",'Mapa R. Fiscal'!AD318)</f>
        <v/>
      </c>
      <c r="M315" s="346" t="str">
        <f>IF('Mapa R. Fiscal'!P318="","",'Mapa R. Fiscal'!P318)</f>
        <v/>
      </c>
      <c r="N315" s="69"/>
      <c r="O315" s="69"/>
      <c r="P315" s="69"/>
      <c r="Q315" s="187"/>
    </row>
    <row r="316" spans="1:17" ht="43.5" customHeight="1" x14ac:dyDescent="0.25">
      <c r="A316" s="118" t="s">
        <v>909</v>
      </c>
      <c r="B316" s="758"/>
      <c r="C316" s="760"/>
      <c r="D316" s="762"/>
      <c r="E316" s="760"/>
      <c r="F316" s="763"/>
      <c r="G316" s="763"/>
      <c r="H316" s="756"/>
      <c r="I316" s="422" t="str">
        <f>IF('Mapa R. Fiscal'!Y319="","",'Mapa R. Fiscal'!Y319)</f>
        <v/>
      </c>
      <c r="J316" s="422" t="str">
        <f>IF('Mapa R. Fiscal'!AA319="","",'Mapa R. Fiscal'!AA319)</f>
        <v/>
      </c>
      <c r="K316" s="422" t="str">
        <f t="shared" si="46"/>
        <v/>
      </c>
      <c r="L316" s="422" t="str">
        <f>IF('Mapa R. Fiscal'!AD319="","",'Mapa R. Fiscal'!AD319)</f>
        <v/>
      </c>
      <c r="M316" s="346" t="str">
        <f>IF('Mapa R. Fiscal'!P319="","",'Mapa R. Fiscal'!P319)</f>
        <v/>
      </c>
      <c r="N316" s="69"/>
      <c r="O316" s="69"/>
      <c r="P316" s="69"/>
      <c r="Q316" s="187"/>
    </row>
    <row r="317" spans="1:17" ht="43.5" customHeight="1" x14ac:dyDescent="0.25">
      <c r="A317" s="118" t="s">
        <v>910</v>
      </c>
      <c r="B317" s="758"/>
      <c r="C317" s="760"/>
      <c r="D317" s="762"/>
      <c r="E317" s="760"/>
      <c r="F317" s="763"/>
      <c r="G317" s="763"/>
      <c r="H317" s="756"/>
      <c r="I317" s="422" t="str">
        <f>IF('Mapa R. Fiscal'!Y320="","",'Mapa R. Fiscal'!Y320)</f>
        <v/>
      </c>
      <c r="J317" s="422" t="str">
        <f>IF('Mapa R. Fiscal'!AA320="","",'Mapa R. Fiscal'!AA320)</f>
        <v/>
      </c>
      <c r="K317" s="422" t="str">
        <f t="shared" si="46"/>
        <v/>
      </c>
      <c r="L317" s="422" t="str">
        <f>IF('Mapa R. Fiscal'!AD320="","",'Mapa R. Fiscal'!AD320)</f>
        <v/>
      </c>
      <c r="M317" s="346" t="str">
        <f>IF('Mapa R. Fiscal'!P320="","",'Mapa R. Fiscal'!P320)</f>
        <v/>
      </c>
      <c r="N317" s="69"/>
      <c r="O317" s="69"/>
      <c r="P317" s="69"/>
      <c r="Q317" s="187"/>
    </row>
    <row r="318" spans="1:17" ht="43.5" customHeight="1" x14ac:dyDescent="0.25">
      <c r="A318" s="118" t="s">
        <v>911</v>
      </c>
      <c r="B318" s="758"/>
      <c r="C318" s="760"/>
      <c r="D318" s="762"/>
      <c r="E318" s="760"/>
      <c r="F318" s="763"/>
      <c r="G318" s="763"/>
      <c r="H318" s="756"/>
      <c r="I318" s="422" t="str">
        <f>IF('Mapa R. Fiscal'!Y321="","",'Mapa R. Fiscal'!Y321)</f>
        <v/>
      </c>
      <c r="J318" s="422" t="str">
        <f>IF('Mapa R. Fiscal'!AA321="","",'Mapa R. Fiscal'!AA321)</f>
        <v/>
      </c>
      <c r="K318" s="422" t="str">
        <f t="shared" si="46"/>
        <v/>
      </c>
      <c r="L318" s="422" t="str">
        <f>IF('Mapa R. Fiscal'!AD321="","",'Mapa R. Fiscal'!AD321)</f>
        <v/>
      </c>
      <c r="M318" s="346" t="str">
        <f>IF('Mapa R. Fiscal'!P321="","",'Mapa R. Fiscal'!P321)</f>
        <v/>
      </c>
      <c r="N318" s="69"/>
      <c r="O318" s="69"/>
      <c r="P318" s="69"/>
      <c r="Q318" s="187"/>
    </row>
    <row r="319" spans="1:17" ht="43.5" customHeight="1" x14ac:dyDescent="0.25">
      <c r="A319" s="118" t="s">
        <v>912</v>
      </c>
      <c r="B319" s="757"/>
      <c r="C319" s="759" t="str">
        <f>IF('Mapa R. Fiscal'!E322="","",'Mapa R. Fiscal'!E322)</f>
        <v/>
      </c>
      <c r="D319" s="761"/>
      <c r="E319" s="759" t="str">
        <f>IF('Mapa R. Fiscal'!D322="","",'Mapa R. Fiscal'!D322)</f>
        <v/>
      </c>
      <c r="F319" s="841" t="str">
        <f>IF('Mapa R. Fiscal'!H322="","",'Mapa R. Fiscal'!H322)</f>
        <v/>
      </c>
      <c r="G319" s="841" t="str">
        <f>IF('Mapa R. Fiscal'!L322="","",'Mapa R. Fiscal'!L322)</f>
        <v/>
      </c>
      <c r="H319" s="84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2" t="str">
        <f>IF('Mapa R. Fiscal'!Y322="","",'Mapa R. Fiscal'!Y322)</f>
        <v/>
      </c>
      <c r="J319" s="422" t="str">
        <f>IF('Mapa R. Fiscal'!AA322="","",'Mapa R. Fiscal'!AA322)</f>
        <v/>
      </c>
      <c r="K319" s="422" t="str">
        <f t="shared" si="46"/>
        <v/>
      </c>
      <c r="L319" s="422" t="str">
        <f>IF('Mapa R. Fiscal'!AD322="","",'Mapa R. Fiscal'!AD322)</f>
        <v/>
      </c>
      <c r="M319" s="346" t="str">
        <f>IF('Mapa R. Fiscal'!P322="","",'Mapa R. Fiscal'!P322)</f>
        <v/>
      </c>
      <c r="N319" s="69"/>
      <c r="O319" s="69"/>
      <c r="P319" s="69"/>
      <c r="Q319" s="187"/>
    </row>
    <row r="320" spans="1:17" ht="43.5" customHeight="1" x14ac:dyDescent="0.25">
      <c r="A320" s="118" t="s">
        <v>913</v>
      </c>
      <c r="B320" s="758"/>
      <c r="C320" s="760"/>
      <c r="D320" s="762"/>
      <c r="E320" s="760"/>
      <c r="F320" s="763"/>
      <c r="G320" s="763"/>
      <c r="H320" s="756"/>
      <c r="I320" s="422" t="str">
        <f>IF('Mapa R. Fiscal'!Y323="","",'Mapa R. Fiscal'!Y323)</f>
        <v/>
      </c>
      <c r="J320" s="422" t="str">
        <f>IF('Mapa R. Fiscal'!AA323="","",'Mapa R. Fiscal'!AA323)</f>
        <v/>
      </c>
      <c r="K320" s="422" t="str">
        <f t="shared" si="46"/>
        <v/>
      </c>
      <c r="L320" s="422" t="str">
        <f>IF('Mapa R. Fiscal'!AD323="","",'Mapa R. Fiscal'!AD323)</f>
        <v/>
      </c>
      <c r="M320" s="346" t="str">
        <f>IF('Mapa R. Fiscal'!P323="","",'Mapa R. Fiscal'!P323)</f>
        <v/>
      </c>
      <c r="N320" s="69"/>
      <c r="O320" s="69"/>
      <c r="P320" s="69"/>
      <c r="Q320" s="187"/>
    </row>
    <row r="321" spans="1:17" ht="43.5" customHeight="1" x14ac:dyDescent="0.25">
      <c r="A321" s="118" t="s">
        <v>914</v>
      </c>
      <c r="B321" s="758"/>
      <c r="C321" s="760"/>
      <c r="D321" s="762"/>
      <c r="E321" s="760"/>
      <c r="F321" s="763"/>
      <c r="G321" s="763"/>
      <c r="H321" s="756"/>
      <c r="I321" s="422" t="str">
        <f>IF('Mapa R. Fiscal'!Y324="","",'Mapa R. Fiscal'!Y324)</f>
        <v/>
      </c>
      <c r="J321" s="422" t="str">
        <f>IF('Mapa R. Fiscal'!AA324="","",'Mapa R. Fiscal'!AA324)</f>
        <v/>
      </c>
      <c r="K321" s="422" t="str">
        <f t="shared" si="46"/>
        <v/>
      </c>
      <c r="L321" s="422" t="str">
        <f>IF('Mapa R. Fiscal'!AD324="","",'Mapa R. Fiscal'!AD324)</f>
        <v/>
      </c>
      <c r="M321" s="346" t="str">
        <f>IF('Mapa R. Fiscal'!P324="","",'Mapa R. Fiscal'!P324)</f>
        <v/>
      </c>
      <c r="N321" s="69"/>
      <c r="O321" s="69"/>
      <c r="P321" s="69"/>
      <c r="Q321" s="187"/>
    </row>
    <row r="322" spans="1:17" ht="43.5" customHeight="1" x14ac:dyDescent="0.25">
      <c r="A322" s="118" t="s">
        <v>915</v>
      </c>
      <c r="B322" s="758"/>
      <c r="C322" s="760"/>
      <c r="D322" s="762"/>
      <c r="E322" s="760"/>
      <c r="F322" s="763"/>
      <c r="G322" s="763"/>
      <c r="H322" s="756"/>
      <c r="I322" s="422" t="str">
        <f>IF('Mapa R. Fiscal'!Y325="","",'Mapa R. Fiscal'!Y325)</f>
        <v/>
      </c>
      <c r="J322" s="422" t="str">
        <f>IF('Mapa R. Fiscal'!AA325="","",'Mapa R. Fiscal'!AA325)</f>
        <v/>
      </c>
      <c r="K322" s="422" t="str">
        <f t="shared" si="46"/>
        <v/>
      </c>
      <c r="L322" s="422" t="str">
        <f>IF('Mapa R. Fiscal'!AD325="","",'Mapa R. Fiscal'!AD325)</f>
        <v/>
      </c>
      <c r="M322" s="346" t="str">
        <f>IF('Mapa R. Fiscal'!P325="","",'Mapa R. Fiscal'!P325)</f>
        <v/>
      </c>
      <c r="N322" s="69"/>
      <c r="O322" s="69"/>
      <c r="P322" s="69"/>
      <c r="Q322" s="187"/>
    </row>
    <row r="323" spans="1:17" ht="43.5" customHeight="1" x14ac:dyDescent="0.25">
      <c r="A323" s="118" t="s">
        <v>916</v>
      </c>
      <c r="B323" s="758"/>
      <c r="C323" s="760"/>
      <c r="D323" s="762"/>
      <c r="E323" s="760"/>
      <c r="F323" s="763"/>
      <c r="G323" s="763"/>
      <c r="H323" s="756"/>
      <c r="I323" s="422" t="str">
        <f>IF('Mapa R. Fiscal'!Y326="","",'Mapa R. Fiscal'!Y326)</f>
        <v/>
      </c>
      <c r="J323" s="422" t="str">
        <f>IF('Mapa R. Fiscal'!AA326="","",'Mapa R. Fiscal'!AA326)</f>
        <v/>
      </c>
      <c r="K323" s="422" t="str">
        <f t="shared" si="46"/>
        <v/>
      </c>
      <c r="L323" s="422" t="str">
        <f>IF('Mapa R. Fiscal'!AD326="","",'Mapa R. Fiscal'!AD326)</f>
        <v/>
      </c>
      <c r="M323" s="346" t="str">
        <f>IF('Mapa R. Fiscal'!P326="","",'Mapa R. Fiscal'!P326)</f>
        <v/>
      </c>
      <c r="N323" s="69"/>
      <c r="O323" s="69"/>
      <c r="P323" s="69"/>
      <c r="Q323" s="187"/>
    </row>
    <row r="324" spans="1:17" ht="43.5" customHeight="1" x14ac:dyDescent="0.25">
      <c r="A324" s="118" t="s">
        <v>917</v>
      </c>
      <c r="B324" s="758"/>
      <c r="C324" s="760"/>
      <c r="D324" s="762"/>
      <c r="E324" s="760"/>
      <c r="F324" s="763"/>
      <c r="G324" s="763"/>
      <c r="H324" s="756"/>
      <c r="I324" s="422" t="str">
        <f>IF('Mapa R. Fiscal'!Y327="","",'Mapa R. Fiscal'!Y327)</f>
        <v/>
      </c>
      <c r="J324" s="422" t="str">
        <f>IF('Mapa R. Fiscal'!AA327="","",'Mapa R. Fiscal'!AA327)</f>
        <v/>
      </c>
      <c r="K324" s="422" t="str">
        <f t="shared" si="46"/>
        <v/>
      </c>
      <c r="L324" s="422" t="str">
        <f>IF('Mapa R. Fiscal'!AD327="","",'Mapa R. Fiscal'!AD327)</f>
        <v/>
      </c>
      <c r="M324" s="346" t="str">
        <f>IF('Mapa R. Fiscal'!P327="","",'Mapa R. Fiscal'!P327)</f>
        <v/>
      </c>
      <c r="N324" s="69"/>
      <c r="O324" s="69"/>
      <c r="P324" s="69"/>
      <c r="Q324" s="187"/>
    </row>
    <row r="325" spans="1:17" ht="43.5" customHeight="1" x14ac:dyDescent="0.25">
      <c r="A325" s="118" t="s">
        <v>918</v>
      </c>
      <c r="B325" s="757"/>
      <c r="C325" s="759" t="str">
        <f>IF('Mapa R. Fiscal'!E328="","",'Mapa R. Fiscal'!E328)</f>
        <v/>
      </c>
      <c r="D325" s="761"/>
      <c r="E325" s="759" t="str">
        <f>IF('Mapa R. Fiscal'!D328="","",'Mapa R. Fiscal'!D328)</f>
        <v/>
      </c>
      <c r="F325" s="841" t="str">
        <f>IF('Mapa R. Fiscal'!H328="","",'Mapa R. Fiscal'!H328)</f>
        <v/>
      </c>
      <c r="G325" s="841" t="str">
        <f>IF('Mapa R. Fiscal'!L328="","",'Mapa R. Fiscal'!L328)</f>
        <v/>
      </c>
      <c r="H325" s="84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2" t="str">
        <f>IF('Mapa R. Fiscal'!Y328="","",'Mapa R. Fiscal'!Y328)</f>
        <v/>
      </c>
      <c r="J325" s="422" t="str">
        <f>IF('Mapa R. Fiscal'!AA328="","",'Mapa R. Fiscal'!AA328)</f>
        <v/>
      </c>
      <c r="K325" s="422" t="str">
        <f t="shared" si="46"/>
        <v/>
      </c>
      <c r="L325" s="422" t="str">
        <f>IF('Mapa R. Fiscal'!AD328="","",'Mapa R. Fiscal'!AD328)</f>
        <v/>
      </c>
      <c r="M325" s="346" t="str">
        <f>IF('Mapa R. Fiscal'!P328="","",'Mapa R. Fiscal'!P328)</f>
        <v/>
      </c>
      <c r="N325" s="69"/>
      <c r="O325" s="69"/>
      <c r="P325" s="69"/>
      <c r="Q325" s="187"/>
    </row>
    <row r="326" spans="1:17" ht="43.5" customHeight="1" x14ac:dyDescent="0.25">
      <c r="A326" s="118" t="s">
        <v>919</v>
      </c>
      <c r="B326" s="758"/>
      <c r="C326" s="760"/>
      <c r="D326" s="762"/>
      <c r="E326" s="760"/>
      <c r="F326" s="763"/>
      <c r="G326" s="763"/>
      <c r="H326" s="756"/>
      <c r="I326" s="422" t="str">
        <f>IF('Mapa R. Fiscal'!Y329="","",'Mapa R. Fiscal'!Y329)</f>
        <v/>
      </c>
      <c r="J326" s="422" t="str">
        <f>IF('Mapa R. Fiscal'!AA329="","",'Mapa R. Fiscal'!AA329)</f>
        <v/>
      </c>
      <c r="K326" s="422" t="str">
        <f t="shared" si="46"/>
        <v/>
      </c>
      <c r="L326" s="422" t="str">
        <f>IF('Mapa R. Fiscal'!AD329="","",'Mapa R. Fiscal'!AD329)</f>
        <v/>
      </c>
      <c r="M326" s="346" t="str">
        <f>IF('Mapa R. Fiscal'!P329="","",'Mapa R. Fiscal'!P329)</f>
        <v/>
      </c>
      <c r="N326" s="69"/>
      <c r="O326" s="69"/>
      <c r="P326" s="69"/>
      <c r="Q326" s="187"/>
    </row>
    <row r="327" spans="1:17" ht="43.5" customHeight="1" x14ac:dyDescent="0.25">
      <c r="A327" s="118" t="s">
        <v>920</v>
      </c>
      <c r="B327" s="758"/>
      <c r="C327" s="760"/>
      <c r="D327" s="762"/>
      <c r="E327" s="760"/>
      <c r="F327" s="763"/>
      <c r="G327" s="763"/>
      <c r="H327" s="756"/>
      <c r="I327" s="422" t="str">
        <f>IF('Mapa R. Fiscal'!Y330="","",'Mapa R. Fiscal'!Y330)</f>
        <v/>
      </c>
      <c r="J327" s="422" t="str">
        <f>IF('Mapa R. Fiscal'!AA330="","",'Mapa R. Fiscal'!AA330)</f>
        <v/>
      </c>
      <c r="K327" s="422" t="str">
        <f t="shared" si="46"/>
        <v/>
      </c>
      <c r="L327" s="422" t="str">
        <f>IF('Mapa R. Fiscal'!AD330="","",'Mapa R. Fiscal'!AD330)</f>
        <v/>
      </c>
      <c r="M327" s="346" t="str">
        <f>IF('Mapa R. Fiscal'!P330="","",'Mapa R. Fiscal'!P330)</f>
        <v/>
      </c>
      <c r="N327" s="69"/>
      <c r="O327" s="69"/>
      <c r="P327" s="69"/>
      <c r="Q327" s="187"/>
    </row>
    <row r="328" spans="1:17" ht="43.5" customHeight="1" x14ac:dyDescent="0.25">
      <c r="A328" s="118" t="s">
        <v>921</v>
      </c>
      <c r="B328" s="758"/>
      <c r="C328" s="760"/>
      <c r="D328" s="762"/>
      <c r="E328" s="760"/>
      <c r="F328" s="763"/>
      <c r="G328" s="763"/>
      <c r="H328" s="756"/>
      <c r="I328" s="422" t="str">
        <f>IF('Mapa R. Fiscal'!Y331="","",'Mapa R. Fiscal'!Y331)</f>
        <v/>
      </c>
      <c r="J328" s="422" t="str">
        <f>IF('Mapa R. Fiscal'!AA331="","",'Mapa R. Fiscal'!AA331)</f>
        <v/>
      </c>
      <c r="K328" s="422"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2" t="str">
        <f>IF('Mapa R. Fiscal'!AD331="","",'Mapa R. Fiscal'!AD331)</f>
        <v/>
      </c>
      <c r="M328" s="346" t="str">
        <f>IF('Mapa R. Fiscal'!P331="","",'Mapa R. Fiscal'!P331)</f>
        <v/>
      </c>
      <c r="N328" s="69"/>
      <c r="O328" s="69"/>
      <c r="P328" s="69"/>
      <c r="Q328" s="187"/>
    </row>
    <row r="329" spans="1:17" ht="43.5" customHeight="1" x14ac:dyDescent="0.25">
      <c r="A329" s="118" t="s">
        <v>922</v>
      </c>
      <c r="B329" s="758"/>
      <c r="C329" s="760"/>
      <c r="D329" s="762"/>
      <c r="E329" s="760"/>
      <c r="F329" s="763"/>
      <c r="G329" s="763"/>
      <c r="H329" s="756"/>
      <c r="I329" s="422" t="str">
        <f>IF('Mapa R. Fiscal'!Y332="","",'Mapa R. Fiscal'!Y332)</f>
        <v/>
      </c>
      <c r="J329" s="422" t="str">
        <f>IF('Mapa R. Fiscal'!AA332="","",'Mapa R. Fiscal'!AA332)</f>
        <v/>
      </c>
      <c r="K329" s="422" t="str">
        <f t="shared" si="58"/>
        <v/>
      </c>
      <c r="L329" s="422" t="str">
        <f>IF('Mapa R. Fiscal'!AD332="","",'Mapa R. Fiscal'!AD332)</f>
        <v/>
      </c>
      <c r="M329" s="346" t="str">
        <f>IF('Mapa R. Fiscal'!P332="","",'Mapa R. Fiscal'!P332)</f>
        <v/>
      </c>
      <c r="N329" s="69"/>
      <c r="O329" s="69"/>
      <c r="P329" s="69"/>
      <c r="Q329" s="187"/>
    </row>
    <row r="330" spans="1:17" ht="43.5" customHeight="1" x14ac:dyDescent="0.25">
      <c r="A330" s="118" t="s">
        <v>923</v>
      </c>
      <c r="B330" s="758"/>
      <c r="C330" s="760"/>
      <c r="D330" s="762"/>
      <c r="E330" s="760"/>
      <c r="F330" s="763"/>
      <c r="G330" s="763"/>
      <c r="H330" s="756"/>
      <c r="I330" s="422" t="str">
        <f>IF('Mapa R. Fiscal'!Y333="","",'Mapa R. Fiscal'!Y333)</f>
        <v/>
      </c>
      <c r="J330" s="422" t="str">
        <f>IF('Mapa R. Fiscal'!AA333="","",'Mapa R. Fiscal'!AA333)</f>
        <v/>
      </c>
      <c r="K330" s="422" t="str">
        <f t="shared" si="58"/>
        <v/>
      </c>
      <c r="L330" s="422" t="str">
        <f>IF('Mapa R. Fiscal'!AD333="","",'Mapa R. Fiscal'!AD333)</f>
        <v/>
      </c>
      <c r="M330" s="346" t="str">
        <f>IF('Mapa R. Fiscal'!P333="","",'Mapa R. Fiscal'!P333)</f>
        <v/>
      </c>
      <c r="N330" s="69"/>
      <c r="O330" s="69"/>
      <c r="P330" s="69"/>
      <c r="Q330" s="187"/>
    </row>
    <row r="331" spans="1:17" ht="43.5" customHeight="1" x14ac:dyDescent="0.25">
      <c r="A331" s="118" t="s">
        <v>924</v>
      </c>
      <c r="B331" s="757"/>
      <c r="C331" s="759" t="str">
        <f>IF('Mapa R. Fiscal'!E334="","",'Mapa R. Fiscal'!E334)</f>
        <v/>
      </c>
      <c r="D331" s="761"/>
      <c r="E331" s="759" t="str">
        <f>IF('Mapa R. Fiscal'!D334="","",'Mapa R. Fiscal'!D334)</f>
        <v/>
      </c>
      <c r="F331" s="841" t="str">
        <f>IF('Mapa R. Fiscal'!H334="","",'Mapa R. Fiscal'!H334)</f>
        <v/>
      </c>
      <c r="G331" s="841" t="str">
        <f>IF('Mapa R. Fiscal'!L334="","",'Mapa R. Fiscal'!L334)</f>
        <v/>
      </c>
      <c r="H331" s="84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2" t="str">
        <f>IF('Mapa R. Fiscal'!Y334="","",'Mapa R. Fiscal'!Y334)</f>
        <v/>
      </c>
      <c r="J331" s="422" t="str">
        <f>IF('Mapa R. Fiscal'!AA334="","",'Mapa R. Fiscal'!AA334)</f>
        <v/>
      </c>
      <c r="K331" s="422" t="str">
        <f t="shared" si="58"/>
        <v/>
      </c>
      <c r="L331" s="422" t="str">
        <f>IF('Mapa R. Fiscal'!AD334="","",'Mapa R. Fiscal'!AD334)</f>
        <v/>
      </c>
      <c r="M331" s="346" t="str">
        <f>IF('Mapa R. Fiscal'!P334="","",'Mapa R. Fiscal'!P334)</f>
        <v/>
      </c>
      <c r="N331" s="69"/>
      <c r="O331" s="69"/>
      <c r="P331" s="69"/>
      <c r="Q331" s="187"/>
    </row>
    <row r="332" spans="1:17" ht="43.5" customHeight="1" x14ac:dyDescent="0.25">
      <c r="A332" s="118" t="s">
        <v>925</v>
      </c>
      <c r="B332" s="758"/>
      <c r="C332" s="760"/>
      <c r="D332" s="762"/>
      <c r="E332" s="760"/>
      <c r="F332" s="763"/>
      <c r="G332" s="763"/>
      <c r="H332" s="756"/>
      <c r="I332" s="422" t="str">
        <f>IF('Mapa R. Fiscal'!Y335="","",'Mapa R. Fiscal'!Y335)</f>
        <v/>
      </c>
      <c r="J332" s="422" t="str">
        <f>IF('Mapa R. Fiscal'!AA335="","",'Mapa R. Fiscal'!AA335)</f>
        <v/>
      </c>
      <c r="K332" s="422" t="str">
        <f t="shared" si="58"/>
        <v/>
      </c>
      <c r="L332" s="422" t="str">
        <f>IF('Mapa R. Fiscal'!AD335="","",'Mapa R. Fiscal'!AD335)</f>
        <v/>
      </c>
      <c r="M332" s="346" t="str">
        <f>IF('Mapa R. Fiscal'!P335="","",'Mapa R. Fiscal'!P335)</f>
        <v/>
      </c>
      <c r="N332" s="69"/>
      <c r="O332" s="69"/>
      <c r="P332" s="69"/>
      <c r="Q332" s="187"/>
    </row>
    <row r="333" spans="1:17" ht="43.5" customHeight="1" x14ac:dyDescent="0.25">
      <c r="A333" s="118" t="s">
        <v>926</v>
      </c>
      <c r="B333" s="758"/>
      <c r="C333" s="760"/>
      <c r="D333" s="762"/>
      <c r="E333" s="760"/>
      <c r="F333" s="763"/>
      <c r="G333" s="763"/>
      <c r="H333" s="756"/>
      <c r="I333" s="422" t="str">
        <f>IF('Mapa R. Fiscal'!Y336="","",'Mapa R. Fiscal'!Y336)</f>
        <v/>
      </c>
      <c r="J333" s="422" t="str">
        <f>IF('Mapa R. Fiscal'!AA336="","",'Mapa R. Fiscal'!AA336)</f>
        <v/>
      </c>
      <c r="K333" s="422" t="str">
        <f t="shared" si="58"/>
        <v/>
      </c>
      <c r="L333" s="422" t="str">
        <f>IF('Mapa R. Fiscal'!AD336="","",'Mapa R. Fiscal'!AD336)</f>
        <v/>
      </c>
      <c r="M333" s="346" t="str">
        <f>IF('Mapa R. Fiscal'!P336="","",'Mapa R. Fiscal'!P336)</f>
        <v/>
      </c>
      <c r="N333" s="69"/>
      <c r="O333" s="69"/>
      <c r="P333" s="69"/>
      <c r="Q333" s="187"/>
    </row>
    <row r="334" spans="1:17" ht="43.5" customHeight="1" x14ac:dyDescent="0.25">
      <c r="A334" s="118" t="s">
        <v>927</v>
      </c>
      <c r="B334" s="758"/>
      <c r="C334" s="760"/>
      <c r="D334" s="762"/>
      <c r="E334" s="760"/>
      <c r="F334" s="763"/>
      <c r="G334" s="763"/>
      <c r="H334" s="756"/>
      <c r="I334" s="422" t="str">
        <f>IF('Mapa R. Fiscal'!Y337="","",'Mapa R. Fiscal'!Y337)</f>
        <v/>
      </c>
      <c r="J334" s="422" t="str">
        <f>IF('Mapa R. Fiscal'!AA337="","",'Mapa R. Fiscal'!AA337)</f>
        <v/>
      </c>
      <c r="K334" s="422" t="str">
        <f t="shared" si="58"/>
        <v/>
      </c>
      <c r="L334" s="422" t="str">
        <f>IF('Mapa R. Fiscal'!AD337="","",'Mapa R. Fiscal'!AD337)</f>
        <v/>
      </c>
      <c r="M334" s="346" t="str">
        <f>IF('Mapa R. Fiscal'!P337="","",'Mapa R. Fiscal'!P337)</f>
        <v/>
      </c>
      <c r="N334" s="69"/>
      <c r="O334" s="69"/>
      <c r="P334" s="69"/>
      <c r="Q334" s="187"/>
    </row>
    <row r="335" spans="1:17" ht="43.5" customHeight="1" x14ac:dyDescent="0.25">
      <c r="A335" s="118" t="s">
        <v>928</v>
      </c>
      <c r="B335" s="758"/>
      <c r="C335" s="760"/>
      <c r="D335" s="762"/>
      <c r="E335" s="760"/>
      <c r="F335" s="763"/>
      <c r="G335" s="763"/>
      <c r="H335" s="756"/>
      <c r="I335" s="422" t="str">
        <f>IF('Mapa R. Fiscal'!Y338="","",'Mapa R. Fiscal'!Y338)</f>
        <v/>
      </c>
      <c r="J335" s="422" t="str">
        <f>IF('Mapa R. Fiscal'!AA338="","",'Mapa R. Fiscal'!AA338)</f>
        <v/>
      </c>
      <c r="K335" s="422" t="str">
        <f t="shared" si="58"/>
        <v/>
      </c>
      <c r="L335" s="422" t="str">
        <f>IF('Mapa R. Fiscal'!AD338="","",'Mapa R. Fiscal'!AD338)</f>
        <v/>
      </c>
      <c r="M335" s="346" t="str">
        <f>IF('Mapa R. Fiscal'!P338="","",'Mapa R. Fiscal'!P338)</f>
        <v/>
      </c>
      <c r="N335" s="69"/>
      <c r="O335" s="69"/>
      <c r="P335" s="69"/>
      <c r="Q335" s="187"/>
    </row>
    <row r="336" spans="1:17" ht="43.5" customHeight="1" x14ac:dyDescent="0.25">
      <c r="A336" s="118" t="s">
        <v>929</v>
      </c>
      <c r="B336" s="758"/>
      <c r="C336" s="760"/>
      <c r="D336" s="762"/>
      <c r="E336" s="760"/>
      <c r="F336" s="763"/>
      <c r="G336" s="763"/>
      <c r="H336" s="756"/>
      <c r="I336" s="422" t="str">
        <f>IF('Mapa R. Fiscal'!Y339="","",'Mapa R. Fiscal'!Y339)</f>
        <v/>
      </c>
      <c r="J336" s="422" t="str">
        <f>IF('Mapa R. Fiscal'!AA339="","",'Mapa R. Fiscal'!AA339)</f>
        <v/>
      </c>
      <c r="K336" s="422" t="str">
        <f t="shared" si="58"/>
        <v/>
      </c>
      <c r="L336" s="422" t="str">
        <f>IF('Mapa R. Fiscal'!AD339="","",'Mapa R. Fiscal'!AD339)</f>
        <v/>
      </c>
      <c r="M336" s="346" t="str">
        <f>IF('Mapa R. Fiscal'!P339="","",'Mapa R. Fiscal'!P339)</f>
        <v/>
      </c>
      <c r="N336" s="69"/>
      <c r="O336" s="69"/>
      <c r="P336" s="69"/>
      <c r="Q336" s="187"/>
    </row>
    <row r="337" spans="1:17" ht="43.5" customHeight="1" x14ac:dyDescent="0.25">
      <c r="A337" s="118" t="s">
        <v>930</v>
      </c>
      <c r="B337" s="757"/>
      <c r="C337" s="759" t="str">
        <f>IF('Mapa R. Fiscal'!E340="","",'Mapa R. Fiscal'!E340)</f>
        <v/>
      </c>
      <c r="D337" s="761"/>
      <c r="E337" s="759" t="str">
        <f>IF('Mapa R. Fiscal'!D340="","",'Mapa R. Fiscal'!D340)</f>
        <v/>
      </c>
      <c r="F337" s="841" t="str">
        <f>IF('Mapa R. Fiscal'!H340="","",'Mapa R. Fiscal'!H340)</f>
        <v/>
      </c>
      <c r="G337" s="841" t="str">
        <f>IF('Mapa R. Fiscal'!L340="","",'Mapa R. Fiscal'!L340)</f>
        <v/>
      </c>
      <c r="H337" s="84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2" t="str">
        <f>IF('Mapa R. Fiscal'!Y340="","",'Mapa R. Fiscal'!Y340)</f>
        <v/>
      </c>
      <c r="J337" s="422" t="str">
        <f>IF('Mapa R. Fiscal'!AA340="","",'Mapa R. Fiscal'!AA340)</f>
        <v/>
      </c>
      <c r="K337" s="422" t="str">
        <f t="shared" si="58"/>
        <v/>
      </c>
      <c r="L337" s="422" t="str">
        <f>IF('Mapa R. Fiscal'!AD340="","",'Mapa R. Fiscal'!AD340)</f>
        <v/>
      </c>
      <c r="M337" s="346" t="str">
        <f>IF('Mapa R. Fiscal'!P340="","",'Mapa R. Fiscal'!P340)</f>
        <v/>
      </c>
      <c r="N337" s="69"/>
      <c r="O337" s="69"/>
      <c r="P337" s="69"/>
      <c r="Q337" s="187"/>
    </row>
    <row r="338" spans="1:17" ht="43.5" customHeight="1" x14ac:dyDescent="0.25">
      <c r="A338" s="118" t="s">
        <v>931</v>
      </c>
      <c r="B338" s="758"/>
      <c r="C338" s="760"/>
      <c r="D338" s="762"/>
      <c r="E338" s="760"/>
      <c r="F338" s="763"/>
      <c r="G338" s="763"/>
      <c r="H338" s="756"/>
      <c r="I338" s="422" t="str">
        <f>IF('Mapa R. Fiscal'!Y341="","",'Mapa R. Fiscal'!Y341)</f>
        <v/>
      </c>
      <c r="J338" s="422" t="str">
        <f>IF('Mapa R. Fiscal'!AA341="","",'Mapa R. Fiscal'!AA341)</f>
        <v/>
      </c>
      <c r="K338" s="422" t="str">
        <f t="shared" si="58"/>
        <v/>
      </c>
      <c r="L338" s="422" t="str">
        <f>IF('Mapa R. Fiscal'!AD341="","",'Mapa R. Fiscal'!AD341)</f>
        <v/>
      </c>
      <c r="M338" s="346" t="str">
        <f>IF('Mapa R. Fiscal'!P341="","",'Mapa R. Fiscal'!P341)</f>
        <v/>
      </c>
      <c r="N338" s="69"/>
      <c r="O338" s="69"/>
      <c r="P338" s="69"/>
      <c r="Q338" s="187"/>
    </row>
    <row r="339" spans="1:17" ht="43.5" customHeight="1" x14ac:dyDescent="0.25">
      <c r="A339" s="118" t="s">
        <v>932</v>
      </c>
      <c r="B339" s="758"/>
      <c r="C339" s="760"/>
      <c r="D339" s="762"/>
      <c r="E339" s="760"/>
      <c r="F339" s="763"/>
      <c r="G339" s="763"/>
      <c r="H339" s="756"/>
      <c r="I339" s="422" t="str">
        <f>IF('Mapa R. Fiscal'!Y342="","",'Mapa R. Fiscal'!Y342)</f>
        <v/>
      </c>
      <c r="J339" s="422" t="str">
        <f>IF('Mapa R. Fiscal'!AA342="","",'Mapa R. Fiscal'!AA342)</f>
        <v/>
      </c>
      <c r="K339" s="422" t="str">
        <f t="shared" si="58"/>
        <v/>
      </c>
      <c r="L339" s="422" t="str">
        <f>IF('Mapa R. Fiscal'!AD342="","",'Mapa R. Fiscal'!AD342)</f>
        <v/>
      </c>
      <c r="M339" s="346" t="str">
        <f>IF('Mapa R. Fiscal'!P342="","",'Mapa R. Fiscal'!P342)</f>
        <v/>
      </c>
      <c r="N339" s="69"/>
      <c r="O339" s="69"/>
      <c r="P339" s="69"/>
      <c r="Q339" s="187"/>
    </row>
    <row r="340" spans="1:17" ht="43.5" customHeight="1" x14ac:dyDescent="0.25">
      <c r="A340" s="118" t="s">
        <v>933</v>
      </c>
      <c r="B340" s="758"/>
      <c r="C340" s="760"/>
      <c r="D340" s="762"/>
      <c r="E340" s="760"/>
      <c r="F340" s="763"/>
      <c r="G340" s="763"/>
      <c r="H340" s="756"/>
      <c r="I340" s="422" t="str">
        <f>IF('Mapa R. Fiscal'!Y343="","",'Mapa R. Fiscal'!Y343)</f>
        <v/>
      </c>
      <c r="J340" s="422" t="str">
        <f>IF('Mapa R. Fiscal'!AA343="","",'Mapa R. Fiscal'!AA343)</f>
        <v/>
      </c>
      <c r="K340" s="422" t="str">
        <f t="shared" si="58"/>
        <v/>
      </c>
      <c r="L340" s="422" t="str">
        <f>IF('Mapa R. Fiscal'!AD343="","",'Mapa R. Fiscal'!AD343)</f>
        <v/>
      </c>
      <c r="M340" s="346" t="str">
        <f>IF('Mapa R. Fiscal'!P343="","",'Mapa R. Fiscal'!P343)</f>
        <v/>
      </c>
      <c r="N340" s="69"/>
      <c r="O340" s="69"/>
      <c r="P340" s="69"/>
      <c r="Q340" s="187"/>
    </row>
    <row r="341" spans="1:17" ht="43.5" customHeight="1" x14ac:dyDescent="0.25">
      <c r="A341" s="118" t="s">
        <v>934</v>
      </c>
      <c r="B341" s="758"/>
      <c r="C341" s="760"/>
      <c r="D341" s="762"/>
      <c r="E341" s="760"/>
      <c r="F341" s="763"/>
      <c r="G341" s="763"/>
      <c r="H341" s="756"/>
      <c r="I341" s="422" t="str">
        <f>IF('Mapa R. Fiscal'!Y344="","",'Mapa R. Fiscal'!Y344)</f>
        <v/>
      </c>
      <c r="J341" s="422" t="str">
        <f>IF('Mapa R. Fiscal'!AA344="","",'Mapa R. Fiscal'!AA344)</f>
        <v/>
      </c>
      <c r="K341" s="422" t="str">
        <f t="shared" si="58"/>
        <v/>
      </c>
      <c r="L341" s="422" t="str">
        <f>IF('Mapa R. Fiscal'!AD344="","",'Mapa R. Fiscal'!AD344)</f>
        <v/>
      </c>
      <c r="M341" s="346" t="str">
        <f>IF('Mapa R. Fiscal'!P344="","",'Mapa R. Fiscal'!P344)</f>
        <v/>
      </c>
      <c r="N341" s="69"/>
      <c r="O341" s="69"/>
      <c r="P341" s="69"/>
      <c r="Q341" s="187"/>
    </row>
    <row r="342" spans="1:17" ht="43.5" customHeight="1" x14ac:dyDescent="0.25">
      <c r="A342" s="118" t="s">
        <v>935</v>
      </c>
      <c r="B342" s="758"/>
      <c r="C342" s="760"/>
      <c r="D342" s="762"/>
      <c r="E342" s="760"/>
      <c r="F342" s="763"/>
      <c r="G342" s="763"/>
      <c r="H342" s="756"/>
      <c r="I342" s="422" t="str">
        <f>IF('Mapa R. Fiscal'!Y345="","",'Mapa R. Fiscal'!Y345)</f>
        <v/>
      </c>
      <c r="J342" s="422" t="str">
        <f>IF('Mapa R. Fiscal'!AA345="","",'Mapa R. Fiscal'!AA345)</f>
        <v/>
      </c>
      <c r="K342" s="422" t="str">
        <f t="shared" si="58"/>
        <v/>
      </c>
      <c r="L342" s="422" t="str">
        <f>IF('Mapa R. Fiscal'!AD345="","",'Mapa R. Fiscal'!AD345)</f>
        <v/>
      </c>
      <c r="M342" s="346" t="str">
        <f>IF('Mapa R. Fiscal'!P345="","",'Mapa R. Fiscal'!P345)</f>
        <v/>
      </c>
      <c r="N342" s="69"/>
      <c r="O342" s="69"/>
      <c r="P342" s="69"/>
      <c r="Q342" s="187"/>
    </row>
    <row r="343" spans="1:17" ht="43.5" customHeight="1" x14ac:dyDescent="0.25">
      <c r="A343" s="118" t="s">
        <v>936</v>
      </c>
      <c r="B343" s="757"/>
      <c r="C343" s="759" t="str">
        <f>IF('Mapa R. Fiscal'!E346="","",'Mapa R. Fiscal'!E346)</f>
        <v/>
      </c>
      <c r="D343" s="761"/>
      <c r="E343" s="759" t="str">
        <f>IF('Mapa R. Fiscal'!D346="","",'Mapa R. Fiscal'!D346)</f>
        <v/>
      </c>
      <c r="F343" s="841" t="str">
        <f>IF('Mapa R. Fiscal'!H346="","",'Mapa R. Fiscal'!H346)</f>
        <v/>
      </c>
      <c r="G343" s="841" t="str">
        <f>IF('Mapa R. Fiscal'!L346="","",'Mapa R. Fiscal'!L346)</f>
        <v/>
      </c>
      <c r="H343" s="84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2" t="str">
        <f>IF('Mapa R. Fiscal'!Y346="","",'Mapa R. Fiscal'!Y346)</f>
        <v/>
      </c>
      <c r="J343" s="422" t="str">
        <f>IF('Mapa R. Fiscal'!AA346="","",'Mapa R. Fiscal'!AA346)</f>
        <v/>
      </c>
      <c r="K343" s="422" t="str">
        <f t="shared" si="58"/>
        <v/>
      </c>
      <c r="L343" s="422" t="str">
        <f>IF('Mapa R. Fiscal'!AD346="","",'Mapa R. Fiscal'!AD346)</f>
        <v/>
      </c>
      <c r="M343" s="346" t="str">
        <f>IF('Mapa R. Fiscal'!P346="","",'Mapa R. Fiscal'!P346)</f>
        <v/>
      </c>
      <c r="N343" s="69"/>
      <c r="O343" s="69"/>
      <c r="P343" s="69"/>
      <c r="Q343" s="187"/>
    </row>
    <row r="344" spans="1:17" ht="43.5" customHeight="1" x14ac:dyDescent="0.25">
      <c r="A344" s="118" t="s">
        <v>937</v>
      </c>
      <c r="B344" s="758"/>
      <c r="C344" s="760"/>
      <c r="D344" s="762"/>
      <c r="E344" s="760"/>
      <c r="F344" s="763"/>
      <c r="G344" s="763"/>
      <c r="H344" s="756"/>
      <c r="I344" s="422" t="str">
        <f>IF('Mapa R. Fiscal'!Y347="","",'Mapa R. Fiscal'!Y347)</f>
        <v/>
      </c>
      <c r="J344" s="422" t="str">
        <f>IF('Mapa R. Fiscal'!AA347="","",'Mapa R. Fiscal'!AA347)</f>
        <v/>
      </c>
      <c r="K344" s="422" t="str">
        <f t="shared" si="58"/>
        <v/>
      </c>
      <c r="L344" s="422" t="str">
        <f>IF('Mapa R. Fiscal'!AD347="","",'Mapa R. Fiscal'!AD347)</f>
        <v/>
      </c>
      <c r="M344" s="346" t="str">
        <f>IF('Mapa R. Fiscal'!P347="","",'Mapa R. Fiscal'!P347)</f>
        <v/>
      </c>
      <c r="N344" s="69"/>
      <c r="O344" s="69"/>
      <c r="P344" s="69"/>
      <c r="Q344" s="187"/>
    </row>
    <row r="345" spans="1:17" ht="43.5" customHeight="1" x14ac:dyDescent="0.25">
      <c r="A345" s="118" t="s">
        <v>938</v>
      </c>
      <c r="B345" s="758"/>
      <c r="C345" s="760"/>
      <c r="D345" s="762"/>
      <c r="E345" s="760"/>
      <c r="F345" s="763"/>
      <c r="G345" s="763"/>
      <c r="H345" s="756"/>
      <c r="I345" s="422" t="str">
        <f>IF('Mapa R. Fiscal'!Y348="","",'Mapa R. Fiscal'!Y348)</f>
        <v/>
      </c>
      <c r="J345" s="422" t="str">
        <f>IF('Mapa R. Fiscal'!AA348="","",'Mapa R. Fiscal'!AA348)</f>
        <v/>
      </c>
      <c r="K345" s="422" t="str">
        <f t="shared" si="58"/>
        <v/>
      </c>
      <c r="L345" s="422" t="str">
        <f>IF('Mapa R. Fiscal'!AD348="","",'Mapa R. Fiscal'!AD348)</f>
        <v/>
      </c>
      <c r="M345" s="346" t="str">
        <f>IF('Mapa R. Fiscal'!P348="","",'Mapa R. Fiscal'!P348)</f>
        <v/>
      </c>
      <c r="N345" s="69"/>
      <c r="O345" s="69"/>
      <c r="P345" s="69"/>
      <c r="Q345" s="187"/>
    </row>
    <row r="346" spans="1:17" ht="43.5" customHeight="1" x14ac:dyDescent="0.25">
      <c r="A346" s="118" t="s">
        <v>939</v>
      </c>
      <c r="B346" s="758"/>
      <c r="C346" s="760"/>
      <c r="D346" s="762"/>
      <c r="E346" s="760"/>
      <c r="F346" s="763"/>
      <c r="G346" s="763"/>
      <c r="H346" s="756"/>
      <c r="I346" s="422" t="str">
        <f>IF('Mapa R. Fiscal'!Y349="","",'Mapa R. Fiscal'!Y349)</f>
        <v/>
      </c>
      <c r="J346" s="422" t="str">
        <f>IF('Mapa R. Fiscal'!AA349="","",'Mapa R. Fiscal'!AA349)</f>
        <v/>
      </c>
      <c r="K346" s="422" t="str">
        <f t="shared" si="58"/>
        <v/>
      </c>
      <c r="L346" s="422" t="str">
        <f>IF('Mapa R. Fiscal'!AD349="","",'Mapa R. Fiscal'!AD349)</f>
        <v/>
      </c>
      <c r="M346" s="346" t="str">
        <f>IF('Mapa R. Fiscal'!P349="","",'Mapa R. Fiscal'!P349)</f>
        <v/>
      </c>
      <c r="N346" s="69"/>
      <c r="O346" s="69"/>
      <c r="P346" s="69"/>
      <c r="Q346" s="187"/>
    </row>
    <row r="347" spans="1:17" ht="43.5" customHeight="1" x14ac:dyDescent="0.25">
      <c r="A347" s="118" t="s">
        <v>940</v>
      </c>
      <c r="B347" s="758"/>
      <c r="C347" s="760"/>
      <c r="D347" s="762"/>
      <c r="E347" s="760"/>
      <c r="F347" s="763"/>
      <c r="G347" s="763"/>
      <c r="H347" s="756"/>
      <c r="I347" s="422" t="str">
        <f>IF('Mapa R. Fiscal'!Y350="","",'Mapa R. Fiscal'!Y350)</f>
        <v/>
      </c>
      <c r="J347" s="422" t="str">
        <f>IF('Mapa R. Fiscal'!AA350="","",'Mapa R. Fiscal'!AA350)</f>
        <v/>
      </c>
      <c r="K347" s="422" t="str">
        <f t="shared" si="58"/>
        <v/>
      </c>
      <c r="L347" s="422" t="str">
        <f>IF('Mapa R. Fiscal'!AD350="","",'Mapa R. Fiscal'!AD350)</f>
        <v/>
      </c>
      <c r="M347" s="346" t="str">
        <f>IF('Mapa R. Fiscal'!P350="","",'Mapa R. Fiscal'!P350)</f>
        <v/>
      </c>
      <c r="N347" s="69"/>
      <c r="O347" s="69"/>
      <c r="P347" s="69"/>
      <c r="Q347" s="187"/>
    </row>
    <row r="348" spans="1:17" ht="43.5" customHeight="1" x14ac:dyDescent="0.25">
      <c r="A348" s="118" t="s">
        <v>941</v>
      </c>
      <c r="B348" s="758"/>
      <c r="C348" s="760"/>
      <c r="D348" s="762"/>
      <c r="E348" s="760"/>
      <c r="F348" s="763"/>
      <c r="G348" s="763"/>
      <c r="H348" s="756"/>
      <c r="I348" s="422" t="str">
        <f>IF('Mapa R. Fiscal'!Y351="","",'Mapa R. Fiscal'!Y351)</f>
        <v/>
      </c>
      <c r="J348" s="422" t="str">
        <f>IF('Mapa R. Fiscal'!AA351="","",'Mapa R. Fiscal'!AA351)</f>
        <v/>
      </c>
      <c r="K348" s="422" t="str">
        <f t="shared" si="58"/>
        <v/>
      </c>
      <c r="L348" s="422" t="str">
        <f>IF('Mapa R. Fiscal'!AD351="","",'Mapa R. Fiscal'!AD351)</f>
        <v/>
      </c>
      <c r="M348" s="346" t="str">
        <f>IF('Mapa R. Fiscal'!P351="","",'Mapa R. Fiscal'!P351)</f>
        <v/>
      </c>
      <c r="N348" s="69"/>
      <c r="O348" s="69"/>
      <c r="P348" s="69"/>
      <c r="Q348" s="187"/>
    </row>
    <row r="349" spans="1:17" ht="43.5" customHeight="1" x14ac:dyDescent="0.25">
      <c r="A349" s="118" t="s">
        <v>942</v>
      </c>
      <c r="B349" s="757"/>
      <c r="C349" s="759" t="str">
        <f>IF('Mapa R. Fiscal'!E352="","",'Mapa R. Fiscal'!E352)</f>
        <v/>
      </c>
      <c r="D349" s="761"/>
      <c r="E349" s="759" t="str">
        <f>IF('Mapa R. Fiscal'!D352="","",'Mapa R. Fiscal'!D352)</f>
        <v/>
      </c>
      <c r="F349" s="841" t="str">
        <f>IF('Mapa R. Fiscal'!H352="","",'Mapa R. Fiscal'!H352)</f>
        <v/>
      </c>
      <c r="G349" s="841" t="str">
        <f>IF('Mapa R. Fiscal'!L352="","",'Mapa R. Fiscal'!L352)</f>
        <v/>
      </c>
      <c r="H349" s="84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2" t="str">
        <f>IF('Mapa R. Fiscal'!Y352="","",'Mapa R. Fiscal'!Y352)</f>
        <v/>
      </c>
      <c r="J349" s="422" t="str">
        <f>IF('Mapa R. Fiscal'!AA352="","",'Mapa R. Fiscal'!AA352)</f>
        <v/>
      </c>
      <c r="K349" s="422" t="str">
        <f t="shared" si="58"/>
        <v/>
      </c>
      <c r="L349" s="422" t="str">
        <f>IF('Mapa R. Fiscal'!AD352="","",'Mapa R. Fiscal'!AD352)</f>
        <v/>
      </c>
      <c r="M349" s="346" t="str">
        <f>IF('Mapa R. Fiscal'!P352="","",'Mapa R. Fiscal'!P352)</f>
        <v/>
      </c>
      <c r="N349" s="69"/>
      <c r="O349" s="69"/>
      <c r="P349" s="69"/>
      <c r="Q349" s="187"/>
    </row>
    <row r="350" spans="1:17" ht="43.5" customHeight="1" x14ac:dyDescent="0.25">
      <c r="A350" s="118" t="s">
        <v>943</v>
      </c>
      <c r="B350" s="758"/>
      <c r="C350" s="760"/>
      <c r="D350" s="762"/>
      <c r="E350" s="760"/>
      <c r="F350" s="763"/>
      <c r="G350" s="763"/>
      <c r="H350" s="756"/>
      <c r="I350" s="422" t="str">
        <f>IF('Mapa R. Fiscal'!Y353="","",'Mapa R. Fiscal'!Y353)</f>
        <v/>
      </c>
      <c r="J350" s="422" t="str">
        <f>IF('Mapa R. Fiscal'!AA353="","",'Mapa R. Fiscal'!AA353)</f>
        <v/>
      </c>
      <c r="K350" s="422" t="str">
        <f t="shared" si="58"/>
        <v/>
      </c>
      <c r="L350" s="422" t="str">
        <f>IF('Mapa R. Fiscal'!AD353="","",'Mapa R. Fiscal'!AD353)</f>
        <v/>
      </c>
      <c r="M350" s="346" t="str">
        <f>IF('Mapa R. Fiscal'!P353="","",'Mapa R. Fiscal'!P353)</f>
        <v/>
      </c>
      <c r="N350" s="69"/>
      <c r="O350" s="69"/>
      <c r="P350" s="69"/>
      <c r="Q350" s="187"/>
    </row>
    <row r="351" spans="1:17" ht="43.5" customHeight="1" x14ac:dyDescent="0.25">
      <c r="A351" s="118" t="s">
        <v>944</v>
      </c>
      <c r="B351" s="758"/>
      <c r="C351" s="760"/>
      <c r="D351" s="762"/>
      <c r="E351" s="760"/>
      <c r="F351" s="763"/>
      <c r="G351" s="763"/>
      <c r="H351" s="756"/>
      <c r="I351" s="422" t="str">
        <f>IF('Mapa R. Fiscal'!Y354="","",'Mapa R. Fiscal'!Y354)</f>
        <v/>
      </c>
      <c r="J351" s="422" t="str">
        <f>IF('Mapa R. Fiscal'!AA354="","",'Mapa R. Fiscal'!AA354)</f>
        <v/>
      </c>
      <c r="K351" s="422" t="str">
        <f t="shared" si="58"/>
        <v/>
      </c>
      <c r="L351" s="422" t="str">
        <f>IF('Mapa R. Fiscal'!AD354="","",'Mapa R. Fiscal'!AD354)</f>
        <v/>
      </c>
      <c r="M351" s="346" t="str">
        <f>IF('Mapa R. Fiscal'!P354="","",'Mapa R. Fiscal'!P354)</f>
        <v/>
      </c>
      <c r="N351" s="69"/>
      <c r="O351" s="69"/>
      <c r="P351" s="69"/>
      <c r="Q351" s="187"/>
    </row>
    <row r="352" spans="1:17" ht="43.5" customHeight="1" x14ac:dyDescent="0.25">
      <c r="A352" s="118" t="s">
        <v>945</v>
      </c>
      <c r="B352" s="758"/>
      <c r="C352" s="760"/>
      <c r="D352" s="762"/>
      <c r="E352" s="760"/>
      <c r="F352" s="763"/>
      <c r="G352" s="763"/>
      <c r="H352" s="756"/>
      <c r="I352" s="422" t="str">
        <f>IF('Mapa R. Fiscal'!Y355="","",'Mapa R. Fiscal'!Y355)</f>
        <v/>
      </c>
      <c r="J352" s="422" t="str">
        <f>IF('Mapa R. Fiscal'!AA355="","",'Mapa R. Fiscal'!AA355)</f>
        <v/>
      </c>
      <c r="K352" s="422" t="str">
        <f t="shared" si="58"/>
        <v/>
      </c>
      <c r="L352" s="422" t="str">
        <f>IF('Mapa R. Fiscal'!AD355="","",'Mapa R. Fiscal'!AD355)</f>
        <v/>
      </c>
      <c r="M352" s="346" t="str">
        <f>IF('Mapa R. Fiscal'!P355="","",'Mapa R. Fiscal'!P355)</f>
        <v/>
      </c>
      <c r="N352" s="69"/>
      <c r="O352" s="69"/>
      <c r="P352" s="69"/>
      <c r="Q352" s="187"/>
    </row>
    <row r="353" spans="1:17" ht="43.5" customHeight="1" x14ac:dyDescent="0.25">
      <c r="A353" s="118" t="s">
        <v>946</v>
      </c>
      <c r="B353" s="758"/>
      <c r="C353" s="760"/>
      <c r="D353" s="762"/>
      <c r="E353" s="760"/>
      <c r="F353" s="763"/>
      <c r="G353" s="763"/>
      <c r="H353" s="756"/>
      <c r="I353" s="422" t="str">
        <f>IF('Mapa R. Fiscal'!Y356="","",'Mapa R. Fiscal'!Y356)</f>
        <v/>
      </c>
      <c r="J353" s="422" t="str">
        <f>IF('Mapa R. Fiscal'!AA356="","",'Mapa R. Fiscal'!AA356)</f>
        <v/>
      </c>
      <c r="K353" s="422" t="str">
        <f t="shared" si="58"/>
        <v/>
      </c>
      <c r="L353" s="422" t="str">
        <f>IF('Mapa R. Fiscal'!AD356="","",'Mapa R. Fiscal'!AD356)</f>
        <v/>
      </c>
      <c r="M353" s="346" t="str">
        <f>IF('Mapa R. Fiscal'!P356="","",'Mapa R. Fiscal'!P356)</f>
        <v/>
      </c>
      <c r="N353" s="69"/>
      <c r="O353" s="69"/>
      <c r="P353" s="69"/>
      <c r="Q353" s="187"/>
    </row>
    <row r="354" spans="1:17" ht="43.5" customHeight="1" x14ac:dyDescent="0.25">
      <c r="A354" s="118" t="s">
        <v>947</v>
      </c>
      <c r="B354" s="758"/>
      <c r="C354" s="760"/>
      <c r="D354" s="762"/>
      <c r="E354" s="760"/>
      <c r="F354" s="763"/>
      <c r="G354" s="763"/>
      <c r="H354" s="756"/>
      <c r="I354" s="422" t="str">
        <f>IF('Mapa R. Fiscal'!Y357="","",'Mapa R. Fiscal'!Y357)</f>
        <v/>
      </c>
      <c r="J354" s="422" t="str">
        <f>IF('Mapa R. Fiscal'!AA357="","",'Mapa R. Fiscal'!AA357)</f>
        <v/>
      </c>
      <c r="K354" s="422" t="str">
        <f t="shared" si="58"/>
        <v/>
      </c>
      <c r="L354" s="422" t="str">
        <f>IF('Mapa R. Fiscal'!AD357="","",'Mapa R. Fiscal'!AD357)</f>
        <v/>
      </c>
      <c r="M354" s="346" t="str">
        <f>IF('Mapa R. Fiscal'!P357="","",'Mapa R. Fiscal'!P357)</f>
        <v/>
      </c>
      <c r="N354" s="69"/>
      <c r="O354" s="69"/>
      <c r="P354" s="69"/>
      <c r="Q354" s="187"/>
    </row>
    <row r="355" spans="1:17" ht="43.5" customHeight="1" x14ac:dyDescent="0.25">
      <c r="A355" s="118" t="s">
        <v>948</v>
      </c>
      <c r="B355" s="757"/>
      <c r="C355" s="759" t="str">
        <f>IF('Mapa R. Fiscal'!E358="","",'Mapa R. Fiscal'!E358)</f>
        <v/>
      </c>
      <c r="D355" s="761"/>
      <c r="E355" s="759" t="str">
        <f>IF('Mapa R. Fiscal'!D358="","",'Mapa R. Fiscal'!D358)</f>
        <v/>
      </c>
      <c r="F355" s="841" t="str">
        <f>IF('Mapa R. Fiscal'!H358="","",'Mapa R. Fiscal'!H358)</f>
        <v/>
      </c>
      <c r="G355" s="841" t="str">
        <f>IF('Mapa R. Fiscal'!L358="","",'Mapa R. Fiscal'!L358)</f>
        <v/>
      </c>
      <c r="H355" s="756"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2" t="str">
        <f>IF('Mapa R. Fiscal'!Y358="","",'Mapa R. Fiscal'!Y358)</f>
        <v/>
      </c>
      <c r="J355" s="422" t="str">
        <f>IF('Mapa R. Fiscal'!AA358="","",'Mapa R. Fiscal'!AA358)</f>
        <v/>
      </c>
      <c r="K355" s="422" t="str">
        <f t="shared" si="58"/>
        <v/>
      </c>
      <c r="L355" s="422" t="str">
        <f>IF('Mapa R. Fiscal'!AD358="","",'Mapa R. Fiscal'!AD358)</f>
        <v/>
      </c>
      <c r="M355" s="346" t="str">
        <f>IF('Mapa R. Fiscal'!P358="","",'Mapa R. Fiscal'!P358)</f>
        <v/>
      </c>
      <c r="N355" s="69"/>
      <c r="O355" s="69"/>
      <c r="P355" s="69"/>
      <c r="Q355" s="187"/>
    </row>
    <row r="356" spans="1:17" ht="43.5" customHeight="1" x14ac:dyDescent="0.25">
      <c r="A356" s="118" t="s">
        <v>949</v>
      </c>
      <c r="B356" s="758"/>
      <c r="C356" s="760"/>
      <c r="D356" s="762"/>
      <c r="E356" s="760"/>
      <c r="F356" s="763"/>
      <c r="G356" s="763"/>
      <c r="H356" s="756"/>
      <c r="I356" s="422" t="str">
        <f>IF('Mapa R. Fiscal'!Y359="","",'Mapa R. Fiscal'!Y359)</f>
        <v/>
      </c>
      <c r="J356" s="422" t="str">
        <f>IF('Mapa R. Fiscal'!AA359="","",'Mapa R. Fiscal'!AA359)</f>
        <v/>
      </c>
      <c r="K356" s="422" t="str">
        <f t="shared" si="58"/>
        <v/>
      </c>
      <c r="L356" s="422" t="str">
        <f>IF('Mapa R. Fiscal'!AD359="","",'Mapa R. Fiscal'!AD359)</f>
        <v/>
      </c>
      <c r="M356" s="346" t="str">
        <f>IF('Mapa R. Fiscal'!P359="","",'Mapa R. Fiscal'!P359)</f>
        <v/>
      </c>
      <c r="N356" s="69"/>
      <c r="O356" s="69"/>
      <c r="P356" s="69"/>
      <c r="Q356" s="187"/>
    </row>
    <row r="357" spans="1:17" ht="43.5" customHeight="1" x14ac:dyDescent="0.25">
      <c r="A357" s="118" t="s">
        <v>950</v>
      </c>
      <c r="B357" s="758"/>
      <c r="C357" s="760"/>
      <c r="D357" s="762"/>
      <c r="E357" s="760"/>
      <c r="F357" s="763"/>
      <c r="G357" s="763"/>
      <c r="H357" s="756"/>
      <c r="I357" s="422" t="str">
        <f>IF('Mapa R. Fiscal'!Y360="","",'Mapa R. Fiscal'!Y360)</f>
        <v/>
      </c>
      <c r="J357" s="422" t="str">
        <f>IF('Mapa R. Fiscal'!AA360="","",'Mapa R. Fiscal'!AA360)</f>
        <v/>
      </c>
      <c r="K357" s="422" t="str">
        <f t="shared" si="58"/>
        <v/>
      </c>
      <c r="L357" s="422" t="str">
        <f>IF('Mapa R. Fiscal'!AD360="","",'Mapa R. Fiscal'!AD360)</f>
        <v/>
      </c>
      <c r="M357" s="346" t="str">
        <f>IF('Mapa R. Fiscal'!P360="","",'Mapa R. Fiscal'!P360)</f>
        <v/>
      </c>
      <c r="N357" s="69"/>
      <c r="O357" s="69"/>
      <c r="P357" s="69"/>
      <c r="Q357" s="187"/>
    </row>
    <row r="358" spans="1:17" ht="43.5" customHeight="1" x14ac:dyDescent="0.25">
      <c r="A358" s="118" t="s">
        <v>951</v>
      </c>
      <c r="B358" s="758"/>
      <c r="C358" s="760"/>
      <c r="D358" s="762"/>
      <c r="E358" s="760"/>
      <c r="F358" s="763"/>
      <c r="G358" s="763"/>
      <c r="H358" s="756"/>
      <c r="I358" s="422" t="str">
        <f>IF('Mapa R. Fiscal'!Y361="","",'Mapa R. Fiscal'!Y361)</f>
        <v/>
      </c>
      <c r="J358" s="422" t="str">
        <f>IF('Mapa R. Fiscal'!AA361="","",'Mapa R. Fiscal'!AA361)</f>
        <v/>
      </c>
      <c r="K358" s="422" t="str">
        <f t="shared" si="58"/>
        <v/>
      </c>
      <c r="L358" s="422" t="str">
        <f>IF('Mapa R. Fiscal'!AD361="","",'Mapa R. Fiscal'!AD361)</f>
        <v/>
      </c>
      <c r="M358" s="346" t="str">
        <f>IF('Mapa R. Fiscal'!P361="","",'Mapa R. Fiscal'!P361)</f>
        <v/>
      </c>
      <c r="N358" s="69"/>
      <c r="O358" s="69"/>
      <c r="P358" s="69"/>
      <c r="Q358" s="187"/>
    </row>
    <row r="359" spans="1:17" ht="43.5" customHeight="1" x14ac:dyDescent="0.25">
      <c r="A359" s="118" t="s">
        <v>952</v>
      </c>
      <c r="B359" s="758"/>
      <c r="C359" s="760"/>
      <c r="D359" s="762"/>
      <c r="E359" s="760"/>
      <c r="F359" s="763"/>
      <c r="G359" s="763"/>
      <c r="H359" s="756"/>
      <c r="I359" s="422" t="str">
        <f>IF('Mapa R. Fiscal'!Y362="","",'Mapa R. Fiscal'!Y362)</f>
        <v/>
      </c>
      <c r="J359" s="422" t="str">
        <f>IF('Mapa R. Fiscal'!AA362="","",'Mapa R. Fiscal'!AA362)</f>
        <v/>
      </c>
      <c r="K359" s="422" t="str">
        <f t="shared" si="58"/>
        <v/>
      </c>
      <c r="L359" s="422" t="str">
        <f>IF('Mapa R. Fiscal'!AD362="","",'Mapa R. Fiscal'!AD362)</f>
        <v/>
      </c>
      <c r="M359" s="346" t="str">
        <f>IF('Mapa R. Fiscal'!P362="","",'Mapa R. Fiscal'!P362)</f>
        <v/>
      </c>
      <c r="N359" s="69"/>
      <c r="O359" s="69"/>
      <c r="P359" s="69"/>
      <c r="Q359" s="187"/>
    </row>
    <row r="360" spans="1:17" ht="43.5" customHeight="1" x14ac:dyDescent="0.25">
      <c r="A360" s="118" t="s">
        <v>953</v>
      </c>
      <c r="B360" s="758"/>
      <c r="C360" s="760"/>
      <c r="D360" s="762"/>
      <c r="E360" s="760"/>
      <c r="F360" s="763"/>
      <c r="G360" s="763"/>
      <c r="H360" s="756"/>
      <c r="I360" s="422" t="str">
        <f>IF('Mapa R. Fiscal'!Y363="","",'Mapa R. Fiscal'!Y363)</f>
        <v/>
      </c>
      <c r="J360" s="422" t="str">
        <f>IF('Mapa R. Fiscal'!AA363="","",'Mapa R. Fiscal'!AA363)</f>
        <v/>
      </c>
      <c r="K360" s="422" t="str">
        <f t="shared" si="58"/>
        <v/>
      </c>
      <c r="L360" s="422" t="str">
        <f>IF('Mapa R. Fiscal'!AD363="","",'Mapa R. Fiscal'!AD363)</f>
        <v/>
      </c>
      <c r="M360" s="346" t="str">
        <f>IF('Mapa R. Fiscal'!P363="","",'Mapa R. Fiscal'!P363)</f>
        <v/>
      </c>
      <c r="N360" s="69"/>
      <c r="O360" s="69"/>
      <c r="P360" s="69"/>
      <c r="Q360" s="187"/>
    </row>
    <row r="361" spans="1:17" ht="43.5" customHeight="1" x14ac:dyDescent="0.25">
      <c r="A361" s="118" t="s">
        <v>954</v>
      </c>
      <c r="B361" s="757"/>
      <c r="C361" s="759" t="str">
        <f>IF('Mapa R. Fiscal'!E364="","",'Mapa R. Fiscal'!E364)</f>
        <v/>
      </c>
      <c r="D361" s="761"/>
      <c r="E361" s="759" t="str">
        <f>IF('Mapa R. Fiscal'!D364="","",'Mapa R. Fiscal'!D364)</f>
        <v/>
      </c>
      <c r="F361" s="841" t="str">
        <f>IF('Mapa R. Fiscal'!H364="","",'Mapa R. Fiscal'!H364)</f>
        <v/>
      </c>
      <c r="G361" s="841" t="str">
        <f>IF('Mapa R. Fiscal'!L364="","",'Mapa R. Fiscal'!L364)</f>
        <v/>
      </c>
      <c r="H361" s="756"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2" t="str">
        <f>IF('Mapa R. Fiscal'!Y364="","",'Mapa R. Fiscal'!Y364)</f>
        <v/>
      </c>
      <c r="J361" s="422" t="str">
        <f>IF('Mapa R. Fiscal'!AA364="","",'Mapa R. Fiscal'!AA364)</f>
        <v/>
      </c>
      <c r="K361" s="422" t="str">
        <f t="shared" si="58"/>
        <v/>
      </c>
      <c r="L361" s="422" t="str">
        <f>IF('Mapa R. Fiscal'!AD364="","",'Mapa R. Fiscal'!AD364)</f>
        <v/>
      </c>
      <c r="M361" s="346" t="str">
        <f>IF('Mapa R. Fiscal'!P364="","",'Mapa R. Fiscal'!P364)</f>
        <v/>
      </c>
      <c r="N361" s="69"/>
      <c r="O361" s="69"/>
      <c r="P361" s="69"/>
      <c r="Q361" s="187"/>
    </row>
    <row r="362" spans="1:17" ht="43.5" customHeight="1" x14ac:dyDescent="0.25">
      <c r="A362" s="118" t="s">
        <v>955</v>
      </c>
      <c r="B362" s="758"/>
      <c r="C362" s="760"/>
      <c r="D362" s="762"/>
      <c r="E362" s="760"/>
      <c r="F362" s="763"/>
      <c r="G362" s="763"/>
      <c r="H362" s="756"/>
      <c r="I362" s="422" t="str">
        <f>IF('Mapa R. Fiscal'!Y365="","",'Mapa R. Fiscal'!Y365)</f>
        <v/>
      </c>
      <c r="J362" s="422" t="str">
        <f>IF('Mapa R. Fiscal'!AA365="","",'Mapa R. Fiscal'!AA365)</f>
        <v/>
      </c>
      <c r="K362" s="422" t="str">
        <f t="shared" si="58"/>
        <v/>
      </c>
      <c r="L362" s="422" t="str">
        <f>IF('Mapa R. Fiscal'!AD365="","",'Mapa R. Fiscal'!AD365)</f>
        <v/>
      </c>
      <c r="M362" s="346" t="str">
        <f>IF('Mapa R. Fiscal'!P365="","",'Mapa R. Fiscal'!P365)</f>
        <v/>
      </c>
      <c r="N362" s="69"/>
      <c r="O362" s="69"/>
      <c r="P362" s="69"/>
      <c r="Q362" s="187"/>
    </row>
    <row r="363" spans="1:17" ht="51.75" customHeight="1" x14ac:dyDescent="0.25">
      <c r="A363" s="118" t="s">
        <v>956</v>
      </c>
      <c r="B363" s="758"/>
      <c r="C363" s="760"/>
      <c r="D363" s="762"/>
      <c r="E363" s="760"/>
      <c r="F363" s="763"/>
      <c r="G363" s="763"/>
      <c r="H363" s="756"/>
      <c r="I363" s="422" t="str">
        <f>IF('Mapa R. Fiscal'!Y366="","",'Mapa R. Fiscal'!Y366)</f>
        <v/>
      </c>
      <c r="J363" s="422" t="str">
        <f>IF('Mapa R. Fiscal'!AA366="","",'Mapa R. Fiscal'!AA366)</f>
        <v/>
      </c>
      <c r="K363" s="422" t="str">
        <f t="shared" si="58"/>
        <v/>
      </c>
      <c r="L363" s="422" t="str">
        <f>IF('Mapa R. Fiscal'!AD366="","",'Mapa R. Fiscal'!AD366)</f>
        <v/>
      </c>
      <c r="M363" s="346" t="str">
        <f>IF('Mapa R. Fiscal'!P366="","",'Mapa R. Fiscal'!P366)</f>
        <v/>
      </c>
      <c r="N363" s="69"/>
      <c r="O363" s="69"/>
      <c r="P363" s="69"/>
      <c r="Q363" s="187"/>
    </row>
    <row r="364" spans="1:17" ht="51.75" customHeight="1" x14ac:dyDescent="0.25">
      <c r="A364" s="118" t="s">
        <v>957</v>
      </c>
      <c r="B364" s="758"/>
      <c r="C364" s="760"/>
      <c r="D364" s="762"/>
      <c r="E364" s="760"/>
      <c r="F364" s="763"/>
      <c r="G364" s="763"/>
      <c r="H364" s="756"/>
      <c r="I364" s="422" t="str">
        <f>IF('Mapa R. Fiscal'!Y367="","",'Mapa R. Fiscal'!Y367)</f>
        <v/>
      </c>
      <c r="J364" s="422" t="str">
        <f>IF('Mapa R. Fiscal'!AA367="","",'Mapa R. Fiscal'!AA367)</f>
        <v/>
      </c>
      <c r="K364" s="422" t="str">
        <f t="shared" si="58"/>
        <v/>
      </c>
      <c r="L364" s="422" t="str">
        <f>IF('Mapa R. Fiscal'!AD367="","",'Mapa R. Fiscal'!AD367)</f>
        <v/>
      </c>
      <c r="M364" s="346" t="str">
        <f>IF('Mapa R. Fiscal'!P367="","",'Mapa R. Fiscal'!P367)</f>
        <v/>
      </c>
      <c r="N364" s="69"/>
      <c r="O364" s="69"/>
      <c r="P364" s="69"/>
      <c r="Q364" s="187"/>
    </row>
    <row r="365" spans="1:17" ht="51.75" customHeight="1" x14ac:dyDescent="0.25">
      <c r="A365" s="118" t="s">
        <v>958</v>
      </c>
      <c r="B365" s="758"/>
      <c r="C365" s="760"/>
      <c r="D365" s="762"/>
      <c r="E365" s="760"/>
      <c r="F365" s="763"/>
      <c r="G365" s="763"/>
      <c r="H365" s="756"/>
      <c r="I365" s="422" t="str">
        <f>IF('Mapa R. Fiscal'!Y368="","",'Mapa R. Fiscal'!Y368)</f>
        <v/>
      </c>
      <c r="J365" s="422" t="str">
        <f>IF('Mapa R. Fiscal'!AA368="","",'Mapa R. Fiscal'!AA368)</f>
        <v/>
      </c>
      <c r="K365" s="422" t="str">
        <f t="shared" si="58"/>
        <v/>
      </c>
      <c r="L365" s="422" t="str">
        <f>IF('Mapa R. Fiscal'!AD368="","",'Mapa R. Fiscal'!AD368)</f>
        <v/>
      </c>
      <c r="M365" s="346" t="str">
        <f>IF('Mapa R. Fiscal'!P368="","",'Mapa R. Fiscal'!P368)</f>
        <v/>
      </c>
      <c r="N365" s="69"/>
      <c r="O365" s="69"/>
      <c r="P365" s="69"/>
      <c r="Q365" s="187"/>
    </row>
    <row r="366" spans="1:17" ht="51.75" customHeight="1" x14ac:dyDescent="0.25">
      <c r="A366" s="118" t="s">
        <v>959</v>
      </c>
      <c r="B366" s="758"/>
      <c r="C366" s="760"/>
      <c r="D366" s="762"/>
      <c r="E366" s="760"/>
      <c r="F366" s="763"/>
      <c r="G366" s="763"/>
      <c r="H366" s="756"/>
      <c r="I366" s="422" t="str">
        <f>IF('Mapa R. Fiscal'!Y369="","",'Mapa R. Fiscal'!Y369)</f>
        <v/>
      </c>
      <c r="J366" s="422" t="str">
        <f>IF('Mapa R. Fiscal'!AA369="","",'Mapa R. Fiscal'!AA369)</f>
        <v/>
      </c>
      <c r="K366" s="422" t="str">
        <f t="shared" si="58"/>
        <v/>
      </c>
      <c r="L366" s="422" t="str">
        <f>IF('Mapa R. Fiscal'!AD369="","",'Mapa R. Fiscal'!AD369)</f>
        <v/>
      </c>
      <c r="M366" s="346" t="str">
        <f>IF('Mapa R. Fiscal'!P369="","",'Mapa R. Fiscal'!P369)</f>
        <v/>
      </c>
      <c r="N366" s="69"/>
      <c r="O366" s="69"/>
      <c r="P366" s="69"/>
      <c r="Q366" s="187"/>
    </row>
    <row r="367" spans="1:17" ht="51.75" customHeight="1" x14ac:dyDescent="0.25">
      <c r="A367" s="118" t="s">
        <v>960</v>
      </c>
      <c r="B367" s="757"/>
      <c r="C367" s="759" t="str">
        <f>IF('Mapa R. Fiscal'!E370="","",'Mapa R. Fiscal'!E370)</f>
        <v/>
      </c>
      <c r="D367" s="761"/>
      <c r="E367" s="759" t="str">
        <f>IF('[2]Mapa R. Fiscal '!D370="","",'[2]Mapa R. Fiscal '!D370)</f>
        <v/>
      </c>
      <c r="F367" s="841" t="str">
        <f>IF('Mapa R. Fiscal'!H370="","",'Mapa R. Fiscal'!H370)</f>
        <v/>
      </c>
      <c r="G367" s="841" t="str">
        <f>IF('Mapa R. Fiscal'!L370="","",'Mapa R. Fiscal'!L370)</f>
        <v/>
      </c>
      <c r="H367" s="756"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2" t="str">
        <f>IF('Mapa R. Fiscal'!Y370="","",'Mapa R. Fiscal'!Y370)</f>
        <v/>
      </c>
      <c r="J367" s="422" t="str">
        <f>IF('Mapa R. Fiscal'!AA370="","",'Mapa R. Fiscal'!AA370)</f>
        <v/>
      </c>
      <c r="K367" s="422" t="str">
        <f t="shared" si="58"/>
        <v/>
      </c>
      <c r="L367" s="422" t="str">
        <f>IF('Mapa R. Fiscal'!AD370="","",'Mapa R. Fiscal'!AD370)</f>
        <v/>
      </c>
      <c r="M367" s="346" t="str">
        <f>IF('Mapa R. Fiscal'!P370="","",'Mapa R. Fiscal'!P370)</f>
        <v/>
      </c>
      <c r="N367" s="69"/>
      <c r="O367" s="69"/>
      <c r="P367" s="69"/>
      <c r="Q367" s="187"/>
    </row>
    <row r="368" spans="1:17" ht="51.75" customHeight="1" x14ac:dyDescent="0.25">
      <c r="A368" s="118" t="s">
        <v>961</v>
      </c>
      <c r="B368" s="758"/>
      <c r="C368" s="760"/>
      <c r="D368" s="762"/>
      <c r="E368" s="760"/>
      <c r="F368" s="763"/>
      <c r="G368" s="763"/>
      <c r="H368" s="756"/>
      <c r="I368" s="422" t="str">
        <f>IF('Mapa R. Fiscal'!Y371="","",'Mapa R. Fiscal'!Y371)</f>
        <v/>
      </c>
      <c r="J368" s="422" t="str">
        <f>IF('Mapa R. Fiscal'!AA371="","",'Mapa R. Fiscal'!AA371)</f>
        <v/>
      </c>
      <c r="K368" s="422" t="str">
        <f t="shared" si="58"/>
        <v/>
      </c>
      <c r="L368" s="422" t="str">
        <f>IF('Mapa R. Fiscal'!AD371="","",'Mapa R. Fiscal'!AD371)</f>
        <v/>
      </c>
      <c r="M368" s="346" t="str">
        <f>IF('Mapa R. Fiscal'!P371="","",'Mapa R. Fiscal'!P371)</f>
        <v/>
      </c>
      <c r="N368" s="69"/>
      <c r="O368" s="69"/>
      <c r="P368" s="69"/>
      <c r="Q368" s="187"/>
    </row>
    <row r="369" spans="1:17" ht="51.75" customHeight="1" x14ac:dyDescent="0.25">
      <c r="A369" s="118" t="s">
        <v>962</v>
      </c>
      <c r="B369" s="758"/>
      <c r="C369" s="760"/>
      <c r="D369" s="762"/>
      <c r="E369" s="760"/>
      <c r="F369" s="763"/>
      <c r="G369" s="763"/>
      <c r="H369" s="756"/>
      <c r="I369" s="422" t="str">
        <f>IF('Mapa R. Fiscal'!Y372="","",'Mapa R. Fiscal'!Y372)</f>
        <v/>
      </c>
      <c r="J369" s="422" t="str">
        <f>IF('Mapa R. Fiscal'!AA372="","",'Mapa R. Fiscal'!AA372)</f>
        <v/>
      </c>
      <c r="K369" s="422" t="str">
        <f t="shared" si="58"/>
        <v/>
      </c>
      <c r="L369" s="422" t="str">
        <f>IF('Mapa R. Fiscal'!AD372="","",'Mapa R. Fiscal'!AD372)</f>
        <v/>
      </c>
      <c r="M369" s="346" t="str">
        <f>IF('Mapa R. Fiscal'!P372="","",'Mapa R. Fiscal'!P372)</f>
        <v/>
      </c>
      <c r="N369" s="69"/>
      <c r="O369" s="69"/>
      <c r="P369" s="69"/>
      <c r="Q369" s="187"/>
    </row>
    <row r="370" spans="1:17" ht="51.75" customHeight="1" x14ac:dyDescent="0.25">
      <c r="A370" s="118" t="s">
        <v>963</v>
      </c>
      <c r="B370" s="758"/>
      <c r="C370" s="760"/>
      <c r="D370" s="762"/>
      <c r="E370" s="760"/>
      <c r="F370" s="763"/>
      <c r="G370" s="763"/>
      <c r="H370" s="756"/>
      <c r="I370" s="422" t="str">
        <f>IF('Mapa R. Fiscal'!Y373="","",'Mapa R. Fiscal'!Y373)</f>
        <v/>
      </c>
      <c r="J370" s="422" t="str">
        <f>IF('Mapa R. Fiscal'!AA373="","",'Mapa R. Fiscal'!AA373)</f>
        <v/>
      </c>
      <c r="K370" s="422" t="str">
        <f t="shared" si="58"/>
        <v/>
      </c>
      <c r="L370" s="422" t="str">
        <f>IF('Mapa R. Fiscal'!AD373="","",'Mapa R. Fiscal'!AD373)</f>
        <v/>
      </c>
      <c r="M370" s="346" t="str">
        <f>IF('Mapa R. Fiscal'!P373="","",'Mapa R. Fiscal'!P373)</f>
        <v/>
      </c>
      <c r="N370" s="69"/>
      <c r="O370" s="69"/>
      <c r="P370" s="69"/>
      <c r="Q370" s="187"/>
    </row>
    <row r="371" spans="1:17" ht="51.75" customHeight="1" x14ac:dyDescent="0.25">
      <c r="A371" s="118" t="s">
        <v>964</v>
      </c>
      <c r="B371" s="758"/>
      <c r="C371" s="760"/>
      <c r="D371" s="762"/>
      <c r="E371" s="760"/>
      <c r="F371" s="763"/>
      <c r="G371" s="763"/>
      <c r="H371" s="756"/>
      <c r="I371" s="422" t="str">
        <f>IF('Mapa R. Fiscal'!Y374="","",'Mapa R. Fiscal'!Y374)</f>
        <v/>
      </c>
      <c r="J371" s="422" t="str">
        <f>IF('Mapa R. Fiscal'!AA374="","",'Mapa R. Fiscal'!AA374)</f>
        <v/>
      </c>
      <c r="K371" s="422" t="str">
        <f t="shared" si="58"/>
        <v/>
      </c>
      <c r="L371" s="422" t="str">
        <f>IF('Mapa R. Fiscal'!AD374="","",'Mapa R. Fiscal'!AD374)</f>
        <v/>
      </c>
      <c r="M371" s="346" t="str">
        <f>IF('Mapa R. Fiscal'!P374="","",'Mapa R. Fiscal'!P374)</f>
        <v/>
      </c>
      <c r="N371" s="69"/>
      <c r="O371" s="69"/>
      <c r="P371" s="69"/>
      <c r="Q371" s="187"/>
    </row>
    <row r="372" spans="1:17" ht="51.75" customHeight="1" x14ac:dyDescent="0.25">
      <c r="A372" s="118" t="s">
        <v>965</v>
      </c>
      <c r="B372" s="758"/>
      <c r="C372" s="760"/>
      <c r="D372" s="762"/>
      <c r="E372" s="760"/>
      <c r="F372" s="763"/>
      <c r="G372" s="763"/>
      <c r="H372" s="756"/>
      <c r="I372" s="422" t="str">
        <f>IF('Mapa R. Fiscal'!Y375="","",'Mapa R. Fiscal'!Y375)</f>
        <v/>
      </c>
      <c r="J372" s="422" t="str">
        <f>IF('Mapa R. Fiscal'!AA375="","",'Mapa R. Fiscal'!AA375)</f>
        <v/>
      </c>
      <c r="K372" s="422" t="str">
        <f t="shared" si="58"/>
        <v/>
      </c>
      <c r="L372" s="422" t="str">
        <f>IF('Mapa R. Fiscal'!AD375="","",'Mapa R. Fiscal'!AD375)</f>
        <v/>
      </c>
      <c r="M372" s="346" t="str">
        <f>IF('Mapa R. Fiscal'!P375="","",'Mapa R. Fiscal'!P375)</f>
        <v/>
      </c>
      <c r="N372" s="69"/>
      <c r="O372" s="69"/>
      <c r="P372" s="69"/>
      <c r="Q372" s="187"/>
    </row>
    <row r="373" spans="1:17" ht="51.75" customHeight="1" x14ac:dyDescent="0.25">
      <c r="A373" s="118" t="s">
        <v>966</v>
      </c>
      <c r="B373" s="757"/>
      <c r="C373" s="759" t="str">
        <f>IF('Mapa R. Fiscal'!E376="","",'Mapa R. Fiscal'!E376)</f>
        <v/>
      </c>
      <c r="D373" s="761"/>
      <c r="E373" s="759" t="str">
        <f>IF('[2]Mapa R. Fiscal '!D376="","",'[2]Mapa R. Fiscal '!D376)</f>
        <v/>
      </c>
      <c r="F373" s="841" t="str">
        <f>IF('Mapa R. Fiscal'!H376="","",'Mapa R. Fiscal'!H376)</f>
        <v/>
      </c>
      <c r="G373" s="841" t="str">
        <f>IF('Mapa R. Fiscal'!L376="","",'Mapa R. Fiscal'!L376)</f>
        <v/>
      </c>
      <c r="H373" s="756"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2" t="str">
        <f>IF('Mapa R. Fiscal'!Y376="","",'Mapa R. Fiscal'!Y376)</f>
        <v/>
      </c>
      <c r="J373" s="422" t="str">
        <f>IF('Mapa R. Fiscal'!AA376="","",'Mapa R. Fiscal'!AA376)</f>
        <v/>
      </c>
      <c r="K373" s="422" t="str">
        <f t="shared" si="58"/>
        <v/>
      </c>
      <c r="L373" s="422" t="str">
        <f>IF('Mapa R. Fiscal'!AD376="","",'Mapa R. Fiscal'!AD376)</f>
        <v/>
      </c>
      <c r="M373" s="346" t="str">
        <f>IF('Mapa R. Fiscal'!P376="","",'Mapa R. Fiscal'!P376)</f>
        <v/>
      </c>
      <c r="N373" s="69"/>
      <c r="O373" s="69"/>
      <c r="P373" s="69"/>
      <c r="Q373" s="187"/>
    </row>
    <row r="374" spans="1:17" ht="51.75" customHeight="1" x14ac:dyDescent="0.25">
      <c r="A374" s="118" t="s">
        <v>967</v>
      </c>
      <c r="B374" s="758"/>
      <c r="C374" s="760"/>
      <c r="D374" s="762"/>
      <c r="E374" s="760"/>
      <c r="F374" s="763"/>
      <c r="G374" s="763"/>
      <c r="H374" s="756"/>
      <c r="I374" s="422" t="str">
        <f>IF('Mapa R. Fiscal'!Y377="","",'Mapa R. Fiscal'!Y377)</f>
        <v/>
      </c>
      <c r="J374" s="422" t="str">
        <f>IF('Mapa R. Fiscal'!AA377="","",'Mapa R. Fiscal'!AA377)</f>
        <v/>
      </c>
      <c r="K374" s="422" t="str">
        <f t="shared" si="58"/>
        <v/>
      </c>
      <c r="L374" s="422" t="str">
        <f>IF('Mapa R. Fiscal'!AD377="","",'Mapa R. Fiscal'!AD377)</f>
        <v/>
      </c>
      <c r="M374" s="346" t="str">
        <f>IF('Mapa R. Fiscal'!P377="","",'Mapa R. Fiscal'!P377)</f>
        <v/>
      </c>
      <c r="N374" s="69"/>
      <c r="O374" s="69"/>
      <c r="P374" s="69"/>
      <c r="Q374" s="187"/>
    </row>
    <row r="375" spans="1:17" ht="51.75" customHeight="1" x14ac:dyDescent="0.25">
      <c r="A375" s="118" t="s">
        <v>968</v>
      </c>
      <c r="B375" s="758"/>
      <c r="C375" s="760"/>
      <c r="D375" s="762"/>
      <c r="E375" s="760"/>
      <c r="F375" s="763"/>
      <c r="G375" s="763"/>
      <c r="H375" s="756"/>
      <c r="I375" s="422" t="str">
        <f>IF('Mapa R. Fiscal'!Y378="","",'Mapa R. Fiscal'!Y378)</f>
        <v/>
      </c>
      <c r="J375" s="422" t="str">
        <f>IF('Mapa R. Fiscal'!AA378="","",'Mapa R. Fiscal'!AA378)</f>
        <v/>
      </c>
      <c r="K375" s="422" t="str">
        <f t="shared" si="58"/>
        <v/>
      </c>
      <c r="L375" s="422" t="str">
        <f>IF('Mapa R. Fiscal'!AD378="","",'Mapa R. Fiscal'!AD378)</f>
        <v/>
      </c>
      <c r="M375" s="346" t="str">
        <f>IF('Mapa R. Fiscal'!P378="","",'Mapa R. Fiscal'!P378)</f>
        <v/>
      </c>
      <c r="N375" s="69"/>
      <c r="O375" s="69"/>
      <c r="P375" s="69"/>
      <c r="Q375" s="187"/>
    </row>
    <row r="376" spans="1:17" ht="51.75" customHeight="1" x14ac:dyDescent="0.25">
      <c r="A376" s="118" t="s">
        <v>969</v>
      </c>
      <c r="B376" s="758"/>
      <c r="C376" s="760"/>
      <c r="D376" s="762"/>
      <c r="E376" s="760"/>
      <c r="F376" s="763"/>
      <c r="G376" s="763"/>
      <c r="H376" s="756"/>
      <c r="I376" s="422" t="str">
        <f>IF('Mapa R. Fiscal'!Y379="","",'Mapa R. Fiscal'!Y379)</f>
        <v/>
      </c>
      <c r="J376" s="422" t="str">
        <f>IF('Mapa R. Fiscal'!AA379="","",'Mapa R. Fiscal'!AA379)</f>
        <v/>
      </c>
      <c r="K376" s="422" t="str">
        <f t="shared" si="58"/>
        <v/>
      </c>
      <c r="L376" s="422" t="str">
        <f>IF('Mapa R. Fiscal'!AD379="","",'Mapa R. Fiscal'!AD379)</f>
        <v/>
      </c>
      <c r="M376" s="346" t="str">
        <f>IF('Mapa R. Fiscal'!P379="","",'Mapa R. Fiscal'!P379)</f>
        <v/>
      </c>
      <c r="N376" s="69"/>
      <c r="O376" s="69"/>
      <c r="P376" s="69"/>
      <c r="Q376" s="187"/>
    </row>
    <row r="377" spans="1:17" ht="51.75" customHeight="1" x14ac:dyDescent="0.25">
      <c r="A377" s="118" t="s">
        <v>970</v>
      </c>
      <c r="B377" s="758"/>
      <c r="C377" s="760"/>
      <c r="D377" s="762"/>
      <c r="E377" s="760"/>
      <c r="F377" s="763"/>
      <c r="G377" s="763"/>
      <c r="H377" s="756"/>
      <c r="I377" s="422" t="str">
        <f>IF('Mapa R. Fiscal'!Y380="","",'Mapa R. Fiscal'!Y380)</f>
        <v/>
      </c>
      <c r="J377" s="422" t="str">
        <f>IF('Mapa R. Fiscal'!AA380="","",'Mapa R. Fiscal'!AA380)</f>
        <v/>
      </c>
      <c r="K377" s="422" t="str">
        <f t="shared" si="58"/>
        <v/>
      </c>
      <c r="L377" s="422" t="str">
        <f>IF('Mapa R. Fiscal'!AD380="","",'Mapa R. Fiscal'!AD380)</f>
        <v/>
      </c>
      <c r="M377" s="346" t="str">
        <f>IF('Mapa R. Fiscal'!P380="","",'Mapa R. Fiscal'!P380)</f>
        <v/>
      </c>
      <c r="N377" s="69"/>
      <c r="O377" s="69"/>
      <c r="P377" s="69"/>
      <c r="Q377" s="187"/>
    </row>
    <row r="378" spans="1:17" ht="51.75" customHeight="1" x14ac:dyDescent="0.25">
      <c r="A378" s="118" t="s">
        <v>971</v>
      </c>
      <c r="B378" s="758"/>
      <c r="C378" s="760"/>
      <c r="D378" s="762"/>
      <c r="E378" s="760"/>
      <c r="F378" s="763"/>
      <c r="G378" s="763"/>
      <c r="H378" s="756"/>
      <c r="I378" s="422" t="str">
        <f>IF('Mapa R. Fiscal'!Y381="","",'Mapa R. Fiscal'!Y381)</f>
        <v/>
      </c>
      <c r="J378" s="422" t="str">
        <f>IF('Mapa R. Fiscal'!AA381="","",'Mapa R. Fiscal'!AA381)</f>
        <v/>
      </c>
      <c r="K378" s="422" t="str">
        <f t="shared" si="58"/>
        <v/>
      </c>
      <c r="L378" s="422" t="str">
        <f>IF('Mapa R. Fiscal'!AD381="","",'Mapa R. Fiscal'!AD381)</f>
        <v/>
      </c>
      <c r="M378" s="346" t="str">
        <f>IF('Mapa R. Fiscal'!P381="","",'Mapa R. Fiscal'!P381)</f>
        <v/>
      </c>
      <c r="N378" s="69"/>
      <c r="O378" s="69"/>
      <c r="P378" s="69"/>
      <c r="Q378" s="187"/>
    </row>
    <row r="379" spans="1:17" ht="51.75" customHeight="1" x14ac:dyDescent="0.25">
      <c r="A379" s="118" t="s">
        <v>972</v>
      </c>
      <c r="B379" s="757"/>
      <c r="C379" s="759" t="str">
        <f>IF('Mapa R. Fiscal'!E382="","",'Mapa R. Fiscal'!E382)</f>
        <v/>
      </c>
      <c r="D379" s="761"/>
      <c r="E379" s="759" t="str">
        <f>IF('[2]Mapa R. Fiscal '!D382="","",'[2]Mapa R. Fiscal '!D382)</f>
        <v/>
      </c>
      <c r="F379" s="841" t="str">
        <f>IF('Mapa R. Fiscal'!H382="","",'Mapa R. Fiscal'!H382)</f>
        <v/>
      </c>
      <c r="G379" s="841" t="str">
        <f>IF('Mapa R. Fiscal'!L382="","",'Mapa R. Fiscal'!L382)</f>
        <v/>
      </c>
      <c r="H379" s="756"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2" t="str">
        <f>IF('Mapa R. Fiscal'!Y382="","",'Mapa R. Fiscal'!Y382)</f>
        <v/>
      </c>
      <c r="J379" s="422" t="str">
        <f>IF('Mapa R. Fiscal'!AA382="","",'Mapa R. Fiscal'!AA382)</f>
        <v/>
      </c>
      <c r="K379" s="422" t="str">
        <f t="shared" si="58"/>
        <v/>
      </c>
      <c r="L379" s="422" t="str">
        <f>IF('Mapa R. Fiscal'!AD382="","",'Mapa R. Fiscal'!AD382)</f>
        <v/>
      </c>
      <c r="M379" s="346" t="str">
        <f>IF('Mapa R. Fiscal'!P382="","",'Mapa R. Fiscal'!P382)</f>
        <v/>
      </c>
      <c r="N379" s="69"/>
      <c r="O379" s="69"/>
      <c r="P379" s="69"/>
      <c r="Q379" s="187"/>
    </row>
    <row r="380" spans="1:17" ht="51.75" customHeight="1" x14ac:dyDescent="0.25">
      <c r="A380" s="118" t="s">
        <v>973</v>
      </c>
      <c r="B380" s="758"/>
      <c r="C380" s="760"/>
      <c r="D380" s="762"/>
      <c r="E380" s="760"/>
      <c r="F380" s="763"/>
      <c r="G380" s="763"/>
      <c r="H380" s="756"/>
      <c r="I380" s="422" t="str">
        <f>IF('Mapa R. Fiscal'!Y383="","",'Mapa R. Fiscal'!Y383)</f>
        <v/>
      </c>
      <c r="J380" s="422" t="str">
        <f>IF('Mapa R. Fiscal'!AA383="","",'Mapa R. Fiscal'!AA383)</f>
        <v/>
      </c>
      <c r="K380" s="422" t="str">
        <f t="shared" si="58"/>
        <v/>
      </c>
      <c r="L380" s="422" t="str">
        <f>IF('Mapa R. Fiscal'!AD383="","",'Mapa R. Fiscal'!AD383)</f>
        <v/>
      </c>
      <c r="M380" s="346" t="str">
        <f>IF('Mapa R. Fiscal'!P383="","",'Mapa R. Fiscal'!P383)</f>
        <v/>
      </c>
      <c r="N380" s="69"/>
      <c r="O380" s="69"/>
      <c r="P380" s="69"/>
      <c r="Q380" s="187"/>
    </row>
    <row r="381" spans="1:17" ht="51.75" customHeight="1" x14ac:dyDescent="0.25">
      <c r="A381" s="118" t="s">
        <v>974</v>
      </c>
      <c r="B381" s="758"/>
      <c r="C381" s="760"/>
      <c r="D381" s="762"/>
      <c r="E381" s="760"/>
      <c r="F381" s="763"/>
      <c r="G381" s="763"/>
      <c r="H381" s="756"/>
      <c r="I381" s="422" t="str">
        <f>IF('Mapa R. Fiscal'!Y384="","",'Mapa R. Fiscal'!Y384)</f>
        <v/>
      </c>
      <c r="J381" s="422" t="str">
        <f>IF('Mapa R. Fiscal'!AA384="","",'Mapa R. Fiscal'!AA384)</f>
        <v/>
      </c>
      <c r="K381" s="422" t="str">
        <f t="shared" si="58"/>
        <v/>
      </c>
      <c r="L381" s="422" t="str">
        <f>IF('Mapa R. Fiscal'!AD384="","",'Mapa R. Fiscal'!AD384)</f>
        <v/>
      </c>
      <c r="M381" s="346" t="str">
        <f>IF('Mapa R. Fiscal'!P384="","",'Mapa R. Fiscal'!P384)</f>
        <v/>
      </c>
      <c r="N381" s="69"/>
      <c r="O381" s="69"/>
      <c r="P381" s="69"/>
      <c r="Q381" s="187"/>
    </row>
    <row r="382" spans="1:17" ht="51.75" customHeight="1" x14ac:dyDescent="0.25">
      <c r="A382" s="118" t="s">
        <v>975</v>
      </c>
      <c r="B382" s="758"/>
      <c r="C382" s="760"/>
      <c r="D382" s="762"/>
      <c r="E382" s="760"/>
      <c r="F382" s="763"/>
      <c r="G382" s="763"/>
      <c r="H382" s="756"/>
      <c r="I382" s="422" t="str">
        <f>IF('Mapa R. Fiscal'!Y385="","",'Mapa R. Fiscal'!Y385)</f>
        <v/>
      </c>
      <c r="J382" s="422" t="str">
        <f>IF('Mapa R. Fiscal'!AA385="","",'Mapa R. Fiscal'!AA385)</f>
        <v/>
      </c>
      <c r="K382" s="422" t="str">
        <f t="shared" si="58"/>
        <v/>
      </c>
      <c r="L382" s="422" t="str">
        <f>IF('Mapa R. Fiscal'!AD385="","",'Mapa R. Fiscal'!AD385)</f>
        <v/>
      </c>
      <c r="M382" s="346" t="str">
        <f>IF('Mapa R. Fiscal'!P385="","",'Mapa R. Fiscal'!P385)</f>
        <v/>
      </c>
      <c r="N382" s="69"/>
      <c r="O382" s="69"/>
      <c r="P382" s="69"/>
      <c r="Q382" s="187"/>
    </row>
    <row r="383" spans="1:17" ht="51.75" customHeight="1" x14ac:dyDescent="0.25">
      <c r="A383" s="118" t="s">
        <v>976</v>
      </c>
      <c r="B383" s="758"/>
      <c r="C383" s="760"/>
      <c r="D383" s="762"/>
      <c r="E383" s="760"/>
      <c r="F383" s="763"/>
      <c r="G383" s="763"/>
      <c r="H383" s="756"/>
      <c r="I383" s="422" t="str">
        <f>IF('Mapa R. Fiscal'!Y386="","",'Mapa R. Fiscal'!Y386)</f>
        <v/>
      </c>
      <c r="J383" s="422" t="str">
        <f>IF('Mapa R. Fiscal'!AA386="","",'Mapa R. Fiscal'!AA386)</f>
        <v/>
      </c>
      <c r="K383" s="422" t="str">
        <f t="shared" si="58"/>
        <v/>
      </c>
      <c r="L383" s="422" t="str">
        <f>IF('Mapa R. Fiscal'!AD386="","",'Mapa R. Fiscal'!AD386)</f>
        <v/>
      </c>
      <c r="M383" s="346" t="str">
        <f>IF('Mapa R. Fiscal'!P386="","",'Mapa R. Fiscal'!P386)</f>
        <v/>
      </c>
      <c r="N383" s="69"/>
      <c r="O383" s="69"/>
      <c r="P383" s="69"/>
      <c r="Q383" s="187"/>
    </row>
    <row r="384" spans="1:17" ht="51.75" customHeight="1" x14ac:dyDescent="0.25">
      <c r="A384" s="118" t="s">
        <v>977</v>
      </c>
      <c r="B384" s="758"/>
      <c r="C384" s="760"/>
      <c r="D384" s="762"/>
      <c r="E384" s="760"/>
      <c r="F384" s="763"/>
      <c r="G384" s="763"/>
      <c r="H384" s="756"/>
      <c r="I384" s="422" t="str">
        <f>IF('Mapa R. Fiscal'!Y387="","",'Mapa R. Fiscal'!Y387)</f>
        <v/>
      </c>
      <c r="J384" s="422" t="str">
        <f>IF('Mapa R. Fiscal'!AA387="","",'Mapa R. Fiscal'!AA387)</f>
        <v/>
      </c>
      <c r="K384" s="422" t="str">
        <f t="shared" si="58"/>
        <v/>
      </c>
      <c r="L384" s="422" t="str">
        <f>IF('Mapa R. Fiscal'!AD387="","",'Mapa R. Fiscal'!AD387)</f>
        <v/>
      </c>
      <c r="M384" s="346" t="str">
        <f>IF('Mapa R. Fiscal'!P387="","",'Mapa R. Fiscal'!P387)</f>
        <v/>
      </c>
      <c r="N384" s="69"/>
      <c r="O384" s="69"/>
      <c r="P384" s="69"/>
      <c r="Q384" s="187"/>
    </row>
    <row r="385" spans="1:17" ht="51.75" customHeight="1" x14ac:dyDescent="0.25">
      <c r="A385" s="118" t="s">
        <v>978</v>
      </c>
      <c r="B385" s="757"/>
      <c r="C385" s="759" t="str">
        <f>IF('Mapa R. Fiscal'!E388="","",'Mapa R. Fiscal'!E388)</f>
        <v/>
      </c>
      <c r="D385" s="761"/>
      <c r="E385" s="759" t="str">
        <f>IF('[2]Mapa R. Fiscal '!D388="","",'[2]Mapa R. Fiscal '!D388)</f>
        <v/>
      </c>
      <c r="F385" s="841" t="str">
        <f>IF('Mapa R. Fiscal'!H388="","",'Mapa R. Fiscal'!H388)</f>
        <v/>
      </c>
      <c r="G385" s="841" t="str">
        <f>IF('Mapa R. Fiscal'!L388="","",'Mapa R. Fiscal'!L388)</f>
        <v/>
      </c>
      <c r="H385" s="756"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2" t="str">
        <f>IF('Mapa R. Fiscal'!Y388="","",'Mapa R. Fiscal'!Y388)</f>
        <v/>
      </c>
      <c r="J385" s="422" t="str">
        <f>IF('Mapa R. Fiscal'!AA388="","",'Mapa R. Fiscal'!AA388)</f>
        <v/>
      </c>
      <c r="K385" s="422" t="str">
        <f t="shared" si="58"/>
        <v/>
      </c>
      <c r="L385" s="422" t="str">
        <f>IF('Mapa R. Fiscal'!AD388="","",'Mapa R. Fiscal'!AD388)</f>
        <v/>
      </c>
      <c r="M385" s="346" t="str">
        <f>IF('Mapa R. Fiscal'!P388="","",'Mapa R. Fiscal'!P388)</f>
        <v/>
      </c>
      <c r="N385" s="69"/>
      <c r="O385" s="69"/>
      <c r="P385" s="69"/>
      <c r="Q385" s="187"/>
    </row>
    <row r="386" spans="1:17" ht="51.75" customHeight="1" x14ac:dyDescent="0.25">
      <c r="A386" s="118" t="s">
        <v>979</v>
      </c>
      <c r="B386" s="758"/>
      <c r="C386" s="760"/>
      <c r="D386" s="762"/>
      <c r="E386" s="760"/>
      <c r="F386" s="763"/>
      <c r="G386" s="763"/>
      <c r="H386" s="756"/>
      <c r="I386" s="422" t="str">
        <f>IF('Mapa R. Fiscal'!Y389="","",'Mapa R. Fiscal'!Y389)</f>
        <v/>
      </c>
      <c r="J386" s="422" t="str">
        <f>IF('Mapa R. Fiscal'!AA389="","",'Mapa R. Fiscal'!AA389)</f>
        <v/>
      </c>
      <c r="K386" s="422" t="str">
        <f t="shared" si="58"/>
        <v/>
      </c>
      <c r="L386" s="422" t="str">
        <f>IF('Mapa R. Fiscal'!AD389="","",'Mapa R. Fiscal'!AD389)</f>
        <v/>
      </c>
      <c r="M386" s="346" t="str">
        <f>IF('Mapa R. Fiscal'!P389="","",'Mapa R. Fiscal'!P389)</f>
        <v/>
      </c>
      <c r="N386" s="69"/>
      <c r="O386" s="69"/>
      <c r="P386" s="69"/>
      <c r="Q386" s="187"/>
    </row>
    <row r="387" spans="1:17" ht="51.75" customHeight="1" x14ac:dyDescent="0.25">
      <c r="A387" s="118" t="s">
        <v>980</v>
      </c>
      <c r="B387" s="758"/>
      <c r="C387" s="760"/>
      <c r="D387" s="762"/>
      <c r="E387" s="760"/>
      <c r="F387" s="763"/>
      <c r="G387" s="763"/>
      <c r="H387" s="756"/>
      <c r="I387" s="422" t="str">
        <f>IF('Mapa R. Fiscal'!Y390="","",'Mapa R. Fiscal'!Y390)</f>
        <v/>
      </c>
      <c r="J387" s="422" t="str">
        <f>IF('Mapa R. Fiscal'!AA390="","",'Mapa R. Fiscal'!AA390)</f>
        <v/>
      </c>
      <c r="K387" s="422" t="str">
        <f t="shared" si="58"/>
        <v/>
      </c>
      <c r="L387" s="422" t="str">
        <f>IF('Mapa R. Fiscal'!AD390="","",'Mapa R. Fiscal'!AD390)</f>
        <v/>
      </c>
      <c r="M387" s="346" t="str">
        <f>IF('Mapa R. Fiscal'!P390="","",'Mapa R. Fiscal'!P390)</f>
        <v/>
      </c>
      <c r="N387" s="69"/>
      <c r="O387" s="69"/>
      <c r="P387" s="69"/>
      <c r="Q387" s="187"/>
    </row>
    <row r="388" spans="1:17" ht="51.75" customHeight="1" x14ac:dyDescent="0.25">
      <c r="A388" s="118" t="s">
        <v>981</v>
      </c>
      <c r="B388" s="758"/>
      <c r="C388" s="760"/>
      <c r="D388" s="762"/>
      <c r="E388" s="760"/>
      <c r="F388" s="763"/>
      <c r="G388" s="763"/>
      <c r="H388" s="756"/>
      <c r="I388" s="422" t="str">
        <f>IF('Mapa R. Fiscal'!Y391="","",'Mapa R. Fiscal'!Y391)</f>
        <v/>
      </c>
      <c r="J388" s="422" t="str">
        <f>IF('Mapa R. Fiscal'!AA391="","",'Mapa R. Fiscal'!AA391)</f>
        <v/>
      </c>
      <c r="K388" s="422" t="str">
        <f t="shared" si="58"/>
        <v/>
      </c>
      <c r="L388" s="422" t="str">
        <f>IF('Mapa R. Fiscal'!AD391="","",'Mapa R. Fiscal'!AD391)</f>
        <v/>
      </c>
      <c r="M388" s="346" t="str">
        <f>IF('Mapa R. Fiscal'!P391="","",'Mapa R. Fiscal'!P391)</f>
        <v/>
      </c>
      <c r="N388" s="69"/>
      <c r="O388" s="69"/>
      <c r="P388" s="69"/>
      <c r="Q388" s="187"/>
    </row>
    <row r="389" spans="1:17" ht="51.75" customHeight="1" x14ac:dyDescent="0.25">
      <c r="A389" s="118" t="s">
        <v>982</v>
      </c>
      <c r="B389" s="758"/>
      <c r="C389" s="760"/>
      <c r="D389" s="762"/>
      <c r="E389" s="760"/>
      <c r="F389" s="763"/>
      <c r="G389" s="763"/>
      <c r="H389" s="756"/>
      <c r="I389" s="422" t="str">
        <f>IF('Mapa R. Fiscal'!Y392="","",'Mapa R. Fiscal'!Y392)</f>
        <v/>
      </c>
      <c r="J389" s="422" t="str">
        <f>IF('Mapa R. Fiscal'!AA392="","",'Mapa R. Fiscal'!AA392)</f>
        <v/>
      </c>
      <c r="K389" s="422" t="str">
        <f t="shared" si="58"/>
        <v/>
      </c>
      <c r="L389" s="422" t="str">
        <f>IF('Mapa R. Fiscal'!AD392="","",'Mapa R. Fiscal'!AD392)</f>
        <v/>
      </c>
      <c r="M389" s="346" t="str">
        <f>IF('Mapa R. Fiscal'!P392="","",'Mapa R. Fiscal'!P392)</f>
        <v/>
      </c>
      <c r="N389" s="69"/>
      <c r="O389" s="69"/>
      <c r="P389" s="69"/>
      <c r="Q389" s="187"/>
    </row>
    <row r="390" spans="1:17" ht="51.75" customHeight="1" x14ac:dyDescent="0.25">
      <c r="A390" s="118" t="s">
        <v>983</v>
      </c>
      <c r="B390" s="758"/>
      <c r="C390" s="760"/>
      <c r="D390" s="762"/>
      <c r="E390" s="760"/>
      <c r="F390" s="763"/>
      <c r="G390" s="763"/>
      <c r="H390" s="756"/>
      <c r="I390" s="422" t="str">
        <f>IF('Mapa R. Fiscal'!Y393="","",'Mapa R. Fiscal'!Y393)</f>
        <v/>
      </c>
      <c r="J390" s="422" t="str">
        <f>IF('Mapa R. Fiscal'!AA393="","",'Mapa R. Fiscal'!AA393)</f>
        <v/>
      </c>
      <c r="K390" s="422" t="str">
        <f t="shared" si="58"/>
        <v/>
      </c>
      <c r="L390" s="422" t="str">
        <f>IF('Mapa R. Fiscal'!AD393="","",'Mapa R. Fiscal'!AD393)</f>
        <v/>
      </c>
      <c r="M390" s="346" t="str">
        <f>IF('Mapa R. Fiscal'!P393="","",'Mapa R. Fiscal'!P393)</f>
        <v/>
      </c>
      <c r="N390" s="69"/>
      <c r="O390" s="69"/>
      <c r="P390" s="69"/>
      <c r="Q390" s="187"/>
    </row>
    <row r="391" spans="1:17" ht="51.75" customHeight="1" x14ac:dyDescent="0.25">
      <c r="A391" s="118" t="s">
        <v>984</v>
      </c>
      <c r="B391" s="757"/>
      <c r="C391" s="759" t="str">
        <f>IF('Mapa R. Fiscal'!E394="","",'Mapa R. Fiscal'!E394)</f>
        <v/>
      </c>
      <c r="D391" s="761"/>
      <c r="E391" s="759" t="str">
        <f>IF('[2]Mapa R. Fiscal '!D394="","",'[2]Mapa R. Fiscal '!D394)</f>
        <v/>
      </c>
      <c r="F391" s="841" t="str">
        <f>IF('Mapa R. Fiscal'!H394="","",'Mapa R. Fiscal'!H394)</f>
        <v/>
      </c>
      <c r="G391" s="841" t="str">
        <f>IF('Mapa R. Fiscal'!L394="","",'Mapa R. Fiscal'!L394)</f>
        <v/>
      </c>
      <c r="H391" s="756"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2" t="str">
        <f>IF('Mapa R. Fiscal'!Y394="","",'Mapa R. Fiscal'!Y394)</f>
        <v/>
      </c>
      <c r="J391" s="422" t="str">
        <f>IF('Mapa R. Fiscal'!AA394="","",'Mapa R. Fiscal'!AA394)</f>
        <v/>
      </c>
      <c r="K391" s="422" t="str">
        <f t="shared" si="58"/>
        <v/>
      </c>
      <c r="L391" s="422" t="str">
        <f>IF('Mapa R. Fiscal'!AD394="","",'Mapa R. Fiscal'!AD394)</f>
        <v/>
      </c>
      <c r="M391" s="346" t="str">
        <f>IF('Mapa R. Fiscal'!P394="","",'Mapa R. Fiscal'!P394)</f>
        <v/>
      </c>
      <c r="N391" s="69"/>
      <c r="O391" s="69"/>
      <c r="P391" s="69"/>
      <c r="Q391" s="187"/>
    </row>
    <row r="392" spans="1:17" ht="51.75" customHeight="1" x14ac:dyDescent="0.25">
      <c r="A392" s="118" t="s">
        <v>985</v>
      </c>
      <c r="B392" s="758"/>
      <c r="C392" s="760"/>
      <c r="D392" s="762"/>
      <c r="E392" s="760"/>
      <c r="F392" s="763"/>
      <c r="G392" s="763"/>
      <c r="H392" s="756"/>
      <c r="I392" s="422" t="str">
        <f>IF('Mapa R. Fiscal'!Y395="","",'Mapa R. Fiscal'!Y395)</f>
        <v/>
      </c>
      <c r="J392" s="422" t="str">
        <f>IF('Mapa R. Fiscal'!AA395="","",'Mapa R. Fiscal'!AA395)</f>
        <v/>
      </c>
      <c r="K392" s="422"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2" t="str">
        <f>IF('Mapa R. Fiscal'!AD395="","",'Mapa R. Fiscal'!AD395)</f>
        <v/>
      </c>
      <c r="M392" s="346" t="str">
        <f>IF('Mapa R. Fiscal'!P395="","",'Mapa R. Fiscal'!P395)</f>
        <v/>
      </c>
      <c r="N392" s="69"/>
      <c r="O392" s="69"/>
      <c r="P392" s="69"/>
      <c r="Q392" s="187"/>
    </row>
    <row r="393" spans="1:17" ht="51.75" customHeight="1" x14ac:dyDescent="0.25">
      <c r="A393" s="118" t="s">
        <v>986</v>
      </c>
      <c r="B393" s="758"/>
      <c r="C393" s="760"/>
      <c r="D393" s="762"/>
      <c r="E393" s="760"/>
      <c r="F393" s="763"/>
      <c r="G393" s="763"/>
      <c r="H393" s="756"/>
      <c r="I393" s="422" t="str">
        <f>IF('Mapa R. Fiscal'!Y396="","",'Mapa R. Fiscal'!Y396)</f>
        <v/>
      </c>
      <c r="J393" s="422" t="str">
        <f>IF('Mapa R. Fiscal'!AA396="","",'Mapa R. Fiscal'!AA396)</f>
        <v/>
      </c>
      <c r="K393" s="422" t="str">
        <f t="shared" si="70"/>
        <v/>
      </c>
      <c r="L393" s="422" t="str">
        <f>IF('Mapa R. Fiscal'!AD396="","",'Mapa R. Fiscal'!AD396)</f>
        <v/>
      </c>
      <c r="M393" s="346" t="str">
        <f>IF('Mapa R. Fiscal'!P396="","",'Mapa R. Fiscal'!P396)</f>
        <v/>
      </c>
      <c r="N393" s="69"/>
      <c r="O393" s="69"/>
      <c r="P393" s="69"/>
      <c r="Q393" s="187"/>
    </row>
    <row r="394" spans="1:17" ht="51.75" customHeight="1" x14ac:dyDescent="0.25">
      <c r="A394" s="118" t="s">
        <v>987</v>
      </c>
      <c r="B394" s="758"/>
      <c r="C394" s="760"/>
      <c r="D394" s="762"/>
      <c r="E394" s="760"/>
      <c r="F394" s="763"/>
      <c r="G394" s="763"/>
      <c r="H394" s="756"/>
      <c r="I394" s="422" t="str">
        <f>IF('Mapa R. Fiscal'!Y397="","",'Mapa R. Fiscal'!Y397)</f>
        <v/>
      </c>
      <c r="J394" s="422" t="str">
        <f>IF('Mapa R. Fiscal'!AA397="","",'Mapa R. Fiscal'!AA397)</f>
        <v/>
      </c>
      <c r="K394" s="422" t="str">
        <f t="shared" si="70"/>
        <v/>
      </c>
      <c r="L394" s="422" t="str">
        <f>IF('Mapa R. Fiscal'!AD397="","",'Mapa R. Fiscal'!AD397)</f>
        <v/>
      </c>
      <c r="M394" s="346" t="str">
        <f>IF('Mapa R. Fiscal'!P397="","",'Mapa R. Fiscal'!P397)</f>
        <v/>
      </c>
      <c r="N394" s="69"/>
      <c r="O394" s="69"/>
      <c r="P394" s="69"/>
      <c r="Q394" s="187"/>
    </row>
    <row r="395" spans="1:17" ht="51.75" customHeight="1" x14ac:dyDescent="0.25">
      <c r="A395" s="118" t="s">
        <v>988</v>
      </c>
      <c r="B395" s="758"/>
      <c r="C395" s="760"/>
      <c r="D395" s="762"/>
      <c r="E395" s="760"/>
      <c r="F395" s="763"/>
      <c r="G395" s="763"/>
      <c r="H395" s="756"/>
      <c r="I395" s="422" t="str">
        <f>IF('Mapa R. Fiscal'!Y398="","",'Mapa R. Fiscal'!Y398)</f>
        <v/>
      </c>
      <c r="J395" s="422" t="str">
        <f>IF('Mapa R. Fiscal'!AA398="","",'Mapa R. Fiscal'!AA398)</f>
        <v/>
      </c>
      <c r="K395" s="422" t="str">
        <f t="shared" si="70"/>
        <v/>
      </c>
      <c r="L395" s="422" t="str">
        <f>IF('Mapa R. Fiscal'!AD398="","",'Mapa R. Fiscal'!AD398)</f>
        <v/>
      </c>
      <c r="M395" s="346" t="str">
        <f>IF('Mapa R. Fiscal'!P398="","",'Mapa R. Fiscal'!P398)</f>
        <v/>
      </c>
      <c r="N395" s="69"/>
      <c r="O395" s="69"/>
      <c r="P395" s="69"/>
      <c r="Q395" s="187"/>
    </row>
    <row r="396" spans="1:17" ht="51.75" customHeight="1" x14ac:dyDescent="0.25">
      <c r="A396" s="118" t="s">
        <v>989</v>
      </c>
      <c r="B396" s="758"/>
      <c r="C396" s="760"/>
      <c r="D396" s="762"/>
      <c r="E396" s="760"/>
      <c r="F396" s="763"/>
      <c r="G396" s="763"/>
      <c r="H396" s="756"/>
      <c r="I396" s="422" t="str">
        <f>IF('Mapa R. Fiscal'!Y399="","",'Mapa R. Fiscal'!Y399)</f>
        <v/>
      </c>
      <c r="J396" s="422" t="str">
        <f>IF('Mapa R. Fiscal'!AA399="","",'Mapa R. Fiscal'!AA399)</f>
        <v/>
      </c>
      <c r="K396" s="422" t="str">
        <f t="shared" si="70"/>
        <v/>
      </c>
      <c r="L396" s="422" t="str">
        <f>IF('Mapa R. Fiscal'!AD399="","",'Mapa R. Fiscal'!AD399)</f>
        <v/>
      </c>
      <c r="M396" s="346" t="str">
        <f>IF('Mapa R. Fiscal'!P399="","",'Mapa R. Fiscal'!P399)</f>
        <v/>
      </c>
      <c r="N396" s="69"/>
      <c r="O396" s="69"/>
      <c r="P396" s="69"/>
      <c r="Q396" s="187"/>
    </row>
    <row r="397" spans="1:17" ht="51.75" customHeight="1" x14ac:dyDescent="0.25">
      <c r="A397" s="118" t="s">
        <v>990</v>
      </c>
      <c r="B397" s="757"/>
      <c r="C397" s="759" t="str">
        <f>IF('Mapa R. Fiscal'!E400="","",'Mapa R. Fiscal'!E400)</f>
        <v/>
      </c>
      <c r="D397" s="761"/>
      <c r="E397" s="759" t="str">
        <f>IF('[2]Mapa R. Fiscal '!D400="","",'[2]Mapa R. Fiscal '!D400)</f>
        <v/>
      </c>
      <c r="F397" s="841" t="str">
        <f>IF('Mapa R. Fiscal'!H400="","",'Mapa R. Fiscal'!H400)</f>
        <v/>
      </c>
      <c r="G397" s="841" t="str">
        <f>IF('Mapa R. Fiscal'!L400="","",'Mapa R. Fiscal'!L400)</f>
        <v/>
      </c>
      <c r="H397" s="756"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2" t="str">
        <f>IF('Mapa R. Fiscal'!Y400="","",'Mapa R. Fiscal'!Y400)</f>
        <v/>
      </c>
      <c r="J397" s="422" t="str">
        <f>IF('Mapa R. Fiscal'!AA400="","",'Mapa R. Fiscal'!AA400)</f>
        <v/>
      </c>
      <c r="K397" s="422" t="str">
        <f t="shared" si="70"/>
        <v/>
      </c>
      <c r="L397" s="422" t="str">
        <f>IF('Mapa R. Fiscal'!AD400="","",'Mapa R. Fiscal'!AD400)</f>
        <v/>
      </c>
      <c r="M397" s="346" t="str">
        <f>IF('Mapa R. Fiscal'!P400="","",'Mapa R. Fiscal'!P400)</f>
        <v/>
      </c>
      <c r="N397" s="69"/>
      <c r="O397" s="69"/>
      <c r="P397" s="69"/>
      <c r="Q397" s="187"/>
    </row>
    <row r="398" spans="1:17" ht="51.75" customHeight="1" x14ac:dyDescent="0.25">
      <c r="A398" s="118" t="s">
        <v>991</v>
      </c>
      <c r="B398" s="758"/>
      <c r="C398" s="760"/>
      <c r="D398" s="762"/>
      <c r="E398" s="760"/>
      <c r="F398" s="763"/>
      <c r="G398" s="763"/>
      <c r="H398" s="756"/>
      <c r="I398" s="422" t="str">
        <f>IF('Mapa R. Fiscal'!Y401="","",'Mapa R. Fiscal'!Y401)</f>
        <v/>
      </c>
      <c r="J398" s="422" t="str">
        <f>IF('Mapa R. Fiscal'!AA401="","",'Mapa R. Fiscal'!AA401)</f>
        <v/>
      </c>
      <c r="K398" s="422" t="str">
        <f t="shared" si="70"/>
        <v/>
      </c>
      <c r="L398" s="422" t="str">
        <f>IF('Mapa R. Fiscal'!AD401="","",'Mapa R. Fiscal'!AD401)</f>
        <v/>
      </c>
      <c r="M398" s="346" t="str">
        <f>IF('Mapa R. Fiscal'!P401="","",'Mapa R. Fiscal'!P401)</f>
        <v/>
      </c>
      <c r="N398" s="69"/>
      <c r="O398" s="69"/>
      <c r="P398" s="69"/>
      <c r="Q398" s="187"/>
    </row>
    <row r="399" spans="1:17" ht="51.75" customHeight="1" x14ac:dyDescent="0.25">
      <c r="A399" s="118" t="s">
        <v>992</v>
      </c>
      <c r="B399" s="758"/>
      <c r="C399" s="760"/>
      <c r="D399" s="762"/>
      <c r="E399" s="760"/>
      <c r="F399" s="763"/>
      <c r="G399" s="763"/>
      <c r="H399" s="756"/>
      <c r="I399" s="422" t="str">
        <f>IF('Mapa R. Fiscal'!Y402="","",'Mapa R. Fiscal'!Y402)</f>
        <v/>
      </c>
      <c r="J399" s="422" t="str">
        <f>IF('Mapa R. Fiscal'!AA402="","",'Mapa R. Fiscal'!AA402)</f>
        <v/>
      </c>
      <c r="K399" s="422" t="str">
        <f t="shared" si="70"/>
        <v/>
      </c>
      <c r="L399" s="422" t="str">
        <f>IF('Mapa R. Fiscal'!AD402="","",'Mapa R. Fiscal'!AD402)</f>
        <v/>
      </c>
      <c r="M399" s="346" t="str">
        <f>IF('Mapa R. Fiscal'!P402="","",'Mapa R. Fiscal'!P402)</f>
        <v/>
      </c>
      <c r="N399" s="69"/>
      <c r="O399" s="69"/>
      <c r="P399" s="69"/>
      <c r="Q399" s="187"/>
    </row>
    <row r="400" spans="1:17" ht="51.75" customHeight="1" x14ac:dyDescent="0.25">
      <c r="A400" s="118" t="s">
        <v>993</v>
      </c>
      <c r="B400" s="758"/>
      <c r="C400" s="760"/>
      <c r="D400" s="762"/>
      <c r="E400" s="760"/>
      <c r="F400" s="763"/>
      <c r="G400" s="763"/>
      <c r="H400" s="756"/>
      <c r="I400" s="422" t="str">
        <f>IF('Mapa R. Fiscal'!Y403="","",'Mapa R. Fiscal'!Y403)</f>
        <v/>
      </c>
      <c r="J400" s="422" t="str">
        <f>IF('Mapa R. Fiscal'!AA403="","",'Mapa R. Fiscal'!AA403)</f>
        <v/>
      </c>
      <c r="K400" s="422" t="str">
        <f t="shared" si="70"/>
        <v/>
      </c>
      <c r="L400" s="422" t="str">
        <f>IF('Mapa R. Fiscal'!AD403="","",'Mapa R. Fiscal'!AD403)</f>
        <v/>
      </c>
      <c r="M400" s="346" t="str">
        <f>IF('Mapa R. Fiscal'!P403="","",'Mapa R. Fiscal'!P403)</f>
        <v/>
      </c>
      <c r="N400" s="69"/>
      <c r="O400" s="69"/>
      <c r="P400" s="69"/>
      <c r="Q400" s="187"/>
    </row>
    <row r="401" spans="1:17" ht="51.75" customHeight="1" x14ac:dyDescent="0.25">
      <c r="A401" s="118" t="s">
        <v>994</v>
      </c>
      <c r="B401" s="758"/>
      <c r="C401" s="760"/>
      <c r="D401" s="762"/>
      <c r="E401" s="760"/>
      <c r="F401" s="763"/>
      <c r="G401" s="763"/>
      <c r="H401" s="756"/>
      <c r="I401" s="422" t="str">
        <f>IF('Mapa R. Fiscal'!Y404="","",'Mapa R. Fiscal'!Y404)</f>
        <v/>
      </c>
      <c r="J401" s="422" t="str">
        <f>IF('Mapa R. Fiscal'!AA404="","",'Mapa R. Fiscal'!AA404)</f>
        <v/>
      </c>
      <c r="K401" s="422" t="str">
        <f t="shared" si="70"/>
        <v/>
      </c>
      <c r="L401" s="422" t="str">
        <f>IF('Mapa R. Fiscal'!AD404="","",'Mapa R. Fiscal'!AD404)</f>
        <v/>
      </c>
      <c r="M401" s="346" t="str">
        <f>IF('Mapa R. Fiscal'!P404="","",'Mapa R. Fiscal'!P404)</f>
        <v/>
      </c>
      <c r="N401" s="69"/>
      <c r="O401" s="69"/>
      <c r="P401" s="69"/>
      <c r="Q401" s="187"/>
    </row>
    <row r="402" spans="1:17" ht="51.75" customHeight="1" x14ac:dyDescent="0.25">
      <c r="A402" s="118" t="s">
        <v>995</v>
      </c>
      <c r="B402" s="758"/>
      <c r="C402" s="760"/>
      <c r="D402" s="762"/>
      <c r="E402" s="760"/>
      <c r="F402" s="763"/>
      <c r="G402" s="763"/>
      <c r="H402" s="756"/>
      <c r="I402" s="422" t="str">
        <f>IF('Mapa R. Fiscal'!Y405="","",'Mapa R. Fiscal'!Y405)</f>
        <v/>
      </c>
      <c r="J402" s="422" t="str">
        <f>IF('Mapa R. Fiscal'!AA405="","",'Mapa R. Fiscal'!AA405)</f>
        <v/>
      </c>
      <c r="K402" s="422" t="str">
        <f t="shared" si="70"/>
        <v/>
      </c>
      <c r="L402" s="422" t="str">
        <f>IF('Mapa R. Fiscal'!AD405="","",'Mapa R. Fiscal'!AD405)</f>
        <v/>
      </c>
      <c r="M402" s="346" t="str">
        <f>IF('Mapa R. Fiscal'!P405="","",'Mapa R. Fiscal'!P405)</f>
        <v/>
      </c>
      <c r="N402" s="69"/>
      <c r="O402" s="69"/>
      <c r="P402" s="69"/>
      <c r="Q402" s="187"/>
    </row>
    <row r="403" spans="1:17" ht="51.75" customHeight="1" x14ac:dyDescent="0.25">
      <c r="A403" s="118" t="s">
        <v>996</v>
      </c>
      <c r="B403" s="757"/>
      <c r="C403" s="759" t="str">
        <f>IF('Mapa R. Fiscal'!E406="","",'Mapa R. Fiscal'!E406)</f>
        <v/>
      </c>
      <c r="D403" s="761"/>
      <c r="E403" s="759" t="str">
        <f>IF('[2]Mapa R. Fiscal '!D406="","",'[2]Mapa R. Fiscal '!D406)</f>
        <v/>
      </c>
      <c r="F403" s="841" t="str">
        <f>IF('Mapa R. Fiscal'!H406="","",'Mapa R. Fiscal'!H406)</f>
        <v/>
      </c>
      <c r="G403" s="841" t="str">
        <f>IF('Mapa R. Fiscal'!L406="","",'Mapa R. Fiscal'!L406)</f>
        <v/>
      </c>
      <c r="H403" s="756"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2" t="str">
        <f>IF('Mapa R. Fiscal'!Y406="","",'Mapa R. Fiscal'!Y406)</f>
        <v/>
      </c>
      <c r="J403" s="422" t="str">
        <f>IF('Mapa R. Fiscal'!AA406="","",'Mapa R. Fiscal'!AA406)</f>
        <v/>
      </c>
      <c r="K403" s="422" t="str">
        <f t="shared" si="70"/>
        <v/>
      </c>
      <c r="L403" s="422" t="str">
        <f>IF('Mapa R. Fiscal'!AD406="","",'Mapa R. Fiscal'!AD406)</f>
        <v/>
      </c>
      <c r="M403" s="346" t="str">
        <f>IF('Mapa R. Fiscal'!P406="","",'Mapa R. Fiscal'!P406)</f>
        <v/>
      </c>
      <c r="N403" s="69"/>
      <c r="O403" s="69"/>
      <c r="P403" s="69"/>
      <c r="Q403" s="187"/>
    </row>
    <row r="404" spans="1:17" ht="51.75" customHeight="1" x14ac:dyDescent="0.25">
      <c r="A404" s="118" t="s">
        <v>997</v>
      </c>
      <c r="B404" s="758"/>
      <c r="C404" s="760"/>
      <c r="D404" s="762"/>
      <c r="E404" s="760"/>
      <c r="F404" s="763"/>
      <c r="G404" s="763"/>
      <c r="H404" s="756"/>
      <c r="I404" s="422" t="str">
        <f>IF('Mapa R. Fiscal'!Y407="","",'Mapa R. Fiscal'!Y407)</f>
        <v/>
      </c>
      <c r="J404" s="422" t="str">
        <f>IF('Mapa R. Fiscal'!AA407="","",'Mapa R. Fiscal'!AA407)</f>
        <v/>
      </c>
      <c r="K404" s="422" t="str">
        <f t="shared" si="70"/>
        <v/>
      </c>
      <c r="L404" s="422" t="str">
        <f>IF('Mapa R. Fiscal'!AD407="","",'Mapa R. Fiscal'!AD407)</f>
        <v/>
      </c>
      <c r="M404" s="346" t="str">
        <f>IF('Mapa R. Fiscal'!P407="","",'Mapa R. Fiscal'!P407)</f>
        <v/>
      </c>
      <c r="N404" s="69"/>
      <c r="O404" s="69"/>
      <c r="P404" s="69"/>
      <c r="Q404" s="187"/>
    </row>
    <row r="405" spans="1:17" ht="51.75" customHeight="1" x14ac:dyDescent="0.25">
      <c r="A405" s="118" t="s">
        <v>998</v>
      </c>
      <c r="B405" s="758"/>
      <c r="C405" s="760"/>
      <c r="D405" s="762"/>
      <c r="E405" s="760"/>
      <c r="F405" s="763"/>
      <c r="G405" s="763"/>
      <c r="H405" s="756"/>
      <c r="I405" s="422" t="str">
        <f>IF('Mapa R. Fiscal'!Y408="","",'Mapa R. Fiscal'!Y408)</f>
        <v/>
      </c>
      <c r="J405" s="422" t="str">
        <f>IF('Mapa R. Fiscal'!AA408="","",'Mapa R. Fiscal'!AA408)</f>
        <v/>
      </c>
      <c r="K405" s="422" t="str">
        <f t="shared" si="70"/>
        <v/>
      </c>
      <c r="L405" s="422" t="str">
        <f>IF('Mapa R. Fiscal'!AD408="","",'Mapa R. Fiscal'!AD408)</f>
        <v/>
      </c>
      <c r="M405" s="346" t="str">
        <f>IF('Mapa R. Fiscal'!P408="","",'Mapa R. Fiscal'!P408)</f>
        <v/>
      </c>
      <c r="N405" s="69"/>
      <c r="O405" s="69"/>
      <c r="P405" s="69"/>
      <c r="Q405" s="187"/>
    </row>
    <row r="406" spans="1:17" ht="51.75" customHeight="1" x14ac:dyDescent="0.25">
      <c r="A406" s="118" t="s">
        <v>999</v>
      </c>
      <c r="B406" s="758"/>
      <c r="C406" s="760"/>
      <c r="D406" s="762"/>
      <c r="E406" s="760"/>
      <c r="F406" s="763"/>
      <c r="G406" s="763"/>
      <c r="H406" s="756"/>
      <c r="I406" s="422" t="str">
        <f>IF('Mapa R. Fiscal'!Y409="","",'Mapa R. Fiscal'!Y409)</f>
        <v/>
      </c>
      <c r="J406" s="422" t="str">
        <f>IF('Mapa R. Fiscal'!AA409="","",'Mapa R. Fiscal'!AA409)</f>
        <v/>
      </c>
      <c r="K406" s="422" t="str">
        <f t="shared" si="70"/>
        <v/>
      </c>
      <c r="L406" s="422" t="str">
        <f>IF('Mapa R. Fiscal'!AD409="","",'Mapa R. Fiscal'!AD409)</f>
        <v/>
      </c>
      <c r="M406" s="346" t="str">
        <f>IF('Mapa R. Fiscal'!P409="","",'Mapa R. Fiscal'!P409)</f>
        <v/>
      </c>
      <c r="N406" s="69"/>
      <c r="O406" s="69"/>
      <c r="P406" s="69"/>
      <c r="Q406" s="187"/>
    </row>
    <row r="407" spans="1:17" ht="51.75" customHeight="1" x14ac:dyDescent="0.25">
      <c r="A407" s="118" t="s">
        <v>1000</v>
      </c>
      <c r="B407" s="758"/>
      <c r="C407" s="760"/>
      <c r="D407" s="762"/>
      <c r="E407" s="760"/>
      <c r="F407" s="763"/>
      <c r="G407" s="763"/>
      <c r="H407" s="756"/>
      <c r="I407" s="422" t="str">
        <f>IF('Mapa R. Fiscal'!Y410="","",'Mapa R. Fiscal'!Y410)</f>
        <v/>
      </c>
      <c r="J407" s="422" t="str">
        <f>IF('Mapa R. Fiscal'!AA410="","",'Mapa R. Fiscal'!AA410)</f>
        <v/>
      </c>
      <c r="K407" s="422" t="str">
        <f t="shared" si="70"/>
        <v/>
      </c>
      <c r="L407" s="422" t="str">
        <f>IF('Mapa R. Fiscal'!AD410="","",'Mapa R. Fiscal'!AD410)</f>
        <v/>
      </c>
      <c r="M407" s="346" t="str">
        <f>IF('Mapa R. Fiscal'!P410="","",'Mapa R. Fiscal'!P410)</f>
        <v/>
      </c>
      <c r="N407" s="69"/>
      <c r="O407" s="69"/>
      <c r="P407" s="69"/>
      <c r="Q407" s="187"/>
    </row>
    <row r="408" spans="1:17" ht="51.75" customHeight="1" x14ac:dyDescent="0.25">
      <c r="A408" s="118" t="s">
        <v>1001</v>
      </c>
      <c r="B408" s="758"/>
      <c r="C408" s="760"/>
      <c r="D408" s="762"/>
      <c r="E408" s="760"/>
      <c r="F408" s="763"/>
      <c r="G408" s="763"/>
      <c r="H408" s="756"/>
      <c r="I408" s="422" t="str">
        <f>IF('Mapa R. Fiscal'!Y411="","",'Mapa R. Fiscal'!Y411)</f>
        <v/>
      </c>
      <c r="J408" s="422" t="str">
        <f>IF('Mapa R. Fiscal'!AA411="","",'Mapa R. Fiscal'!AA411)</f>
        <v/>
      </c>
      <c r="K408" s="422" t="str">
        <f t="shared" si="70"/>
        <v/>
      </c>
      <c r="L408" s="422" t="str">
        <f>IF('Mapa R. Fiscal'!AD411="","",'Mapa R. Fiscal'!AD411)</f>
        <v/>
      </c>
      <c r="M408" s="346" t="str">
        <f>IF('Mapa R. Fiscal'!P411="","",'Mapa R. Fiscal'!P411)</f>
        <v/>
      </c>
      <c r="N408" s="69"/>
      <c r="O408" s="69"/>
      <c r="P408" s="69"/>
      <c r="Q408" s="187"/>
    </row>
    <row r="409" spans="1:17" ht="51.75" customHeight="1" x14ac:dyDescent="0.25">
      <c r="A409" s="118" t="s">
        <v>1002</v>
      </c>
      <c r="B409" s="757"/>
      <c r="C409" s="759" t="str">
        <f>IF('Mapa R. Fiscal'!E412="","",'Mapa R. Fiscal'!E412)</f>
        <v/>
      </c>
      <c r="D409" s="761"/>
      <c r="E409" s="759" t="e">
        <f>IF('[3]Mapa R. Fiscal'!D412="","",'[3]Mapa R. Fiscal'!D412)</f>
        <v>#REF!</v>
      </c>
      <c r="F409" s="841" t="str">
        <f>IF('Mapa R. Fiscal'!H412="","",'Mapa R. Fiscal'!H412)</f>
        <v/>
      </c>
      <c r="G409" s="841" t="str">
        <f>IF('Mapa R. Fiscal'!L412="","",'Mapa R. Fiscal'!L412)</f>
        <v/>
      </c>
      <c r="H409" s="756"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2" t="str">
        <f>IF('Mapa R. Fiscal'!Y412="","",'Mapa R. Fiscal'!Y412)</f>
        <v/>
      </c>
      <c r="J409" s="422" t="str">
        <f>IF('Mapa R. Fiscal'!AA412="","",'Mapa R. Fiscal'!AA412)</f>
        <v/>
      </c>
      <c r="K409" s="422" t="str">
        <f t="shared" si="70"/>
        <v/>
      </c>
      <c r="L409" s="422" t="str">
        <f>IF('Mapa R. Fiscal'!AD412="","",'Mapa R. Fiscal'!AD412)</f>
        <v/>
      </c>
      <c r="M409" s="346" t="str">
        <f>IF('Mapa R. Fiscal'!P412="","",'Mapa R. Fiscal'!P412)</f>
        <v/>
      </c>
      <c r="N409" s="69"/>
      <c r="O409" s="69"/>
      <c r="P409" s="69"/>
      <c r="Q409" s="187"/>
    </row>
    <row r="410" spans="1:17" ht="51.75" customHeight="1" x14ac:dyDescent="0.25">
      <c r="A410" s="118" t="s">
        <v>1003</v>
      </c>
      <c r="B410" s="758"/>
      <c r="C410" s="760"/>
      <c r="D410" s="762"/>
      <c r="E410" s="760"/>
      <c r="F410" s="763"/>
      <c r="G410" s="763"/>
      <c r="H410" s="756"/>
      <c r="I410" s="422" t="str">
        <f>IF('Mapa R. Fiscal'!Y413="","",'Mapa R. Fiscal'!Y413)</f>
        <v/>
      </c>
      <c r="J410" s="422" t="str">
        <f>IF('Mapa R. Fiscal'!AA413="","",'Mapa R. Fiscal'!AA413)</f>
        <v/>
      </c>
      <c r="K410" s="422" t="str">
        <f t="shared" si="70"/>
        <v/>
      </c>
      <c r="L410" s="422" t="str">
        <f>IF('Mapa R. Fiscal'!AD413="","",'Mapa R. Fiscal'!AD413)</f>
        <v/>
      </c>
      <c r="M410" s="346" t="str">
        <f>IF('Mapa R. Fiscal'!P413="","",'Mapa R. Fiscal'!P413)</f>
        <v/>
      </c>
      <c r="N410" s="69"/>
      <c r="O410" s="69"/>
      <c r="P410" s="69"/>
      <c r="Q410" s="187"/>
    </row>
    <row r="411" spans="1:17" ht="51.75" customHeight="1" x14ac:dyDescent="0.25">
      <c r="A411" s="118" t="s">
        <v>1004</v>
      </c>
      <c r="B411" s="758"/>
      <c r="C411" s="760"/>
      <c r="D411" s="762"/>
      <c r="E411" s="760"/>
      <c r="F411" s="763"/>
      <c r="G411" s="763"/>
      <c r="H411" s="756"/>
      <c r="I411" s="422" t="str">
        <f>IF('Mapa R. Fiscal'!Y414="","",'Mapa R. Fiscal'!Y414)</f>
        <v/>
      </c>
      <c r="J411" s="422" t="str">
        <f>IF('Mapa R. Fiscal'!AA414="","",'Mapa R. Fiscal'!AA414)</f>
        <v/>
      </c>
      <c r="K411" s="422" t="str">
        <f t="shared" si="70"/>
        <v/>
      </c>
      <c r="L411" s="422" t="str">
        <f>IF('Mapa R. Fiscal'!AD414="","",'Mapa R. Fiscal'!AD414)</f>
        <v/>
      </c>
      <c r="M411" s="346" t="str">
        <f>IF('Mapa R. Fiscal'!P414="","",'Mapa R. Fiscal'!P414)</f>
        <v/>
      </c>
      <c r="N411" s="69"/>
      <c r="O411" s="69"/>
      <c r="P411" s="69"/>
      <c r="Q411" s="187"/>
    </row>
    <row r="412" spans="1:17" ht="51.75" customHeight="1" x14ac:dyDescent="0.25">
      <c r="A412" s="118" t="s">
        <v>1005</v>
      </c>
      <c r="B412" s="758"/>
      <c r="C412" s="760"/>
      <c r="D412" s="762"/>
      <c r="E412" s="760"/>
      <c r="F412" s="763"/>
      <c r="G412" s="763"/>
      <c r="H412" s="756"/>
      <c r="I412" s="422" t="str">
        <f>IF('Mapa R. Fiscal'!Y415="","",'Mapa R. Fiscal'!Y415)</f>
        <v/>
      </c>
      <c r="J412" s="422" t="str">
        <f>IF('Mapa R. Fiscal'!AA415="","",'Mapa R. Fiscal'!AA415)</f>
        <v/>
      </c>
      <c r="K412" s="422" t="str">
        <f t="shared" si="70"/>
        <v/>
      </c>
      <c r="L412" s="422" t="str">
        <f>IF('Mapa R. Fiscal'!AD415="","",'Mapa R. Fiscal'!AD415)</f>
        <v/>
      </c>
      <c r="M412" s="346" t="str">
        <f>IF('Mapa R. Fiscal'!P415="","",'Mapa R. Fiscal'!P415)</f>
        <v/>
      </c>
      <c r="N412" s="69"/>
      <c r="O412" s="69"/>
      <c r="P412" s="69"/>
      <c r="Q412" s="187"/>
    </row>
    <row r="413" spans="1:17" ht="51.75" customHeight="1" x14ac:dyDescent="0.25">
      <c r="A413" s="118" t="s">
        <v>1006</v>
      </c>
      <c r="B413" s="758"/>
      <c r="C413" s="760"/>
      <c r="D413" s="762"/>
      <c r="E413" s="760"/>
      <c r="F413" s="763"/>
      <c r="G413" s="763"/>
      <c r="H413" s="756"/>
      <c r="I413" s="422" t="str">
        <f>IF('Mapa R. Fiscal'!Y416="","",'Mapa R. Fiscal'!Y416)</f>
        <v/>
      </c>
      <c r="J413" s="422" t="str">
        <f>IF('Mapa R. Fiscal'!AA416="","",'Mapa R. Fiscal'!AA416)</f>
        <v/>
      </c>
      <c r="K413" s="422" t="str">
        <f t="shared" si="70"/>
        <v/>
      </c>
      <c r="L413" s="422" t="str">
        <f>IF('Mapa R. Fiscal'!AD416="","",'Mapa R. Fiscal'!AD416)</f>
        <v/>
      </c>
      <c r="M413" s="346" t="str">
        <f>IF('Mapa R. Fiscal'!P416="","",'Mapa R. Fiscal'!P416)</f>
        <v/>
      </c>
      <c r="N413" s="69"/>
      <c r="O413" s="69"/>
      <c r="P413" s="69"/>
      <c r="Q413" s="187"/>
    </row>
    <row r="414" spans="1:17" ht="51.75" customHeight="1" x14ac:dyDescent="0.25">
      <c r="A414" s="118" t="s">
        <v>1007</v>
      </c>
      <c r="B414" s="758"/>
      <c r="C414" s="760"/>
      <c r="D414" s="762"/>
      <c r="E414" s="760"/>
      <c r="F414" s="763"/>
      <c r="G414" s="763"/>
      <c r="H414" s="756"/>
      <c r="I414" s="422" t="str">
        <f>IF('Mapa R. Fiscal'!Y417="","",'Mapa R. Fiscal'!Y417)</f>
        <v/>
      </c>
      <c r="J414" s="422" t="str">
        <f>IF('Mapa R. Fiscal'!AA417="","",'Mapa R. Fiscal'!AA417)</f>
        <v/>
      </c>
      <c r="K414" s="422" t="str">
        <f t="shared" si="70"/>
        <v/>
      </c>
      <c r="L414" s="422" t="str">
        <f>IF('Mapa R. Fiscal'!AD417="","",'Mapa R. Fiscal'!AD417)</f>
        <v/>
      </c>
      <c r="M414" s="346" t="str">
        <f>IF('Mapa R. Fiscal'!P417="","",'Mapa R. Fiscal'!P417)</f>
        <v/>
      </c>
      <c r="N414" s="69"/>
      <c r="O414" s="69"/>
      <c r="P414" s="69"/>
      <c r="Q414" s="187"/>
    </row>
    <row r="415" spans="1:17" ht="51.75" customHeight="1" x14ac:dyDescent="0.25">
      <c r="A415" s="118" t="s">
        <v>1008</v>
      </c>
      <c r="B415" s="757"/>
      <c r="C415" s="759" t="str">
        <f>IF('Mapa R. Fiscal'!E418="","",'Mapa R. Fiscal'!E418)</f>
        <v/>
      </c>
      <c r="D415" s="761"/>
      <c r="E415" s="759" t="str">
        <f>IF('[3]Mapa final'!D418="","",'[3]Mapa final'!D418)</f>
        <v/>
      </c>
      <c r="F415" s="841" t="str">
        <f>IF('Mapa R. Fiscal'!H418="","",'Mapa R. Fiscal'!H418)</f>
        <v/>
      </c>
      <c r="G415" s="841" t="str">
        <f>IF('Mapa R. Fiscal'!L418="","",'Mapa R. Fiscal'!L418)</f>
        <v/>
      </c>
      <c r="H415" s="756"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2" t="str">
        <f>IF('Mapa R. Fiscal'!Y418="","",'Mapa R. Fiscal'!Y418)</f>
        <v/>
      </c>
      <c r="J415" s="422" t="str">
        <f>IF('Mapa R. Fiscal'!AA418="","",'Mapa R. Fiscal'!AA418)</f>
        <v/>
      </c>
      <c r="K415" s="422" t="str">
        <f t="shared" si="70"/>
        <v/>
      </c>
      <c r="L415" s="422" t="str">
        <f>IF('Mapa R. Fiscal'!AD418="","",'Mapa R. Fiscal'!AD418)</f>
        <v/>
      </c>
      <c r="M415" s="346" t="str">
        <f>IF('Mapa R. Fiscal'!P418="","",'Mapa R. Fiscal'!P418)</f>
        <v/>
      </c>
      <c r="N415" s="69"/>
      <c r="O415" s="69"/>
      <c r="P415" s="69"/>
      <c r="Q415" s="187"/>
    </row>
    <row r="416" spans="1:17" ht="51.75" customHeight="1" x14ac:dyDescent="0.25">
      <c r="A416" s="118" t="s">
        <v>1009</v>
      </c>
      <c r="B416" s="758"/>
      <c r="C416" s="760"/>
      <c r="D416" s="762"/>
      <c r="E416" s="760"/>
      <c r="F416" s="763"/>
      <c r="G416" s="763"/>
      <c r="H416" s="756"/>
      <c r="I416" s="422" t="str">
        <f>IF('Mapa R. Fiscal'!Y419="","",'Mapa R. Fiscal'!Y419)</f>
        <v/>
      </c>
      <c r="J416" s="422" t="str">
        <f>IF('Mapa R. Fiscal'!AA419="","",'Mapa R. Fiscal'!AA419)</f>
        <v/>
      </c>
      <c r="K416" s="422" t="str">
        <f t="shared" si="70"/>
        <v/>
      </c>
      <c r="L416" s="422" t="str">
        <f>IF('Mapa R. Fiscal'!AD419="","",'Mapa R. Fiscal'!AD419)</f>
        <v/>
      </c>
      <c r="M416" s="346" t="str">
        <f>IF('Mapa R. Fiscal'!P419="","",'Mapa R. Fiscal'!P419)</f>
        <v/>
      </c>
      <c r="N416" s="69"/>
      <c r="O416" s="69"/>
      <c r="P416" s="69"/>
      <c r="Q416" s="187"/>
    </row>
    <row r="417" spans="1:18" ht="51.75" customHeight="1" x14ac:dyDescent="0.25">
      <c r="A417" s="118" t="s">
        <v>1010</v>
      </c>
      <c r="B417" s="758"/>
      <c r="C417" s="760"/>
      <c r="D417" s="762"/>
      <c r="E417" s="760"/>
      <c r="F417" s="763"/>
      <c r="G417" s="763"/>
      <c r="H417" s="756"/>
      <c r="I417" s="422" t="str">
        <f>IF('Mapa R. Fiscal'!Y420="","",'Mapa R. Fiscal'!Y420)</f>
        <v/>
      </c>
      <c r="J417" s="422" t="str">
        <f>IF('Mapa R. Fiscal'!AA420="","",'Mapa R. Fiscal'!AA420)</f>
        <v/>
      </c>
      <c r="K417" s="422" t="str">
        <f t="shared" si="70"/>
        <v/>
      </c>
      <c r="L417" s="422" t="str">
        <f>IF('Mapa R. Fiscal'!AD420="","",'Mapa R. Fiscal'!AD420)</f>
        <v/>
      </c>
      <c r="M417" s="346" t="str">
        <f>IF('Mapa R. Fiscal'!P420="","",'Mapa R. Fiscal'!P420)</f>
        <v/>
      </c>
      <c r="N417" s="69"/>
      <c r="O417" s="69"/>
      <c r="P417" s="69"/>
      <c r="Q417" s="187"/>
    </row>
    <row r="418" spans="1:18" ht="51.75" customHeight="1" x14ac:dyDescent="0.25">
      <c r="A418" s="118" t="s">
        <v>1011</v>
      </c>
      <c r="B418" s="758"/>
      <c r="C418" s="760"/>
      <c r="D418" s="762"/>
      <c r="E418" s="760"/>
      <c r="F418" s="763"/>
      <c r="G418" s="763"/>
      <c r="H418" s="756"/>
      <c r="I418" s="422" t="str">
        <f>IF('Mapa R. Fiscal'!Y421="","",'Mapa R. Fiscal'!Y421)</f>
        <v/>
      </c>
      <c r="J418" s="422" t="str">
        <f>IF('Mapa R. Fiscal'!AA421="","",'Mapa R. Fiscal'!AA421)</f>
        <v/>
      </c>
      <c r="K418" s="422" t="str">
        <f t="shared" si="70"/>
        <v/>
      </c>
      <c r="L418" s="422" t="str">
        <f>IF('Mapa R. Fiscal'!AD421="","",'Mapa R. Fiscal'!AD421)</f>
        <v/>
      </c>
      <c r="M418" s="346" t="str">
        <f>IF('Mapa R. Fiscal'!P421="","",'Mapa R. Fiscal'!P421)</f>
        <v/>
      </c>
      <c r="N418" s="69"/>
      <c r="O418" s="69"/>
      <c r="P418" s="69"/>
      <c r="Q418" s="187"/>
    </row>
    <row r="419" spans="1:18" ht="51.75" customHeight="1" x14ac:dyDescent="0.25">
      <c r="A419" s="118" t="s">
        <v>1012</v>
      </c>
      <c r="B419" s="758"/>
      <c r="C419" s="760"/>
      <c r="D419" s="762"/>
      <c r="E419" s="760"/>
      <c r="F419" s="763"/>
      <c r="G419" s="763"/>
      <c r="H419" s="756"/>
      <c r="I419" s="422" t="str">
        <f>IF('Mapa R. Fiscal'!Y422="","",'Mapa R. Fiscal'!Y422)</f>
        <v/>
      </c>
      <c r="J419" s="422" t="str">
        <f>IF('Mapa R. Fiscal'!AA422="","",'Mapa R. Fiscal'!AA422)</f>
        <v/>
      </c>
      <c r="K419" s="422" t="str">
        <f t="shared" si="70"/>
        <v/>
      </c>
      <c r="L419" s="422" t="str">
        <f>IF('Mapa R. Fiscal'!AD422="","",'Mapa R. Fiscal'!AD422)</f>
        <v/>
      </c>
      <c r="M419" s="346" t="str">
        <f>IF('Mapa R. Fiscal'!P422="","",'Mapa R. Fiscal'!P422)</f>
        <v/>
      </c>
      <c r="N419" s="69"/>
      <c r="O419" s="69"/>
      <c r="P419" s="69"/>
      <c r="Q419" s="187"/>
    </row>
    <row r="420" spans="1:18" ht="51.75" customHeight="1" x14ac:dyDescent="0.25">
      <c r="A420" s="118" t="s">
        <v>1013</v>
      </c>
      <c r="B420" s="758"/>
      <c r="C420" s="760"/>
      <c r="D420" s="762"/>
      <c r="E420" s="760"/>
      <c r="F420" s="763"/>
      <c r="G420" s="763"/>
      <c r="H420" s="756"/>
      <c r="I420" s="422" t="str">
        <f>IF('Mapa R. Fiscal'!Y423="","",'Mapa R. Fiscal'!Y423)</f>
        <v/>
      </c>
      <c r="J420" s="422" t="str">
        <f>IF('Mapa R. Fiscal'!AA423="","",'Mapa R. Fiscal'!AA423)</f>
        <v/>
      </c>
      <c r="K420" s="422" t="str">
        <f t="shared" si="70"/>
        <v/>
      </c>
      <c r="L420" s="422" t="str">
        <f>IF('Mapa R. Fiscal'!AD423="","",'Mapa R. Fiscal'!AD423)</f>
        <v/>
      </c>
      <c r="M420" s="346" t="str">
        <f>IF('Mapa R. Fiscal'!P423="","",'Mapa R. Fiscal'!P423)</f>
        <v/>
      </c>
      <c r="N420" s="69"/>
      <c r="O420" s="69"/>
      <c r="P420" s="69"/>
      <c r="Q420" s="187"/>
    </row>
    <row r="421" spans="1:18" ht="51.75" customHeight="1" x14ac:dyDescent="0.25">
      <c r="A421" s="118" t="s">
        <v>1014</v>
      </c>
      <c r="B421" s="757"/>
      <c r="C421" s="759" t="str">
        <f>IF('Mapa R. Fiscal'!E424="","",'Mapa R. Fiscal'!E424)</f>
        <v/>
      </c>
      <c r="D421" s="761"/>
      <c r="E421" s="759" t="str">
        <f>IF('[3]Mapa final'!D424="","",'[3]Mapa final'!D424)</f>
        <v/>
      </c>
      <c r="F421" s="841" t="str">
        <f>IF('Mapa R. Fiscal'!H424="","",'Mapa R. Fiscal'!H424)</f>
        <v/>
      </c>
      <c r="G421" s="841" t="str">
        <f>IF('Mapa R. Fiscal'!L424="","",'Mapa R. Fiscal'!L424)</f>
        <v/>
      </c>
      <c r="H421" s="756"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2" t="str">
        <f>IF('Mapa R. Fiscal'!Y424="","",'Mapa R. Fiscal'!Y424)</f>
        <v/>
      </c>
      <c r="J421" s="422" t="str">
        <f>IF('Mapa R. Fiscal'!AA424="","",'Mapa R. Fiscal'!AA424)</f>
        <v/>
      </c>
      <c r="K421" s="422" t="str">
        <f t="shared" si="70"/>
        <v/>
      </c>
      <c r="L421" s="422" t="str">
        <f>IF('Mapa R. Fiscal'!AD424="","",'Mapa R. Fiscal'!AD424)</f>
        <v/>
      </c>
      <c r="M421" s="346" t="str">
        <f>IF('Mapa R. Fiscal'!P424="","",'Mapa R. Fiscal'!P424)</f>
        <v/>
      </c>
      <c r="N421" s="69"/>
      <c r="O421" s="69"/>
      <c r="P421" s="69"/>
      <c r="Q421" s="187"/>
    </row>
    <row r="422" spans="1:18" ht="51.75" customHeight="1" x14ac:dyDescent="0.25">
      <c r="A422" s="118" t="s">
        <v>1015</v>
      </c>
      <c r="B422" s="758"/>
      <c r="C422" s="760"/>
      <c r="D422" s="762"/>
      <c r="E422" s="760"/>
      <c r="F422" s="763"/>
      <c r="G422" s="763"/>
      <c r="H422" s="756"/>
      <c r="I422" s="422" t="str">
        <f>IF('Mapa R. Fiscal'!Y425="","",'Mapa R. Fiscal'!Y425)</f>
        <v/>
      </c>
      <c r="J422" s="422" t="str">
        <f>IF('Mapa R. Fiscal'!AA425="","",'Mapa R. Fiscal'!AA425)</f>
        <v/>
      </c>
      <c r="K422" s="422" t="str">
        <f t="shared" si="70"/>
        <v/>
      </c>
      <c r="L422" s="422" t="str">
        <f>IF('Mapa R. Fiscal'!AD425="","",'Mapa R. Fiscal'!AD425)</f>
        <v/>
      </c>
      <c r="M422" s="346" t="str">
        <f>IF('Mapa R. Fiscal'!P425="","",'Mapa R. Fiscal'!P425)</f>
        <v/>
      </c>
      <c r="N422" s="69"/>
      <c r="O422" s="69"/>
      <c r="P422" s="69"/>
      <c r="Q422" s="187"/>
    </row>
    <row r="423" spans="1:18" ht="51.75" customHeight="1" x14ac:dyDescent="0.25">
      <c r="A423" s="118" t="s">
        <v>1016</v>
      </c>
      <c r="B423" s="758"/>
      <c r="C423" s="760"/>
      <c r="D423" s="762"/>
      <c r="E423" s="760"/>
      <c r="F423" s="763"/>
      <c r="G423" s="763"/>
      <c r="H423" s="756"/>
      <c r="I423" s="422" t="str">
        <f>IF('Mapa R. Fiscal'!Y426="","",'Mapa R. Fiscal'!Y426)</f>
        <v/>
      </c>
      <c r="J423" s="422" t="str">
        <f>IF('Mapa R. Fiscal'!AA426="","",'Mapa R. Fiscal'!AA426)</f>
        <v/>
      </c>
      <c r="K423" s="422" t="str">
        <f t="shared" si="70"/>
        <v/>
      </c>
      <c r="L423" s="422" t="str">
        <f>IF('Mapa R. Fiscal'!AD426="","",'Mapa R. Fiscal'!AD426)</f>
        <v/>
      </c>
      <c r="M423" s="346" t="str">
        <f>IF('Mapa R. Fiscal'!P426="","",'Mapa R. Fiscal'!P426)</f>
        <v/>
      </c>
      <c r="N423" s="69"/>
      <c r="O423" s="69"/>
      <c r="P423" s="69"/>
      <c r="Q423" s="187"/>
    </row>
    <row r="424" spans="1:18" ht="51.75" customHeight="1" x14ac:dyDescent="0.25">
      <c r="A424" s="118" t="s">
        <v>1017</v>
      </c>
      <c r="B424" s="758"/>
      <c r="C424" s="760"/>
      <c r="D424" s="762"/>
      <c r="E424" s="760"/>
      <c r="F424" s="763"/>
      <c r="G424" s="763"/>
      <c r="H424" s="756"/>
      <c r="I424" s="422" t="str">
        <f>IF('Mapa R. Fiscal'!Y427="","",'Mapa R. Fiscal'!Y427)</f>
        <v/>
      </c>
      <c r="J424" s="422" t="str">
        <f>IF('Mapa R. Fiscal'!AA427="","",'Mapa R. Fiscal'!AA427)</f>
        <v/>
      </c>
      <c r="K424" s="422" t="str">
        <f t="shared" si="70"/>
        <v/>
      </c>
      <c r="L424" s="422" t="str">
        <f>IF('Mapa R. Fiscal'!AD427="","",'Mapa R. Fiscal'!AD427)</f>
        <v/>
      </c>
      <c r="M424" s="346" t="str">
        <f>IF('Mapa R. Fiscal'!P427="","",'Mapa R. Fiscal'!P427)</f>
        <v/>
      </c>
      <c r="N424" s="69"/>
      <c r="O424" s="69"/>
      <c r="P424" s="69"/>
      <c r="Q424" s="187"/>
    </row>
    <row r="425" spans="1:18" ht="51.75" customHeight="1" x14ac:dyDescent="0.25">
      <c r="A425" s="118" t="s">
        <v>1018</v>
      </c>
      <c r="B425" s="758"/>
      <c r="C425" s="760"/>
      <c r="D425" s="762"/>
      <c r="E425" s="760"/>
      <c r="F425" s="763"/>
      <c r="G425" s="763"/>
      <c r="H425" s="756"/>
      <c r="I425" s="422" t="str">
        <f>IF('Mapa R. Fiscal'!Y428="","",'Mapa R. Fiscal'!Y428)</f>
        <v/>
      </c>
      <c r="J425" s="422" t="str">
        <f>IF('Mapa R. Fiscal'!AA428="","",'Mapa R. Fiscal'!AA428)</f>
        <v/>
      </c>
      <c r="K425" s="422" t="str">
        <f t="shared" si="70"/>
        <v/>
      </c>
      <c r="L425" s="422" t="str">
        <f>IF('Mapa R. Fiscal'!AD428="","",'Mapa R. Fiscal'!AD428)</f>
        <v/>
      </c>
      <c r="M425" s="346" t="str">
        <f>IF('Mapa R. Fiscal'!P428="","",'Mapa R. Fiscal'!P428)</f>
        <v/>
      </c>
      <c r="N425" s="69"/>
      <c r="O425" s="69"/>
      <c r="P425" s="69"/>
      <c r="Q425" s="187"/>
    </row>
    <row r="426" spans="1:18" ht="51.75" customHeight="1" x14ac:dyDescent="0.25">
      <c r="A426" s="118" t="s">
        <v>1019</v>
      </c>
      <c r="B426" s="758"/>
      <c r="C426" s="760"/>
      <c r="D426" s="762"/>
      <c r="E426" s="760"/>
      <c r="F426" s="763"/>
      <c r="G426" s="763"/>
      <c r="H426" s="756"/>
      <c r="I426" s="422" t="str">
        <f>IF('Mapa R. Fiscal'!Y429="","",'Mapa R. Fiscal'!Y429)</f>
        <v/>
      </c>
      <c r="J426" s="422" t="str">
        <f>IF('Mapa R. Fiscal'!AA429="","",'Mapa R. Fiscal'!AA429)</f>
        <v/>
      </c>
      <c r="K426" s="422" t="str">
        <f t="shared" si="70"/>
        <v/>
      </c>
      <c r="L426" s="422" t="str">
        <f>IF('Mapa R. Fiscal'!AD429="","",'Mapa R. Fiscal'!AD429)</f>
        <v/>
      </c>
      <c r="M426" s="346" t="str">
        <f>IF('Mapa R. Fiscal'!P429="","",'Mapa R. Fiscal'!P429)</f>
        <v/>
      </c>
      <c r="N426" s="69"/>
      <c r="O426" s="69"/>
      <c r="P426" s="69"/>
      <c r="Q426" s="187"/>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7wEu8isjx/ASmPMzUfUpTEqnMsxKFVTA6BhARiI5S1EQH3Gzwpamt2xwBS7nJqOuytzkj7tjJpZ1a+7Fp1WgRA==" saltValue="Y92xlBHLagATqw9ncAN/lg=="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77" priority="5" operator="containsText" text="Bajo">
      <formula>NOT(ISERROR(SEARCH("Bajo",H7)))</formula>
    </cfRule>
    <cfRule type="containsText" dxfId="176" priority="6" operator="containsText" text="Moderado">
      <formula>NOT(ISERROR(SEARCH("Moderado",H7)))</formula>
    </cfRule>
    <cfRule type="containsText" dxfId="175" priority="7" operator="containsText" text="Alto">
      <formula>NOT(ISERROR(SEARCH("Alto",H7)))</formula>
    </cfRule>
    <cfRule type="containsText" dxfId="174" priority="8" operator="containsText" text="Extremo">
      <formula>NOT(ISERROR(SEARCH("Extremo",H7)))</formula>
    </cfRule>
  </conditionalFormatting>
  <conditionalFormatting sqref="H355 H361 H367 H373 H379 H385 H391 H397 H403 H409 H415 H421">
    <cfRule type="containsText" dxfId="173" priority="17" operator="containsText" text="Bajo">
      <formula>NOT(ISERROR(SEARCH("Bajo",H355)))</formula>
    </cfRule>
    <cfRule type="containsText" dxfId="172" priority="18" operator="containsText" text="Moderado">
      <formula>NOT(ISERROR(SEARCH("Moderado",H355)))</formula>
    </cfRule>
    <cfRule type="containsText" dxfId="171" priority="19" operator="containsText" text="Alto">
      <formula>NOT(ISERROR(SEARCH("Alto",H355)))</formula>
    </cfRule>
    <cfRule type="containsText" dxfId="170" priority="20" operator="containsText" text="Extremo">
      <formula>NOT(ISERROR(SEARCH("Extremo",H355)))</formula>
    </cfRule>
  </conditionalFormatting>
  <conditionalFormatting sqref="H427:H572">
    <cfRule type="containsText" dxfId="169" priority="21" operator="containsText" text="Zona Baja">
      <formula>NOT(ISERROR(SEARCH("Zona Baja",H427)))</formula>
    </cfRule>
    <cfRule type="containsText" dxfId="168" priority="22" operator="containsText" text="Zona Moderada">
      <formula>NOT(ISERROR(SEARCH("Zona Moderada",H427)))</formula>
    </cfRule>
    <cfRule type="containsText" dxfId="167" priority="23" operator="containsText" text="Zona Alta">
      <formula>NOT(ISERROR(SEARCH("Zona Alta",H427)))</formula>
    </cfRule>
    <cfRule type="containsText" dxfId="166" priority="24" operator="containsText" text="Zona Extrema">
      <formula>NOT(ISERROR(SEARCH("Zona Extrema",H427)))</formula>
    </cfRule>
  </conditionalFormatting>
  <conditionalFormatting sqref="K7:K426">
    <cfRule type="containsText" dxfId="165" priority="1" operator="containsText" text="Extremo">
      <formula>NOT(ISERROR(SEARCH("Extremo",K7)))</formula>
    </cfRule>
    <cfRule type="containsText" dxfId="164" priority="2" operator="containsText" text="Alto">
      <formula>NOT(ISERROR(SEARCH("Alto",K7)))</formula>
    </cfRule>
    <cfRule type="containsText" dxfId="163" priority="3" operator="containsText" text="Moderado">
      <formula>NOT(ISERROR(SEARCH("Moderado",K7)))</formula>
    </cfRule>
    <cfRule type="containsText" dxfId="162"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Q11" sqref="Q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75" t="s">
        <v>1020</v>
      </c>
      <c r="C1" s="775"/>
      <c r="D1" s="77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9"/>
      <c r="C3" s="290" t="s">
        <v>1021</v>
      </c>
      <c r="D3" s="290" t="s">
        <v>560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1" t="s">
        <v>1022</v>
      </c>
      <c r="C4" s="292" t="s">
        <v>1023</v>
      </c>
      <c r="D4" s="29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4" t="s">
        <v>1024</v>
      </c>
      <c r="C5" s="295" t="s">
        <v>1025</v>
      </c>
      <c r="D5" s="29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7" t="s">
        <v>1026</v>
      </c>
      <c r="C6" s="295" t="s">
        <v>1027</v>
      </c>
      <c r="D6" s="29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8" t="s">
        <v>1028</v>
      </c>
      <c r="C7" s="295" t="s">
        <v>1029</v>
      </c>
      <c r="D7" s="29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9" t="s">
        <v>1030</v>
      </c>
      <c r="C8" s="295" t="s">
        <v>1031</v>
      </c>
      <c r="D8" s="29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0"/>
      <c r="C9" s="300"/>
      <c r="D9" s="30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1"/>
      <c r="B10" s="342"/>
      <c r="C10" s="341"/>
      <c r="D10" s="341"/>
      <c r="E10" s="341"/>
      <c r="F10" s="341"/>
      <c r="G10" s="341"/>
      <c r="H10" s="341"/>
      <c r="I10" s="341"/>
      <c r="J10" s="341"/>
      <c r="K10" s="341"/>
      <c r="L10" s="341"/>
      <c r="M10" s="341"/>
      <c r="N10" s="341"/>
      <c r="O10" s="341"/>
      <c r="P10" s="34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1"/>
      <c r="B11" s="341"/>
      <c r="C11" s="341"/>
      <c r="D11" s="341"/>
      <c r="E11" s="341"/>
      <c r="F11" s="341"/>
      <c r="G11" s="341"/>
      <c r="H11" s="341"/>
      <c r="I11" s="341"/>
      <c r="J11" s="341"/>
      <c r="K11" s="341"/>
      <c r="L11" s="341"/>
      <c r="M11" s="341"/>
      <c r="N11" s="341"/>
      <c r="O11" s="341"/>
      <c r="P11" s="34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1"/>
      <c r="B12" s="341"/>
      <c r="C12" s="341"/>
      <c r="D12" s="341"/>
      <c r="E12" s="341"/>
      <c r="F12" s="341"/>
      <c r="G12" s="341"/>
      <c r="H12" s="341"/>
      <c r="I12" s="341"/>
      <c r="J12" s="341"/>
      <c r="K12" s="341"/>
      <c r="L12" s="341"/>
      <c r="M12" s="341"/>
      <c r="N12" s="341"/>
      <c r="O12" s="341"/>
      <c r="P12" s="34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1"/>
      <c r="B13" s="341"/>
      <c r="C13" s="341"/>
      <c r="D13" s="341"/>
      <c r="E13" s="341"/>
      <c r="F13" s="341"/>
      <c r="G13" s="341"/>
      <c r="H13" s="341"/>
      <c r="I13" s="341"/>
      <c r="J13" s="341"/>
      <c r="K13" s="341"/>
      <c r="L13" s="341"/>
      <c r="M13" s="341"/>
      <c r="N13" s="341"/>
      <c r="O13" s="341"/>
      <c r="P13" s="34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1"/>
      <c r="B14" s="341"/>
      <c r="C14" s="341"/>
      <c r="D14" s="341"/>
      <c r="E14" s="341"/>
      <c r="F14" s="341"/>
      <c r="G14" s="341"/>
      <c r="H14" s="341"/>
      <c r="I14" s="341"/>
      <c r="J14" s="341"/>
      <c r="K14" s="341"/>
      <c r="L14" s="341"/>
      <c r="M14" s="341"/>
      <c r="N14" s="341"/>
      <c r="O14" s="341"/>
      <c r="P14" s="34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1"/>
      <c r="B15" s="341"/>
      <c r="C15" s="341"/>
      <c r="D15" s="341"/>
      <c r="E15" s="341"/>
      <c r="F15" s="341"/>
      <c r="G15" s="341"/>
      <c r="H15" s="341"/>
      <c r="I15" s="341"/>
      <c r="J15" s="341"/>
      <c r="K15" s="341"/>
      <c r="L15" s="341"/>
      <c r="M15" s="341"/>
      <c r="N15" s="341"/>
      <c r="O15" s="341"/>
      <c r="P15" s="34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1"/>
      <c r="B16" s="341"/>
      <c r="C16" s="341"/>
      <c r="D16" s="341"/>
      <c r="E16" s="341"/>
      <c r="F16" s="341"/>
      <c r="G16" s="341"/>
      <c r="H16" s="341"/>
      <c r="I16" s="341"/>
      <c r="J16" s="341"/>
      <c r="K16" s="341"/>
      <c r="L16" s="341"/>
      <c r="M16" s="341"/>
      <c r="N16" s="341"/>
      <c r="O16" s="341"/>
      <c r="P16" s="34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1"/>
      <c r="B17" s="341"/>
      <c r="C17" s="341"/>
      <c r="D17" s="341"/>
      <c r="E17" s="341"/>
      <c r="F17" s="341"/>
      <c r="G17" s="341"/>
      <c r="H17" s="341"/>
      <c r="I17" s="341"/>
      <c r="J17" s="341"/>
      <c r="K17" s="341"/>
      <c r="L17" s="341"/>
      <c r="M17" s="341"/>
      <c r="N17" s="341"/>
      <c r="O17" s="341"/>
      <c r="P17" s="34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1"/>
      <c r="B18" s="341"/>
      <c r="C18" s="341"/>
      <c r="D18" s="341"/>
      <c r="E18" s="341"/>
      <c r="F18" s="341"/>
      <c r="G18" s="341"/>
      <c r="H18" s="341"/>
      <c r="I18" s="341"/>
      <c r="J18" s="341"/>
      <c r="K18" s="341"/>
      <c r="L18" s="341"/>
      <c r="M18" s="341"/>
      <c r="N18" s="341"/>
      <c r="O18" s="341"/>
      <c r="P18" s="34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1"/>
      <c r="B19" s="341"/>
      <c r="C19" s="341"/>
      <c r="D19" s="341"/>
      <c r="E19" s="341"/>
      <c r="F19" s="341"/>
      <c r="G19" s="341"/>
      <c r="H19" s="341"/>
      <c r="I19" s="341"/>
      <c r="J19" s="341"/>
      <c r="K19" s="341"/>
      <c r="L19" s="341"/>
      <c r="M19" s="341"/>
      <c r="N19" s="341"/>
      <c r="O19" s="341"/>
      <c r="P19" s="34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1"/>
      <c r="B20" s="341"/>
      <c r="C20" s="341"/>
      <c r="D20" s="341"/>
      <c r="E20" s="341"/>
      <c r="F20" s="341"/>
      <c r="G20" s="341"/>
      <c r="H20" s="341"/>
      <c r="I20" s="341"/>
      <c r="J20" s="341"/>
      <c r="K20" s="341"/>
      <c r="L20" s="341"/>
      <c r="M20" s="341"/>
      <c r="N20" s="341"/>
      <c r="O20" s="341"/>
      <c r="P20" s="34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1"/>
      <c r="B21" s="341"/>
      <c r="C21" s="341"/>
      <c r="D21" s="341"/>
      <c r="E21" s="341"/>
      <c r="F21" s="341"/>
      <c r="G21" s="341"/>
      <c r="H21" s="341"/>
      <c r="I21" s="341"/>
      <c r="J21" s="341"/>
      <c r="K21" s="341"/>
      <c r="L21" s="341"/>
      <c r="M21" s="341"/>
      <c r="N21" s="341"/>
      <c r="O21" s="341"/>
      <c r="P21" s="34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1"/>
      <c r="B22" s="341"/>
      <c r="C22" s="341"/>
      <c r="D22" s="341"/>
      <c r="E22" s="341"/>
      <c r="F22" s="341"/>
      <c r="G22" s="341"/>
      <c r="H22" s="341"/>
      <c r="I22" s="341"/>
      <c r="J22" s="341"/>
      <c r="K22" s="341"/>
      <c r="L22" s="341"/>
      <c r="M22" s="341"/>
      <c r="N22" s="341"/>
      <c r="O22" s="341"/>
      <c r="P22" s="34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1"/>
      <c r="B23" s="341"/>
      <c r="C23" s="341"/>
      <c r="D23" s="341"/>
      <c r="E23" s="341"/>
      <c r="F23" s="341"/>
      <c r="G23" s="341"/>
      <c r="H23" s="341"/>
      <c r="I23" s="341"/>
      <c r="J23" s="341"/>
      <c r="K23" s="341"/>
      <c r="L23" s="341"/>
      <c r="M23" s="341"/>
      <c r="N23" s="341"/>
      <c r="O23" s="341"/>
      <c r="P23" s="34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1"/>
      <c r="B24" s="341"/>
      <c r="C24" s="341"/>
      <c r="D24" s="341"/>
      <c r="E24" s="341"/>
      <c r="F24" s="341"/>
      <c r="G24" s="341"/>
      <c r="H24" s="341"/>
      <c r="I24" s="341"/>
      <c r="J24" s="341"/>
      <c r="K24" s="341"/>
      <c r="L24" s="341"/>
      <c r="M24" s="341"/>
      <c r="N24" s="341"/>
      <c r="O24" s="341"/>
      <c r="P24" s="34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1"/>
      <c r="B25" s="341"/>
      <c r="C25" s="341"/>
      <c r="D25" s="341"/>
      <c r="E25" s="341"/>
      <c r="F25" s="341"/>
      <c r="G25" s="341"/>
      <c r="H25" s="341"/>
      <c r="I25" s="341"/>
      <c r="J25" s="341"/>
      <c r="K25" s="341"/>
      <c r="L25" s="341"/>
      <c r="M25" s="341"/>
      <c r="N25" s="341"/>
      <c r="O25" s="341"/>
      <c r="P25" s="34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1"/>
      <c r="B26" s="341"/>
      <c r="C26" s="341"/>
      <c r="D26" s="341"/>
      <c r="E26" s="341"/>
      <c r="F26" s="341"/>
      <c r="G26" s="341"/>
      <c r="H26" s="341"/>
      <c r="I26" s="341"/>
      <c r="J26" s="341"/>
      <c r="K26" s="341"/>
      <c r="L26" s="341"/>
      <c r="M26" s="341"/>
      <c r="N26" s="341"/>
      <c r="O26" s="341"/>
      <c r="P26" s="34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1"/>
      <c r="B27" s="341"/>
      <c r="C27" s="341"/>
      <c r="D27" s="341"/>
      <c r="E27" s="341"/>
      <c r="F27" s="341"/>
      <c r="G27" s="341"/>
      <c r="H27" s="341"/>
      <c r="I27" s="341"/>
      <c r="J27" s="341"/>
      <c r="K27" s="341"/>
      <c r="L27" s="341"/>
      <c r="M27" s="341"/>
      <c r="N27" s="341"/>
      <c r="O27" s="341"/>
      <c r="P27" s="34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1"/>
      <c r="B28" s="341"/>
      <c r="C28" s="341"/>
      <c r="D28" s="341"/>
      <c r="E28" s="341"/>
      <c r="F28" s="341"/>
      <c r="G28" s="341"/>
      <c r="H28" s="341"/>
      <c r="I28" s="341"/>
      <c r="J28" s="341"/>
      <c r="K28" s="341"/>
      <c r="L28" s="341"/>
      <c r="M28" s="341"/>
      <c r="N28" s="341"/>
      <c r="O28" s="341"/>
      <c r="P28" s="34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1"/>
      <c r="B29" s="341"/>
      <c r="C29" s="341"/>
      <c r="D29" s="341"/>
      <c r="E29" s="341"/>
      <c r="F29" s="341"/>
      <c r="G29" s="341"/>
      <c r="H29" s="341"/>
      <c r="I29" s="341"/>
      <c r="J29" s="341"/>
      <c r="K29" s="341"/>
      <c r="L29" s="341"/>
      <c r="M29" s="341"/>
      <c r="N29" s="341"/>
      <c r="O29" s="341"/>
      <c r="P29" s="34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1"/>
      <c r="B30" s="341"/>
      <c r="C30" s="341"/>
      <c r="D30" s="341"/>
      <c r="E30" s="341"/>
      <c r="F30" s="341"/>
      <c r="G30" s="341"/>
      <c r="H30" s="341"/>
      <c r="I30" s="341"/>
      <c r="J30" s="341"/>
      <c r="K30" s="341"/>
      <c r="L30" s="341"/>
      <c r="M30" s="341"/>
      <c r="N30" s="341"/>
      <c r="O30" s="341"/>
      <c r="P30" s="34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1"/>
      <c r="B31" s="341"/>
      <c r="C31" s="341"/>
      <c r="D31" s="341"/>
      <c r="E31" s="341"/>
      <c r="F31" s="341"/>
      <c r="G31" s="341"/>
      <c r="H31" s="341"/>
      <c r="I31" s="341"/>
      <c r="J31" s="341"/>
      <c r="K31" s="341"/>
      <c r="L31" s="341"/>
      <c r="M31" s="341"/>
      <c r="N31" s="341"/>
      <c r="O31" s="341"/>
      <c r="P31" s="34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1"/>
      <c r="B32" s="341"/>
      <c r="C32" s="341"/>
      <c r="D32" s="341"/>
      <c r="E32" s="341"/>
      <c r="F32" s="341"/>
      <c r="G32" s="341"/>
      <c r="H32" s="341"/>
      <c r="I32" s="341"/>
      <c r="J32" s="341"/>
      <c r="K32" s="341"/>
      <c r="L32" s="341"/>
      <c r="M32" s="341"/>
      <c r="N32" s="341"/>
      <c r="O32" s="341"/>
      <c r="P32" s="34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1"/>
      <c r="B33" s="318"/>
      <c r="C33" s="318"/>
      <c r="D33" s="318"/>
      <c r="E33" s="341"/>
      <c r="F33" s="341"/>
      <c r="G33" s="341"/>
      <c r="H33" s="341"/>
      <c r="I33" s="341"/>
      <c r="J33" s="341"/>
      <c r="K33" s="341"/>
      <c r="L33" s="341"/>
      <c r="M33" s="341"/>
      <c r="N33" s="341"/>
      <c r="O33" s="341"/>
      <c r="P33" s="341"/>
      <c r="Q33" s="15"/>
      <c r="R33" s="15"/>
      <c r="S33" s="15"/>
      <c r="T33" s="15"/>
      <c r="U33" s="15"/>
      <c r="V33" s="15"/>
      <c r="W33" s="15"/>
      <c r="X33" s="15"/>
      <c r="Y33" s="15"/>
      <c r="Z33" s="15"/>
      <c r="AA33" s="15"/>
      <c r="AB33" s="15"/>
      <c r="AC33" s="15"/>
      <c r="AD33" s="15"/>
      <c r="AE33" s="15"/>
    </row>
    <row r="34" spans="1:31" x14ac:dyDescent="0.25">
      <c r="A34" s="341"/>
      <c r="B34" s="318"/>
      <c r="C34" s="318"/>
      <c r="D34" s="318"/>
      <c r="E34" s="341"/>
      <c r="F34" s="341"/>
      <c r="G34" s="341"/>
      <c r="H34" s="341"/>
      <c r="I34" s="341"/>
      <c r="J34" s="341"/>
      <c r="K34" s="341"/>
      <c r="L34" s="341"/>
      <c r="M34" s="341"/>
      <c r="N34" s="341"/>
      <c r="O34" s="341"/>
      <c r="P34" s="341"/>
      <c r="Q34" s="15"/>
      <c r="R34" s="15"/>
      <c r="S34" s="15"/>
      <c r="T34" s="15"/>
      <c r="U34" s="15"/>
      <c r="V34" s="15"/>
      <c r="W34" s="15"/>
      <c r="X34" s="15"/>
      <c r="Y34" s="15"/>
      <c r="Z34" s="15"/>
      <c r="AA34" s="15"/>
      <c r="AB34" s="15"/>
      <c r="AC34" s="15"/>
      <c r="AD34" s="15"/>
      <c r="AE34" s="15"/>
    </row>
    <row r="35" spans="1:31" x14ac:dyDescent="0.25">
      <c r="A35" s="341"/>
      <c r="B35" s="318"/>
      <c r="C35" s="318"/>
      <c r="D35" s="318"/>
      <c r="E35" s="318"/>
      <c r="F35" s="318"/>
      <c r="G35" s="318"/>
      <c r="H35" s="318"/>
      <c r="I35" s="318"/>
      <c r="J35" s="318"/>
      <c r="K35" s="318"/>
      <c r="L35" s="318"/>
      <c r="M35" s="318"/>
      <c r="N35" s="318"/>
      <c r="O35" s="318"/>
      <c r="P35" s="31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6" sqref="B6:AM55"/>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17" t="s">
        <v>47</v>
      </c>
      <c r="B1" s="517"/>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Q11" sqref="Q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6" t="s">
        <v>1032</v>
      </c>
      <c r="C1" s="776"/>
      <c r="D1" s="77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1"/>
      <c r="C3" s="302" t="s">
        <v>1033</v>
      </c>
      <c r="D3" s="302" t="s">
        <v>1034</v>
      </c>
      <c r="E3" s="15"/>
      <c r="F3" s="15"/>
      <c r="G3" s="15"/>
      <c r="H3" s="15"/>
      <c r="I3" s="15"/>
      <c r="J3" s="15"/>
      <c r="K3" s="15"/>
      <c r="L3" s="15"/>
      <c r="M3" s="15"/>
      <c r="N3" s="15"/>
      <c r="O3" s="15"/>
      <c r="P3" s="15"/>
      <c r="Q3" s="15"/>
      <c r="R3" s="15"/>
      <c r="S3" s="15"/>
      <c r="T3" s="15"/>
      <c r="U3" s="15"/>
    </row>
    <row r="4" spans="1:21" ht="33.75" x14ac:dyDescent="0.25">
      <c r="A4" s="303" t="s">
        <v>77</v>
      </c>
      <c r="B4" s="304" t="s">
        <v>1035</v>
      </c>
      <c r="C4" s="305" t="s">
        <v>1036</v>
      </c>
      <c r="D4" s="306" t="s">
        <v>1037</v>
      </c>
      <c r="E4" s="15"/>
      <c r="F4" s="15"/>
      <c r="G4" s="15"/>
      <c r="H4" s="15"/>
      <c r="I4" s="15"/>
      <c r="J4" s="15"/>
      <c r="K4" s="15"/>
      <c r="L4" s="15"/>
      <c r="M4" s="15"/>
      <c r="N4" s="15"/>
      <c r="O4" s="15"/>
      <c r="P4" s="15"/>
      <c r="Q4" s="15"/>
      <c r="R4" s="15"/>
      <c r="S4" s="15"/>
      <c r="T4" s="15"/>
      <c r="U4" s="15"/>
    </row>
    <row r="5" spans="1:21" ht="101.25" x14ac:dyDescent="0.25">
      <c r="A5" s="303" t="s">
        <v>83</v>
      </c>
      <c r="B5" s="307" t="s">
        <v>1038</v>
      </c>
      <c r="C5" s="308" t="s">
        <v>1039</v>
      </c>
      <c r="D5" s="309" t="s">
        <v>1040</v>
      </c>
      <c r="E5" s="15"/>
      <c r="F5" s="15"/>
      <c r="G5" s="15"/>
      <c r="H5" s="15"/>
      <c r="I5" s="15"/>
      <c r="J5" s="15"/>
      <c r="K5" s="15"/>
      <c r="L5" s="15"/>
      <c r="M5" s="15"/>
      <c r="N5" s="15"/>
      <c r="O5" s="15"/>
      <c r="P5" s="15"/>
      <c r="Q5" s="15"/>
      <c r="R5" s="15"/>
      <c r="S5" s="15"/>
      <c r="T5" s="15"/>
      <c r="U5" s="15"/>
    </row>
    <row r="6" spans="1:21" ht="67.5" x14ac:dyDescent="0.25">
      <c r="A6" s="303" t="s">
        <v>90</v>
      </c>
      <c r="B6" s="310" t="s">
        <v>1041</v>
      </c>
      <c r="C6" s="308" t="s">
        <v>1042</v>
      </c>
      <c r="D6" s="309" t="s">
        <v>1043</v>
      </c>
      <c r="E6" s="15"/>
      <c r="F6" s="15"/>
      <c r="G6" s="15"/>
      <c r="H6" s="15"/>
      <c r="I6" s="15"/>
      <c r="J6" s="15"/>
      <c r="K6" s="15"/>
      <c r="L6" s="15"/>
      <c r="M6" s="15"/>
      <c r="N6" s="15"/>
      <c r="O6" s="15"/>
      <c r="P6" s="15"/>
      <c r="Q6" s="15"/>
      <c r="R6" s="15"/>
      <c r="S6" s="15"/>
      <c r="T6" s="15"/>
      <c r="U6" s="15"/>
    </row>
    <row r="7" spans="1:21" ht="101.25" x14ac:dyDescent="0.25">
      <c r="A7" s="303" t="s">
        <v>97</v>
      </c>
      <c r="B7" s="311" t="s">
        <v>1044</v>
      </c>
      <c r="C7" s="308" t="s">
        <v>1045</v>
      </c>
      <c r="D7" s="309" t="s">
        <v>1046</v>
      </c>
      <c r="E7" s="15"/>
      <c r="F7" s="15"/>
      <c r="G7" s="15"/>
      <c r="H7" s="15"/>
      <c r="I7" s="15"/>
      <c r="J7" s="15"/>
      <c r="K7" s="15"/>
      <c r="L7" s="15"/>
      <c r="M7" s="15"/>
      <c r="N7" s="15"/>
      <c r="O7" s="15"/>
      <c r="P7" s="15"/>
      <c r="Q7" s="15"/>
      <c r="R7" s="15"/>
      <c r="S7" s="15"/>
      <c r="T7" s="15"/>
      <c r="U7" s="15"/>
    </row>
    <row r="8" spans="1:21" ht="67.5" x14ac:dyDescent="0.25">
      <c r="A8" s="303" t="s">
        <v>104</v>
      </c>
      <c r="B8" s="312" t="s">
        <v>1047</v>
      </c>
      <c r="C8" s="308" t="s">
        <v>1048</v>
      </c>
      <c r="D8" s="309" t="s">
        <v>1049</v>
      </c>
      <c r="E8" s="15"/>
      <c r="F8" s="15"/>
      <c r="G8" s="15"/>
      <c r="H8" s="15"/>
      <c r="I8" s="15"/>
      <c r="J8" s="15"/>
      <c r="K8" s="15"/>
      <c r="L8" s="15"/>
      <c r="M8" s="15"/>
      <c r="N8" s="15"/>
      <c r="O8" s="15"/>
      <c r="P8" s="15"/>
      <c r="Q8" s="15"/>
      <c r="R8" s="15"/>
      <c r="S8" s="15"/>
      <c r="T8" s="15"/>
      <c r="U8" s="15"/>
    </row>
    <row r="9" spans="1:21" ht="20.25" x14ac:dyDescent="0.25">
      <c r="A9" s="303"/>
      <c r="B9" s="303"/>
      <c r="C9" s="313"/>
      <c r="D9" s="313"/>
      <c r="E9" s="15"/>
      <c r="F9" s="15"/>
      <c r="G9" s="15"/>
      <c r="H9" s="15"/>
      <c r="I9" s="15"/>
      <c r="J9" s="15"/>
      <c r="K9" s="15"/>
      <c r="L9" s="15"/>
      <c r="M9" s="15"/>
      <c r="N9" s="15"/>
      <c r="O9" s="15"/>
      <c r="P9" s="15"/>
      <c r="Q9" s="15"/>
      <c r="R9" s="15"/>
      <c r="S9" s="15"/>
      <c r="T9" s="15"/>
      <c r="U9" s="15"/>
    </row>
    <row r="10" spans="1:21" ht="16.5" x14ac:dyDescent="0.25">
      <c r="A10" s="303"/>
      <c r="B10" s="348"/>
      <c r="C10" s="348"/>
      <c r="D10" s="348"/>
      <c r="E10" s="303"/>
      <c r="F10" s="15"/>
      <c r="G10" s="15"/>
      <c r="H10" s="15"/>
      <c r="I10" s="15"/>
      <c r="J10" s="15"/>
      <c r="K10" s="15"/>
      <c r="L10" s="15"/>
      <c r="M10" s="15"/>
      <c r="N10" s="15"/>
      <c r="O10" s="15"/>
      <c r="P10" s="15"/>
      <c r="Q10" s="15"/>
      <c r="R10" s="15"/>
      <c r="S10" s="15"/>
      <c r="T10" s="15"/>
      <c r="U10" s="15"/>
    </row>
    <row r="11" spans="1:21" x14ac:dyDescent="0.25">
      <c r="A11" s="303"/>
      <c r="B11" s="303" t="s">
        <v>1050</v>
      </c>
      <c r="C11" s="303" t="s">
        <v>1051</v>
      </c>
      <c r="D11" s="303" t="s">
        <v>546</v>
      </c>
      <c r="E11" s="303"/>
      <c r="F11" s="15"/>
      <c r="G11" s="15"/>
      <c r="H11" s="15"/>
      <c r="I11" s="15"/>
      <c r="J11" s="15"/>
      <c r="K11" s="15"/>
      <c r="L11" s="15"/>
      <c r="M11" s="15"/>
      <c r="N11" s="15"/>
      <c r="O11" s="15"/>
      <c r="P11" s="15"/>
      <c r="Q11" s="15"/>
      <c r="R11" s="15"/>
      <c r="S11" s="15"/>
      <c r="T11" s="15"/>
      <c r="U11" s="15"/>
    </row>
    <row r="12" spans="1:21" x14ac:dyDescent="0.25">
      <c r="A12" s="303"/>
      <c r="B12" s="303" t="s">
        <v>1052</v>
      </c>
      <c r="C12" s="303" t="s">
        <v>1053</v>
      </c>
      <c r="D12" s="303" t="s">
        <v>1054</v>
      </c>
      <c r="E12" s="303"/>
      <c r="F12" s="15"/>
      <c r="G12" s="15"/>
      <c r="H12" s="15"/>
      <c r="I12" s="15"/>
      <c r="J12" s="15"/>
      <c r="K12" s="15"/>
      <c r="L12" s="15"/>
      <c r="M12" s="15"/>
      <c r="N12" s="15"/>
      <c r="O12" s="15"/>
      <c r="P12" s="15"/>
      <c r="Q12" s="15"/>
      <c r="R12" s="15"/>
      <c r="S12" s="15"/>
      <c r="T12" s="15"/>
      <c r="U12" s="15"/>
    </row>
    <row r="13" spans="1:21" x14ac:dyDescent="0.25">
      <c r="A13" s="303"/>
      <c r="B13" s="303"/>
      <c r="C13" s="303" t="s">
        <v>1055</v>
      </c>
      <c r="D13" s="303" t="s">
        <v>1056</v>
      </c>
      <c r="E13" s="303"/>
      <c r="F13" s="15"/>
      <c r="G13" s="15"/>
      <c r="H13" s="15"/>
      <c r="I13" s="15"/>
      <c r="J13" s="15"/>
      <c r="K13" s="15"/>
      <c r="L13" s="15"/>
      <c r="M13" s="15"/>
      <c r="N13" s="15"/>
      <c r="O13" s="15"/>
      <c r="P13" s="15"/>
      <c r="Q13" s="15"/>
      <c r="R13" s="15"/>
      <c r="S13" s="15"/>
      <c r="T13" s="15"/>
      <c r="U13" s="15"/>
    </row>
    <row r="14" spans="1:21" x14ac:dyDescent="0.25">
      <c r="A14" s="303"/>
      <c r="B14" s="303"/>
      <c r="C14" s="303" t="s">
        <v>1057</v>
      </c>
      <c r="D14" s="303" t="s">
        <v>1058</v>
      </c>
      <c r="E14" s="303"/>
      <c r="F14" s="15"/>
      <c r="G14" s="15"/>
      <c r="H14" s="15"/>
      <c r="I14" s="15"/>
      <c r="J14" s="15"/>
      <c r="K14" s="15"/>
      <c r="L14" s="15"/>
      <c r="M14" s="15"/>
      <c r="N14" s="15"/>
      <c r="O14" s="15"/>
      <c r="P14" s="15"/>
      <c r="Q14" s="15"/>
      <c r="R14" s="15"/>
      <c r="S14" s="15"/>
      <c r="T14" s="15"/>
      <c r="U14" s="15"/>
    </row>
    <row r="15" spans="1:21" x14ac:dyDescent="0.25">
      <c r="A15" s="303"/>
      <c r="B15" s="303"/>
      <c r="C15" s="303" t="s">
        <v>1059</v>
      </c>
      <c r="D15" s="303" t="s">
        <v>1060</v>
      </c>
      <c r="E15" s="303"/>
      <c r="F15" s="15"/>
      <c r="G15" s="15"/>
      <c r="H15" s="15"/>
      <c r="I15" s="15"/>
      <c r="J15" s="15"/>
      <c r="K15" s="15"/>
      <c r="L15" s="15"/>
      <c r="M15" s="15"/>
      <c r="N15" s="15"/>
      <c r="O15" s="15"/>
      <c r="P15" s="15"/>
      <c r="Q15" s="15"/>
      <c r="R15" s="15"/>
      <c r="S15" s="15"/>
      <c r="T15" s="15"/>
      <c r="U15" s="15"/>
    </row>
    <row r="16" spans="1:21" x14ac:dyDescent="0.25">
      <c r="A16" s="303"/>
      <c r="B16" s="303"/>
      <c r="C16" s="303"/>
      <c r="D16" s="303"/>
      <c r="E16" s="303"/>
      <c r="F16" s="15"/>
      <c r="G16" s="15"/>
      <c r="H16" s="15"/>
      <c r="I16" s="15"/>
      <c r="J16" s="15"/>
      <c r="K16" s="15"/>
      <c r="L16" s="15"/>
      <c r="M16" s="15"/>
      <c r="N16" s="15"/>
      <c r="O16" s="15"/>
    </row>
    <row r="17" spans="1:15" x14ac:dyDescent="0.25">
      <c r="A17" s="303"/>
      <c r="B17" s="303"/>
      <c r="C17" s="303"/>
      <c r="D17" s="303"/>
      <c r="E17" s="303"/>
      <c r="F17" s="15"/>
      <c r="G17" s="15"/>
      <c r="H17" s="15"/>
      <c r="I17" s="15"/>
      <c r="J17" s="15"/>
      <c r="K17" s="15"/>
      <c r="L17" s="15"/>
      <c r="M17" s="15"/>
      <c r="N17" s="15"/>
      <c r="O17" s="15"/>
    </row>
    <row r="18" spans="1:15" x14ac:dyDescent="0.25">
      <c r="A18" s="303"/>
      <c r="B18" s="303"/>
      <c r="C18" s="303"/>
      <c r="D18" s="303"/>
      <c r="E18" s="303"/>
      <c r="F18" s="15"/>
      <c r="G18" s="15"/>
      <c r="H18" s="15"/>
      <c r="I18" s="15"/>
      <c r="J18" s="15"/>
      <c r="K18" s="15"/>
      <c r="L18" s="15"/>
      <c r="M18" s="15"/>
      <c r="N18" s="15"/>
      <c r="O18" s="15"/>
    </row>
    <row r="19" spans="1:15" x14ac:dyDescent="0.25">
      <c r="A19" s="303"/>
      <c r="B19" s="303"/>
      <c r="C19" s="303"/>
      <c r="D19" s="303"/>
      <c r="E19" s="303"/>
      <c r="F19" s="15"/>
      <c r="G19" s="15"/>
      <c r="H19" s="15"/>
      <c r="I19" s="15"/>
      <c r="J19" s="15"/>
      <c r="K19" s="15"/>
      <c r="L19" s="15"/>
      <c r="M19" s="15"/>
      <c r="N19" s="15"/>
      <c r="O19" s="15"/>
    </row>
    <row r="20" spans="1:15" x14ac:dyDescent="0.25">
      <c r="A20" s="303"/>
      <c r="B20" s="341"/>
      <c r="C20" s="341"/>
      <c r="D20" s="341"/>
      <c r="E20" s="341"/>
      <c r="F20" s="15"/>
      <c r="G20" s="15"/>
      <c r="H20" s="15"/>
      <c r="I20" s="15"/>
      <c r="J20" s="15"/>
      <c r="K20" s="15"/>
      <c r="L20" s="15"/>
      <c r="M20" s="15"/>
      <c r="N20" s="15"/>
      <c r="O20" s="15"/>
    </row>
    <row r="21" spans="1:15" x14ac:dyDescent="0.25">
      <c r="A21" s="303"/>
      <c r="B21" s="341"/>
      <c r="C21" s="341"/>
      <c r="D21" s="341"/>
      <c r="E21" s="341"/>
      <c r="F21" s="15"/>
      <c r="G21" s="15"/>
      <c r="H21" s="15"/>
      <c r="I21" s="15"/>
      <c r="J21" s="15"/>
      <c r="K21" s="15"/>
      <c r="L21" s="15"/>
      <c r="M21" s="15"/>
      <c r="N21" s="15"/>
      <c r="O21" s="15"/>
    </row>
    <row r="22" spans="1:15" ht="20.25" x14ac:dyDescent="0.25">
      <c r="A22" s="303"/>
      <c r="B22" s="341"/>
      <c r="C22" s="343"/>
      <c r="D22" s="343"/>
      <c r="E22" s="341"/>
      <c r="F22" s="15"/>
      <c r="G22" s="15"/>
      <c r="H22" s="15"/>
      <c r="I22" s="15"/>
      <c r="J22" s="15"/>
      <c r="K22" s="15"/>
      <c r="L22" s="15"/>
      <c r="M22" s="15"/>
      <c r="N22" s="15"/>
      <c r="O22" s="15"/>
    </row>
    <row r="23" spans="1:15" ht="20.25" x14ac:dyDescent="0.25">
      <c r="A23" s="303"/>
      <c r="B23" s="341"/>
      <c r="C23" s="343"/>
      <c r="D23" s="343"/>
      <c r="E23" s="341"/>
      <c r="F23" s="15"/>
      <c r="G23" s="15"/>
      <c r="H23" s="15"/>
      <c r="I23" s="15"/>
      <c r="J23" s="15"/>
      <c r="K23" s="15"/>
      <c r="L23" s="15"/>
      <c r="M23" s="15"/>
      <c r="N23" s="15"/>
      <c r="O23" s="15"/>
    </row>
    <row r="24" spans="1:15" ht="20.25" x14ac:dyDescent="0.25">
      <c r="A24" s="303"/>
      <c r="B24" s="341"/>
      <c r="C24" s="343"/>
      <c r="D24" s="343"/>
      <c r="E24" s="341"/>
      <c r="F24" s="15"/>
      <c r="G24" s="15"/>
      <c r="H24" s="15"/>
      <c r="I24" s="15"/>
      <c r="J24" s="15"/>
      <c r="K24" s="15"/>
      <c r="L24" s="15"/>
      <c r="M24" s="15"/>
      <c r="N24" s="15"/>
      <c r="O24" s="15"/>
    </row>
    <row r="25" spans="1:15" ht="20.25" x14ac:dyDescent="0.25">
      <c r="A25" s="303"/>
      <c r="B25" s="341"/>
      <c r="C25" s="343"/>
      <c r="D25" s="343"/>
      <c r="E25" s="341"/>
      <c r="F25" s="15"/>
      <c r="G25" s="15"/>
      <c r="H25" s="15"/>
      <c r="I25" s="15"/>
      <c r="J25" s="15"/>
      <c r="K25" s="15"/>
      <c r="L25" s="15"/>
      <c r="M25" s="15"/>
      <c r="N25" s="15"/>
      <c r="O25" s="15"/>
    </row>
    <row r="26" spans="1:15" ht="20.25" x14ac:dyDescent="0.25">
      <c r="A26" s="303"/>
      <c r="B26" s="341"/>
      <c r="C26" s="343"/>
      <c r="D26" s="343"/>
      <c r="E26" s="341"/>
      <c r="F26" s="15"/>
      <c r="G26" s="15"/>
      <c r="H26" s="15"/>
      <c r="I26" s="15"/>
      <c r="J26" s="15"/>
      <c r="K26" s="15"/>
      <c r="L26" s="15"/>
      <c r="M26" s="15"/>
      <c r="N26" s="15"/>
      <c r="O26" s="15"/>
    </row>
    <row r="27" spans="1:15" ht="20.25" x14ac:dyDescent="0.25">
      <c r="A27" s="303"/>
      <c r="B27" s="341"/>
      <c r="C27" s="343"/>
      <c r="D27" s="343"/>
      <c r="E27" s="341"/>
      <c r="F27" s="15"/>
      <c r="G27" s="15"/>
      <c r="H27" s="15"/>
      <c r="I27" s="15"/>
      <c r="J27" s="15"/>
      <c r="K27" s="15"/>
      <c r="L27" s="15"/>
      <c r="M27" s="15"/>
      <c r="N27" s="15"/>
      <c r="O27" s="15"/>
    </row>
    <row r="28" spans="1:15" ht="20.25" x14ac:dyDescent="0.25">
      <c r="A28" s="303"/>
      <c r="B28" s="341"/>
      <c r="C28" s="343"/>
      <c r="D28" s="343"/>
      <c r="E28" s="341"/>
      <c r="F28" s="15"/>
      <c r="G28" s="15"/>
      <c r="H28" s="15"/>
      <c r="I28" s="15"/>
      <c r="J28" s="15"/>
      <c r="K28" s="15"/>
      <c r="L28" s="15"/>
      <c r="M28" s="15"/>
      <c r="N28" s="15"/>
      <c r="O28" s="15"/>
    </row>
    <row r="29" spans="1:15" ht="20.25" x14ac:dyDescent="0.25">
      <c r="A29" s="303"/>
      <c r="B29" s="341"/>
      <c r="C29" s="343"/>
      <c r="D29" s="343"/>
      <c r="E29" s="341"/>
      <c r="F29" s="15"/>
      <c r="G29" s="15"/>
      <c r="H29" s="15"/>
      <c r="I29" s="15"/>
      <c r="J29" s="15"/>
      <c r="K29" s="15"/>
      <c r="L29" s="15"/>
      <c r="M29" s="15"/>
      <c r="N29" s="15"/>
      <c r="O29" s="15"/>
    </row>
    <row r="30" spans="1:15" ht="20.25" x14ac:dyDescent="0.25">
      <c r="A30" s="303"/>
      <c r="B30" s="341"/>
      <c r="C30" s="343"/>
      <c r="D30" s="343"/>
      <c r="E30" s="341"/>
      <c r="F30" s="15"/>
      <c r="G30" s="15"/>
      <c r="H30" s="15"/>
      <c r="I30" s="15"/>
      <c r="J30" s="15"/>
      <c r="K30" s="15"/>
      <c r="L30" s="15"/>
      <c r="M30" s="15"/>
      <c r="N30" s="15"/>
      <c r="O30" s="15"/>
    </row>
    <row r="31" spans="1:15" ht="20.25" x14ac:dyDescent="0.25">
      <c r="A31" s="303"/>
      <c r="B31" s="341"/>
      <c r="C31" s="343"/>
      <c r="D31" s="343"/>
      <c r="E31" s="341"/>
      <c r="F31" s="15"/>
      <c r="G31" s="15"/>
      <c r="H31" s="15"/>
      <c r="I31" s="15"/>
      <c r="J31" s="15"/>
      <c r="K31" s="15"/>
      <c r="L31" s="15"/>
      <c r="M31" s="15"/>
      <c r="N31" s="15"/>
      <c r="O31" s="15"/>
    </row>
    <row r="32" spans="1:15" ht="20.25" x14ac:dyDescent="0.25">
      <c r="A32" s="303"/>
      <c r="B32" s="341"/>
      <c r="C32" s="343"/>
      <c r="D32" s="343"/>
      <c r="E32" s="341"/>
      <c r="F32" s="15"/>
      <c r="G32" s="15"/>
      <c r="H32" s="15"/>
      <c r="I32" s="15"/>
      <c r="J32" s="15"/>
      <c r="K32" s="15"/>
      <c r="L32" s="15"/>
      <c r="M32" s="15"/>
      <c r="N32" s="15"/>
      <c r="O32" s="15"/>
    </row>
    <row r="33" spans="1:15" ht="20.25" x14ac:dyDescent="0.25">
      <c r="A33" s="303"/>
      <c r="B33" s="341"/>
      <c r="C33" s="343"/>
      <c r="D33" s="343"/>
      <c r="E33" s="341"/>
      <c r="F33" s="15"/>
      <c r="G33" s="15"/>
      <c r="H33" s="15"/>
      <c r="I33" s="15"/>
      <c r="J33" s="15"/>
      <c r="K33" s="15"/>
      <c r="L33" s="15"/>
      <c r="M33" s="15"/>
      <c r="N33" s="15"/>
      <c r="O33" s="15"/>
    </row>
    <row r="34" spans="1:15" ht="20.25" x14ac:dyDescent="0.25">
      <c r="A34" s="303"/>
      <c r="B34" s="341"/>
      <c r="C34" s="343"/>
      <c r="D34" s="343"/>
      <c r="E34" s="341"/>
      <c r="F34" s="15"/>
      <c r="G34" s="15"/>
      <c r="H34" s="15"/>
      <c r="I34" s="15"/>
      <c r="J34" s="15"/>
      <c r="K34" s="15"/>
      <c r="L34" s="15"/>
      <c r="M34" s="15"/>
      <c r="N34" s="15"/>
      <c r="O34" s="15"/>
    </row>
    <row r="35" spans="1:15" ht="20.25" x14ac:dyDescent="0.25">
      <c r="A35" s="303"/>
      <c r="B35" s="341"/>
      <c r="C35" s="343"/>
      <c r="D35" s="343"/>
      <c r="E35" s="341"/>
      <c r="F35" s="15"/>
      <c r="G35" s="15"/>
      <c r="H35" s="15"/>
      <c r="I35" s="15"/>
      <c r="J35" s="15"/>
      <c r="K35" s="15"/>
      <c r="L35" s="15"/>
      <c r="M35" s="15"/>
      <c r="N35" s="15"/>
      <c r="O35" s="15"/>
    </row>
    <row r="36" spans="1:15" ht="20.25" x14ac:dyDescent="0.25">
      <c r="A36" s="303"/>
      <c r="B36" s="341"/>
      <c r="C36" s="343"/>
      <c r="D36" s="343"/>
      <c r="E36" s="341"/>
      <c r="F36" s="15"/>
      <c r="G36" s="15"/>
      <c r="H36" s="15"/>
      <c r="I36" s="15"/>
      <c r="J36" s="15"/>
      <c r="K36" s="15"/>
      <c r="L36" s="15"/>
      <c r="M36" s="15"/>
      <c r="N36" s="15"/>
      <c r="O36" s="15"/>
    </row>
    <row r="37" spans="1:15" ht="20.25" x14ac:dyDescent="0.25">
      <c r="A37" s="303"/>
      <c r="B37" s="303"/>
      <c r="C37" s="313"/>
      <c r="D37" s="313"/>
      <c r="E37" s="15"/>
      <c r="F37" s="15"/>
      <c r="G37" s="15"/>
      <c r="H37" s="15"/>
      <c r="I37" s="15"/>
      <c r="J37" s="15"/>
      <c r="K37" s="15"/>
      <c r="L37" s="15"/>
      <c r="M37" s="15"/>
      <c r="N37" s="15"/>
      <c r="O37" s="15"/>
    </row>
    <row r="38" spans="1:15" ht="20.25" x14ac:dyDescent="0.25">
      <c r="A38" s="303"/>
      <c r="B38" s="303"/>
      <c r="C38" s="313"/>
      <c r="D38" s="313"/>
      <c r="E38" s="15"/>
      <c r="F38" s="15"/>
      <c r="G38" s="15"/>
      <c r="H38" s="15"/>
      <c r="I38" s="15"/>
      <c r="J38" s="15"/>
      <c r="K38" s="15"/>
      <c r="L38" s="15"/>
      <c r="M38" s="15"/>
      <c r="N38" s="15"/>
      <c r="O38" s="15"/>
    </row>
    <row r="39" spans="1:15" ht="20.25" x14ac:dyDescent="0.25">
      <c r="A39" s="303"/>
      <c r="B39" s="303"/>
      <c r="C39" s="313"/>
      <c r="D39" s="313"/>
      <c r="E39" s="15"/>
      <c r="F39" s="15"/>
      <c r="G39" s="15"/>
      <c r="H39" s="15"/>
      <c r="I39" s="15"/>
      <c r="J39" s="15"/>
      <c r="K39" s="15"/>
      <c r="L39" s="15"/>
      <c r="M39" s="15"/>
      <c r="N39" s="15"/>
      <c r="O39" s="15"/>
    </row>
    <row r="40" spans="1:15" ht="20.25" x14ac:dyDescent="0.25">
      <c r="A40" s="303"/>
      <c r="B40" s="303"/>
      <c r="C40" s="313"/>
      <c r="D40" s="313"/>
      <c r="E40" s="15"/>
      <c r="F40" s="15"/>
      <c r="G40" s="15"/>
      <c r="H40" s="15"/>
      <c r="I40" s="15"/>
      <c r="J40" s="15"/>
      <c r="K40" s="15"/>
      <c r="L40" s="15"/>
      <c r="M40" s="15"/>
      <c r="N40" s="15"/>
      <c r="O40" s="15"/>
    </row>
    <row r="41" spans="1:15" ht="20.25" x14ac:dyDescent="0.25">
      <c r="A41" s="303"/>
      <c r="B41" s="303"/>
      <c r="C41" s="313"/>
      <c r="D41" s="313"/>
      <c r="E41" s="15"/>
      <c r="F41" s="15"/>
      <c r="G41" s="15"/>
      <c r="H41" s="15"/>
      <c r="I41" s="15"/>
      <c r="J41" s="15"/>
      <c r="K41" s="15"/>
      <c r="L41" s="15"/>
      <c r="M41" s="15"/>
      <c r="N41" s="15"/>
      <c r="O41" s="15"/>
    </row>
    <row r="42" spans="1:15" ht="20.25" x14ac:dyDescent="0.25">
      <c r="A42" s="303"/>
      <c r="B42" s="303"/>
      <c r="C42" s="313"/>
      <c r="D42" s="313"/>
      <c r="E42" s="15"/>
      <c r="F42" s="15"/>
      <c r="G42" s="15"/>
      <c r="H42" s="15"/>
      <c r="I42" s="15"/>
      <c r="J42" s="15"/>
      <c r="K42" s="15"/>
      <c r="L42" s="15"/>
      <c r="M42" s="15"/>
      <c r="N42" s="15"/>
      <c r="O42" s="15"/>
    </row>
    <row r="43" spans="1:15" ht="20.25" x14ac:dyDescent="0.25">
      <c r="A43" s="303"/>
      <c r="B43" s="303"/>
      <c r="C43" s="313"/>
      <c r="D43" s="313"/>
      <c r="E43" s="15"/>
      <c r="F43" s="15"/>
      <c r="G43" s="15"/>
      <c r="H43" s="15"/>
      <c r="I43" s="15"/>
      <c r="J43" s="15"/>
      <c r="K43" s="15"/>
      <c r="L43" s="15"/>
      <c r="M43" s="15"/>
      <c r="N43" s="15"/>
      <c r="O43" s="15"/>
    </row>
    <row r="44" spans="1:15" ht="20.25" x14ac:dyDescent="0.25">
      <c r="A44" s="303"/>
      <c r="B44" s="303"/>
      <c r="C44" s="313"/>
      <c r="D44" s="313"/>
      <c r="E44" s="15"/>
      <c r="F44" s="15"/>
      <c r="G44" s="15"/>
      <c r="H44" s="15"/>
      <c r="I44" s="15"/>
      <c r="J44" s="15"/>
      <c r="K44" s="15"/>
      <c r="L44" s="15"/>
      <c r="M44" s="15"/>
      <c r="N44" s="15"/>
      <c r="O44" s="15"/>
    </row>
    <row r="45" spans="1:15" ht="20.25" x14ac:dyDescent="0.25">
      <c r="A45" s="303"/>
      <c r="B45" s="303"/>
      <c r="C45" s="313"/>
      <c r="D45" s="313"/>
      <c r="E45" s="15"/>
      <c r="F45" s="15"/>
      <c r="G45" s="15"/>
      <c r="H45" s="15"/>
      <c r="I45" s="15"/>
      <c r="J45" s="15"/>
      <c r="K45" s="15"/>
      <c r="L45" s="15"/>
      <c r="M45" s="15"/>
      <c r="N45" s="15"/>
      <c r="O45" s="15"/>
    </row>
    <row r="46" spans="1:15" ht="20.25" x14ac:dyDescent="0.25">
      <c r="A46" s="303"/>
      <c r="B46" s="303"/>
      <c r="C46" s="313"/>
      <c r="D46" s="313"/>
      <c r="E46" s="15"/>
      <c r="F46" s="15"/>
      <c r="G46" s="15"/>
      <c r="H46" s="15"/>
      <c r="I46" s="15"/>
      <c r="J46" s="15"/>
      <c r="K46" s="15"/>
      <c r="L46" s="15"/>
      <c r="M46" s="15"/>
      <c r="N46" s="15"/>
      <c r="O46" s="15"/>
    </row>
    <row r="47" spans="1:15" ht="20.25" x14ac:dyDescent="0.25">
      <c r="A47" s="303"/>
      <c r="B47" s="303"/>
      <c r="C47" s="313"/>
      <c r="D47" s="313"/>
      <c r="E47" s="15"/>
      <c r="F47" s="15"/>
      <c r="G47" s="15"/>
      <c r="H47" s="15"/>
      <c r="I47" s="15"/>
      <c r="J47" s="15"/>
      <c r="K47" s="15"/>
      <c r="L47" s="15"/>
      <c r="M47" s="15"/>
      <c r="N47" s="15"/>
      <c r="O47" s="15"/>
    </row>
    <row r="48" spans="1:15" ht="20.25" x14ac:dyDescent="0.25">
      <c r="A48" s="303"/>
      <c r="B48" s="303"/>
      <c r="C48" s="313"/>
      <c r="D48" s="313"/>
      <c r="E48" s="15"/>
      <c r="F48" s="15"/>
      <c r="G48" s="15"/>
      <c r="H48" s="15"/>
      <c r="I48" s="15"/>
      <c r="J48" s="15"/>
      <c r="K48" s="15"/>
      <c r="L48" s="15"/>
      <c r="M48" s="15"/>
      <c r="N48" s="15"/>
      <c r="O48" s="15"/>
    </row>
    <row r="49" spans="1:15" ht="20.25" x14ac:dyDescent="0.25">
      <c r="A49" s="303"/>
      <c r="B49" s="303"/>
      <c r="C49" s="313"/>
      <c r="D49" s="313"/>
      <c r="E49" s="15"/>
      <c r="F49" s="15"/>
      <c r="G49" s="15"/>
      <c r="H49" s="15"/>
      <c r="I49" s="15"/>
      <c r="J49" s="15"/>
      <c r="K49" s="15"/>
      <c r="L49" s="15"/>
      <c r="M49" s="15"/>
      <c r="N49" s="15"/>
      <c r="O49" s="15"/>
    </row>
    <row r="50" spans="1:15" ht="20.25" x14ac:dyDescent="0.25">
      <c r="A50" s="303"/>
      <c r="B50" s="303"/>
      <c r="C50" s="313"/>
      <c r="D50" s="313"/>
      <c r="E50" s="15"/>
      <c r="F50" s="15"/>
      <c r="G50" s="15"/>
      <c r="H50" s="15"/>
      <c r="I50" s="15"/>
      <c r="J50" s="15"/>
      <c r="K50" s="15"/>
      <c r="L50" s="15"/>
      <c r="M50" s="15"/>
      <c r="N50" s="15"/>
      <c r="O50" s="15"/>
    </row>
    <row r="51" spans="1:15" ht="20.25" x14ac:dyDescent="0.25">
      <c r="A51" s="303"/>
      <c r="B51" s="303"/>
      <c r="C51" s="313"/>
      <c r="D51" s="313"/>
      <c r="E51" s="15"/>
      <c r="F51" s="15"/>
      <c r="G51" s="15"/>
      <c r="H51" s="15"/>
      <c r="I51" s="15"/>
      <c r="J51" s="15"/>
      <c r="K51" s="15"/>
      <c r="L51" s="15"/>
      <c r="M51" s="15"/>
      <c r="N51" s="15"/>
      <c r="O51" s="15"/>
    </row>
    <row r="52" spans="1:15" ht="20.25" x14ac:dyDescent="0.25">
      <c r="A52" s="303"/>
      <c r="B52" s="314"/>
      <c r="C52" s="315"/>
      <c r="D52" s="315"/>
    </row>
    <row r="53" spans="1:15" ht="20.25" x14ac:dyDescent="0.25">
      <c r="A53" s="303"/>
      <c r="B53" s="314"/>
      <c r="C53" s="315"/>
      <c r="D53" s="315"/>
    </row>
    <row r="54" spans="1:15" ht="20.25" x14ac:dyDescent="0.25">
      <c r="A54" s="303"/>
      <c r="B54" s="314"/>
      <c r="C54" s="315"/>
      <c r="D54" s="315"/>
    </row>
    <row r="55" spans="1:15" ht="20.25" x14ac:dyDescent="0.25">
      <c r="A55" s="303"/>
      <c r="B55" s="314"/>
      <c r="C55" s="315"/>
      <c r="D55" s="315"/>
    </row>
    <row r="56" spans="1:15" ht="20.25" x14ac:dyDescent="0.25">
      <c r="A56" s="303"/>
      <c r="B56" s="314"/>
      <c r="C56" s="315"/>
      <c r="D56" s="315"/>
    </row>
    <row r="57" spans="1:15" ht="20.25" x14ac:dyDescent="0.25">
      <c r="A57" s="303"/>
      <c r="B57" s="314"/>
      <c r="C57" s="315"/>
      <c r="D57" s="315"/>
    </row>
    <row r="58" spans="1:15" ht="20.25" x14ac:dyDescent="0.25">
      <c r="A58" s="303"/>
      <c r="B58" s="314"/>
      <c r="C58" s="315"/>
      <c r="D58" s="315"/>
    </row>
    <row r="59" spans="1:15" ht="20.25" x14ac:dyDescent="0.25">
      <c r="A59" s="303"/>
      <c r="B59" s="314"/>
      <c r="C59" s="315"/>
      <c r="D59" s="315"/>
    </row>
    <row r="60" spans="1:15" ht="20.25" x14ac:dyDescent="0.25">
      <c r="A60" s="303"/>
      <c r="B60" s="314"/>
      <c r="C60" s="315"/>
      <c r="D60" s="315"/>
    </row>
    <row r="61" spans="1:15" ht="20.25" x14ac:dyDescent="0.25">
      <c r="A61" s="303"/>
      <c r="B61" s="314"/>
      <c r="C61" s="315"/>
      <c r="D61" s="315"/>
    </row>
    <row r="62" spans="1:15" ht="20.25" x14ac:dyDescent="0.25">
      <c r="A62" s="303"/>
      <c r="B62" s="314"/>
      <c r="C62" s="315"/>
      <c r="D62" s="315"/>
    </row>
    <row r="63" spans="1:15" ht="20.25" x14ac:dyDescent="0.25">
      <c r="A63" s="303"/>
      <c r="B63" s="314"/>
      <c r="C63" s="315"/>
      <c r="D63" s="315"/>
    </row>
    <row r="64" spans="1:15" ht="20.25" x14ac:dyDescent="0.25">
      <c r="A64" s="303"/>
      <c r="B64" s="314"/>
      <c r="C64" s="315"/>
      <c r="D64" s="315"/>
    </row>
    <row r="65" spans="1:4" ht="20.25" x14ac:dyDescent="0.25">
      <c r="A65" s="303"/>
      <c r="B65" s="314"/>
      <c r="C65" s="315"/>
      <c r="D65" s="315"/>
    </row>
    <row r="66" spans="1:4" ht="20.25" x14ac:dyDescent="0.25">
      <c r="A66" s="303"/>
      <c r="B66" s="314"/>
      <c r="C66" s="315"/>
      <c r="D66" s="315"/>
    </row>
    <row r="67" spans="1:4" ht="20.25" x14ac:dyDescent="0.25">
      <c r="A67" s="303"/>
      <c r="B67" s="314"/>
      <c r="C67" s="315"/>
      <c r="D67" s="315"/>
    </row>
    <row r="68" spans="1:4" ht="20.25" x14ac:dyDescent="0.25">
      <c r="A68" s="303"/>
      <c r="B68" s="314"/>
      <c r="C68" s="315"/>
      <c r="D68" s="315"/>
    </row>
    <row r="69" spans="1:4" ht="20.25" x14ac:dyDescent="0.25">
      <c r="A69" s="303"/>
      <c r="B69" s="314"/>
      <c r="C69" s="315"/>
      <c r="D69" s="315"/>
    </row>
    <row r="70" spans="1:4" ht="20.25" x14ac:dyDescent="0.25">
      <c r="A70" s="303"/>
      <c r="B70" s="314"/>
      <c r="C70" s="315"/>
      <c r="D70" s="315"/>
    </row>
    <row r="71" spans="1:4" ht="20.25" x14ac:dyDescent="0.25">
      <c r="A71" s="303"/>
      <c r="B71" s="314"/>
      <c r="C71" s="315"/>
      <c r="D71" s="315"/>
    </row>
    <row r="72" spans="1:4" ht="20.25" x14ac:dyDescent="0.25">
      <c r="A72" s="303"/>
      <c r="B72" s="314"/>
      <c r="C72" s="315"/>
      <c r="D72" s="315"/>
    </row>
    <row r="73" spans="1:4" ht="20.25" x14ac:dyDescent="0.25">
      <c r="A73" s="303"/>
      <c r="B73" s="314"/>
      <c r="C73" s="315"/>
      <c r="D73" s="315"/>
    </row>
    <row r="74" spans="1:4" ht="20.25" x14ac:dyDescent="0.25">
      <c r="A74" s="303"/>
      <c r="B74" s="314"/>
      <c r="C74" s="315"/>
      <c r="D74" s="315"/>
    </row>
    <row r="75" spans="1:4" ht="20.25" x14ac:dyDescent="0.25">
      <c r="A75" s="303"/>
      <c r="B75" s="314"/>
      <c r="C75" s="315"/>
      <c r="D75" s="315"/>
    </row>
    <row r="76" spans="1:4" ht="20.25" x14ac:dyDescent="0.25">
      <c r="A76" s="303"/>
      <c r="B76" s="314"/>
      <c r="C76" s="315"/>
      <c r="D76" s="315"/>
    </row>
    <row r="77" spans="1:4" ht="20.25" x14ac:dyDescent="0.25">
      <c r="A77" s="303"/>
      <c r="B77" s="314"/>
      <c r="C77" s="315"/>
      <c r="D77" s="315"/>
    </row>
    <row r="78" spans="1:4" ht="20.25" x14ac:dyDescent="0.25">
      <c r="A78" s="303"/>
      <c r="B78" s="314"/>
      <c r="C78" s="315"/>
      <c r="D78" s="315"/>
    </row>
    <row r="79" spans="1:4" ht="20.25" x14ac:dyDescent="0.25">
      <c r="A79" s="303"/>
      <c r="B79" s="314"/>
      <c r="C79" s="315"/>
      <c r="D79" s="315"/>
    </row>
    <row r="80" spans="1:4" ht="20.25" x14ac:dyDescent="0.25">
      <c r="A80" s="303"/>
      <c r="B80" s="314"/>
      <c r="C80" s="315"/>
      <c r="D80" s="315"/>
    </row>
    <row r="81" spans="1:4" ht="20.25" x14ac:dyDescent="0.25">
      <c r="A81" s="303"/>
      <c r="B81" s="314"/>
      <c r="C81" s="315"/>
      <c r="D81" s="315"/>
    </row>
    <row r="82" spans="1:4" ht="20.25" x14ac:dyDescent="0.25">
      <c r="A82" s="303"/>
      <c r="B82" s="314"/>
      <c r="C82" s="315"/>
      <c r="D82" s="315"/>
    </row>
    <row r="83" spans="1:4" ht="20.25" x14ac:dyDescent="0.25">
      <c r="A83" s="303"/>
      <c r="B83" s="314"/>
      <c r="C83" s="315"/>
      <c r="D83" s="315"/>
    </row>
    <row r="84" spans="1:4" ht="20.25" x14ac:dyDescent="0.25">
      <c r="A84" s="303"/>
      <c r="B84" s="314"/>
      <c r="C84" s="315"/>
      <c r="D84" s="315"/>
    </row>
    <row r="85" spans="1:4" ht="20.25" x14ac:dyDescent="0.25">
      <c r="A85" s="303"/>
      <c r="B85" s="314"/>
      <c r="C85" s="315"/>
      <c r="D85" s="315"/>
    </row>
    <row r="86" spans="1:4" ht="20.25" x14ac:dyDescent="0.25">
      <c r="A86" s="303"/>
      <c r="B86" s="314"/>
      <c r="C86" s="315"/>
      <c r="D86" s="315"/>
    </row>
    <row r="87" spans="1:4" ht="20.25" x14ac:dyDescent="0.25">
      <c r="A87" s="303"/>
      <c r="B87" s="314"/>
      <c r="C87" s="315"/>
      <c r="D87" s="315"/>
    </row>
    <row r="88" spans="1:4" ht="20.25" x14ac:dyDescent="0.25">
      <c r="A88" s="303"/>
      <c r="B88" s="314"/>
      <c r="C88" s="315"/>
      <c r="D88" s="315"/>
    </row>
    <row r="89" spans="1:4" ht="20.25" x14ac:dyDescent="0.25">
      <c r="A89" s="303"/>
      <c r="B89" s="314"/>
      <c r="C89" s="315"/>
      <c r="D89" s="315"/>
    </row>
    <row r="90" spans="1:4" ht="20.25" x14ac:dyDescent="0.25">
      <c r="A90" s="303"/>
      <c r="B90" s="314"/>
      <c r="C90" s="315"/>
      <c r="D90" s="315"/>
    </row>
    <row r="91" spans="1:4" ht="20.25" x14ac:dyDescent="0.25">
      <c r="A91" s="303"/>
      <c r="B91" s="314"/>
      <c r="C91" s="315"/>
      <c r="D91" s="315"/>
    </row>
    <row r="92" spans="1:4" ht="20.25" x14ac:dyDescent="0.25">
      <c r="A92" s="303"/>
      <c r="B92" s="314"/>
      <c r="C92" s="315"/>
      <c r="D92" s="315"/>
    </row>
    <row r="93" spans="1:4" ht="20.25" x14ac:dyDescent="0.25">
      <c r="A93" s="303"/>
      <c r="B93" s="314"/>
      <c r="C93" s="315"/>
      <c r="D93" s="315"/>
    </row>
    <row r="94" spans="1:4" ht="20.25" x14ac:dyDescent="0.25">
      <c r="A94" s="303"/>
      <c r="B94" s="314"/>
      <c r="C94" s="315"/>
      <c r="D94" s="315"/>
    </row>
    <row r="95" spans="1:4" ht="20.25" x14ac:dyDescent="0.25">
      <c r="A95" s="303"/>
      <c r="B95" s="314"/>
      <c r="C95" s="315"/>
      <c r="D95" s="315"/>
    </row>
    <row r="96" spans="1:4" ht="20.25" x14ac:dyDescent="0.25">
      <c r="A96" s="303"/>
      <c r="B96" s="314"/>
      <c r="C96" s="315"/>
      <c r="D96" s="315"/>
    </row>
    <row r="97" spans="1:4" ht="20.25" x14ac:dyDescent="0.25">
      <c r="A97" s="303"/>
      <c r="B97" s="314"/>
      <c r="C97" s="315"/>
      <c r="D97" s="315"/>
    </row>
    <row r="98" spans="1:4" ht="20.25" x14ac:dyDescent="0.25">
      <c r="A98" s="303"/>
      <c r="B98" s="314"/>
      <c r="C98" s="315"/>
      <c r="D98" s="315"/>
    </row>
    <row r="99" spans="1:4" ht="20.25" x14ac:dyDescent="0.25">
      <c r="A99" s="303"/>
      <c r="B99" s="314"/>
      <c r="C99" s="315"/>
      <c r="D99" s="315"/>
    </row>
    <row r="100" spans="1:4" ht="20.25" x14ac:dyDescent="0.25">
      <c r="A100" s="303"/>
      <c r="B100" s="314"/>
      <c r="C100" s="315"/>
      <c r="D100" s="315"/>
    </row>
    <row r="101" spans="1:4" ht="20.25" x14ac:dyDescent="0.25">
      <c r="A101" s="303"/>
      <c r="B101" s="314"/>
      <c r="C101" s="315"/>
      <c r="D101" s="315"/>
    </row>
    <row r="102" spans="1:4" ht="20.25" x14ac:dyDescent="0.25">
      <c r="A102" s="303"/>
      <c r="B102" s="314"/>
      <c r="C102" s="315"/>
      <c r="D102" s="315"/>
    </row>
    <row r="103" spans="1:4" ht="20.25" x14ac:dyDescent="0.25">
      <c r="A103" s="303"/>
      <c r="B103" s="314"/>
      <c r="C103" s="315"/>
      <c r="D103" s="315"/>
    </row>
    <row r="104" spans="1:4" ht="20.25" x14ac:dyDescent="0.25">
      <c r="A104" s="303"/>
      <c r="B104" s="314"/>
      <c r="C104" s="315"/>
      <c r="D104" s="315"/>
    </row>
    <row r="105" spans="1:4" ht="20.25" x14ac:dyDescent="0.25">
      <c r="A105" s="303"/>
      <c r="B105" s="314"/>
      <c r="C105" s="315"/>
      <c r="D105" s="315"/>
    </row>
    <row r="106" spans="1:4" ht="20.25" x14ac:dyDescent="0.25">
      <c r="A106" s="303"/>
      <c r="B106" s="314"/>
      <c r="C106" s="315"/>
      <c r="D106" s="315"/>
    </row>
    <row r="107" spans="1:4" ht="20.25" x14ac:dyDescent="0.25">
      <c r="A107" s="303"/>
      <c r="B107" s="314"/>
      <c r="C107" s="315"/>
      <c r="D107" s="315"/>
    </row>
    <row r="108" spans="1:4" ht="20.25" x14ac:dyDescent="0.25">
      <c r="A108" s="303"/>
      <c r="B108" s="314"/>
      <c r="C108" s="315"/>
      <c r="D108" s="315"/>
    </row>
    <row r="109" spans="1:4" ht="20.25" x14ac:dyDescent="0.25">
      <c r="A109" s="303"/>
      <c r="B109" s="314"/>
      <c r="C109" s="315"/>
      <c r="D109" s="315"/>
    </row>
    <row r="110" spans="1:4" ht="20.25" x14ac:dyDescent="0.25">
      <c r="A110" s="303"/>
      <c r="B110" s="314"/>
      <c r="C110" s="315"/>
      <c r="D110" s="315"/>
    </row>
    <row r="111" spans="1:4" ht="20.25" x14ac:dyDescent="0.25">
      <c r="A111" s="303"/>
      <c r="B111" s="314"/>
      <c r="C111" s="315"/>
      <c r="D111" s="315"/>
    </row>
    <row r="112" spans="1:4" ht="20.25" x14ac:dyDescent="0.25">
      <c r="A112" s="303"/>
      <c r="B112" s="314"/>
      <c r="C112" s="315"/>
      <c r="D112" s="315"/>
    </row>
    <row r="113" spans="1:4" ht="20.25" x14ac:dyDescent="0.25">
      <c r="A113" s="303"/>
      <c r="B113" s="314"/>
      <c r="C113" s="315"/>
      <c r="D113" s="315"/>
    </row>
    <row r="114" spans="1:4" ht="20.25" x14ac:dyDescent="0.25">
      <c r="A114" s="303"/>
      <c r="B114" s="314"/>
      <c r="C114" s="315"/>
      <c r="D114" s="315"/>
    </row>
    <row r="115" spans="1:4" ht="20.25" x14ac:dyDescent="0.25">
      <c r="A115" s="303"/>
      <c r="B115" s="314"/>
      <c r="C115" s="315"/>
      <c r="D115" s="315"/>
    </row>
    <row r="116" spans="1:4" ht="20.25" x14ac:dyDescent="0.25">
      <c r="A116" s="303"/>
      <c r="B116" s="314"/>
      <c r="C116" s="315"/>
      <c r="D116" s="315"/>
    </row>
    <row r="117" spans="1:4" ht="20.25" x14ac:dyDescent="0.25">
      <c r="A117" s="303"/>
      <c r="B117" s="314"/>
      <c r="C117" s="315"/>
      <c r="D117" s="315"/>
    </row>
    <row r="118" spans="1:4" ht="20.25" x14ac:dyDescent="0.25">
      <c r="A118" s="303"/>
      <c r="B118" s="314"/>
      <c r="C118" s="315"/>
      <c r="D118" s="315"/>
    </row>
    <row r="119" spans="1:4" ht="20.25" x14ac:dyDescent="0.25">
      <c r="A119" s="303"/>
      <c r="B119" s="314"/>
      <c r="C119" s="315"/>
      <c r="D119" s="315"/>
    </row>
    <row r="120" spans="1:4" ht="20.25" x14ac:dyDescent="0.25">
      <c r="A120" s="303"/>
      <c r="B120" s="314"/>
      <c r="C120" s="315"/>
      <c r="D120" s="315"/>
    </row>
    <row r="121" spans="1:4" ht="20.25" x14ac:dyDescent="0.25">
      <c r="A121" s="303"/>
      <c r="B121" s="314"/>
      <c r="C121" s="315"/>
      <c r="D121" s="315"/>
    </row>
    <row r="122" spans="1:4" ht="20.25" x14ac:dyDescent="0.25">
      <c r="A122" s="303"/>
      <c r="B122" s="314"/>
      <c r="C122" s="315"/>
      <c r="D122" s="315"/>
    </row>
    <row r="123" spans="1:4" ht="20.25" x14ac:dyDescent="0.25">
      <c r="A123" s="303"/>
      <c r="B123" s="314"/>
      <c r="C123" s="315"/>
      <c r="D123" s="315"/>
    </row>
    <row r="124" spans="1:4" ht="20.25" x14ac:dyDescent="0.25">
      <c r="A124" s="303"/>
      <c r="B124" s="314"/>
      <c r="C124" s="315"/>
      <c r="D124" s="315"/>
    </row>
    <row r="125" spans="1:4" ht="20.25" x14ac:dyDescent="0.25">
      <c r="A125" s="303"/>
      <c r="B125" s="314"/>
      <c r="C125" s="315"/>
      <c r="D125" s="315"/>
    </row>
    <row r="126" spans="1:4" ht="20.25" x14ac:dyDescent="0.25">
      <c r="A126" s="303"/>
      <c r="B126" s="314"/>
      <c r="C126" s="315"/>
      <c r="D126" s="315"/>
    </row>
    <row r="127" spans="1:4" ht="20.25" x14ac:dyDescent="0.25">
      <c r="A127" s="303"/>
      <c r="B127" s="314"/>
      <c r="C127" s="315"/>
      <c r="D127" s="315"/>
    </row>
    <row r="128" spans="1:4" ht="20.25" x14ac:dyDescent="0.25">
      <c r="A128" s="303"/>
      <c r="B128" s="314"/>
      <c r="C128" s="315"/>
      <c r="D128" s="315"/>
    </row>
    <row r="129" spans="1:4" ht="20.25" x14ac:dyDescent="0.25">
      <c r="A129" s="303"/>
      <c r="B129" s="314"/>
      <c r="C129" s="315"/>
      <c r="D129" s="315"/>
    </row>
    <row r="130" spans="1:4" ht="20.25" x14ac:dyDescent="0.25">
      <c r="A130" s="303"/>
      <c r="B130" s="314"/>
      <c r="C130" s="315"/>
      <c r="D130" s="315"/>
    </row>
    <row r="131" spans="1:4" ht="20.25" x14ac:dyDescent="0.25">
      <c r="A131" s="303"/>
      <c r="B131" s="314"/>
      <c r="C131" s="315"/>
      <c r="D131" s="315"/>
    </row>
    <row r="132" spans="1:4" ht="20.25" x14ac:dyDescent="0.25">
      <c r="A132" s="303"/>
      <c r="B132" s="314"/>
      <c r="C132" s="315"/>
      <c r="D132" s="315"/>
    </row>
    <row r="133" spans="1:4" ht="20.25" x14ac:dyDescent="0.25">
      <c r="A133" s="303"/>
      <c r="B133" s="314"/>
      <c r="C133" s="315"/>
      <c r="D133" s="315"/>
    </row>
    <row r="134" spans="1:4" ht="20.25" x14ac:dyDescent="0.25">
      <c r="A134" s="303"/>
      <c r="B134" s="314"/>
      <c r="C134" s="315"/>
      <c r="D134" s="315"/>
    </row>
    <row r="135" spans="1:4" ht="20.25" x14ac:dyDescent="0.25">
      <c r="A135" s="303"/>
      <c r="B135" s="314"/>
      <c r="C135" s="315"/>
      <c r="D135" s="315"/>
    </row>
    <row r="136" spans="1:4" ht="20.25" x14ac:dyDescent="0.25">
      <c r="A136" s="303"/>
      <c r="B136" s="314"/>
      <c r="C136" s="315"/>
      <c r="D136" s="315"/>
    </row>
    <row r="137" spans="1:4" ht="20.25" x14ac:dyDescent="0.25">
      <c r="A137" s="303"/>
      <c r="B137" s="314"/>
      <c r="C137" s="315"/>
      <c r="D137" s="315"/>
    </row>
    <row r="138" spans="1:4" ht="20.25" x14ac:dyDescent="0.25">
      <c r="A138" s="303"/>
      <c r="B138" s="314"/>
      <c r="C138" s="315"/>
      <c r="D138" s="315"/>
    </row>
    <row r="139" spans="1:4" ht="20.25" x14ac:dyDescent="0.25">
      <c r="A139" s="303"/>
      <c r="B139" s="314"/>
      <c r="C139" s="315"/>
      <c r="D139" s="315"/>
    </row>
    <row r="140" spans="1:4" ht="20.25" x14ac:dyDescent="0.25">
      <c r="A140" s="303"/>
      <c r="B140" s="314"/>
      <c r="C140" s="315"/>
      <c r="D140" s="315"/>
    </row>
    <row r="141" spans="1:4" ht="20.25" x14ac:dyDescent="0.25">
      <c r="A141" s="303"/>
      <c r="B141" s="314"/>
      <c r="C141" s="315"/>
      <c r="D141" s="315"/>
    </row>
    <row r="142" spans="1:4" ht="20.25" x14ac:dyDescent="0.25">
      <c r="A142" s="303"/>
      <c r="B142" s="314"/>
      <c r="C142" s="315"/>
      <c r="D142" s="315"/>
    </row>
    <row r="143" spans="1:4" ht="20.25" x14ac:dyDescent="0.25">
      <c r="A143" s="303"/>
      <c r="B143" s="314"/>
      <c r="C143" s="315"/>
      <c r="D143" s="315"/>
    </row>
    <row r="144" spans="1:4" ht="20.25" x14ac:dyDescent="0.25">
      <c r="A144" s="303"/>
      <c r="B144" s="314"/>
      <c r="C144" s="315"/>
      <c r="D144" s="315"/>
    </row>
    <row r="145" spans="1:4" ht="20.25" x14ac:dyDescent="0.25">
      <c r="A145" s="303"/>
      <c r="B145" s="314"/>
      <c r="C145" s="315"/>
      <c r="D145" s="315"/>
    </row>
    <row r="146" spans="1:4" ht="20.25" x14ac:dyDescent="0.25">
      <c r="A146" s="303"/>
      <c r="B146" s="314"/>
      <c r="C146" s="315"/>
      <c r="D146" s="315"/>
    </row>
    <row r="147" spans="1:4" ht="20.25" x14ac:dyDescent="0.25">
      <c r="A147" s="303"/>
      <c r="B147" s="314"/>
      <c r="C147" s="315"/>
      <c r="D147" s="315"/>
    </row>
    <row r="148" spans="1:4" ht="20.25" x14ac:dyDescent="0.25">
      <c r="A148" s="303"/>
      <c r="B148" s="314"/>
      <c r="C148" s="315"/>
      <c r="D148" s="315"/>
    </row>
    <row r="149" spans="1:4" ht="20.25" x14ac:dyDescent="0.25">
      <c r="A149" s="303"/>
      <c r="B149" s="314"/>
      <c r="C149" s="315"/>
      <c r="D149" s="315"/>
    </row>
    <row r="150" spans="1:4" ht="20.25" x14ac:dyDescent="0.25">
      <c r="A150" s="303"/>
      <c r="B150" s="314"/>
      <c r="C150" s="315"/>
      <c r="D150" s="315"/>
    </row>
    <row r="151" spans="1:4" ht="20.25" x14ac:dyDescent="0.25">
      <c r="A151" s="303"/>
      <c r="B151" s="314"/>
      <c r="C151" s="315"/>
      <c r="D151" s="315"/>
    </row>
    <row r="152" spans="1:4" ht="20.25" x14ac:dyDescent="0.25">
      <c r="A152" s="303"/>
      <c r="B152" s="314"/>
      <c r="C152" s="315"/>
      <c r="D152" s="315"/>
    </row>
    <row r="153" spans="1:4" ht="20.25" x14ac:dyDescent="0.25">
      <c r="A153" s="303"/>
      <c r="B153" s="314"/>
      <c r="C153" s="315"/>
      <c r="D153" s="315"/>
    </row>
    <row r="154" spans="1:4" ht="20.25" x14ac:dyDescent="0.25">
      <c r="A154" s="303"/>
      <c r="B154" s="314"/>
      <c r="C154" s="315"/>
      <c r="D154" s="315"/>
    </row>
    <row r="155" spans="1:4" ht="20.25" x14ac:dyDescent="0.25">
      <c r="A155" s="303"/>
      <c r="B155" s="314"/>
      <c r="C155" s="315"/>
      <c r="D155" s="315"/>
    </row>
    <row r="156" spans="1:4" ht="20.25" x14ac:dyDescent="0.25">
      <c r="A156" s="303"/>
      <c r="B156" s="314"/>
      <c r="C156" s="315"/>
      <c r="D156" s="315"/>
    </row>
    <row r="157" spans="1:4" ht="20.25" x14ac:dyDescent="0.25">
      <c r="A157" s="303"/>
      <c r="B157" s="314"/>
      <c r="C157" s="315"/>
      <c r="D157" s="315"/>
    </row>
    <row r="158" spans="1:4" ht="20.25" x14ac:dyDescent="0.25">
      <c r="A158" s="303"/>
      <c r="B158" s="314"/>
      <c r="C158" s="315"/>
      <c r="D158" s="315"/>
    </row>
    <row r="159" spans="1:4" ht="20.25" x14ac:dyDescent="0.25">
      <c r="A159" s="303"/>
      <c r="B159" s="314"/>
      <c r="C159" s="315"/>
      <c r="D159" s="315"/>
    </row>
    <row r="160" spans="1:4" ht="20.25" x14ac:dyDescent="0.25">
      <c r="A160" s="303"/>
      <c r="B160" s="314"/>
      <c r="C160" s="315"/>
      <c r="D160" s="315"/>
    </row>
    <row r="161" spans="1:4" ht="20.25" x14ac:dyDescent="0.25">
      <c r="A161" s="303"/>
      <c r="B161" s="314"/>
      <c r="C161" s="315"/>
      <c r="D161" s="315"/>
    </row>
    <row r="162" spans="1:4" ht="20.25" x14ac:dyDescent="0.25">
      <c r="A162" s="303"/>
      <c r="B162" s="314"/>
      <c r="C162" s="315"/>
      <c r="D162" s="315"/>
    </row>
    <row r="163" spans="1:4" ht="20.25" x14ac:dyDescent="0.25">
      <c r="A163" s="303"/>
      <c r="B163" s="314"/>
      <c r="C163" s="315"/>
      <c r="D163" s="315"/>
    </row>
    <row r="164" spans="1:4" ht="20.25" x14ac:dyDescent="0.25">
      <c r="A164" s="303"/>
      <c r="B164" s="314"/>
      <c r="C164" s="315"/>
      <c r="D164" s="315"/>
    </row>
    <row r="165" spans="1:4" ht="20.25" x14ac:dyDescent="0.25">
      <c r="A165" s="303"/>
      <c r="B165" s="314"/>
      <c r="C165" s="315"/>
      <c r="D165" s="315"/>
    </row>
    <row r="166" spans="1:4" ht="20.25" x14ac:dyDescent="0.25">
      <c r="A166" s="303"/>
      <c r="B166" s="314"/>
      <c r="C166" s="315"/>
      <c r="D166" s="315"/>
    </row>
    <row r="167" spans="1:4" ht="20.25" x14ac:dyDescent="0.25">
      <c r="A167" s="303"/>
      <c r="B167" s="314"/>
      <c r="C167" s="315"/>
      <c r="D167" s="315"/>
    </row>
    <row r="168" spans="1:4" ht="20.25" x14ac:dyDescent="0.25">
      <c r="A168" s="303"/>
      <c r="B168" s="314"/>
      <c r="C168" s="315"/>
      <c r="D168" s="315"/>
    </row>
    <row r="169" spans="1:4" ht="20.25" x14ac:dyDescent="0.25">
      <c r="A169" s="303"/>
      <c r="B169" s="314"/>
      <c r="C169" s="315"/>
      <c r="D169" s="315"/>
    </row>
    <row r="170" spans="1:4" ht="20.25" x14ac:dyDescent="0.25">
      <c r="A170" s="303"/>
      <c r="B170" s="314"/>
      <c r="C170" s="315"/>
      <c r="D170" s="315"/>
    </row>
    <row r="171" spans="1:4" ht="20.25" x14ac:dyDescent="0.25">
      <c r="A171" s="303"/>
      <c r="B171" s="314"/>
      <c r="C171" s="315"/>
      <c r="D171" s="315"/>
    </row>
    <row r="172" spans="1:4" ht="20.25" x14ac:dyDescent="0.25">
      <c r="A172" s="303"/>
      <c r="B172" s="314"/>
      <c r="C172" s="315"/>
      <c r="D172" s="315"/>
    </row>
    <row r="173" spans="1:4" ht="20.25" x14ac:dyDescent="0.25">
      <c r="A173" s="303"/>
      <c r="B173" s="314"/>
      <c r="C173" s="315"/>
      <c r="D173" s="315"/>
    </row>
    <row r="174" spans="1:4" ht="20.25" x14ac:dyDescent="0.25">
      <c r="A174" s="303"/>
      <c r="B174" s="314"/>
      <c r="C174" s="315"/>
      <c r="D174" s="315"/>
    </row>
    <row r="175" spans="1:4" ht="20.25" x14ac:dyDescent="0.25">
      <c r="A175" s="303"/>
      <c r="B175" s="314"/>
      <c r="C175" s="315"/>
      <c r="D175" s="315"/>
    </row>
    <row r="176" spans="1:4" ht="20.25" x14ac:dyDescent="0.25">
      <c r="A176" s="303"/>
      <c r="B176" s="314"/>
      <c r="C176" s="315"/>
      <c r="D176" s="315"/>
    </row>
    <row r="177" spans="1:4" ht="20.25" x14ac:dyDescent="0.25">
      <c r="A177" s="303"/>
      <c r="B177" s="314"/>
      <c r="C177" s="315"/>
      <c r="D177" s="315"/>
    </row>
    <row r="178" spans="1:4" ht="20.25" x14ac:dyDescent="0.25">
      <c r="A178" s="303"/>
      <c r="B178" s="314"/>
      <c r="C178" s="315"/>
      <c r="D178" s="315"/>
    </row>
    <row r="179" spans="1:4" ht="20.25" x14ac:dyDescent="0.25">
      <c r="A179" s="303"/>
      <c r="B179" s="314"/>
      <c r="C179" s="315"/>
      <c r="D179" s="315"/>
    </row>
    <row r="180" spans="1:4" ht="20.25" x14ac:dyDescent="0.25">
      <c r="A180" s="303"/>
      <c r="B180" s="314"/>
      <c r="C180" s="315"/>
      <c r="D180" s="315"/>
    </row>
    <row r="181" spans="1:4" ht="20.25" x14ac:dyDescent="0.25">
      <c r="A181" s="303"/>
      <c r="B181" s="314"/>
      <c r="C181" s="315"/>
      <c r="D181" s="315"/>
    </row>
    <row r="182" spans="1:4" ht="20.25" x14ac:dyDescent="0.25">
      <c r="A182" s="303"/>
      <c r="B182" s="314"/>
      <c r="C182" s="315"/>
      <c r="D182" s="315"/>
    </row>
    <row r="183" spans="1:4" ht="20.25" x14ac:dyDescent="0.25">
      <c r="A183" s="303"/>
      <c r="B183" s="314"/>
      <c r="C183" s="315"/>
      <c r="D183" s="315"/>
    </row>
    <row r="184" spans="1:4" ht="20.25" x14ac:dyDescent="0.25">
      <c r="A184" s="303"/>
      <c r="B184" s="314"/>
      <c r="C184" s="315"/>
      <c r="D184" s="315"/>
    </row>
    <row r="185" spans="1:4" ht="20.25" x14ac:dyDescent="0.25">
      <c r="A185" s="303"/>
      <c r="B185" s="314"/>
      <c r="C185" s="315"/>
      <c r="D185" s="315"/>
    </row>
    <row r="186" spans="1:4" ht="20.25" x14ac:dyDescent="0.25">
      <c r="A186" s="303"/>
      <c r="B186" s="314"/>
      <c r="C186" s="315"/>
      <c r="D186" s="315"/>
    </row>
    <row r="187" spans="1:4" ht="20.25" x14ac:dyDescent="0.25">
      <c r="A187" s="303"/>
      <c r="B187" s="314"/>
      <c r="C187" s="315"/>
      <c r="D187" s="315"/>
    </row>
    <row r="188" spans="1:4" ht="20.25" x14ac:dyDescent="0.25">
      <c r="A188" s="303"/>
      <c r="B188" s="314"/>
      <c r="C188" s="315"/>
      <c r="D188" s="315"/>
    </row>
    <row r="189" spans="1:4" ht="20.25" x14ac:dyDescent="0.25">
      <c r="A189" s="303"/>
      <c r="B189" s="314"/>
      <c r="C189" s="315"/>
      <c r="D189" s="315"/>
    </row>
    <row r="190" spans="1:4" ht="20.25" x14ac:dyDescent="0.25">
      <c r="A190" s="303"/>
      <c r="B190" s="314"/>
      <c r="C190" s="315"/>
      <c r="D190" s="315"/>
    </row>
    <row r="191" spans="1:4" ht="20.25" x14ac:dyDescent="0.25">
      <c r="A191" s="303"/>
      <c r="B191" s="314"/>
      <c r="C191" s="315"/>
      <c r="D191" s="315"/>
    </row>
    <row r="192" spans="1:4" ht="20.25" x14ac:dyDescent="0.25">
      <c r="A192" s="303"/>
      <c r="B192" s="314"/>
      <c r="C192" s="315"/>
      <c r="D192" s="315"/>
    </row>
    <row r="193" spans="1:4" ht="20.25" x14ac:dyDescent="0.25">
      <c r="A193" s="303"/>
      <c r="B193" s="314"/>
      <c r="C193" s="315"/>
      <c r="D193" s="315"/>
    </row>
    <row r="194" spans="1:4" ht="20.25" x14ac:dyDescent="0.25">
      <c r="A194" s="303"/>
      <c r="B194" s="314"/>
      <c r="C194" s="315"/>
      <c r="D194" s="315"/>
    </row>
    <row r="195" spans="1:4" ht="20.25" x14ac:dyDescent="0.25">
      <c r="A195" s="303"/>
      <c r="B195" s="314"/>
      <c r="C195" s="315"/>
      <c r="D195" s="315"/>
    </row>
    <row r="196" spans="1:4" ht="20.25" x14ac:dyDescent="0.25">
      <c r="A196" s="303"/>
      <c r="B196" s="314"/>
      <c r="C196" s="315"/>
      <c r="D196" s="315"/>
    </row>
    <row r="197" spans="1:4" ht="20.25" x14ac:dyDescent="0.25">
      <c r="A197" s="303"/>
      <c r="B197" s="314"/>
      <c r="C197" s="315"/>
      <c r="D197" s="315"/>
    </row>
    <row r="198" spans="1:4" ht="20.25" x14ac:dyDescent="0.25">
      <c r="A198" s="303"/>
      <c r="B198" s="314"/>
      <c r="C198" s="315"/>
      <c r="D198" s="315"/>
    </row>
    <row r="199" spans="1:4" ht="20.25" x14ac:dyDescent="0.25">
      <c r="A199" s="303"/>
      <c r="B199" s="314"/>
      <c r="C199" s="315"/>
      <c r="D199" s="315"/>
    </row>
    <row r="200" spans="1:4" ht="20.25" x14ac:dyDescent="0.25">
      <c r="A200" s="303"/>
      <c r="B200" s="314"/>
      <c r="C200" s="315"/>
      <c r="D200" s="315"/>
    </row>
    <row r="201" spans="1:4" ht="20.25" x14ac:dyDescent="0.25">
      <c r="A201" s="303"/>
      <c r="B201" s="314"/>
      <c r="C201" s="315"/>
      <c r="D201" s="315"/>
    </row>
    <row r="202" spans="1:4" ht="20.25" x14ac:dyDescent="0.25">
      <c r="A202" s="303"/>
      <c r="B202" s="314"/>
      <c r="C202" s="315"/>
      <c r="D202" s="315"/>
    </row>
    <row r="203" spans="1:4" ht="20.25" x14ac:dyDescent="0.25">
      <c r="A203" s="303"/>
      <c r="B203" s="314"/>
      <c r="C203" s="315"/>
      <c r="D203" s="315"/>
    </row>
    <row r="204" spans="1:4" ht="20.25" x14ac:dyDescent="0.25">
      <c r="A204" s="303"/>
      <c r="B204" s="314"/>
      <c r="C204" s="315"/>
      <c r="D204" s="315"/>
    </row>
    <row r="205" spans="1:4" ht="20.25" x14ac:dyDescent="0.25">
      <c r="A205" s="303"/>
      <c r="B205" s="314"/>
      <c r="C205" s="315"/>
      <c r="D205" s="315"/>
    </row>
    <row r="206" spans="1:4" ht="20.25" x14ac:dyDescent="0.25">
      <c r="A206" s="303"/>
      <c r="B206" s="314"/>
      <c r="C206" s="315"/>
      <c r="D206" s="315"/>
    </row>
    <row r="207" spans="1:4" ht="20.25" x14ac:dyDescent="0.25">
      <c r="A207" s="303"/>
      <c r="B207" s="314"/>
      <c r="C207" s="315"/>
      <c r="D207" s="315"/>
    </row>
    <row r="208" spans="1:4" x14ac:dyDescent="0.25">
      <c r="A208" s="15"/>
      <c r="B208" s="314"/>
      <c r="C208" s="314"/>
      <c r="D208" s="314"/>
    </row>
    <row r="209" spans="1:8" ht="20.25" x14ac:dyDescent="0.25">
      <c r="A209" s="15"/>
      <c r="B209" s="316" t="s">
        <v>1061</v>
      </c>
      <c r="C209" s="316" t="s">
        <v>1062</v>
      </c>
      <c r="D209" t="s">
        <v>1061</v>
      </c>
      <c r="E209" t="s">
        <v>1062</v>
      </c>
    </row>
    <row r="210" spans="1:8" ht="21" x14ac:dyDescent="0.35">
      <c r="A210" s="15"/>
      <c r="B210" s="317" t="s">
        <v>1063</v>
      </c>
      <c r="C210" s="317"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x14ac:dyDescent="0.35">
      <c r="A211" s="15"/>
      <c r="B211" s="317" t="s">
        <v>1063</v>
      </c>
      <c r="C211" s="317" t="s">
        <v>1039</v>
      </c>
      <c r="E211" t="s">
        <v>1064</v>
      </c>
      <c r="F211" t="str">
        <f t="shared" ref="F211:F221" si="0">IF(NOT(ISBLANK(D211)),D211,IF(NOT(ISBLANK(E211)),"     "&amp;E211,FALSE))</f>
        <v xml:space="preserve">     Afectación menor a 10 SMLMV .</v>
      </c>
    </row>
    <row r="212" spans="1:8" ht="21" x14ac:dyDescent="0.35">
      <c r="A212" s="15"/>
      <c r="B212" s="317" t="s">
        <v>1063</v>
      </c>
      <c r="C212" s="317" t="s">
        <v>1065</v>
      </c>
      <c r="E212" t="s">
        <v>1039</v>
      </c>
      <c r="F212" t="str">
        <f t="shared" si="0"/>
        <v xml:space="preserve">     Entre 10 y 50 SMLMV </v>
      </c>
    </row>
    <row r="213" spans="1:8" ht="21" x14ac:dyDescent="0.35">
      <c r="A213" s="15"/>
      <c r="B213" s="317" t="s">
        <v>1063</v>
      </c>
      <c r="C213" s="317" t="s">
        <v>1066</v>
      </c>
      <c r="E213" t="s">
        <v>1042</v>
      </c>
      <c r="F213" t="str">
        <f t="shared" si="0"/>
        <v xml:space="preserve">     Entre 51 y 100 SMLMV </v>
      </c>
    </row>
    <row r="214" spans="1:8" ht="21" x14ac:dyDescent="0.35">
      <c r="A214" s="15"/>
      <c r="B214" s="317" t="s">
        <v>1063</v>
      </c>
      <c r="C214" s="317" t="s">
        <v>1067</v>
      </c>
      <c r="E214" t="s">
        <v>1045</v>
      </c>
      <c r="F214" t="str">
        <f t="shared" si="0"/>
        <v xml:space="preserve">     Entre 101 y 500 SMLMV </v>
      </c>
    </row>
    <row r="215" spans="1:8" ht="21" x14ac:dyDescent="0.35">
      <c r="A215" s="15"/>
      <c r="B215" s="317" t="s">
        <v>1034</v>
      </c>
      <c r="C215" s="317" t="s">
        <v>1037</v>
      </c>
      <c r="E215" t="s">
        <v>1048</v>
      </c>
      <c r="F215" t="str">
        <f t="shared" si="0"/>
        <v xml:space="preserve">     Mayor a 501 SMLMV </v>
      </c>
    </row>
    <row r="216" spans="1:8" ht="21" x14ac:dyDescent="0.35">
      <c r="A216" s="15"/>
      <c r="B216" s="317" t="s">
        <v>1034</v>
      </c>
      <c r="C216" s="317" t="s">
        <v>1040</v>
      </c>
      <c r="D216" t="s">
        <v>1034</v>
      </c>
      <c r="F216" t="str">
        <f t="shared" si="0"/>
        <v>Pérdida Reputacional</v>
      </c>
    </row>
    <row r="217" spans="1:8" ht="21" x14ac:dyDescent="0.35">
      <c r="A217" s="15"/>
      <c r="B217" s="317" t="s">
        <v>1034</v>
      </c>
      <c r="C217" s="317" t="s">
        <v>1043</v>
      </c>
      <c r="E217" t="s">
        <v>1037</v>
      </c>
      <c r="F217" t="str">
        <f t="shared" si="0"/>
        <v xml:space="preserve">     El riesgo afecta la imagen de alguna área de la organización</v>
      </c>
    </row>
    <row r="218" spans="1:8" ht="21" x14ac:dyDescent="0.35">
      <c r="A218" s="15"/>
      <c r="B218" s="317" t="s">
        <v>1034</v>
      </c>
      <c r="C218" s="317" t="s">
        <v>1046</v>
      </c>
      <c r="E218" t="s">
        <v>1040</v>
      </c>
      <c r="F218" t="str">
        <f t="shared" si="0"/>
        <v xml:space="preserve">     El riesgo afecta la imagen de la entidad internamente, de conocimiento general, nivel interno, de junta dircetiva y accionistas y/o de provedores</v>
      </c>
    </row>
    <row r="219" spans="1:8" ht="21" x14ac:dyDescent="0.35">
      <c r="A219" s="15"/>
      <c r="B219" s="317" t="s">
        <v>1034</v>
      </c>
      <c r="C219" s="317" t="s">
        <v>1049</v>
      </c>
      <c r="E219" t="s">
        <v>1043</v>
      </c>
      <c r="F219" t="str">
        <f t="shared" si="0"/>
        <v xml:space="preserve">     El riesgo afecta la imagen de la entidad con algunos usuarios de relevancia frente al logro de los objetivos</v>
      </c>
    </row>
    <row r="220" spans="1:8" x14ac:dyDescent="0.25">
      <c r="A220" s="15"/>
      <c r="B220" s="318"/>
      <c r="C220" s="318"/>
      <c r="E220" t="s">
        <v>1046</v>
      </c>
      <c r="F220" t="str">
        <f t="shared" si="0"/>
        <v xml:space="preserve">     El riesgo afecta la imagen de de la entidad con efecto publicitario sostenido a nivel de sector administrativo, nivel departamental o municipal</v>
      </c>
    </row>
    <row r="221" spans="1:8" x14ac:dyDescent="0.25">
      <c r="A221" s="15"/>
      <c r="B221" s="318" t="str">
        <f t="array" ref="B221:B223">_xlfn.UNIQUE(Tabla11214[[#All],[Criterios]])</f>
        <v>Criterios</v>
      </c>
      <c r="C221" s="318"/>
      <c r="E221" t="s">
        <v>1049</v>
      </c>
      <c r="F221" t="str">
        <f t="shared" si="0"/>
        <v xml:space="preserve">     El riesgo afecta la imagen de la entidad a nivel nacional, con efecto publicitarios sostenible a nivel país</v>
      </c>
    </row>
    <row r="222" spans="1:8" x14ac:dyDescent="0.25">
      <c r="A222" s="15"/>
      <c r="B222" s="318" t="str">
        <v>Afectación Económica o presupuestal</v>
      </c>
      <c r="C222" s="318"/>
    </row>
    <row r="223" spans="1:8" x14ac:dyDescent="0.25">
      <c r="B223" s="318" t="str">
        <v>Pérdida Reputacional</v>
      </c>
      <c r="C223" s="318"/>
      <c r="F223" s="319" t="s">
        <v>1068</v>
      </c>
    </row>
    <row r="224" spans="1:8" x14ac:dyDescent="0.25">
      <c r="B224" s="320"/>
      <c r="C224" s="320"/>
      <c r="F224" s="319" t="s">
        <v>1069</v>
      </c>
    </row>
    <row r="225" spans="2:4" x14ac:dyDescent="0.25">
      <c r="B225" s="320"/>
      <c r="C225" s="320"/>
    </row>
    <row r="226" spans="2:4" x14ac:dyDescent="0.25">
      <c r="B226" s="320"/>
      <c r="C226" s="320"/>
    </row>
    <row r="227" spans="2:4" x14ac:dyDescent="0.25">
      <c r="B227" s="320"/>
      <c r="C227" s="320"/>
      <c r="D227" s="320"/>
    </row>
    <row r="228" spans="2:4" x14ac:dyDescent="0.25">
      <c r="B228" s="320"/>
      <c r="C228" s="320"/>
      <c r="D228" s="320"/>
    </row>
    <row r="229" spans="2:4" x14ac:dyDescent="0.25">
      <c r="B229" s="320"/>
      <c r="C229" s="320"/>
      <c r="D229" s="320"/>
    </row>
    <row r="230" spans="2:4" x14ac:dyDescent="0.25">
      <c r="B230" s="320"/>
      <c r="C230" s="320"/>
      <c r="D230" s="320"/>
    </row>
    <row r="231" spans="2:4" x14ac:dyDescent="0.25">
      <c r="B231" s="320"/>
      <c r="C231" s="320"/>
      <c r="D231" s="320"/>
    </row>
    <row r="232" spans="2:4" x14ac:dyDescent="0.25">
      <c r="B232" s="320"/>
      <c r="C232" s="320"/>
      <c r="D232" s="32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Q11" sqref="Q11"/>
    </sheetView>
  </sheetViews>
  <sheetFormatPr baseColWidth="10" defaultColWidth="14.28515625" defaultRowHeight="12.75" x14ac:dyDescent="0.2"/>
  <cols>
    <col min="1" max="2" width="14.28515625" style="321"/>
    <col min="3" max="3" width="17" style="321" customWidth="1"/>
    <col min="4" max="4" width="14.28515625" style="321"/>
    <col min="5" max="5" width="46" style="321" customWidth="1"/>
    <col min="6" max="16384" width="14.28515625" style="321"/>
  </cols>
  <sheetData>
    <row r="1" spans="2:6" ht="24" customHeight="1" thickBot="1" x14ac:dyDescent="0.25">
      <c r="B1" s="778" t="s">
        <v>1103</v>
      </c>
      <c r="C1" s="779"/>
      <c r="D1" s="779"/>
      <c r="E1" s="779"/>
      <c r="F1" s="780"/>
    </row>
    <row r="2" spans="2:6" ht="16.5" thickBot="1" x14ac:dyDescent="0.3">
      <c r="B2" s="322"/>
      <c r="C2" s="322"/>
      <c r="D2" s="322"/>
      <c r="E2" s="322"/>
      <c r="F2" s="322"/>
    </row>
    <row r="3" spans="2:6" ht="16.5" thickBot="1" x14ac:dyDescent="0.25">
      <c r="B3" s="781" t="s">
        <v>1104</v>
      </c>
      <c r="C3" s="782"/>
      <c r="D3" s="782"/>
      <c r="E3" s="323" t="s">
        <v>1105</v>
      </c>
      <c r="F3" s="324" t="s">
        <v>1106</v>
      </c>
    </row>
    <row r="4" spans="2:6" ht="31.5" x14ac:dyDescent="0.2">
      <c r="B4" s="783" t="s">
        <v>1107</v>
      </c>
      <c r="C4" s="785" t="s">
        <v>535</v>
      </c>
      <c r="D4" s="325" t="s">
        <v>548</v>
      </c>
      <c r="E4" s="326" t="s">
        <v>1108</v>
      </c>
      <c r="F4" s="327">
        <v>0.25</v>
      </c>
    </row>
    <row r="5" spans="2:6" ht="47.25" x14ac:dyDescent="0.2">
      <c r="B5" s="784"/>
      <c r="C5" s="786"/>
      <c r="D5" s="328" t="s">
        <v>1084</v>
      </c>
      <c r="E5" s="329" t="s">
        <v>1109</v>
      </c>
      <c r="F5" s="330">
        <v>0.15</v>
      </c>
    </row>
    <row r="6" spans="2:6" ht="47.25" x14ac:dyDescent="0.2">
      <c r="B6" s="784"/>
      <c r="C6" s="786"/>
      <c r="D6" s="328" t="s">
        <v>1085</v>
      </c>
      <c r="E6" s="329" t="s">
        <v>1110</v>
      </c>
      <c r="F6" s="330">
        <v>0.1</v>
      </c>
    </row>
    <row r="7" spans="2:6" ht="63" x14ac:dyDescent="0.2">
      <c r="B7" s="784"/>
      <c r="C7" s="786" t="s">
        <v>536</v>
      </c>
      <c r="D7" s="328" t="s">
        <v>1086</v>
      </c>
      <c r="E7" s="329" t="s">
        <v>1111</v>
      </c>
      <c r="F7" s="330">
        <v>0.25</v>
      </c>
    </row>
    <row r="8" spans="2:6" ht="31.5" x14ac:dyDescent="0.2">
      <c r="B8" s="784"/>
      <c r="C8" s="786"/>
      <c r="D8" s="328" t="s">
        <v>549</v>
      </c>
      <c r="E8" s="329" t="s">
        <v>1112</v>
      </c>
      <c r="F8" s="330">
        <v>0.15</v>
      </c>
    </row>
    <row r="9" spans="2:6" ht="47.25" x14ac:dyDescent="0.2">
      <c r="B9" s="784" t="s">
        <v>1113</v>
      </c>
      <c r="C9" s="786" t="s">
        <v>538</v>
      </c>
      <c r="D9" s="328" t="s">
        <v>550</v>
      </c>
      <c r="E9" s="329" t="s">
        <v>1114</v>
      </c>
      <c r="F9" s="331" t="s">
        <v>1115</v>
      </c>
    </row>
    <row r="10" spans="2:6" ht="63" x14ac:dyDescent="0.2">
      <c r="B10" s="784"/>
      <c r="C10" s="786"/>
      <c r="D10" s="328" t="s">
        <v>1087</v>
      </c>
      <c r="E10" s="329" t="s">
        <v>1116</v>
      </c>
      <c r="F10" s="331" t="s">
        <v>1115</v>
      </c>
    </row>
    <row r="11" spans="2:6" ht="47.25" x14ac:dyDescent="0.2">
      <c r="B11" s="784"/>
      <c r="C11" s="786" t="s">
        <v>539</v>
      </c>
      <c r="D11" s="328" t="s">
        <v>551</v>
      </c>
      <c r="E11" s="329" t="s">
        <v>1117</v>
      </c>
      <c r="F11" s="331" t="s">
        <v>1115</v>
      </c>
    </row>
    <row r="12" spans="2:6" ht="47.25" x14ac:dyDescent="0.2">
      <c r="B12" s="784"/>
      <c r="C12" s="786"/>
      <c r="D12" s="328" t="s">
        <v>1088</v>
      </c>
      <c r="E12" s="329" t="s">
        <v>1118</v>
      </c>
      <c r="F12" s="331" t="s">
        <v>1115</v>
      </c>
    </row>
    <row r="13" spans="2:6" ht="31.5" x14ac:dyDescent="0.2">
      <c r="B13" s="784"/>
      <c r="C13" s="786" t="s">
        <v>540</v>
      </c>
      <c r="D13" s="328" t="s">
        <v>552</v>
      </c>
      <c r="E13" s="329" t="s">
        <v>1119</v>
      </c>
      <c r="F13" s="331" t="s">
        <v>1115</v>
      </c>
    </row>
    <row r="14" spans="2:6" ht="32.25" thickBot="1" x14ac:dyDescent="0.25">
      <c r="B14" s="787"/>
      <c r="C14" s="788"/>
      <c r="D14" s="332" t="s">
        <v>1120</v>
      </c>
      <c r="E14" s="333" t="s">
        <v>1121</v>
      </c>
      <c r="F14" s="334" t="s">
        <v>1115</v>
      </c>
    </row>
    <row r="15" spans="2:6" ht="49.5" customHeight="1" x14ac:dyDescent="0.2">
      <c r="B15" s="777" t="s">
        <v>1122</v>
      </c>
      <c r="C15" s="777"/>
      <c r="D15" s="777"/>
      <c r="E15" s="777"/>
      <c r="F15" s="777"/>
    </row>
    <row r="16" spans="2:6" ht="27" customHeight="1" x14ac:dyDescent="0.25">
      <c r="B16" s="33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view="pageBreakPreview" zoomScale="37" zoomScaleNormal="37" zoomScaleSheetLayoutView="37" workbookViewId="0">
      <pane xSplit="3" ySplit="10" topLeftCell="AN11" activePane="bottomRight" state="frozen"/>
      <selection pane="topRight" activeCell="BO6" sqref="BO6"/>
      <selection pane="bottomLeft" activeCell="BO6" sqref="BO6"/>
      <selection pane="bottomRight" activeCell="BQ12" sqref="BQ12"/>
    </sheetView>
  </sheetViews>
  <sheetFormatPr baseColWidth="10" defaultColWidth="11.42578125" defaultRowHeight="15" x14ac:dyDescent="0.3"/>
  <cols>
    <col min="1" max="1" width="1.42578125" style="39" customWidth="1"/>
    <col min="2" max="2" width="16.7109375" style="39" customWidth="1"/>
    <col min="3" max="3" width="53.7109375" style="63" customWidth="1"/>
    <col min="4" max="4" width="64.28515625" style="39" customWidth="1"/>
    <col min="5" max="5" width="13.7109375" style="39" customWidth="1"/>
    <col min="6" max="6" width="49"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7.42578125" style="39" bestFit="1"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5"/>
      <c r="C1" s="180"/>
      <c r="D1" s="861" t="s">
        <v>575</v>
      </c>
      <c r="E1" s="865" t="s">
        <v>1131</v>
      </c>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6"/>
      <c r="BM1" s="163" t="s">
        <v>577</v>
      </c>
      <c r="BN1" s="164">
        <v>9</v>
      </c>
    </row>
    <row r="2" spans="1:300" ht="26.25" customHeight="1" x14ac:dyDescent="0.3">
      <c r="A2" s="52"/>
      <c r="B2" s="136"/>
      <c r="C2" s="181"/>
      <c r="D2" s="757"/>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c r="BF2" s="867"/>
      <c r="BG2" s="867"/>
      <c r="BH2" s="867"/>
      <c r="BI2" s="867"/>
      <c r="BJ2" s="867"/>
      <c r="BK2" s="867"/>
      <c r="BL2" s="757"/>
      <c r="BM2" s="163" t="s">
        <v>579</v>
      </c>
      <c r="BN2" s="165" t="s">
        <v>1139</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48"/>
      <c r="DL2" s="848"/>
    </row>
    <row r="3" spans="1:300" ht="18.75" customHeight="1" x14ac:dyDescent="0.3">
      <c r="A3" s="52"/>
      <c r="B3" s="136"/>
      <c r="C3" s="181"/>
      <c r="D3" s="862" t="s">
        <v>582</v>
      </c>
      <c r="E3" s="868" t="s">
        <v>1140</v>
      </c>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2"/>
      <c r="BM3" s="863" t="s">
        <v>584</v>
      </c>
      <c r="BN3" s="843">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49"/>
      <c r="DL3" s="849"/>
    </row>
    <row r="4" spans="1:300" s="44" customFormat="1" ht="14.25" customHeight="1" x14ac:dyDescent="0.3">
      <c r="A4" s="52"/>
      <c r="B4" s="137"/>
      <c r="C4" s="182"/>
      <c r="D4" s="75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7"/>
      <c r="BI4" s="867"/>
      <c r="BJ4" s="867"/>
      <c r="BK4" s="867"/>
      <c r="BL4" s="757"/>
      <c r="BM4" s="864"/>
      <c r="BN4" s="84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0"/>
      <c r="C5" s="141"/>
      <c r="D5" s="141"/>
      <c r="E5" s="850" t="s">
        <v>586</v>
      </c>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c r="BB5" s="850"/>
      <c r="BC5" s="850"/>
      <c r="BD5" s="850"/>
      <c r="BE5" s="850"/>
      <c r="BF5" s="850"/>
      <c r="BG5" s="850"/>
      <c r="BH5" s="850"/>
      <c r="BI5" s="850"/>
      <c r="BJ5" s="850"/>
      <c r="BK5" s="850"/>
      <c r="BL5" s="851"/>
      <c r="BM5" s="155"/>
      <c r="BN5" s="156"/>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27.75" customHeight="1" x14ac:dyDescent="0.25">
      <c r="A6" s="45"/>
      <c r="B6" s="65" t="s">
        <v>1141</v>
      </c>
      <c r="C6" s="129" t="s">
        <v>96</v>
      </c>
      <c r="D6" s="67"/>
      <c r="E6" s="66" t="s">
        <v>1142</v>
      </c>
      <c r="F6" s="852"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53"/>
      <c r="H6" s="853"/>
      <c r="I6" s="853"/>
      <c r="J6" s="853"/>
      <c r="K6" s="853"/>
      <c r="L6" s="853"/>
      <c r="M6" s="853"/>
      <c r="N6" s="853"/>
      <c r="O6" s="853"/>
      <c r="P6" s="853"/>
      <c r="Q6" s="853"/>
      <c r="R6" s="853"/>
      <c r="S6" s="85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4"/>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6" customFormat="1" ht="16.5" customHeight="1" x14ac:dyDescent="0.5">
      <c r="B8" s="855" t="s">
        <v>1143</v>
      </c>
      <c r="C8" s="856"/>
      <c r="D8" s="856"/>
      <c r="E8" s="367"/>
      <c r="F8" s="367"/>
      <c r="G8" s="368"/>
      <c r="H8" s="369"/>
      <c r="I8" s="370"/>
      <c r="J8" s="370"/>
      <c r="K8" s="370"/>
      <c r="L8" s="370"/>
      <c r="M8" s="370"/>
      <c r="N8" s="370"/>
      <c r="O8" s="370"/>
      <c r="P8" s="370"/>
      <c r="Q8" s="370"/>
      <c r="R8" s="859" t="s">
        <v>1144</v>
      </c>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c r="AV8" s="859"/>
      <c r="AW8" s="859"/>
      <c r="AX8" s="859"/>
      <c r="AY8" s="859"/>
      <c r="AZ8" s="859"/>
      <c r="BA8" s="859"/>
      <c r="BB8" s="859"/>
      <c r="BC8" s="859"/>
      <c r="BD8" s="859"/>
      <c r="BE8" s="859"/>
      <c r="BF8" s="859"/>
      <c r="BG8" s="370"/>
      <c r="BH8" s="370"/>
      <c r="BI8" s="370"/>
      <c r="BJ8" s="370"/>
      <c r="BK8" s="370"/>
      <c r="BL8" s="370"/>
      <c r="BM8" s="370"/>
      <c r="BN8" s="37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6" customFormat="1" ht="17.25" customHeight="1" thickBot="1" x14ac:dyDescent="0.3">
      <c r="B9" s="857"/>
      <c r="C9" s="858"/>
      <c r="D9" s="858"/>
      <c r="E9" s="372"/>
      <c r="F9" s="372"/>
      <c r="G9" s="373"/>
      <c r="H9" s="374"/>
      <c r="I9" s="375"/>
      <c r="J9" s="845" t="s">
        <v>1145</v>
      </c>
      <c r="K9" s="846"/>
      <c r="L9" s="846"/>
      <c r="M9" s="846"/>
      <c r="N9" s="846"/>
      <c r="O9" s="846"/>
      <c r="P9" s="847"/>
      <c r="Q9" s="376"/>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c r="BB9" s="860"/>
      <c r="BC9" s="860"/>
      <c r="BD9" s="860"/>
      <c r="BE9" s="860"/>
      <c r="BF9" s="860"/>
      <c r="BG9" s="377"/>
      <c r="BH9" s="377"/>
      <c r="BI9" s="377"/>
      <c r="BJ9" s="377"/>
      <c r="BK9" s="377"/>
      <c r="BL9" s="377"/>
      <c r="BM9" s="377"/>
      <c r="BN9" s="37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8" customFormat="1" ht="48" customHeight="1" thickBot="1" x14ac:dyDescent="0.3">
      <c r="B10" s="28" t="s">
        <v>254</v>
      </c>
      <c r="C10" s="28" t="s">
        <v>255</v>
      </c>
      <c r="D10" s="379" t="s">
        <v>469</v>
      </c>
      <c r="E10" s="28" t="s">
        <v>1146</v>
      </c>
      <c r="F10" s="28" t="s">
        <v>589</v>
      </c>
      <c r="G10" s="28" t="s">
        <v>1147</v>
      </c>
      <c r="H10" s="28" t="s">
        <v>539</v>
      </c>
      <c r="I10" s="380" t="s">
        <v>1148</v>
      </c>
      <c r="J10" s="28" t="s">
        <v>1149</v>
      </c>
      <c r="K10" s="381"/>
      <c r="L10" s="28" t="s">
        <v>1150</v>
      </c>
      <c r="M10" s="382"/>
      <c r="N10" s="28" t="s">
        <v>1151</v>
      </c>
      <c r="O10" s="382"/>
      <c r="P10" s="28" t="s">
        <v>1152</v>
      </c>
      <c r="Q10" s="383"/>
      <c r="R10" s="380" t="s">
        <v>1153</v>
      </c>
      <c r="S10" s="384" t="s">
        <v>1154</v>
      </c>
      <c r="T10" s="28" t="s">
        <v>1155</v>
      </c>
      <c r="U10" s="380" t="s">
        <v>1156</v>
      </c>
      <c r="V10" s="28" t="s">
        <v>1157</v>
      </c>
      <c r="W10" s="380"/>
      <c r="X10" s="28" t="s">
        <v>1158</v>
      </c>
      <c r="Y10" s="380"/>
      <c r="Z10" s="28" t="s">
        <v>1159</v>
      </c>
      <c r="AA10" s="380"/>
      <c r="AB10" s="28" t="s">
        <v>1160</v>
      </c>
      <c r="AC10" s="380"/>
      <c r="AD10" s="28" t="s">
        <v>1161</v>
      </c>
      <c r="AE10" s="380"/>
      <c r="AF10" s="28" t="s">
        <v>1162</v>
      </c>
      <c r="AG10" s="380"/>
      <c r="AH10" s="28" t="s">
        <v>1163</v>
      </c>
      <c r="AI10" s="380"/>
      <c r="AJ10" s="28" t="s">
        <v>1164</v>
      </c>
      <c r="AK10" s="380"/>
      <c r="AL10" s="28" t="s">
        <v>1165</v>
      </c>
      <c r="AM10" s="380"/>
      <c r="AN10" s="28" t="s">
        <v>1166</v>
      </c>
      <c r="AO10" s="380"/>
      <c r="AP10" s="28" t="s">
        <v>1167</v>
      </c>
      <c r="AQ10" s="380"/>
      <c r="AR10" s="28" t="s">
        <v>1168</v>
      </c>
      <c r="AS10" s="380"/>
      <c r="AT10" s="28" t="s">
        <v>1169</v>
      </c>
      <c r="AU10" s="380"/>
      <c r="AV10" s="28" t="s">
        <v>1170</v>
      </c>
      <c r="AW10" s="380"/>
      <c r="AX10" s="28" t="s">
        <v>1171</v>
      </c>
      <c r="AY10" s="380"/>
      <c r="AZ10" s="28" t="s">
        <v>1172</v>
      </c>
      <c r="BA10" s="380"/>
      <c r="BB10" s="28" t="s">
        <v>1173</v>
      </c>
      <c r="BC10" s="380"/>
      <c r="BD10" s="28" t="s">
        <v>1174</v>
      </c>
      <c r="BE10" s="380"/>
      <c r="BF10" s="28" t="s">
        <v>1175</v>
      </c>
      <c r="BG10" s="380"/>
      <c r="BH10" s="380" t="s">
        <v>1176</v>
      </c>
      <c r="BI10" s="385" t="s">
        <v>1177</v>
      </c>
      <c r="BJ10" s="380" t="s">
        <v>1178</v>
      </c>
      <c r="BK10" s="380" t="s">
        <v>1179</v>
      </c>
      <c r="BL10" s="380" t="s">
        <v>1180</v>
      </c>
      <c r="BM10" s="380" t="s">
        <v>477</v>
      </c>
      <c r="BN10" s="28" t="s">
        <v>1181</v>
      </c>
      <c r="BO10" s="28" t="s">
        <v>1182</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77" customHeight="1" x14ac:dyDescent="0.25">
      <c r="B11" s="169" t="s">
        <v>73</v>
      </c>
      <c r="C11" s="445" t="s">
        <v>1183</v>
      </c>
      <c r="D11" s="446" t="s">
        <v>1184</v>
      </c>
      <c r="E11" s="37" t="s">
        <v>131</v>
      </c>
      <c r="F11" s="448" t="s">
        <v>1185</v>
      </c>
      <c r="G11" s="183" t="s">
        <v>1186</v>
      </c>
      <c r="H11" s="23"/>
      <c r="I11" s="19" t="b">
        <f>IF(H11="Posible",3,IF(H11="Rara vez",1,IF(H11="Improbable",2,IF(H11="Probable",4,IF(H11="Casi seguro",5)))))</f>
        <v>0</v>
      </c>
      <c r="J11" s="24" t="s">
        <v>84</v>
      </c>
      <c r="K11" s="19">
        <f>IF(J11="Posible",3,IF(J11="Rara vez",1,IF(J11="Improbable",2,IF(J11="Probable",4,IF(J11="Casi seguro",5)))))</f>
        <v>2</v>
      </c>
      <c r="L11" s="24" t="s">
        <v>78</v>
      </c>
      <c r="M11" s="19">
        <f>IF(L11="Posible",3,IF(L11="Rara vez",1,IF(L11="Improbable",2,IF(L11="Probable",4,IF(L11="Casi seguro",5)))))</f>
        <v>1</v>
      </c>
      <c r="N11" s="24" t="s">
        <v>84</v>
      </c>
      <c r="O11" s="19">
        <f>IF(N11="Posible",3,IF(N11="Rara vez",1,IF(N11="Improbable",2,IF(N11="Probable",4,IF(N11="Casi seguro",5)))))</f>
        <v>2</v>
      </c>
      <c r="P11" s="24" t="s">
        <v>84</v>
      </c>
      <c r="Q11" s="19">
        <f>IF(P11="Posible",3,IF(P11="Rara vez",1,IF(P11="Improbable",2,IF(P11="Probable",4,IF(P11="Casi seguro",5)))))</f>
        <v>2</v>
      </c>
      <c r="R11" s="22">
        <f>IFERROR(IF(I11=FALSE,ROUND(AVERAGE(K11,M11,O11,Q11),0),IF(I11&gt;0,I11)),"  ")</f>
        <v>2</v>
      </c>
      <c r="S11" s="25" t="str">
        <f>IF(AND(COUNTBLANK(H11)=1,COUNTBLANK(J11)=1)," ",IF(R11=1,"Rara vez",IF(R11=2,"Improbable",IF(R11=3,"Posible",IF(R11=4,"Probable",IF(R11=5,"Casi seguro"))))))</f>
        <v>Improbable</v>
      </c>
      <c r="T11" s="26"/>
      <c r="U11" s="22"/>
      <c r="V11" s="24" t="s">
        <v>1187</v>
      </c>
      <c r="W11" s="22">
        <f t="shared" ref="W11:W75" si="0">IF(V11="SI",1,IF(V11="NO",0))</f>
        <v>1</v>
      </c>
      <c r="X11" s="24" t="s">
        <v>1188</v>
      </c>
      <c r="Y11" s="22">
        <f t="shared" ref="Y11:Y75" si="1">IF(X11="SI",1,IF(X11="NO",0))</f>
        <v>0</v>
      </c>
      <c r="Z11" s="24" t="s">
        <v>1188</v>
      </c>
      <c r="AA11" s="22">
        <f t="shared" ref="AA11:AA75" si="2">IF(Z11="SI",1,IF(Z11="NO",0))</f>
        <v>0</v>
      </c>
      <c r="AB11" s="24" t="s">
        <v>1188</v>
      </c>
      <c r="AC11" s="22">
        <f t="shared" ref="AC11:AC75" si="3">IF(AB11="SI",1,IF(AB11="NO",0))</f>
        <v>0</v>
      </c>
      <c r="AD11" s="24" t="s">
        <v>1187</v>
      </c>
      <c r="AE11" s="22">
        <f t="shared" ref="AE11:AE75" si="4">IF(AD11="SI",1,IF(AD11="NO",0))</f>
        <v>1</v>
      </c>
      <c r="AF11" s="24" t="s">
        <v>1188</v>
      </c>
      <c r="AG11" s="22">
        <f t="shared" ref="AG11:AG75" si="5">IF(AF11="SI",1,IF(AF11="NO",0))</f>
        <v>0</v>
      </c>
      <c r="AH11" s="24" t="s">
        <v>1188</v>
      </c>
      <c r="AI11" s="22">
        <f t="shared" ref="AI11:AI75" si="6">IF(AH11="SI",1,IF(AH11="NO",0))</f>
        <v>0</v>
      </c>
      <c r="AJ11" s="24" t="s">
        <v>1188</v>
      </c>
      <c r="AK11" s="22">
        <f t="shared" ref="AK11:AK75" si="7">IF(AJ11="SI",1,IF(AJ11="NO",0))</f>
        <v>0</v>
      </c>
      <c r="AL11" s="24" t="s">
        <v>1188</v>
      </c>
      <c r="AM11" s="22">
        <f t="shared" ref="AM11:AM75" si="8">IF(AL11="SI",1,IF(AL11="NO",0))</f>
        <v>0</v>
      </c>
      <c r="AN11" s="24" t="s">
        <v>1187</v>
      </c>
      <c r="AO11" s="22">
        <f t="shared" ref="AO11:AO75" si="9">IF(AN11="SI",1,IF(AN11="NO",0))</f>
        <v>1</v>
      </c>
      <c r="AP11" s="24" t="s">
        <v>1188</v>
      </c>
      <c r="AQ11" s="22">
        <f t="shared" ref="AQ11:AQ75" si="10">IF(AP11="SI",1,IF(AP11="NO",0))</f>
        <v>0</v>
      </c>
      <c r="AR11" s="24" t="s">
        <v>1187</v>
      </c>
      <c r="AS11" s="22">
        <f t="shared" ref="AS11:AS75" si="11">IF(AR11="SI",1,IF(AR11="NO",0))</f>
        <v>1</v>
      </c>
      <c r="AT11" s="24" t="s">
        <v>1187</v>
      </c>
      <c r="AU11" s="22">
        <f t="shared" ref="AU11:AU75" si="12">IF(AT11="SI",1,IF(AT11="NO",0))</f>
        <v>1</v>
      </c>
      <c r="AV11" s="24" t="s">
        <v>1188</v>
      </c>
      <c r="AW11" s="22">
        <f t="shared" ref="AW11:AW75" si="13">IF(AV11="SI",1,IF(AV11="NO",0))</f>
        <v>0</v>
      </c>
      <c r="AX11" s="24" t="s">
        <v>1188</v>
      </c>
      <c r="AY11" s="22">
        <f t="shared" ref="AY11:AY75" si="14">IF(AX11="SI",1,IF(AX11="NO",0))</f>
        <v>0</v>
      </c>
      <c r="AZ11" s="24" t="s">
        <v>1188</v>
      </c>
      <c r="BA11" s="22">
        <f t="shared" ref="BA11:BA75" si="15">IF(AZ11="SI",1,IF(AZ11="NO",0))</f>
        <v>0</v>
      </c>
      <c r="BB11" s="24" t="s">
        <v>1188</v>
      </c>
      <c r="BC11" s="22">
        <f t="shared" ref="BC11:BC75" si="16">IF(BB11="SI",1,IF(BB11="NO",0))</f>
        <v>0</v>
      </c>
      <c r="BD11" s="24" t="s">
        <v>1188</v>
      </c>
      <c r="BE11" s="22">
        <f t="shared" ref="BE11:BE75" si="17">IF(BD11="SI",1,IF(BD11="NO",0))</f>
        <v>0</v>
      </c>
      <c r="BF11" s="24" t="s">
        <v>1188</v>
      </c>
      <c r="BG11" s="22">
        <f t="shared" ref="BG11:BG75" si="18">IF(BF11="SI",1,IF(BF11="NO",0))</f>
        <v>0</v>
      </c>
      <c r="BH11" s="22" t="str">
        <f t="shared" ref="BH11:BH75" si="19">IF(BJ11=FALSE," ",IF(BJ11&lt;6,"Moderado",IF(BJ11&gt;11,"Catastrófico",IF(BJ11&gt;5,"Mayor"))))</f>
        <v>Moderado</v>
      </c>
      <c r="BI11" s="22"/>
      <c r="BJ11" s="22">
        <f>IF(OR(E11="Corrupción ",E11="Conflicto de Intereses"),W11+Y11+AA11+AC11+AE11+AG11+AI11+AK11+AM11+AO11+AQ11+AS11+AU11+AW11+AY11+BA11+BC11+BE11+BG11)</f>
        <v>5</v>
      </c>
      <c r="BK11" s="22">
        <f t="shared" ref="BK11:BK75" si="20">IF(BL11="Moderado",3,IF(BL11="Mayor",4,IF(BL11="Catastrófico",5,IF(BL11=" "," "))))</f>
        <v>3</v>
      </c>
      <c r="BL11" s="22" t="str">
        <f t="shared" ref="BL11:BL75" si="21">IF(BJ11&gt;=0,BH11)</f>
        <v>Moderado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27" t="s">
        <v>1189</v>
      </c>
      <c r="BO11" s="169">
        <v>109</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77" customHeight="1" x14ac:dyDescent="0.25">
      <c r="B12" s="169" t="s">
        <v>79</v>
      </c>
      <c r="C12" s="189" t="s">
        <v>1190</v>
      </c>
      <c r="D12" s="447" t="s">
        <v>1191</v>
      </c>
      <c r="E12" s="203" t="s">
        <v>137</v>
      </c>
      <c r="F12" s="183" t="s">
        <v>1192</v>
      </c>
      <c r="G12" s="449" t="s">
        <v>1193</v>
      </c>
      <c r="H12" s="23"/>
      <c r="I12" s="19" t="b">
        <f>IF(H12="Posible",3,IF(H12="Rara vez",1,IF(H12="Improbable",2,IF(H12="Probable",4,IF(H12="Casi seguro",5)))))</f>
        <v>0</v>
      </c>
      <c r="J12" s="24" t="s">
        <v>84</v>
      </c>
      <c r="K12" s="19">
        <f>IF(J12="Posible",3,IF(J12="Rara vez",1,IF(J12="Improbable",2,IF(J12="Probable",4,IF(J12="Casi seguro",5)))))</f>
        <v>2</v>
      </c>
      <c r="L12" s="24" t="s">
        <v>84</v>
      </c>
      <c r="M12" s="19">
        <f>IF(L12="Posible",3,IF(L12="Rara vez",1,IF(L12="Improbable",2,IF(L12="Probable",4,IF(L12="Casi seguro",5)))))</f>
        <v>2</v>
      </c>
      <c r="N12" s="24" t="s">
        <v>84</v>
      </c>
      <c r="O12" s="19">
        <f>IF(N12="Posible",3,IF(N12="Rara vez",1,IF(N12="Improbable",2,IF(N12="Probable",4,IF(N12="Casi seguro",5)))))</f>
        <v>2</v>
      </c>
      <c r="P12" s="24" t="s">
        <v>84</v>
      </c>
      <c r="Q12" s="19">
        <f>IF(P12="Posible",3,IF(P12="Rara vez",1,IF(P12="Improbable",2,IF(P12="Probable",4,IF(P12="Casi seguro",5)))))</f>
        <v>2</v>
      </c>
      <c r="R12" s="22">
        <f>IFERROR(IF(I12=FALSE,ROUND(AVERAGE(K12,M12,O12,Q12),0),IF(I12&gt;0,I12)),"  ")</f>
        <v>2</v>
      </c>
      <c r="S12" s="25" t="str">
        <f>IF(AND(COUNTBLANK(H12)=1,COUNTBLANK(J12)=1)," ",IF(R12=1,"Rara vez",IF(R12=2,"Improbable",IF(R12=3,"Posible",IF(R12=4,"Probable",IF(R12=5,"Casi seguro"))))))</f>
        <v>Improbable</v>
      </c>
      <c r="T12" s="26"/>
      <c r="U12" s="22"/>
      <c r="V12" s="24" t="s">
        <v>1188</v>
      </c>
      <c r="W12" s="22">
        <f>IF(V12="SI",1,IF(V12="NO",0))</f>
        <v>0</v>
      </c>
      <c r="X12" s="24" t="s">
        <v>1188</v>
      </c>
      <c r="Y12" s="22">
        <f>IF(X12="SI",1,IF(X12="NO",0))</f>
        <v>0</v>
      </c>
      <c r="Z12" s="24" t="s">
        <v>1188</v>
      </c>
      <c r="AA12" s="22">
        <f>IF(Z12="SI",1,IF(Z12="NO",0))</f>
        <v>0</v>
      </c>
      <c r="AB12" s="24" t="s">
        <v>1188</v>
      </c>
      <c r="AC12" s="22">
        <f>IF(AB12="SI",1,IF(AB12="NO",0))</f>
        <v>0</v>
      </c>
      <c r="AD12" s="24" t="s">
        <v>1187</v>
      </c>
      <c r="AE12" s="22">
        <f>IF(AD12="SI",1,IF(AD12="NO",0))</f>
        <v>1</v>
      </c>
      <c r="AF12" s="24" t="s">
        <v>1188</v>
      </c>
      <c r="AG12" s="22">
        <f>IF(AF12="SI",1,IF(AF12="NO",0))</f>
        <v>0</v>
      </c>
      <c r="AH12" s="24" t="s">
        <v>1188</v>
      </c>
      <c r="AI12" s="22">
        <f>IF(AH12="SI",1,IF(AH12="NO",0))</f>
        <v>0</v>
      </c>
      <c r="AJ12" s="24" t="s">
        <v>1188</v>
      </c>
      <c r="AK12" s="22">
        <f>IF(AJ12="SI",1,IF(AJ12="NO",0))</f>
        <v>0</v>
      </c>
      <c r="AL12" s="24" t="s">
        <v>1188</v>
      </c>
      <c r="AM12" s="22">
        <f>IF(AL12="SI",1,IF(AL12="NO",0))</f>
        <v>0</v>
      </c>
      <c r="AN12" s="24" t="s">
        <v>1187</v>
      </c>
      <c r="AO12" s="22">
        <f>IF(AN12="SI",1,IF(AN12="NO",0))</f>
        <v>1</v>
      </c>
      <c r="AP12" s="24" t="s">
        <v>1188</v>
      </c>
      <c r="AQ12" s="22">
        <f>IF(AP12="SI",1,IF(AP12="NO",0))</f>
        <v>0</v>
      </c>
      <c r="AR12" s="24" t="s">
        <v>1187</v>
      </c>
      <c r="AS12" s="22">
        <f>IF(AR12="SI",1,IF(AR12="NO",0))</f>
        <v>1</v>
      </c>
      <c r="AT12" s="24" t="s">
        <v>1187</v>
      </c>
      <c r="AU12" s="22">
        <f>IF(AT12="SI",1,IF(AT12="NO",0))</f>
        <v>1</v>
      </c>
      <c r="AV12" s="24" t="s">
        <v>1188</v>
      </c>
      <c r="AW12" s="22">
        <f>IF(AV12="SI",1,IF(AV12="NO",0))</f>
        <v>0</v>
      </c>
      <c r="AX12" s="24" t="s">
        <v>1188</v>
      </c>
      <c r="AY12" s="22">
        <f>IF(AX12="SI",1,IF(AX12="NO",0))</f>
        <v>0</v>
      </c>
      <c r="AZ12" s="24" t="s">
        <v>1188</v>
      </c>
      <c r="BA12" s="22">
        <f>IF(AZ12="SI",1,IF(AZ12="NO",0))</f>
        <v>0</v>
      </c>
      <c r="BB12" s="24" t="s">
        <v>1188</v>
      </c>
      <c r="BC12" s="22">
        <f>IF(BB12="SI",1,IF(BB12="NO",0))</f>
        <v>0</v>
      </c>
      <c r="BD12" s="24" t="s">
        <v>1188</v>
      </c>
      <c r="BE12" s="22">
        <f>IF(BD12="SI",1,IF(BD12="NO",0))</f>
        <v>0</v>
      </c>
      <c r="BF12" s="24" t="s">
        <v>1188</v>
      </c>
      <c r="BG12" s="22">
        <f>IF(BF12="SI",1,IF(BF12="NO",0))</f>
        <v>0</v>
      </c>
      <c r="BH12" s="22" t="str">
        <f>IF(BJ12=FALSE," ",IF(BJ12&lt;6,"Moderado",IF(BJ12&gt;11,"Catastrófico",IF(BJ12&gt;5,"Mayor"))))</f>
        <v>Moderado</v>
      </c>
      <c r="BI12" s="22"/>
      <c r="BJ12" s="22">
        <f>IF(OR(E12="Corrupción ",E12="Conflicto de Intereses"),W12+Y12+AA12+AC12+AE12+AG12+AI12+AK12+AM12+AO12+AQ12+AS12+AU12+AW12+AY12+BA12+BC12+BE12+BG12)</f>
        <v>4</v>
      </c>
      <c r="BK12" s="22">
        <f>IF(BL12="Moderado",3,IF(BL12="Mayor",4,IF(BL12="Catastrófico",5,IF(BL12=" "," "))))</f>
        <v>3</v>
      </c>
      <c r="BL12" s="22" t="str">
        <f>IF(BJ12&gt;=0,BH12)</f>
        <v>Moderado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18" t="s">
        <v>1189</v>
      </c>
      <c r="BO12" s="452">
        <v>110</v>
      </c>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69"/>
      <c r="C13" s="179"/>
      <c r="D13" s="178"/>
      <c r="E13" s="38"/>
      <c r="F13" s="196"/>
      <c r="G13" s="197"/>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3"/>
      <c r="BO13" s="451"/>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69"/>
      <c r="C14" s="194"/>
      <c r="D14" s="195"/>
      <c r="E14" s="38"/>
      <c r="F14" s="188"/>
      <c r="G14" s="170"/>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51"/>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69"/>
      <c r="C15" s="171"/>
      <c r="D15" s="178"/>
      <c r="E15" s="38"/>
      <c r="F15" s="170"/>
      <c r="G15" s="170"/>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51"/>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69"/>
      <c r="C16" s="171"/>
      <c r="D16" s="178"/>
      <c r="E16" s="38"/>
      <c r="F16" s="188"/>
      <c r="G16" s="170"/>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51"/>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69"/>
      <c r="C17" s="198"/>
      <c r="D17" s="195"/>
      <c r="E17" s="38"/>
      <c r="F17" s="170"/>
      <c r="G17" s="170"/>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3"/>
      <c r="BO17" s="451"/>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69"/>
      <c r="C18" s="171"/>
      <c r="D18" s="202"/>
      <c r="E18" s="38"/>
      <c r="F18" s="170"/>
      <c r="G18" s="170"/>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51"/>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69"/>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51"/>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69"/>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51"/>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69"/>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75"/>
    </row>
    <row r="22" spans="2:299" ht="84" customHeight="1" x14ac:dyDescent="0.3">
      <c r="B22" s="169"/>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75"/>
    </row>
    <row r="23" spans="2:299" ht="63" customHeight="1" x14ac:dyDescent="0.3">
      <c r="B23" s="169"/>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75"/>
    </row>
    <row r="24" spans="2:299" ht="63" customHeight="1" x14ac:dyDescent="0.3">
      <c r="B24" s="169"/>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75"/>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75"/>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75"/>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75"/>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75"/>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75"/>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75"/>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75"/>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75"/>
    </row>
    <row r="33" spans="2:67"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75"/>
    </row>
    <row r="34" spans="2:67"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75"/>
    </row>
    <row r="35" spans="2:67"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75"/>
    </row>
    <row r="36" spans="2:67"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75"/>
    </row>
    <row r="37" spans="2:67"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75"/>
    </row>
    <row r="38" spans="2:67"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75"/>
    </row>
    <row r="39" spans="2:67"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75"/>
    </row>
    <row r="40" spans="2:67"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75"/>
    </row>
    <row r="41" spans="2:67"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75"/>
    </row>
    <row r="42" spans="2:67"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75"/>
    </row>
    <row r="43" spans="2:67"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75"/>
    </row>
    <row r="44" spans="2:67"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75"/>
    </row>
    <row r="45" spans="2:67"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75"/>
    </row>
    <row r="46" spans="2:67"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75"/>
    </row>
    <row r="47" spans="2:67"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75"/>
    </row>
    <row r="48" spans="2:67"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75"/>
    </row>
    <row r="49" spans="2:67"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75"/>
    </row>
    <row r="50" spans="2:67"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75"/>
    </row>
    <row r="51" spans="2:67"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75"/>
    </row>
    <row r="52" spans="2:67"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75"/>
    </row>
    <row r="53" spans="2:67"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75"/>
    </row>
    <row r="54" spans="2:67"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75"/>
    </row>
    <row r="55" spans="2:67"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75"/>
    </row>
    <row r="56" spans="2:67"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75"/>
    </row>
    <row r="57" spans="2:67"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75"/>
    </row>
    <row r="58" spans="2:67"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75"/>
    </row>
    <row r="59" spans="2:67"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75"/>
    </row>
    <row r="60" spans="2:67"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75"/>
    </row>
    <row r="61" spans="2:67"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75"/>
    </row>
    <row r="62" spans="2:67"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75"/>
    </row>
    <row r="63" spans="2:67"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75"/>
    </row>
    <row r="64" spans="2:67"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75"/>
    </row>
    <row r="65" spans="2:67"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75"/>
    </row>
    <row r="66" spans="2:67"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75"/>
    </row>
    <row r="67" spans="2:67"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75"/>
    </row>
    <row r="68" spans="2:67"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75"/>
    </row>
    <row r="69" spans="2:67"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75"/>
    </row>
    <row r="70" spans="2:67"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75"/>
    </row>
    <row r="71" spans="2:67"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75"/>
    </row>
    <row r="72" spans="2:67"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75"/>
    </row>
    <row r="73" spans="2:67"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75"/>
    </row>
    <row r="74" spans="2:67"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75"/>
    </row>
    <row r="75" spans="2:67"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75"/>
    </row>
    <row r="76" spans="2:67"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75"/>
    </row>
    <row r="77" spans="2:67"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75"/>
    </row>
    <row r="78" spans="2:67"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75"/>
    </row>
    <row r="79" spans="2:67"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75"/>
    </row>
    <row r="80" spans="2:67"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75"/>
    </row>
    <row r="81" spans="2:67"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75"/>
    </row>
    <row r="82" spans="2:67"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75"/>
    </row>
    <row r="83" spans="2:67"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75"/>
    </row>
    <row r="84" spans="2:67"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75"/>
    </row>
    <row r="85" spans="2:67"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75"/>
    </row>
    <row r="86" spans="2:67"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75"/>
    </row>
    <row r="87" spans="2:67"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75"/>
    </row>
    <row r="88" spans="2:67"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75"/>
    </row>
    <row r="89" spans="2:67"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75"/>
    </row>
    <row r="90" spans="2:67"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75"/>
    </row>
    <row r="91" spans="2:67"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75"/>
    </row>
    <row r="92" spans="2:67"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75"/>
    </row>
    <row r="93" spans="2:67"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75"/>
    </row>
    <row r="94" spans="2:67"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75"/>
    </row>
    <row r="95" spans="2:67"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75"/>
    </row>
    <row r="96" spans="2:67"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75"/>
    </row>
    <row r="97" spans="2:67"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75"/>
    </row>
    <row r="98" spans="2:67"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75"/>
    </row>
    <row r="99" spans="2:67"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75"/>
    </row>
    <row r="100" spans="2:67"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75"/>
    </row>
  </sheetData>
  <sheetProtection algorithmName="SHA-512" hashValue="MtCVSvpea34yVZ0QNW5YwpZzwWvGNY9FkGrGNemfq9AZaNIntJlaqrVTmBbx5JVpjFmr3KlQvf4XAg/hmr29GA==" saltValue="w5toaQxLHxPjAP1obD9N6A==" spinCount="100000" sheet="1" formatCells="0" formatColumns="0" formatRows="0" sort="0" autoFilter="0" pivotTables="0"/>
  <autoFilter ref="B10:BN100" xr:uid="{00000000-0009-0000-0000-00000F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1" priority="59" operator="containsText" text="Casi seguro">
      <formula>NOT(ISERROR(SEARCH("Casi seguro",S11)))</formula>
    </cfRule>
    <cfRule type="containsText" dxfId="160" priority="60" operator="containsText" text="Probable">
      <formula>NOT(ISERROR(SEARCH("Probable",S11)))</formula>
    </cfRule>
    <cfRule type="containsText" dxfId="159" priority="61" operator="containsText" text="Posible">
      <formula>NOT(ISERROR(SEARCH("Posible",S11)))</formula>
    </cfRule>
    <cfRule type="containsText" dxfId="158" priority="62" operator="containsText" text="Improbable">
      <formula>NOT(ISERROR(SEARCH("Improbable",S11)))</formula>
    </cfRule>
    <cfRule type="containsText" dxfId="157" priority="63" operator="containsText" text="Rara vez">
      <formula>NOT(ISERROR(SEARCH("Rara vez",S11)))</formula>
    </cfRule>
  </conditionalFormatting>
  <conditionalFormatting sqref="T11:T200">
    <cfRule type="containsText" dxfId="156" priority="54" stopIfTrue="1" operator="containsText" text="Insignificante">
      <formula>NOT(ISERROR(SEARCH("Insignificante",T11)))</formula>
    </cfRule>
    <cfRule type="containsText" dxfId="155" priority="55" stopIfTrue="1" operator="containsText" text="Mayor">
      <formula>NOT(ISERROR(SEARCH("Mayor",T11)))</formula>
    </cfRule>
    <cfRule type="containsText" dxfId="154" priority="56" stopIfTrue="1" operator="containsText" text="Moderado">
      <formula>NOT(ISERROR(SEARCH("Moderado",T11)))</formula>
    </cfRule>
    <cfRule type="containsText" dxfId="153" priority="57" stopIfTrue="1" operator="containsText" text="Menor">
      <formula>NOT(ISERROR(SEARCH("Menor",T11)))</formula>
    </cfRule>
    <cfRule type="cellIs" dxfId="152" priority="58" stopIfTrue="1" operator="equal">
      <formula>"Catastrófico"</formula>
    </cfRule>
  </conditionalFormatting>
  <conditionalFormatting sqref="BO11 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W65540"/>
  <sheetViews>
    <sheetView showGridLines="0" topLeftCell="B1" zoomScale="50" zoomScaleNormal="50" workbookViewId="0">
      <pane xSplit="5" ySplit="9" topLeftCell="G14" activePane="bottomRight" state="frozen"/>
      <selection pane="topRight" activeCell="BO6" sqref="BO6"/>
      <selection pane="bottomLeft" activeCell="BO6" sqref="BO6"/>
      <selection pane="bottomRight" activeCell="BK9" sqref="BK9"/>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56.140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69" style="39" customWidth="1"/>
    <col min="50" max="50" width="72" style="39" customWidth="1"/>
    <col min="51" max="51" width="114.7109375" style="39" customWidth="1"/>
    <col min="52" max="52" width="93.5703125" style="39" customWidth="1"/>
    <col min="53" max="53" width="27.140625" style="39" customWidth="1"/>
    <col min="54" max="16384" width="11.42578125" style="39"/>
  </cols>
  <sheetData>
    <row r="1" spans="1:231" ht="30" customHeight="1" x14ac:dyDescent="0.3">
      <c r="B1" s="119"/>
      <c r="C1" s="51"/>
      <c r="D1" s="456"/>
      <c r="E1" s="457"/>
      <c r="F1" s="869" t="s">
        <v>575</v>
      </c>
      <c r="G1" s="758" t="s">
        <v>1131</v>
      </c>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165" t="s">
        <v>577</v>
      </c>
      <c r="AZ1" s="164">
        <v>9</v>
      </c>
    </row>
    <row r="2" spans="1:231" ht="29.25" customHeight="1" x14ac:dyDescent="0.3">
      <c r="B2" s="120"/>
      <c r="C2" s="458"/>
      <c r="D2"/>
      <c r="E2" s="459"/>
      <c r="F2" s="870"/>
      <c r="G2" s="758"/>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165" t="s">
        <v>579</v>
      </c>
      <c r="AZ2" s="165" t="s">
        <v>1194</v>
      </c>
    </row>
    <row r="3" spans="1:231" ht="84" customHeight="1" thickBot="1" x14ac:dyDescent="0.35">
      <c r="B3" s="120"/>
      <c r="C3" s="460"/>
      <c r="D3" s="461"/>
      <c r="E3" s="462"/>
      <c r="F3" s="177" t="s">
        <v>582</v>
      </c>
      <c r="G3" s="872" t="s">
        <v>1140</v>
      </c>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758"/>
      <c r="AY3" s="165" t="s">
        <v>584</v>
      </c>
      <c r="AZ3" s="166">
        <v>45817</v>
      </c>
    </row>
    <row r="4" spans="1:231" ht="23.25" customHeight="1" x14ac:dyDescent="0.3">
      <c r="B4" s="120"/>
      <c r="C4" s="453"/>
      <c r="D4" s="454"/>
      <c r="E4" s="455"/>
      <c r="F4" s="142"/>
      <c r="G4" s="873" t="s">
        <v>586</v>
      </c>
      <c r="H4" s="87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142"/>
      <c r="AZ4" s="139"/>
    </row>
    <row r="5" spans="1:231" s="43" customFormat="1" ht="39.75" customHeight="1" x14ac:dyDescent="0.25">
      <c r="B5" s="121"/>
      <c r="C5" s="65" t="s">
        <v>1141</v>
      </c>
      <c r="D5" s="129" t="str">
        <f>'Riesgos de Corrupción'!C6</f>
        <v>Gestión de Asuntos Disciplinarios</v>
      </c>
      <c r="E5" s="70"/>
      <c r="F5" s="68" t="s">
        <v>1195</v>
      </c>
      <c r="G5" s="895"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96"/>
      <c r="I5" s="896"/>
      <c r="J5" s="896"/>
      <c r="K5" s="896"/>
      <c r="L5" s="896"/>
      <c r="M5" s="896"/>
      <c r="N5" s="896"/>
      <c r="O5" s="896"/>
      <c r="P5" s="896"/>
      <c r="Q5" s="896"/>
      <c r="R5" s="896"/>
      <c r="S5" s="89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898" t="str">
        <f>IFERROR(INDEX(Tabla10[],MATCH(C6,Tabla10[PROCESOS],0),2)," ")</f>
        <v xml:space="preserve"> </v>
      </c>
      <c r="AX5" s="898"/>
      <c r="AY5" s="898"/>
      <c r="AZ5" s="899"/>
    </row>
    <row r="6" spans="1:231" s="73" customFormat="1" ht="9" customHeight="1" thickBot="1" x14ac:dyDescent="0.3">
      <c r="A6" s="71"/>
      <c r="B6" s="12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row>
    <row r="7" spans="1:231" s="366" customFormat="1" ht="28.5" customHeight="1" thickBot="1" x14ac:dyDescent="0.3">
      <c r="A7" s="386"/>
      <c r="B7" s="387"/>
      <c r="C7" s="875" t="s">
        <v>1196</v>
      </c>
      <c r="D7" s="876"/>
      <c r="E7" s="877"/>
      <c r="F7" s="881" t="s">
        <v>1197</v>
      </c>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2"/>
    </row>
    <row r="8" spans="1:231" s="366" customFormat="1" ht="31.5" customHeight="1" thickBot="1" x14ac:dyDescent="0.3">
      <c r="A8" s="388"/>
      <c r="B8" s="387"/>
      <c r="C8" s="878"/>
      <c r="D8" s="879"/>
      <c r="E8" s="880"/>
      <c r="F8" s="883" t="s">
        <v>1198</v>
      </c>
      <c r="G8" s="883"/>
      <c r="H8" s="883"/>
      <c r="I8" s="883"/>
      <c r="J8" s="883"/>
      <c r="K8" s="883"/>
      <c r="L8" s="883"/>
      <c r="M8" s="883"/>
      <c r="N8" s="883"/>
      <c r="O8" s="883"/>
      <c r="P8" s="883"/>
      <c r="Q8" s="883"/>
      <c r="R8" s="883"/>
      <c r="S8" s="883"/>
      <c r="T8" s="883"/>
      <c r="U8" s="883"/>
      <c r="V8" s="883"/>
      <c r="W8" s="883"/>
      <c r="X8" s="884"/>
      <c r="Y8" s="885" t="s">
        <v>1199</v>
      </c>
      <c r="Z8" s="886"/>
      <c r="AA8" s="886"/>
      <c r="AB8" s="886"/>
      <c r="AC8" s="886"/>
      <c r="AD8" s="886"/>
      <c r="AE8" s="887"/>
      <c r="AF8" s="888" t="s">
        <v>497</v>
      </c>
      <c r="AG8" s="883"/>
      <c r="AH8" s="883"/>
      <c r="AI8" s="883"/>
      <c r="AJ8" s="883"/>
      <c r="AK8" s="883"/>
      <c r="AL8" s="883"/>
      <c r="AM8" s="883"/>
      <c r="AN8" s="883"/>
      <c r="AO8" s="883"/>
      <c r="AP8" s="883"/>
      <c r="AQ8" s="883"/>
      <c r="AR8" s="884"/>
      <c r="AS8" s="889" t="s">
        <v>1200</v>
      </c>
      <c r="AT8" s="890"/>
      <c r="AU8" s="890"/>
      <c r="AV8" s="891"/>
      <c r="AW8" s="892" t="s">
        <v>516</v>
      </c>
      <c r="AX8" s="893"/>
      <c r="AY8" s="893"/>
      <c r="AZ8" s="894"/>
    </row>
    <row r="9" spans="1:231" s="378" customFormat="1" ht="51.75" customHeight="1" thickBot="1" x14ac:dyDescent="0.3">
      <c r="A9" s="389" t="s">
        <v>66</v>
      </c>
      <c r="B9" s="387"/>
      <c r="C9" s="28" t="s">
        <v>107</v>
      </c>
      <c r="D9" s="390" t="s">
        <v>1201</v>
      </c>
      <c r="E9" s="391" t="s">
        <v>1202</v>
      </c>
      <c r="F9" s="392" t="s">
        <v>593</v>
      </c>
      <c r="G9" s="28" t="s">
        <v>1203</v>
      </c>
      <c r="H9" s="28" t="s">
        <v>1204</v>
      </c>
      <c r="I9" s="28" t="s">
        <v>1205</v>
      </c>
      <c r="J9" s="28"/>
      <c r="K9" s="28" t="s">
        <v>1206</v>
      </c>
      <c r="L9" s="393"/>
      <c r="M9" s="28" t="s">
        <v>1207</v>
      </c>
      <c r="N9" s="28"/>
      <c r="O9" s="28" t="s">
        <v>1208</v>
      </c>
      <c r="P9" s="28"/>
      <c r="Q9" s="28" t="s">
        <v>1209</v>
      </c>
      <c r="R9" s="28"/>
      <c r="S9" s="28" t="s">
        <v>1210</v>
      </c>
      <c r="T9" s="28"/>
      <c r="U9" s="28" t="s">
        <v>1211</v>
      </c>
      <c r="V9" s="394"/>
      <c r="W9" s="380" t="s">
        <v>1212</v>
      </c>
      <c r="X9" s="380" t="s">
        <v>1213</v>
      </c>
      <c r="Y9" s="380" t="s">
        <v>1214</v>
      </c>
      <c r="Z9" s="28" t="s">
        <v>1215</v>
      </c>
      <c r="AA9" s="380" t="s">
        <v>1216</v>
      </c>
      <c r="AB9" s="380" t="s">
        <v>1217</v>
      </c>
      <c r="AC9" s="380" t="s">
        <v>1218</v>
      </c>
      <c r="AD9" s="380" t="s">
        <v>1219</v>
      </c>
      <c r="AE9" s="380" t="s">
        <v>1220</v>
      </c>
      <c r="AF9" s="380" t="s">
        <v>1221</v>
      </c>
      <c r="AG9" s="395" t="s">
        <v>1222</v>
      </c>
      <c r="AH9" s="380" t="s">
        <v>1223</v>
      </c>
      <c r="AI9" s="380" t="s">
        <v>1224</v>
      </c>
      <c r="AJ9" s="380" t="s">
        <v>1225</v>
      </c>
      <c r="AK9" s="380" t="s">
        <v>1226</v>
      </c>
      <c r="AL9" s="380" t="s">
        <v>1227</v>
      </c>
      <c r="AM9" s="380" t="s">
        <v>1228</v>
      </c>
      <c r="AN9" s="380" t="s">
        <v>1229</v>
      </c>
      <c r="AO9" s="28" t="s">
        <v>1230</v>
      </c>
      <c r="AP9" s="28" t="s">
        <v>1231</v>
      </c>
      <c r="AQ9" s="28" t="s">
        <v>1232</v>
      </c>
      <c r="AR9" s="28" t="s">
        <v>1233</v>
      </c>
      <c r="AS9" s="28" t="s">
        <v>1234</v>
      </c>
      <c r="AT9" s="28" t="s">
        <v>1235</v>
      </c>
      <c r="AU9" s="28" t="s">
        <v>1236</v>
      </c>
      <c r="AV9" s="28" t="s">
        <v>1237</v>
      </c>
      <c r="AW9" s="28" t="s">
        <v>1238</v>
      </c>
      <c r="AX9" s="28" t="s">
        <v>1239</v>
      </c>
      <c r="AY9" s="28" t="s">
        <v>1240</v>
      </c>
      <c r="AZ9" s="28" t="s">
        <v>1124</v>
      </c>
      <c r="BA9" s="396"/>
    </row>
    <row r="10" spans="1:231" s="40" customFormat="1" ht="279.75" customHeight="1" x14ac:dyDescent="0.25">
      <c r="A10" s="21"/>
      <c r="B10" s="123" t="str">
        <f>C10&amp;"-"&amp;E10</f>
        <v>R1-CO1</v>
      </c>
      <c r="C10" s="482" t="s">
        <v>73</v>
      </c>
      <c r="D10" s="483" t="s">
        <v>75</v>
      </c>
      <c r="E10" s="483" t="s">
        <v>74</v>
      </c>
      <c r="F10" s="484" t="s">
        <v>1241</v>
      </c>
      <c r="G10" s="485" t="s">
        <v>227</v>
      </c>
      <c r="H10" s="486" t="s">
        <v>227</v>
      </c>
      <c r="I10" s="487" t="s">
        <v>1242</v>
      </c>
      <c r="J10" s="487">
        <f>IF(I10="Asignado",15,IF(I10="No asignado",0,IF(I10=0,0)))</f>
        <v>15</v>
      </c>
      <c r="K10" s="487" t="s">
        <v>1243</v>
      </c>
      <c r="L10" s="487">
        <f>IF(K10="Adecuado",15,IF(K10="Inadecuado",0,IF(I10=0,0)))</f>
        <v>15</v>
      </c>
      <c r="M10" s="487" t="s">
        <v>1244</v>
      </c>
      <c r="N10" s="487">
        <f>IF(M10="Oportuna",15,IF(M10="Inoportuna",0,IF(I10=0,0)))</f>
        <v>15</v>
      </c>
      <c r="O10" s="487" t="s">
        <v>1245</v>
      </c>
      <c r="P10" s="487">
        <f t="shared" ref="P10:P72" si="0">IF(O10="Prevenir",15,IF(O10="Detectar",10,IF(O10="No es un control",0,IF(I10=0,0))))</f>
        <v>15</v>
      </c>
      <c r="Q10" s="487" t="s">
        <v>1246</v>
      </c>
      <c r="R10" s="487">
        <f t="shared" ref="R10:R72" si="1">IF(Q10="Confiable",15,IF(Q10="No confiable",0,IF(I10=0,0)))</f>
        <v>15</v>
      </c>
      <c r="S10" s="487" t="s">
        <v>1247</v>
      </c>
      <c r="T10" s="487">
        <f t="shared" ref="T10:T72" si="2">IF(S10="Se investigan y resuelven oportunamente",15,IF(S10="No se investigan y resuelven oportunamente",0,IF(I10=0,0)))</f>
        <v>15</v>
      </c>
      <c r="U10" s="487" t="s">
        <v>1248</v>
      </c>
      <c r="V10" s="487">
        <f t="shared" ref="V10:V72" si="3">IF(U10="Completa",10,IF(U10="Incompleta",5,IF(U10="No existe",0,IF(I10=0,0))))</f>
        <v>10</v>
      </c>
      <c r="W10" s="488">
        <f t="shared" ref="W10:W72" si="4">IF(G10=0," ",IF((J10+L10+N10+P10+R10+T10+V10)&gt;=0,(J10+L10+N10+P10+R10+T10+V10)))</f>
        <v>100</v>
      </c>
      <c r="X10" s="488" t="str">
        <f>IF(W10=" "," ",IF(AND(W10&gt;=0,W10&lt;=85),"Débil",IF(AND(W10&gt;=86,W10&lt;=95),"Moderado",IF(AND(W10&gt;=96,W10&lt;=100),"Fuerte"," "))))</f>
        <v>Fuerte</v>
      </c>
      <c r="Y10" s="488">
        <f t="shared" ref="Y10:Y72" si="5">IF(Z10="Siempre se ejecuta", 100,IF(Z10="Algunas veces se ejecuta",50,IF(Z10="No se ejecuta",0,"")))</f>
        <v>100</v>
      </c>
      <c r="Z10" s="488" t="s">
        <v>1249</v>
      </c>
      <c r="AA10" s="488" t="str">
        <f>IF(Z10="Siempre se ejecuta","Fuerte",IF(Z10="Algunas veces se ejecuta","Moderado",IF(Z10="No se ejecuta", "Débil","")))</f>
        <v>Fuerte</v>
      </c>
      <c r="AB10" s="488" t="str">
        <f>IF(AND(X10="Fuerte",AA10="Fuerte"),"Fuerte",IF(AND(X10="Fuerte",AA10="Moderado"),"Moderado",IF(AND(X10="Fuerte",AA10="Débil"),"Débil",IF(AND(X10="Moderado",AA10="Moderado"),"Moderado",IF(AND(X10="Moderado",AA10="Fuerte"),"Moderado",IF(AND(X10="Moderado",AA10="Débil"),"Débil",IF(X10="Débil","Débil"," ")))))))</f>
        <v>Fuerte</v>
      </c>
      <c r="AC10" s="488" t="str">
        <f>IF(AB10="Fuerte","No",IF(AB10="Moderado","Sí",IF(AB10="Débil","Sí","")))</f>
        <v>No</v>
      </c>
      <c r="AD10" s="488">
        <f>IFERROR(IF(Y10=" "," ",IF(Y10&gt;=0,(W10+Y10)/2))," ")</f>
        <v>100</v>
      </c>
      <c r="AE10" s="489">
        <f t="shared" ref="AE10:AE76" si="6">IFERROR(IF(AD10=" "," ",IF(AVERAGE($AD$10:$AD$252)&gt;=0,AVERAGEIFS($AD$10:$AD$251,$C$10:$C$251,C10))),"  ")</f>
        <v>100</v>
      </c>
      <c r="AF10" s="488" t="str">
        <f>IF(AE10=" "," ",IF(AE10=100,"Fuerte",IF(AE10&lt;50,"Débil",IF(AE10&gt;49,"Moderado"," "))))</f>
        <v>Fuerte</v>
      </c>
      <c r="AG10" s="490">
        <f>IF(OR(AND(AF10="Fuerte",G10="No disminuye"),AND(AF10="Moderado",G10="No disminuye")),0,IF(AND(AF10="Fuerte",G10="Directamente"),2,IF(AND(AF10="Moderado",G10="Directamente"),1,0)))</f>
        <v>2</v>
      </c>
      <c r="AH10" s="491">
        <f t="shared" ref="AH10:AH76" si="7">IFERROR(AVERAGEIFS($AG$10:$AG$251,$C$10:$C$251,C10)," ")</f>
        <v>2</v>
      </c>
      <c r="AI10" s="492"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93">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494">
        <f t="shared" ref="AK10:AK76" si="8">IFERROR(AVERAGEIFS($AJ$10:$AJ$251,$C$10:$C$251,C10)," ")</f>
        <v>0</v>
      </c>
      <c r="AL10" s="486"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8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88" t="str">
        <f>IF(AM10="Zona Moderada","Reducir riesgo",IF(AM10="Zona Alta","Compartir riesgo",IF(AM10="Zona Extrema","Evitar riesgo"," ")))</f>
        <v>Reducir riesgo</v>
      </c>
      <c r="AO10" s="495" t="s">
        <v>1250</v>
      </c>
      <c r="AP10" s="486" t="s">
        <v>1251</v>
      </c>
      <c r="AQ10" s="486" t="s">
        <v>1252</v>
      </c>
      <c r="AR10" s="496" t="s">
        <v>1253</v>
      </c>
      <c r="AS10" s="496" t="s">
        <v>1254</v>
      </c>
      <c r="AT10" s="496" t="s">
        <v>1255</v>
      </c>
      <c r="AU10" s="496" t="s">
        <v>1256</v>
      </c>
      <c r="AV10" s="496" t="s">
        <v>1257</v>
      </c>
      <c r="AW10" s="497" t="s">
        <v>1258</v>
      </c>
      <c r="AX10" s="498" t="s">
        <v>1259</v>
      </c>
      <c r="AY10" s="499" t="s">
        <v>1260</v>
      </c>
      <c r="AZ10" s="170" t="s">
        <v>1261</v>
      </c>
    </row>
    <row r="11" spans="1:231" s="40" customFormat="1" ht="225" x14ac:dyDescent="0.25">
      <c r="A11" s="21"/>
      <c r="B11" s="123" t="str">
        <f t="shared" ref="B11:B73" si="9">C11&amp;"-"&amp;E11</f>
        <v>R1-CO1</v>
      </c>
      <c r="C11" s="500" t="s">
        <v>73</v>
      </c>
      <c r="D11" s="483" t="s">
        <v>81</v>
      </c>
      <c r="E11" s="501" t="s">
        <v>74</v>
      </c>
      <c r="F11" s="484" t="s">
        <v>1241</v>
      </c>
      <c r="G11" s="485" t="s">
        <v>227</v>
      </c>
      <c r="H11" s="486" t="s">
        <v>227</v>
      </c>
      <c r="I11" s="487" t="s">
        <v>1242</v>
      </c>
      <c r="J11" s="487">
        <f t="shared" ref="J11:J73" si="10">IF(I11="Asignado",15,IF(I11="No asignado",0,IF(I11=0,0)))</f>
        <v>15</v>
      </c>
      <c r="K11" s="487" t="s">
        <v>1243</v>
      </c>
      <c r="L11" s="487">
        <f t="shared" ref="L11:L73" si="11">IF(K11="Adecuado",15,IF(K11="Inadecuado",0,IF(I11=0,0)))</f>
        <v>15</v>
      </c>
      <c r="M11" s="487" t="s">
        <v>1244</v>
      </c>
      <c r="N11" s="487">
        <f t="shared" ref="N11:N73" si="12">IF(M11="Oportuna",15,IF(M11="Inoportuna",0,IF(I11=0,0)))</f>
        <v>15</v>
      </c>
      <c r="O11" s="487" t="s">
        <v>1245</v>
      </c>
      <c r="P11" s="487">
        <f t="shared" si="0"/>
        <v>15</v>
      </c>
      <c r="Q11" s="487" t="s">
        <v>1246</v>
      </c>
      <c r="R11" s="487">
        <f t="shared" si="1"/>
        <v>15</v>
      </c>
      <c r="S11" s="487" t="s">
        <v>1247</v>
      </c>
      <c r="T11" s="487">
        <f t="shared" si="2"/>
        <v>15</v>
      </c>
      <c r="U11" s="487" t="s">
        <v>1248</v>
      </c>
      <c r="V11" s="487">
        <f t="shared" si="3"/>
        <v>10</v>
      </c>
      <c r="W11" s="486">
        <f t="shared" si="4"/>
        <v>100</v>
      </c>
      <c r="X11" s="486" t="str">
        <f t="shared" ref="X11:X73" si="13">IF(W11=" "," ",IF(AND(W11&gt;=0,W11&lt;=85),"Débil",IF(AND(W11&gt;=86,W11&lt;=95),"Moderado",IF(AND(W11&gt;=96,W11&lt;=100),"Fuerte"," "))))</f>
        <v>Fuerte</v>
      </c>
      <c r="Y11" s="486">
        <f t="shared" si="5"/>
        <v>100</v>
      </c>
      <c r="Z11" s="486" t="s">
        <v>1249</v>
      </c>
      <c r="AA11" s="486" t="str">
        <f t="shared" ref="AA11:AA73" si="14">IF(Z11="Siempre se ejecuta","Fuerte",IF(Z11="Algunas veces se ejecuta","Moderado",IF(Z11="No se ejecuta", "Débil","")))</f>
        <v>Fuerte</v>
      </c>
      <c r="AB11" s="486" t="str">
        <f t="shared" ref="AB11:AB73" si="15">IF(AND(X11="Fuerte",AA11="Fuerte"),"Fuerte",IF(AND(X11="Fuerte",AA11="Moderado"),"Moderado",IF(AND(X11="Fuerte",AA11="Débil"),"Débil",IF(AND(X11="Moderado",AA11="Moderado"),"Moderado",IF(AND(X11="Moderado",AA11="Fuerte"),"Moderado",IF(AND(X11="Moderado",AA11="Débil"),"Débil",IF(X11="Débil","Débil"," ")))))))</f>
        <v>Fuerte</v>
      </c>
      <c r="AC11" s="486" t="str">
        <f t="shared" ref="AC11:AC73" si="16">IF(AB11="Fuerte","No",IF(AB11="Moderado","Sí",IF(AB11="Débil","Sí","")))</f>
        <v>No</v>
      </c>
      <c r="AD11" s="486">
        <f t="shared" ref="AD11:AD73" si="17">IFERROR(IF(Y11=" "," ",IF(Y11&gt;=0,(W11+Y11)/2))," ")</f>
        <v>100</v>
      </c>
      <c r="AE11" s="502">
        <f t="shared" si="6"/>
        <v>100</v>
      </c>
      <c r="AF11" s="486" t="str">
        <f t="shared" ref="AF11:AF73" si="18">IF(AE11=" "," ",IF(AE11=100,"Fuerte",IF(AE11&lt;50,"Débil",IF(AE11&gt;49,"Moderado"," "))))</f>
        <v>Fuerte</v>
      </c>
      <c r="AG11" s="490">
        <f t="shared" ref="AG11:AG73" si="19">IF(OR(AND(AF11="Fuerte",G11="No disminuye"),AND(AF11="Moderado",G11="No disminuye")),0,IF(AND(AF11="Fuerte",G11="Directamente"),2,IF(AND(AF11="Moderado",G11="Directamente"),1,0)))</f>
        <v>2</v>
      </c>
      <c r="AH11" s="490">
        <f t="shared" si="7"/>
        <v>2</v>
      </c>
      <c r="AI11" s="492"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93">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494">
        <f t="shared" si="8"/>
        <v>0</v>
      </c>
      <c r="AL11" s="486"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86"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488" t="str">
        <f>IF(AM11="Zona Moderada","Reducir riesgo",IF(AM11="Zona Alta","Compartir riesgo",IF(AM11="Zona Extrema","Evitar riesgo"," ")))</f>
        <v>Reducir riesgo</v>
      </c>
      <c r="AO11" s="497" t="s">
        <v>1262</v>
      </c>
      <c r="AP11" s="486" t="s">
        <v>1263</v>
      </c>
      <c r="AQ11" s="486" t="s">
        <v>1264</v>
      </c>
      <c r="AR11" s="496" t="s">
        <v>1253</v>
      </c>
      <c r="AS11" s="496" t="s">
        <v>1254</v>
      </c>
      <c r="AT11" s="496" t="s">
        <v>1255</v>
      </c>
      <c r="AU11" s="496" t="s">
        <v>1256</v>
      </c>
      <c r="AV11" s="496" t="s">
        <v>1257</v>
      </c>
      <c r="AW11" s="497" t="s">
        <v>1265</v>
      </c>
      <c r="AX11" s="498" t="s">
        <v>1266</v>
      </c>
      <c r="AY11" s="503" t="s">
        <v>1267</v>
      </c>
      <c r="AZ11" s="185" t="s">
        <v>1268</v>
      </c>
    </row>
    <row r="12" spans="1:231" s="40" customFormat="1" ht="279" customHeight="1" x14ac:dyDescent="0.25">
      <c r="A12" s="21"/>
      <c r="B12" s="123" t="str">
        <f t="shared" si="9"/>
        <v>R2-CO1</v>
      </c>
      <c r="C12" s="500" t="s">
        <v>79</v>
      </c>
      <c r="D12" s="483" t="s">
        <v>75</v>
      </c>
      <c r="E12" s="501" t="s">
        <v>74</v>
      </c>
      <c r="F12" s="484" t="s">
        <v>1269</v>
      </c>
      <c r="G12" s="485" t="s">
        <v>227</v>
      </c>
      <c r="H12" s="486" t="s">
        <v>227</v>
      </c>
      <c r="I12" s="487" t="s">
        <v>1242</v>
      </c>
      <c r="J12" s="487">
        <f t="shared" si="10"/>
        <v>15</v>
      </c>
      <c r="K12" s="487" t="s">
        <v>1243</v>
      </c>
      <c r="L12" s="487">
        <f t="shared" si="11"/>
        <v>15</v>
      </c>
      <c r="M12" s="487" t="s">
        <v>1244</v>
      </c>
      <c r="N12" s="487">
        <f t="shared" si="12"/>
        <v>15</v>
      </c>
      <c r="O12" s="487" t="s">
        <v>1245</v>
      </c>
      <c r="P12" s="487">
        <f t="shared" si="0"/>
        <v>15</v>
      </c>
      <c r="Q12" s="487" t="s">
        <v>1246</v>
      </c>
      <c r="R12" s="487">
        <f t="shared" si="1"/>
        <v>15</v>
      </c>
      <c r="S12" s="487" t="s">
        <v>1247</v>
      </c>
      <c r="T12" s="487">
        <f t="shared" si="2"/>
        <v>15</v>
      </c>
      <c r="U12" s="487" t="s">
        <v>1248</v>
      </c>
      <c r="V12" s="487">
        <f t="shared" si="3"/>
        <v>10</v>
      </c>
      <c r="W12" s="486">
        <f t="shared" si="4"/>
        <v>100</v>
      </c>
      <c r="X12" s="486" t="str">
        <f t="shared" si="13"/>
        <v>Fuerte</v>
      </c>
      <c r="Y12" s="486">
        <f t="shared" si="5"/>
        <v>100</v>
      </c>
      <c r="Z12" s="486" t="s">
        <v>1249</v>
      </c>
      <c r="AA12" s="486" t="str">
        <f t="shared" si="14"/>
        <v>Fuerte</v>
      </c>
      <c r="AB12" s="486" t="str">
        <f t="shared" si="15"/>
        <v>Fuerte</v>
      </c>
      <c r="AC12" s="486" t="str">
        <f t="shared" si="16"/>
        <v>No</v>
      </c>
      <c r="AD12" s="486">
        <f t="shared" si="17"/>
        <v>100</v>
      </c>
      <c r="AE12" s="502">
        <f t="shared" si="6"/>
        <v>100</v>
      </c>
      <c r="AF12" s="486" t="str">
        <f t="shared" si="18"/>
        <v>Fuerte</v>
      </c>
      <c r="AG12" s="490">
        <f t="shared" si="19"/>
        <v>2</v>
      </c>
      <c r="AH12" s="490">
        <f t="shared" si="7"/>
        <v>2</v>
      </c>
      <c r="AI12" s="492"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93">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494">
        <f t="shared" si="8"/>
        <v>0</v>
      </c>
      <c r="AL12" s="486"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86"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488" t="str">
        <f t="shared" ref="AN12:AN74" si="21">IF(AM12="Zona Moderada","Reducir riesgo",IF(AM12="Zona Alta","Compartir riesgo",IF(AM12="Zona Extrema","Evitar riesgo"," ")))</f>
        <v>Reducir riesgo</v>
      </c>
      <c r="AO12" s="498" t="s">
        <v>1270</v>
      </c>
      <c r="AP12" s="487" t="s">
        <v>1271</v>
      </c>
      <c r="AQ12" s="486" t="s">
        <v>1272</v>
      </c>
      <c r="AR12" s="496" t="s">
        <v>1253</v>
      </c>
      <c r="AS12" s="504" t="s">
        <v>1273</v>
      </c>
      <c r="AT12" s="504" t="s">
        <v>1274</v>
      </c>
      <c r="AU12" s="496" t="s">
        <v>1256</v>
      </c>
      <c r="AV12" s="496" t="s">
        <v>1275</v>
      </c>
      <c r="AW12" s="497" t="s">
        <v>1276</v>
      </c>
      <c r="AX12" s="497" t="s">
        <v>1277</v>
      </c>
      <c r="AY12" s="498" t="s">
        <v>1278</v>
      </c>
      <c r="AZ12" s="185" t="s">
        <v>1279</v>
      </c>
    </row>
    <row r="13" spans="1:231" s="40" customFormat="1" ht="253.5" customHeight="1" x14ac:dyDescent="0.25">
      <c r="A13" s="21"/>
      <c r="B13" s="123" t="str">
        <f>C13&amp;"-"&amp;E13</f>
        <v>R2-CO1</v>
      </c>
      <c r="C13" s="500" t="s">
        <v>79</v>
      </c>
      <c r="D13" s="483" t="s">
        <v>81</v>
      </c>
      <c r="E13" s="501" t="s">
        <v>74</v>
      </c>
      <c r="F13" s="484" t="s">
        <v>1280</v>
      </c>
      <c r="G13" s="485" t="s">
        <v>227</v>
      </c>
      <c r="H13" s="486" t="s">
        <v>227</v>
      </c>
      <c r="I13" s="487" t="s">
        <v>1242</v>
      </c>
      <c r="J13" s="487">
        <f>IF(I13="Asignado",15,IF(I13="No asignado",0,IF(I13=0,0)))</f>
        <v>15</v>
      </c>
      <c r="K13" s="487" t="s">
        <v>1243</v>
      </c>
      <c r="L13" s="487">
        <f>IF(K13="Adecuado",15,IF(K13="Inadecuado",0,IF(I13=0,0)))</f>
        <v>15</v>
      </c>
      <c r="M13" s="487" t="s">
        <v>1244</v>
      </c>
      <c r="N13" s="487">
        <f>IF(M13="Oportuna",15,IF(M13="Inoportuna",0,IF(I13=0,0)))</f>
        <v>15</v>
      </c>
      <c r="O13" s="487" t="s">
        <v>1245</v>
      </c>
      <c r="P13" s="487">
        <f>IF(O13="Prevenir",15,IF(O13="Detectar",10,IF(O13="No es un control",0,IF(I13=0,0))))</f>
        <v>15</v>
      </c>
      <c r="Q13" s="487" t="s">
        <v>1246</v>
      </c>
      <c r="R13" s="487">
        <f>IF(Q13="Confiable",15,IF(Q13="No confiable",0,IF(I13=0,0)))</f>
        <v>15</v>
      </c>
      <c r="S13" s="487" t="s">
        <v>1247</v>
      </c>
      <c r="T13" s="487">
        <f>IF(S13="Se investigan y resuelven oportunamente",15,IF(S13="No se investigan y resuelven oportunamente",0,IF(I13=0,0)))</f>
        <v>15</v>
      </c>
      <c r="U13" s="487" t="s">
        <v>1248</v>
      </c>
      <c r="V13" s="487">
        <f>IF(U13="Completa",10,IF(U13="Incompleta",5,IF(U13="No existe",0,IF(I13=0,0))))</f>
        <v>10</v>
      </c>
      <c r="W13" s="486">
        <f>IF(G13=0," ",IF((J13+L13+N13+P13+R13+T13+V13)&gt;=0,(J13+L13+N13+P13+R13+T13+V13)))</f>
        <v>100</v>
      </c>
      <c r="X13" s="486" t="str">
        <f>IF(W13=" "," ",IF(AND(W13&gt;=0,W13&lt;=85),"Débil",IF(AND(W13&gt;=86,W13&lt;=95),"Moderado",IF(AND(W13&gt;=96,W13&lt;=100),"Fuerte"," "))))</f>
        <v>Fuerte</v>
      </c>
      <c r="Y13" s="486">
        <f>IF(Z13="Siempre se ejecuta", 100,IF(Z13="Algunas veces se ejecuta",50,IF(Z13="No se ejecuta",0,"")))</f>
        <v>100</v>
      </c>
      <c r="Z13" s="486" t="s">
        <v>1249</v>
      </c>
      <c r="AA13" s="486" t="str">
        <f>IF(Z13="Siempre se ejecuta","Fuerte",IF(Z13="Algunas veces se ejecuta","Moderado",IF(Z13="No se ejecuta", "Débil","")))</f>
        <v>Fuerte</v>
      </c>
      <c r="AB13" s="486" t="str">
        <f>IF(AND(X13="Fuerte",AA13="Fuerte"),"Fuerte",IF(AND(X13="Fuerte",AA13="Moderado"),"Moderado",IF(AND(X13="Fuerte",AA13="Débil"),"Débil",IF(AND(X13="Moderado",AA13="Moderado"),"Moderado",IF(AND(X13="Moderado",AA13="Fuerte"),"Moderado",IF(AND(X13="Moderado",AA13="Débil"),"Débil",IF(X13="Débil","Débil"," ")))))))</f>
        <v>Fuerte</v>
      </c>
      <c r="AC13" s="486" t="str">
        <f>IF(AB13="Fuerte","No",IF(AB13="Moderado","Sí",IF(AB13="Débil","Sí","")))</f>
        <v>No</v>
      </c>
      <c r="AD13" s="486">
        <f>IFERROR(IF(Y13=" "," ",IF(Y13&gt;=0,(W13+Y13)/2))," ")</f>
        <v>100</v>
      </c>
      <c r="AE13" s="502">
        <f>IFERROR(IF(AD13=" "," ",IF(AVERAGE($AD$10:$AD$252)&gt;=0,AVERAGEIFS($AD$10:$AD$251,$C$10:$C$251,C13))),"  ")</f>
        <v>100</v>
      </c>
      <c r="AF13" s="486" t="str">
        <f>IF(AE13=" "," ",IF(AE13=100,"Fuerte",IF(AE13&lt;50,"Débil",IF(AE13&gt;49,"Moderado"," "))))</f>
        <v>Fuerte</v>
      </c>
      <c r="AG13" s="490">
        <f>IF(OR(AND(AF13="Fuerte",G13="No disminuye"),AND(AF13="Moderado",G13="No disminuye")),0,IF(AND(AF13="Fuerte",G13="Directamente"),2,IF(AND(AF13="Moderado",G13="Directamente"),1,0)))</f>
        <v>2</v>
      </c>
      <c r="AH13" s="490">
        <f>IFERROR(AVERAGEIFS($AG$10:$AG$251,$C$10:$C$251,C13)," ")</f>
        <v>2</v>
      </c>
      <c r="AI13" s="492"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93">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490">
        <f>IFERROR(AVERAGEIFS($AJ$10:$AJ$251,$C$10:$C$251,C13)," ")</f>
        <v>0</v>
      </c>
      <c r="AL13" s="486"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86"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488" t="str">
        <f>IF(AM13="Zona Moderada","Reducir riesgo",IF(AM13="Zona Alta","Compartir riesgo",IF(AM13="Zona Extrema","Evitar riesgo"," ")))</f>
        <v>Reducir riesgo</v>
      </c>
      <c r="AO13" s="498" t="s">
        <v>1281</v>
      </c>
      <c r="AP13" s="487" t="s">
        <v>1282</v>
      </c>
      <c r="AQ13" s="486" t="s">
        <v>1264</v>
      </c>
      <c r="AR13" s="496" t="s">
        <v>1253</v>
      </c>
      <c r="AS13" s="504" t="s">
        <v>1283</v>
      </c>
      <c r="AT13" s="504" t="s">
        <v>1255</v>
      </c>
      <c r="AU13" s="496" t="s">
        <v>1256</v>
      </c>
      <c r="AV13" s="496" t="s">
        <v>1275</v>
      </c>
      <c r="AW13" s="497" t="s">
        <v>1276</v>
      </c>
      <c r="AX13" s="495" t="s">
        <v>1284</v>
      </c>
      <c r="AY13" s="495" t="s">
        <v>1285</v>
      </c>
      <c r="AZ13" s="185" t="s">
        <v>1286</v>
      </c>
    </row>
    <row r="14" spans="1:231" s="40" customFormat="1" ht="248.25" customHeight="1" x14ac:dyDescent="0.25">
      <c r="A14" s="21"/>
      <c r="B14" s="123" t="str">
        <f>C14&amp;"-"&amp;E14</f>
        <v>R2-CO1</v>
      </c>
      <c r="C14" s="500" t="s">
        <v>79</v>
      </c>
      <c r="D14" s="483" t="s">
        <v>87</v>
      </c>
      <c r="E14" s="501" t="s">
        <v>74</v>
      </c>
      <c r="F14" s="484" t="s">
        <v>1269</v>
      </c>
      <c r="G14" s="485" t="s">
        <v>227</v>
      </c>
      <c r="H14" s="486" t="s">
        <v>227</v>
      </c>
      <c r="I14" s="487" t="s">
        <v>1242</v>
      </c>
      <c r="J14" s="487">
        <f>IF(I14="Asignado",15,IF(I14="No asignado",0,IF(I14=0,0)))</f>
        <v>15</v>
      </c>
      <c r="K14" s="487" t="s">
        <v>1243</v>
      </c>
      <c r="L14" s="487">
        <f>IF(K14="Adecuado",15,IF(K14="Inadecuado",0,IF(I14=0,0)))</f>
        <v>15</v>
      </c>
      <c r="M14" s="487" t="s">
        <v>1244</v>
      </c>
      <c r="N14" s="487">
        <f>IF(M14="Oportuna",15,IF(M14="Inoportuna",0,IF(I14=0,0)))</f>
        <v>15</v>
      </c>
      <c r="O14" s="487" t="s">
        <v>1245</v>
      </c>
      <c r="P14" s="487">
        <f>IF(O14="Prevenir",15,IF(O14="Detectar",10,IF(O14="No es un control",0,IF(I14=0,0))))</f>
        <v>15</v>
      </c>
      <c r="Q14" s="487" t="s">
        <v>1246</v>
      </c>
      <c r="R14" s="487">
        <f>IF(Q14="Confiable",15,IF(Q14="No confiable",0,IF(I14=0,0)))</f>
        <v>15</v>
      </c>
      <c r="S14" s="487" t="s">
        <v>1247</v>
      </c>
      <c r="T14" s="487">
        <f>IF(S14="Se investigan y resuelven oportunamente",15,IF(S14="No se investigan y resuelven oportunamente",0,IF(I14=0,0)))</f>
        <v>15</v>
      </c>
      <c r="U14" s="487" t="s">
        <v>1248</v>
      </c>
      <c r="V14" s="487">
        <f>IF(U14="Completa",10,IF(U14="Incompleta",5,IF(U14="No existe",0,IF(I14=0,0))))</f>
        <v>10</v>
      </c>
      <c r="W14" s="486">
        <f>IF(G14=0," ",IF((J14+L14+N14+P14+R14+T14+V14)&gt;=0,(J14+L14+N14+P14+R14+T14+V14)))</f>
        <v>100</v>
      </c>
      <c r="X14" s="486" t="str">
        <f>IF(W14=" "," ",IF(AND(W14&gt;=0,W14&lt;=85),"Débil",IF(AND(W14&gt;=86,W14&lt;=95),"Moderado",IF(AND(W14&gt;=96,W14&lt;=100),"Fuerte"," "))))</f>
        <v>Fuerte</v>
      </c>
      <c r="Y14" s="486">
        <f>IF(Z14="Siempre se ejecuta", 100,IF(Z14="Algunas veces se ejecuta",50,IF(Z14="No se ejecuta",0,"")))</f>
        <v>100</v>
      </c>
      <c r="Z14" s="486" t="s">
        <v>1249</v>
      </c>
      <c r="AA14" s="486" t="str">
        <f>IF(Z14="Siempre se ejecuta","Fuerte",IF(Z14="Algunas veces se ejecuta","Moderado",IF(Z14="No se ejecuta", "Débil","")))</f>
        <v>Fuerte</v>
      </c>
      <c r="AB14" s="486" t="str">
        <f>IF(AND(X14="Fuerte",AA14="Fuerte"),"Fuerte",IF(AND(X14="Fuerte",AA14="Moderado"),"Moderado",IF(AND(X14="Fuerte",AA14="Débil"),"Débil",IF(AND(X14="Moderado",AA14="Moderado"),"Moderado",IF(AND(X14="Moderado",AA14="Fuerte"),"Moderado",IF(AND(X14="Moderado",AA14="Débil"),"Débil",IF(X14="Débil","Débil"," ")))))))</f>
        <v>Fuerte</v>
      </c>
      <c r="AC14" s="486" t="str">
        <f>IF(AB14="Fuerte","No",IF(AB14="Moderado","Sí",IF(AB14="Débil","Sí","")))</f>
        <v>No</v>
      </c>
      <c r="AD14" s="486">
        <f>IFERROR(IF(Y14=" "," ",IF(Y14&gt;=0,(W14+Y14)/2))," ")</f>
        <v>100</v>
      </c>
      <c r="AE14" s="502">
        <f>IFERROR(IF(AD14=" "," ",IF(AVERAGE($AD$10:$AD$252)&gt;=0,AVERAGEIFS($AD$10:$AD$251,$C$10:$C$251,C14))),"  ")</f>
        <v>100</v>
      </c>
      <c r="AF14" s="486" t="str">
        <f>IF(AE14=" "," ",IF(AE14=100,"Fuerte",IF(AE14&lt;50,"Débil",IF(AE14&gt;49,"Moderado"," "))))</f>
        <v>Fuerte</v>
      </c>
      <c r="AG14" s="490">
        <f>IF(OR(AND(AF14="Fuerte",G14="No disminuye"),AND(AF14="Moderado",G14="No disminuye")),0,IF(AND(AF14="Fuerte",G14="Directamente"),2,IF(AND(AF14="Moderado",G14="Directamente"),1,0)))</f>
        <v>2</v>
      </c>
      <c r="AH14" s="490">
        <f>IFERROR(AVERAGEIFS($AG$10:$AG$251,$C$10:$C$251,C14)," ")</f>
        <v>2</v>
      </c>
      <c r="AI14" s="492"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93">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490">
        <f>IFERROR(AVERAGEIFS($AJ$10:$AJ$251,$C$10:$C$251,C14)," ")</f>
        <v>0</v>
      </c>
      <c r="AL14" s="486"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486"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488" t="str">
        <f>IF(AM14="Zona Moderada","Reducir riesgo",IF(AM14="Zona Alta","Compartir riesgo",IF(AM14="Zona Extrema","Evitar riesgo"," ")))</f>
        <v>Reducir riesgo</v>
      </c>
      <c r="AO14" s="498" t="s">
        <v>1287</v>
      </c>
      <c r="AP14" s="487" t="s">
        <v>1282</v>
      </c>
      <c r="AQ14" s="486" t="s">
        <v>1264</v>
      </c>
      <c r="AR14" s="496" t="s">
        <v>1253</v>
      </c>
      <c r="AS14" s="504" t="s">
        <v>1288</v>
      </c>
      <c r="AT14" s="504" t="s">
        <v>1289</v>
      </c>
      <c r="AU14" s="496" t="s">
        <v>1256</v>
      </c>
      <c r="AV14" s="496" t="s">
        <v>1275</v>
      </c>
      <c r="AW14" s="497" t="s">
        <v>1276</v>
      </c>
      <c r="AX14" s="495" t="s">
        <v>1290</v>
      </c>
      <c r="AY14" s="495" t="s">
        <v>1285</v>
      </c>
      <c r="AZ14" s="185" t="s">
        <v>1291</v>
      </c>
    </row>
    <row r="15" spans="1:231" s="40" customFormat="1" ht="36" customHeight="1" x14ac:dyDescent="0.25">
      <c r="A15" s="21"/>
      <c r="B15" s="123" t="str">
        <f>C15&amp;"-"&amp;E15</f>
        <v>-</v>
      </c>
      <c r="C15" s="190"/>
      <c r="D15" s="173"/>
      <c r="E15" s="174"/>
      <c r="F15" s="189"/>
      <c r="G15" s="38"/>
      <c r="H15" s="23"/>
      <c r="I15" s="18"/>
      <c r="J15" s="79">
        <f>IF(I15="Asignado",15,IF(I15="No asignado",0,IF(I15=0,0)))</f>
        <v>0</v>
      </c>
      <c r="K15" s="18"/>
      <c r="L15" s="79">
        <f>IF(K15="Adecuado",15,IF(K15="Inadecuado",0,IF(I15=0,0)))</f>
        <v>0</v>
      </c>
      <c r="M15" s="18"/>
      <c r="N15" s="79">
        <f>IF(M15="Oportuna",15,IF(M15="Inoportuna",0,IF(I15=0,0)))</f>
        <v>0</v>
      </c>
      <c r="O15" s="18"/>
      <c r="P15" s="79">
        <f>IF(O15="Prevenir",15,IF(O15="Detectar",10,IF(O15="No es un control",0,IF(I15=0,0))))</f>
        <v>0</v>
      </c>
      <c r="Q15" s="18"/>
      <c r="R15" s="79">
        <f>IF(Q15="Confiable",15,IF(Q15="No confiable",0,IF(I15=0,0)))</f>
        <v>0</v>
      </c>
      <c r="S15" s="18"/>
      <c r="T15" s="79">
        <f>IF(S15="Se investigan y resuelven oportunamente",15,IF(S15="No se investigan y resuelven oportunamente",0,IF(I15=0,0)))</f>
        <v>0</v>
      </c>
      <c r="U15" s="18"/>
      <c r="V15" s="79">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85"/>
      <c r="AP15" s="18"/>
      <c r="AQ15" s="18"/>
      <c r="AR15" s="184"/>
      <c r="AS15" s="191"/>
      <c r="AT15" s="191"/>
      <c r="AU15" s="184"/>
      <c r="AV15" s="184"/>
      <c r="AW15" s="18"/>
      <c r="AX15" s="172"/>
      <c r="AY15" s="172"/>
      <c r="AZ15" s="185"/>
    </row>
    <row r="16" spans="1:231" s="40" customFormat="1" ht="36" customHeight="1" x14ac:dyDescent="0.25">
      <c r="A16" s="21"/>
      <c r="B16" s="123" t="str">
        <f t="shared" si="9"/>
        <v>-</v>
      </c>
      <c r="C16" s="190"/>
      <c r="D16" s="173"/>
      <c r="E16" s="174"/>
      <c r="F16" s="179"/>
      <c r="G16" s="38"/>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3"/>
      <c r="AP16" s="27"/>
      <c r="AQ16" s="18"/>
      <c r="AR16" s="184"/>
      <c r="AS16" s="184"/>
      <c r="AT16" s="184"/>
      <c r="AU16" s="184"/>
      <c r="AV16" s="184"/>
      <c r="AW16" s="185"/>
      <c r="AX16" s="185"/>
      <c r="AY16" s="185"/>
      <c r="AZ16" s="185"/>
    </row>
    <row r="17" spans="1:52" s="40" customFormat="1" ht="36" customHeight="1" x14ac:dyDescent="0.25">
      <c r="A17" s="21"/>
      <c r="B17" s="124" t="str">
        <f t="shared" si="9"/>
        <v>-</v>
      </c>
      <c r="C17" s="190"/>
      <c r="D17" s="173"/>
      <c r="E17" s="174"/>
      <c r="F17" s="171"/>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85"/>
      <c r="AP17" s="18"/>
      <c r="AQ17" s="18"/>
      <c r="AR17" s="184"/>
      <c r="AS17" s="184"/>
      <c r="AT17" s="184"/>
      <c r="AU17" s="184"/>
      <c r="AV17" s="184"/>
      <c r="AW17" s="185"/>
      <c r="AX17" s="185"/>
      <c r="AY17" s="185"/>
      <c r="AZ17" s="185"/>
    </row>
    <row r="18" spans="1:52" s="40" customFormat="1" ht="36" customHeight="1" x14ac:dyDescent="0.25">
      <c r="A18" s="21"/>
      <c r="B18" s="123" t="str">
        <f t="shared" si="9"/>
        <v>-</v>
      </c>
      <c r="C18" s="190"/>
      <c r="D18" s="173"/>
      <c r="E18" s="174"/>
      <c r="F18" s="201"/>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4"/>
      <c r="AS18" s="184"/>
      <c r="AT18" s="184"/>
      <c r="AU18" s="18"/>
      <c r="AV18" s="184"/>
      <c r="AW18" s="185"/>
      <c r="AX18" s="185"/>
      <c r="AY18" s="172"/>
      <c r="AZ18" s="172"/>
    </row>
    <row r="19" spans="1:52" s="40" customFormat="1" ht="36" customHeight="1" x14ac:dyDescent="0.25">
      <c r="A19" s="21"/>
      <c r="B19" s="123" t="str">
        <f t="shared" si="9"/>
        <v>-</v>
      </c>
      <c r="C19" s="190"/>
      <c r="D19" s="173"/>
      <c r="E19" s="174"/>
      <c r="F19" s="171"/>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2"/>
      <c r="AP19" s="172"/>
      <c r="AQ19" s="23"/>
      <c r="AR19" s="20"/>
      <c r="AS19" s="172"/>
      <c r="AT19" s="23"/>
      <c r="AU19" s="172"/>
      <c r="AV19" s="23"/>
      <c r="AW19" s="172"/>
      <c r="AX19" s="172"/>
      <c r="AY19" s="172"/>
      <c r="AZ19" s="185"/>
    </row>
    <row r="20" spans="1:52" s="48" customFormat="1" ht="36" customHeight="1" x14ac:dyDescent="0.3">
      <c r="A20" s="74"/>
      <c r="B20" s="123" t="str">
        <f t="shared" si="9"/>
        <v>-</v>
      </c>
      <c r="C20" s="190"/>
      <c r="D20" s="173"/>
      <c r="E20" s="174"/>
      <c r="F20" s="171"/>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2"/>
      <c r="AP20" s="172"/>
      <c r="AQ20" s="23"/>
      <c r="AR20" s="23"/>
      <c r="AS20" s="172"/>
      <c r="AT20" s="23"/>
      <c r="AU20" s="172"/>
      <c r="AV20" s="23"/>
      <c r="AW20" s="172"/>
      <c r="AX20" s="172"/>
      <c r="AY20" s="172"/>
      <c r="AZ20" s="185"/>
    </row>
    <row r="21" spans="1:52" s="48" customFormat="1" ht="36" customHeight="1" x14ac:dyDescent="0.3">
      <c r="A21" s="74"/>
      <c r="B21" s="123" t="str">
        <f t="shared" si="9"/>
        <v>-</v>
      </c>
      <c r="C21" s="190"/>
      <c r="D21" s="173"/>
      <c r="E21" s="174"/>
      <c r="F21" s="171"/>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2"/>
      <c r="AP21" s="172"/>
      <c r="AQ21" s="172"/>
      <c r="AR21" s="23"/>
      <c r="AS21" s="172"/>
      <c r="AT21" s="172"/>
      <c r="AU21" s="23"/>
      <c r="AV21" s="23"/>
      <c r="AW21" s="172"/>
      <c r="AX21" s="192"/>
      <c r="AY21" s="192"/>
      <c r="AZ21" s="172"/>
    </row>
    <row r="22" spans="1:52" s="48" customFormat="1" ht="36" customHeight="1" x14ac:dyDescent="0.3">
      <c r="A22" s="74"/>
      <c r="B22" s="123" t="str">
        <f t="shared" si="9"/>
        <v>-</v>
      </c>
      <c r="C22" s="190"/>
      <c r="D22" s="173"/>
      <c r="E22" s="174"/>
      <c r="F22" s="199"/>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2"/>
      <c r="AP22" s="192"/>
      <c r="AQ22" s="192"/>
      <c r="AR22" s="21"/>
      <c r="AS22" s="192"/>
      <c r="AT22" s="172"/>
      <c r="AU22" s="23"/>
      <c r="AV22" s="21"/>
      <c r="AW22" s="172"/>
      <c r="AX22" s="172"/>
      <c r="AY22" s="172"/>
      <c r="AZ22" s="172"/>
    </row>
    <row r="23" spans="1:52" ht="36" customHeight="1" x14ac:dyDescent="0.3">
      <c r="B23" s="123" t="str">
        <f t="shared" si="9"/>
        <v>-</v>
      </c>
      <c r="C23" s="190"/>
      <c r="D23" s="173"/>
      <c r="E23" s="174"/>
      <c r="F23" s="171"/>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0"/>
      <c r="AP23" s="24"/>
      <c r="AQ23" s="172"/>
      <c r="AR23" s="20"/>
      <c r="AS23" s="193"/>
      <c r="AT23" s="20"/>
      <c r="AU23" s="20"/>
      <c r="AV23" s="20"/>
      <c r="AW23" s="172"/>
      <c r="AX23" s="23"/>
      <c r="AY23" s="172"/>
      <c r="AZ23" s="172"/>
    </row>
    <row r="24" spans="1:52" ht="36" customHeight="1" x14ac:dyDescent="0.3">
      <c r="B24" s="123" t="str">
        <f t="shared" si="9"/>
        <v>-</v>
      </c>
      <c r="C24" s="190"/>
      <c r="D24" s="173"/>
      <c r="E24" s="174"/>
      <c r="F24" s="171"/>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0"/>
      <c r="AP24" s="24"/>
      <c r="AQ24" s="23"/>
      <c r="AR24" s="20"/>
      <c r="AS24" s="193"/>
      <c r="AT24" s="20"/>
      <c r="AU24" s="20"/>
      <c r="AV24" s="20"/>
      <c r="AW24" s="172"/>
      <c r="AX24" s="172"/>
      <c r="AY24" s="172"/>
      <c r="AZ24" s="172"/>
    </row>
    <row r="25" spans="1:52" ht="36" customHeight="1" x14ac:dyDescent="0.3">
      <c r="B25" s="123" t="str">
        <f t="shared" si="9"/>
        <v>-</v>
      </c>
      <c r="C25" s="190"/>
      <c r="D25" s="173"/>
      <c r="E25" s="174"/>
      <c r="F25" s="171"/>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2"/>
      <c r="AP25" s="23"/>
      <c r="AQ25" s="23"/>
      <c r="AR25" s="20"/>
      <c r="AS25" s="193"/>
      <c r="AT25" s="20"/>
      <c r="AU25" s="20"/>
      <c r="AV25" s="20"/>
      <c r="AW25" s="172"/>
      <c r="AX25" s="172"/>
      <c r="AY25" s="172"/>
      <c r="AZ25" s="172"/>
    </row>
    <row r="26" spans="1:52" ht="36" customHeight="1" x14ac:dyDescent="0.3">
      <c r="B26" s="123" t="str">
        <f t="shared" si="9"/>
        <v>-</v>
      </c>
      <c r="C26" s="190"/>
      <c r="D26" s="173"/>
      <c r="E26" s="174"/>
      <c r="F26" s="171"/>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2"/>
      <c r="AP26" s="200"/>
      <c r="AQ26" s="23"/>
      <c r="AR26" s="20"/>
      <c r="AS26" s="193"/>
      <c r="AT26" s="20"/>
      <c r="AU26" s="20"/>
      <c r="AV26" s="20"/>
      <c r="AW26" s="172"/>
      <c r="AX26" s="172"/>
      <c r="AY26" s="172"/>
      <c r="AZ26" s="172"/>
    </row>
    <row r="27" spans="1:52" ht="36" customHeight="1" x14ac:dyDescent="0.3">
      <c r="B27" s="123" t="str">
        <f t="shared" si="9"/>
        <v>-</v>
      </c>
      <c r="C27" s="190"/>
      <c r="D27" s="173"/>
      <c r="E27" s="174"/>
      <c r="F27" s="171"/>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2"/>
      <c r="AP27" s="23"/>
      <c r="AQ27" s="23"/>
      <c r="AR27" s="20"/>
      <c r="AS27" s="193"/>
      <c r="AT27" s="20"/>
      <c r="AU27" s="20"/>
      <c r="AV27" s="20"/>
      <c r="AW27" s="172"/>
      <c r="AX27" s="172"/>
      <c r="AY27" s="172"/>
      <c r="AZ27" s="172"/>
    </row>
    <row r="28" spans="1:52" ht="36" customHeight="1" x14ac:dyDescent="0.3">
      <c r="B28" s="123" t="str">
        <f t="shared" si="9"/>
        <v>-</v>
      </c>
      <c r="C28" s="190"/>
      <c r="D28" s="173"/>
      <c r="E28" s="174"/>
      <c r="F28" s="171"/>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2"/>
      <c r="AP28" s="172"/>
      <c r="AQ28" s="172"/>
      <c r="AR28" s="23"/>
      <c r="AS28" s="172"/>
      <c r="AT28" s="172"/>
      <c r="AU28" s="23"/>
      <c r="AV28" s="23"/>
      <c r="AW28" s="172"/>
      <c r="AX28" s="192"/>
      <c r="AY28" s="192"/>
      <c r="AZ28" s="21"/>
    </row>
    <row r="29" spans="1:52" ht="73.5" customHeight="1" x14ac:dyDescent="0.3">
      <c r="B29" s="123" t="str">
        <f t="shared" si="9"/>
        <v>-</v>
      </c>
      <c r="C29" s="190"/>
      <c r="D29" s="173"/>
      <c r="E29" s="174"/>
      <c r="F29" s="199"/>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2"/>
      <c r="AP29" s="192"/>
      <c r="AQ29" s="192"/>
      <c r="AR29" s="21"/>
      <c r="AS29" s="192"/>
      <c r="AT29" s="172"/>
      <c r="AU29" s="23"/>
      <c r="AV29" s="21"/>
      <c r="AW29" s="172"/>
      <c r="AX29" s="172"/>
      <c r="AY29" s="172"/>
      <c r="AZ29" s="21"/>
    </row>
    <row r="30" spans="1:52" ht="49.5" customHeight="1" x14ac:dyDescent="0.3">
      <c r="B30" s="123" t="str">
        <f t="shared" si="9"/>
        <v>-</v>
      </c>
      <c r="C30" s="190"/>
      <c r="D30" s="173"/>
      <c r="E30" s="174"/>
      <c r="F30" s="132"/>
      <c r="G30" s="3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5"/>
      <c r="AP30" s="75"/>
      <c r="AQ30" s="75"/>
      <c r="AR30" s="75"/>
      <c r="AS30" s="75"/>
      <c r="AT30" s="75"/>
      <c r="AU30" s="75"/>
      <c r="AV30" s="75"/>
      <c r="AW30" s="75"/>
      <c r="AX30" s="75"/>
      <c r="AY30" s="75"/>
      <c r="AZ30" s="75"/>
    </row>
    <row r="31" spans="1:52" ht="46.5" customHeight="1" x14ac:dyDescent="0.3">
      <c r="B31" s="123" t="str">
        <f t="shared" si="9"/>
        <v>-</v>
      </c>
      <c r="C31" s="190"/>
      <c r="D31" s="173"/>
      <c r="E31" s="174"/>
      <c r="F31" s="132"/>
      <c r="G31" s="3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5"/>
      <c r="AP31" s="75"/>
      <c r="AQ31" s="75"/>
      <c r="AR31" s="75"/>
      <c r="AS31" s="75"/>
      <c r="AT31" s="75"/>
      <c r="AU31" s="75"/>
      <c r="AV31" s="75"/>
      <c r="AW31" s="75"/>
      <c r="AX31" s="75"/>
      <c r="AY31" s="75"/>
      <c r="AZ31" s="75"/>
    </row>
    <row r="32" spans="1:52" ht="56.25" customHeight="1" x14ac:dyDescent="0.3">
      <c r="B32" s="123" t="str">
        <f t="shared" si="9"/>
        <v>-</v>
      </c>
      <c r="C32" s="190"/>
      <c r="D32" s="173"/>
      <c r="E32" s="174"/>
      <c r="F32" s="133"/>
      <c r="G32" s="131"/>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5"/>
      <c r="AP32" s="75"/>
      <c r="AQ32" s="75"/>
      <c r="AR32" s="75"/>
      <c r="AS32" s="75"/>
      <c r="AT32" s="75"/>
      <c r="AU32" s="75"/>
      <c r="AV32" s="75"/>
      <c r="AW32" s="75"/>
      <c r="AX32" s="75"/>
      <c r="AY32" s="75"/>
      <c r="AZ32" s="75"/>
    </row>
    <row r="33" spans="2:52" ht="55.5" customHeight="1" x14ac:dyDescent="0.3">
      <c r="B33" s="123" t="str">
        <f t="shared" si="9"/>
        <v>-</v>
      </c>
      <c r="C33" s="190"/>
      <c r="D33" s="173"/>
      <c r="E33" s="174"/>
      <c r="F33" s="132"/>
      <c r="G33" s="131"/>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x14ac:dyDescent="0.3">
      <c r="B34" s="123" t="str">
        <f t="shared" si="9"/>
        <v>-</v>
      </c>
      <c r="C34" s="190"/>
      <c r="D34" s="173"/>
      <c r="E34" s="174"/>
      <c r="F34" s="132"/>
      <c r="G34" s="131"/>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x14ac:dyDescent="0.3">
      <c r="B35" s="123" t="str">
        <f t="shared" si="9"/>
        <v>-</v>
      </c>
      <c r="C35" s="190"/>
      <c r="D35" s="173"/>
      <c r="E35" s="174"/>
      <c r="F35" s="132"/>
      <c r="G35" s="131"/>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x14ac:dyDescent="0.3">
      <c r="B36" s="123" t="str">
        <f t="shared" si="9"/>
        <v>-</v>
      </c>
      <c r="C36" s="127"/>
      <c r="D36" s="24"/>
      <c r="E36" s="23"/>
      <c r="F36" s="132"/>
      <c r="G36" s="131"/>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x14ac:dyDescent="0.3">
      <c r="B37" s="123" t="str">
        <f t="shared" si="9"/>
        <v>-</v>
      </c>
      <c r="C37" s="127"/>
      <c r="D37" s="24"/>
      <c r="E37" s="23"/>
      <c r="F37" s="132"/>
      <c r="G37" s="131"/>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x14ac:dyDescent="0.3">
      <c r="B38" s="123" t="str">
        <f t="shared" si="9"/>
        <v>-</v>
      </c>
      <c r="C38" s="127"/>
      <c r="D38" s="24"/>
      <c r="E38" s="23"/>
      <c r="F38" s="132"/>
      <c r="G38" s="131"/>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x14ac:dyDescent="0.3">
      <c r="B39" s="123" t="str">
        <f t="shared" si="9"/>
        <v>-</v>
      </c>
      <c r="C39" s="127"/>
      <c r="D39" s="24"/>
      <c r="E39" s="23"/>
      <c r="F39" s="132"/>
      <c r="G39" s="131"/>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x14ac:dyDescent="0.3">
      <c r="B40" s="123" t="str">
        <f t="shared" si="9"/>
        <v>-</v>
      </c>
      <c r="C40" s="127"/>
      <c r="D40" s="24"/>
      <c r="E40" s="23"/>
      <c r="F40" s="132"/>
      <c r="G40" s="131"/>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x14ac:dyDescent="0.3">
      <c r="B41" s="123" t="str">
        <f t="shared" si="9"/>
        <v>-</v>
      </c>
      <c r="C41" s="127"/>
      <c r="D41" s="24"/>
      <c r="E41" s="23"/>
      <c r="F41" s="132"/>
      <c r="G41" s="131"/>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5"/>
      <c r="AP41" s="75"/>
      <c r="AQ41" s="75"/>
      <c r="AR41" s="75"/>
      <c r="AS41" s="75"/>
      <c r="AT41" s="75"/>
      <c r="AU41" s="75"/>
      <c r="AV41" s="75"/>
      <c r="AW41" s="75"/>
      <c r="AX41" s="75"/>
      <c r="AY41" s="75"/>
      <c r="AZ41" s="75"/>
    </row>
    <row r="42" spans="2:52" ht="41.25" customHeight="1" x14ac:dyDescent="0.3">
      <c r="B42" s="123" t="str">
        <f t="shared" si="9"/>
        <v>-</v>
      </c>
      <c r="C42" s="127"/>
      <c r="D42" s="24"/>
      <c r="E42" s="23"/>
      <c r="F42" s="132"/>
      <c r="G42" s="131"/>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5"/>
      <c r="AP42" s="75"/>
      <c r="AQ42" s="75"/>
      <c r="AR42" s="75"/>
      <c r="AS42" s="75"/>
      <c r="AT42" s="75"/>
      <c r="AU42" s="75"/>
      <c r="AV42" s="75"/>
      <c r="AW42" s="75"/>
      <c r="AX42" s="75"/>
      <c r="AY42" s="75"/>
      <c r="AZ42" s="75"/>
    </row>
    <row r="43" spans="2:52" ht="41.25" customHeight="1" x14ac:dyDescent="0.3">
      <c r="B43" s="123" t="str">
        <f t="shared" si="9"/>
        <v>-</v>
      </c>
      <c r="C43" s="127"/>
      <c r="D43" s="24"/>
      <c r="E43" s="23"/>
      <c r="F43" s="132"/>
      <c r="G43" s="131"/>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x14ac:dyDescent="0.3">
      <c r="B44" s="123" t="str">
        <f t="shared" si="9"/>
        <v>-</v>
      </c>
      <c r="C44" s="127"/>
      <c r="D44" s="24"/>
      <c r="E44" s="23"/>
      <c r="F44" s="132"/>
      <c r="G44" s="131"/>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x14ac:dyDescent="0.3">
      <c r="B45" s="123" t="str">
        <f t="shared" si="9"/>
        <v>-</v>
      </c>
      <c r="C45" s="127"/>
      <c r="D45" s="24"/>
      <c r="E45" s="23"/>
      <c r="F45" s="132"/>
      <c r="G45" s="131"/>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x14ac:dyDescent="0.3">
      <c r="B46" s="123" t="str">
        <f t="shared" si="9"/>
        <v>-</v>
      </c>
      <c r="C46" s="127"/>
      <c r="D46" s="24"/>
      <c r="E46" s="23"/>
      <c r="F46" s="132"/>
      <c r="G46" s="131"/>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x14ac:dyDescent="0.3">
      <c r="B47" s="123" t="str">
        <f t="shared" si="9"/>
        <v>-</v>
      </c>
      <c r="C47" s="127"/>
      <c r="D47" s="24"/>
      <c r="E47" s="23"/>
      <c r="F47" s="132"/>
      <c r="G47" s="131"/>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x14ac:dyDescent="0.3">
      <c r="B48" s="123" t="str">
        <f t="shared" si="9"/>
        <v>-</v>
      </c>
      <c r="C48" s="127"/>
      <c r="D48" s="24"/>
      <c r="E48" s="23"/>
      <c r="F48" s="132"/>
      <c r="G48" s="131"/>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x14ac:dyDescent="0.3">
      <c r="B49" s="123" t="str">
        <f t="shared" si="9"/>
        <v>-</v>
      </c>
      <c r="C49" s="127"/>
      <c r="D49" s="24"/>
      <c r="E49" s="23"/>
      <c r="F49" s="132"/>
      <c r="G49" s="131"/>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x14ac:dyDescent="0.3">
      <c r="B50" s="123" t="str">
        <f t="shared" si="9"/>
        <v>-</v>
      </c>
      <c r="C50" s="127"/>
      <c r="D50" s="24"/>
      <c r="E50" s="23"/>
      <c r="F50" s="132"/>
      <c r="G50" s="131"/>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x14ac:dyDescent="0.3">
      <c r="B51" s="123" t="str">
        <f t="shared" si="9"/>
        <v>-</v>
      </c>
      <c r="C51" s="18"/>
      <c r="D51" s="24"/>
      <c r="E51" s="23"/>
      <c r="F51" s="132"/>
      <c r="G51" s="131"/>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x14ac:dyDescent="0.3">
      <c r="B52" s="123" t="str">
        <f t="shared" si="9"/>
        <v>-</v>
      </c>
      <c r="C52" s="18"/>
      <c r="D52" s="24"/>
      <c r="E52" s="23"/>
      <c r="F52" s="132"/>
      <c r="G52" s="131"/>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x14ac:dyDescent="0.3">
      <c r="B53" s="123" t="str">
        <f t="shared" si="9"/>
        <v>-</v>
      </c>
      <c r="C53" s="18"/>
      <c r="D53" s="24"/>
      <c r="E53" s="23"/>
      <c r="F53" s="132"/>
      <c r="G53" s="131"/>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x14ac:dyDescent="0.3">
      <c r="B54" s="123" t="str">
        <f t="shared" si="9"/>
        <v>-</v>
      </c>
      <c r="C54" s="18"/>
      <c r="D54" s="24"/>
      <c r="E54" s="23"/>
      <c r="F54" s="132"/>
      <c r="G54" s="131"/>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x14ac:dyDescent="0.3">
      <c r="B55" s="123" t="str">
        <f t="shared" si="9"/>
        <v>-</v>
      </c>
      <c r="C55" s="18"/>
      <c r="D55" s="24"/>
      <c r="E55" s="23"/>
      <c r="F55" s="132"/>
      <c r="G55" s="131"/>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x14ac:dyDescent="0.3">
      <c r="B56" s="123" t="str">
        <f t="shared" si="9"/>
        <v>-</v>
      </c>
      <c r="C56" s="18"/>
      <c r="D56" s="24"/>
      <c r="E56" s="23"/>
      <c r="F56" s="132"/>
      <c r="G56" s="131"/>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x14ac:dyDescent="0.3">
      <c r="B57" s="123" t="str">
        <f t="shared" si="9"/>
        <v>-</v>
      </c>
      <c r="C57" s="18"/>
      <c r="D57" s="24"/>
      <c r="E57" s="23"/>
      <c r="F57" s="132"/>
      <c r="G57" s="131"/>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x14ac:dyDescent="0.3">
      <c r="B58" s="123" t="str">
        <f t="shared" si="9"/>
        <v>-</v>
      </c>
      <c r="C58" s="18"/>
      <c r="D58" s="24"/>
      <c r="E58" s="23"/>
      <c r="F58" s="132"/>
      <c r="G58" s="131"/>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x14ac:dyDescent="0.3">
      <c r="B59" s="123" t="str">
        <f t="shared" si="9"/>
        <v>-</v>
      </c>
      <c r="C59" s="18"/>
      <c r="D59" s="24"/>
      <c r="E59" s="23"/>
      <c r="F59" s="132"/>
      <c r="G59" s="131"/>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x14ac:dyDescent="0.3">
      <c r="B60" s="123" t="str">
        <f t="shared" si="9"/>
        <v>-</v>
      </c>
      <c r="C60" s="18"/>
      <c r="D60" s="24"/>
      <c r="E60" s="23"/>
      <c r="F60" s="132"/>
      <c r="G60" s="131"/>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x14ac:dyDescent="0.3">
      <c r="B61" s="123" t="str">
        <f t="shared" si="9"/>
        <v>-</v>
      </c>
      <c r="C61" s="18"/>
      <c r="D61" s="24"/>
      <c r="E61" s="23"/>
      <c r="F61" s="132"/>
      <c r="G61" s="131"/>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x14ac:dyDescent="0.3">
      <c r="B62" s="123" t="str">
        <f t="shared" si="9"/>
        <v>-</v>
      </c>
      <c r="C62" s="18"/>
      <c r="D62" s="24"/>
      <c r="E62" s="23"/>
      <c r="F62" s="132"/>
      <c r="G62" s="131"/>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x14ac:dyDescent="0.3">
      <c r="B63" s="123" t="str">
        <f t="shared" si="9"/>
        <v>-</v>
      </c>
      <c r="C63" s="18"/>
      <c r="D63" s="24"/>
      <c r="E63" s="23"/>
      <c r="F63" s="132"/>
      <c r="G63" s="131"/>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x14ac:dyDescent="0.3">
      <c r="B64" s="123" t="str">
        <f t="shared" si="9"/>
        <v>-</v>
      </c>
      <c r="C64" s="18"/>
      <c r="D64" s="24"/>
      <c r="E64" s="23"/>
      <c r="F64" s="132"/>
      <c r="G64" s="131"/>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x14ac:dyDescent="0.3">
      <c r="B65" s="123" t="str">
        <f t="shared" si="9"/>
        <v>-</v>
      </c>
      <c r="C65" s="18"/>
      <c r="D65" s="24"/>
      <c r="E65" s="23"/>
      <c r="F65" s="132"/>
      <c r="G65" s="131"/>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x14ac:dyDescent="0.3">
      <c r="B66" s="123" t="str">
        <f t="shared" si="9"/>
        <v>-</v>
      </c>
      <c r="C66" s="18"/>
      <c r="D66" s="24"/>
      <c r="E66" s="23"/>
      <c r="F66" s="132"/>
      <c r="G66" s="131"/>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x14ac:dyDescent="0.3">
      <c r="B67" s="123" t="str">
        <f t="shared" si="9"/>
        <v>-</v>
      </c>
      <c r="C67" s="18"/>
      <c r="D67" s="24"/>
      <c r="E67" s="23"/>
      <c r="F67" s="132"/>
      <c r="G67" s="131"/>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x14ac:dyDescent="0.3">
      <c r="B68" s="123" t="str">
        <f t="shared" si="9"/>
        <v>-</v>
      </c>
      <c r="C68" s="18"/>
      <c r="D68" s="24"/>
      <c r="E68" s="23"/>
      <c r="F68" s="132"/>
      <c r="G68" s="131"/>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x14ac:dyDescent="0.3">
      <c r="B69" s="123" t="str">
        <f t="shared" si="9"/>
        <v>-</v>
      </c>
      <c r="C69" s="18"/>
      <c r="D69" s="24"/>
      <c r="E69" s="23"/>
      <c r="F69" s="132"/>
      <c r="G69" s="131"/>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x14ac:dyDescent="0.3">
      <c r="B70" s="123" t="str">
        <f t="shared" si="9"/>
        <v>-</v>
      </c>
      <c r="C70" s="18"/>
      <c r="D70" s="24"/>
      <c r="E70" s="23"/>
      <c r="F70" s="132"/>
      <c r="G70" s="131"/>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x14ac:dyDescent="0.3">
      <c r="B71" s="123" t="str">
        <f t="shared" si="9"/>
        <v>-</v>
      </c>
      <c r="C71" s="18"/>
      <c r="D71" s="24"/>
      <c r="E71" s="23"/>
      <c r="F71" s="132"/>
      <c r="G71" s="131"/>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x14ac:dyDescent="0.3">
      <c r="B72" s="123" t="str">
        <f t="shared" si="9"/>
        <v>-</v>
      </c>
      <c r="C72" s="18"/>
      <c r="D72" s="24"/>
      <c r="E72" s="23"/>
      <c r="F72" s="132"/>
      <c r="G72" s="131"/>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x14ac:dyDescent="0.3">
      <c r="B73" s="123" t="str">
        <f t="shared" si="9"/>
        <v>-</v>
      </c>
      <c r="C73" s="18"/>
      <c r="D73" s="24"/>
      <c r="E73" s="23"/>
      <c r="F73" s="132"/>
      <c r="G73" s="131"/>
      <c r="H73" s="23"/>
      <c r="I73" s="18"/>
      <c r="J73" s="79">
        <f t="shared" si="10"/>
        <v>0</v>
      </c>
      <c r="K73" s="18"/>
      <c r="L73" s="79">
        <f t="shared" si="11"/>
        <v>0</v>
      </c>
      <c r="M73" s="18"/>
      <c r="N73" s="79">
        <f t="shared" si="12"/>
        <v>0</v>
      </c>
      <c r="O73" s="18"/>
      <c r="P73" s="79">
        <f t="shared" ref="P73:P136" si="22">IF(O73="Prevenir",15,IF(O73="Detectar",10,IF(O73="No es un control",0,IF(I73=0,0))))</f>
        <v>0</v>
      </c>
      <c r="Q73" s="18"/>
      <c r="R73" s="79">
        <f t="shared" ref="R73:R136" si="23">IF(Q73="Confiable",15,IF(Q73="No confiable",0,IF(I73=0,0)))</f>
        <v>0</v>
      </c>
      <c r="S73" s="18"/>
      <c r="T73" s="79">
        <f t="shared" ref="T73:T136" si="24">IF(S73="Se investigan y resuelven oportunamente",15,IF(S73="No se investigan y resuelven oportunamente",0,IF(I73=0,0)))</f>
        <v>0</v>
      </c>
      <c r="U73" s="18"/>
      <c r="V73" s="79">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x14ac:dyDescent="0.3">
      <c r="B74" s="123" t="str">
        <f t="shared" ref="B74:B137" si="28">C74&amp;"-"&amp;E74</f>
        <v>-</v>
      </c>
      <c r="C74" s="18"/>
      <c r="D74" s="24"/>
      <c r="E74" s="23"/>
      <c r="F74" s="132"/>
      <c r="G74" s="131"/>
      <c r="H74" s="23"/>
      <c r="I74" s="18"/>
      <c r="J74" s="79">
        <f t="shared" ref="J74:J137" si="29">IF(I74="Asignado",15,IF(I74="No asignado",0,IF(I74=0,0)))</f>
        <v>0</v>
      </c>
      <c r="K74" s="18"/>
      <c r="L74" s="79">
        <f t="shared" ref="L74:L137" si="30">IF(K74="Adecuado",15,IF(K74="Inadecuado",0,IF(I74=0,0)))</f>
        <v>0</v>
      </c>
      <c r="M74" s="18"/>
      <c r="N74" s="79">
        <f t="shared" ref="N74:N137" si="31">IF(M74="Oportuna",15,IF(M74="Inoportuna",0,IF(I74=0,0)))</f>
        <v>0</v>
      </c>
      <c r="O74" s="18"/>
      <c r="P74" s="79">
        <f t="shared" si="22"/>
        <v>0</v>
      </c>
      <c r="Q74" s="18"/>
      <c r="R74" s="79">
        <f t="shared" si="23"/>
        <v>0</v>
      </c>
      <c r="S74" s="18"/>
      <c r="T74" s="79">
        <f t="shared" si="24"/>
        <v>0</v>
      </c>
      <c r="U74" s="18"/>
      <c r="V74" s="79">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x14ac:dyDescent="0.3">
      <c r="B75" s="123" t="str">
        <f t="shared" si="28"/>
        <v>-</v>
      </c>
      <c r="C75" s="18"/>
      <c r="D75" s="24"/>
      <c r="E75" s="23"/>
      <c r="F75" s="132"/>
      <c r="G75" s="131"/>
      <c r="H75" s="23"/>
      <c r="I75" s="18"/>
      <c r="J75" s="79">
        <f t="shared" si="29"/>
        <v>0</v>
      </c>
      <c r="K75" s="18"/>
      <c r="L75" s="79">
        <f t="shared" si="30"/>
        <v>0</v>
      </c>
      <c r="M75" s="18"/>
      <c r="N75" s="79">
        <f t="shared" si="31"/>
        <v>0</v>
      </c>
      <c r="O75" s="18"/>
      <c r="P75" s="79">
        <f t="shared" si="22"/>
        <v>0</v>
      </c>
      <c r="Q75" s="18"/>
      <c r="R75" s="79">
        <f t="shared" si="23"/>
        <v>0</v>
      </c>
      <c r="S75" s="18"/>
      <c r="T75" s="79">
        <f t="shared" si="24"/>
        <v>0</v>
      </c>
      <c r="U75" s="18"/>
      <c r="V75" s="79">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x14ac:dyDescent="0.3">
      <c r="B76" s="123" t="str">
        <f t="shared" si="28"/>
        <v>-</v>
      </c>
      <c r="C76" s="18"/>
      <c r="D76" s="24"/>
      <c r="E76" s="23"/>
      <c r="F76" s="132"/>
      <c r="G76" s="131"/>
      <c r="H76" s="23"/>
      <c r="I76" s="18"/>
      <c r="J76" s="79">
        <f t="shared" si="29"/>
        <v>0</v>
      </c>
      <c r="K76" s="18"/>
      <c r="L76" s="79">
        <f t="shared" si="30"/>
        <v>0</v>
      </c>
      <c r="M76" s="18"/>
      <c r="N76" s="79">
        <f t="shared" si="31"/>
        <v>0</v>
      </c>
      <c r="O76" s="18"/>
      <c r="P76" s="79">
        <f t="shared" si="22"/>
        <v>0</v>
      </c>
      <c r="Q76" s="18"/>
      <c r="R76" s="79">
        <f t="shared" si="23"/>
        <v>0</v>
      </c>
      <c r="S76" s="18"/>
      <c r="T76" s="79">
        <f t="shared" si="24"/>
        <v>0</v>
      </c>
      <c r="U76" s="18"/>
      <c r="V76" s="79">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5"/>
      <c r="AP76" s="75"/>
      <c r="AQ76" s="75"/>
      <c r="AR76" s="75"/>
      <c r="AS76" s="75"/>
      <c r="AT76" s="75"/>
      <c r="AU76" s="75"/>
      <c r="AV76" s="75"/>
      <c r="AW76" s="75"/>
      <c r="AX76" s="75"/>
      <c r="AY76" s="75"/>
      <c r="AZ76" s="75"/>
    </row>
    <row r="77" spans="2:52" ht="57.75" customHeight="1" x14ac:dyDescent="0.3">
      <c r="B77" s="123" t="str">
        <f t="shared" si="28"/>
        <v>-</v>
      </c>
      <c r="C77" s="18"/>
      <c r="D77" s="24"/>
      <c r="E77" s="23"/>
      <c r="F77" s="132"/>
      <c r="G77" s="131"/>
      <c r="H77" s="23"/>
      <c r="I77" s="18"/>
      <c r="J77" s="79">
        <f t="shared" si="29"/>
        <v>0</v>
      </c>
      <c r="K77" s="18"/>
      <c r="L77" s="79">
        <f t="shared" si="30"/>
        <v>0</v>
      </c>
      <c r="M77" s="18"/>
      <c r="N77" s="79">
        <f t="shared" si="31"/>
        <v>0</v>
      </c>
      <c r="O77" s="18"/>
      <c r="P77" s="79">
        <f t="shared" si="22"/>
        <v>0</v>
      </c>
      <c r="Q77" s="18"/>
      <c r="R77" s="79">
        <f t="shared" si="23"/>
        <v>0</v>
      </c>
      <c r="S77" s="18"/>
      <c r="T77" s="79">
        <f t="shared" si="24"/>
        <v>0</v>
      </c>
      <c r="U77" s="18"/>
      <c r="V77" s="79">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5"/>
      <c r="AP77" s="75"/>
      <c r="AQ77" s="75"/>
      <c r="AR77" s="75"/>
      <c r="AS77" s="75"/>
      <c r="AT77" s="75"/>
      <c r="AU77" s="75"/>
      <c r="AV77" s="75"/>
      <c r="AW77" s="75"/>
      <c r="AX77" s="75"/>
      <c r="AY77" s="75"/>
      <c r="AZ77" s="75"/>
    </row>
    <row r="78" spans="2:52" ht="57.75" customHeight="1" x14ac:dyDescent="0.3">
      <c r="B78" s="123" t="str">
        <f t="shared" si="28"/>
        <v>-</v>
      </c>
      <c r="C78" s="18"/>
      <c r="D78" s="24"/>
      <c r="E78" s="23"/>
      <c r="F78" s="132"/>
      <c r="G78" s="131"/>
      <c r="H78" s="23"/>
      <c r="I78" s="18"/>
      <c r="J78" s="79">
        <f t="shared" si="29"/>
        <v>0</v>
      </c>
      <c r="K78" s="18"/>
      <c r="L78" s="79">
        <f t="shared" si="30"/>
        <v>0</v>
      </c>
      <c r="M78" s="18"/>
      <c r="N78" s="79">
        <f t="shared" si="31"/>
        <v>0</v>
      </c>
      <c r="O78" s="18"/>
      <c r="P78" s="79">
        <f t="shared" si="22"/>
        <v>0</v>
      </c>
      <c r="Q78" s="18"/>
      <c r="R78" s="79">
        <f t="shared" si="23"/>
        <v>0</v>
      </c>
      <c r="S78" s="18"/>
      <c r="T78" s="79">
        <f t="shared" si="24"/>
        <v>0</v>
      </c>
      <c r="U78" s="18"/>
      <c r="V78" s="79">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5"/>
      <c r="AP78" s="75"/>
      <c r="AQ78" s="75"/>
      <c r="AR78" s="75"/>
      <c r="AS78" s="75"/>
      <c r="AT78" s="75"/>
      <c r="AU78" s="75"/>
      <c r="AV78" s="75"/>
      <c r="AW78" s="75"/>
      <c r="AX78" s="75"/>
      <c r="AY78" s="75"/>
      <c r="AZ78" s="75"/>
    </row>
    <row r="79" spans="2:52" ht="57.75" customHeight="1" x14ac:dyDescent="0.3">
      <c r="B79" s="123" t="str">
        <f t="shared" si="28"/>
        <v>-</v>
      </c>
      <c r="C79" s="18"/>
      <c r="D79" s="24"/>
      <c r="E79" s="23"/>
      <c r="F79" s="132"/>
      <c r="G79" s="131"/>
      <c r="H79" s="23"/>
      <c r="I79" s="18"/>
      <c r="J79" s="79">
        <f t="shared" si="29"/>
        <v>0</v>
      </c>
      <c r="K79" s="18"/>
      <c r="L79" s="79">
        <f t="shared" si="30"/>
        <v>0</v>
      </c>
      <c r="M79" s="18"/>
      <c r="N79" s="79">
        <f t="shared" si="31"/>
        <v>0</v>
      </c>
      <c r="O79" s="18"/>
      <c r="P79" s="79">
        <f t="shared" si="22"/>
        <v>0</v>
      </c>
      <c r="Q79" s="18"/>
      <c r="R79" s="79">
        <f t="shared" si="23"/>
        <v>0</v>
      </c>
      <c r="S79" s="18"/>
      <c r="T79" s="79">
        <f t="shared" si="24"/>
        <v>0</v>
      </c>
      <c r="U79" s="18"/>
      <c r="V79" s="79">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5"/>
      <c r="AP79" s="75"/>
      <c r="AQ79" s="75"/>
      <c r="AR79" s="75"/>
      <c r="AS79" s="75"/>
      <c r="AT79" s="75"/>
      <c r="AU79" s="75"/>
      <c r="AV79" s="75"/>
      <c r="AW79" s="75"/>
      <c r="AX79" s="75"/>
      <c r="AY79" s="75"/>
      <c r="AZ79" s="75"/>
    </row>
    <row r="80" spans="2:52" ht="57.75" customHeight="1" x14ac:dyDescent="0.3">
      <c r="B80" s="123" t="str">
        <f t="shared" si="28"/>
        <v>-</v>
      </c>
      <c r="C80" s="18"/>
      <c r="D80" s="24"/>
      <c r="E80" s="23"/>
      <c r="F80" s="132"/>
      <c r="G80" s="131"/>
      <c r="H80" s="23"/>
      <c r="I80" s="18"/>
      <c r="J80" s="79">
        <f t="shared" si="29"/>
        <v>0</v>
      </c>
      <c r="K80" s="18"/>
      <c r="L80" s="79">
        <f t="shared" si="30"/>
        <v>0</v>
      </c>
      <c r="M80" s="18"/>
      <c r="N80" s="79">
        <f t="shared" si="31"/>
        <v>0</v>
      </c>
      <c r="O80" s="18"/>
      <c r="P80" s="79">
        <f t="shared" si="22"/>
        <v>0</v>
      </c>
      <c r="Q80" s="18"/>
      <c r="R80" s="79">
        <f t="shared" si="23"/>
        <v>0</v>
      </c>
      <c r="S80" s="18"/>
      <c r="T80" s="79">
        <f t="shared" si="24"/>
        <v>0</v>
      </c>
      <c r="U80" s="18"/>
      <c r="V80" s="79">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5"/>
      <c r="AP80" s="75"/>
      <c r="AQ80" s="75"/>
      <c r="AR80" s="75"/>
      <c r="AS80" s="75"/>
      <c r="AT80" s="75"/>
      <c r="AU80" s="75"/>
      <c r="AV80" s="75"/>
      <c r="AW80" s="75"/>
      <c r="AX80" s="75"/>
      <c r="AY80" s="75"/>
      <c r="AZ80" s="75"/>
    </row>
    <row r="81" spans="2:52" ht="57.75" customHeight="1" x14ac:dyDescent="0.3">
      <c r="B81" s="123" t="str">
        <f t="shared" si="28"/>
        <v>-</v>
      </c>
      <c r="C81" s="18"/>
      <c r="D81" s="24"/>
      <c r="E81" s="23"/>
      <c r="F81" s="132"/>
      <c r="G81" s="131"/>
      <c r="H81" s="23"/>
      <c r="I81" s="18"/>
      <c r="J81" s="79">
        <f t="shared" si="29"/>
        <v>0</v>
      </c>
      <c r="K81" s="18"/>
      <c r="L81" s="79">
        <f t="shared" si="30"/>
        <v>0</v>
      </c>
      <c r="M81" s="18"/>
      <c r="N81" s="79">
        <f t="shared" si="31"/>
        <v>0</v>
      </c>
      <c r="O81" s="18"/>
      <c r="P81" s="79">
        <f t="shared" si="22"/>
        <v>0</v>
      </c>
      <c r="Q81" s="18"/>
      <c r="R81" s="79">
        <f t="shared" si="23"/>
        <v>0</v>
      </c>
      <c r="S81" s="18"/>
      <c r="T81" s="79">
        <f t="shared" si="24"/>
        <v>0</v>
      </c>
      <c r="U81" s="18"/>
      <c r="V81" s="79">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5"/>
      <c r="AP81" s="75"/>
      <c r="AQ81" s="75"/>
      <c r="AR81" s="75"/>
      <c r="AS81" s="75"/>
      <c r="AT81" s="75"/>
      <c r="AU81" s="75"/>
      <c r="AV81" s="75"/>
      <c r="AW81" s="75"/>
      <c r="AX81" s="75"/>
      <c r="AY81" s="75"/>
      <c r="AZ81" s="75"/>
    </row>
    <row r="82" spans="2:52" ht="57.75" customHeight="1" x14ac:dyDescent="0.3">
      <c r="B82" s="123" t="str">
        <f t="shared" si="28"/>
        <v>-</v>
      </c>
      <c r="C82" s="18"/>
      <c r="D82" s="24"/>
      <c r="E82" s="23"/>
      <c r="F82" s="132"/>
      <c r="G82" s="131"/>
      <c r="H82" s="23"/>
      <c r="I82" s="18"/>
      <c r="J82" s="79">
        <f t="shared" si="29"/>
        <v>0</v>
      </c>
      <c r="K82" s="18"/>
      <c r="L82" s="79">
        <f t="shared" si="30"/>
        <v>0</v>
      </c>
      <c r="M82" s="18"/>
      <c r="N82" s="79">
        <f t="shared" si="31"/>
        <v>0</v>
      </c>
      <c r="O82" s="18"/>
      <c r="P82" s="79">
        <f t="shared" si="22"/>
        <v>0</v>
      </c>
      <c r="Q82" s="18"/>
      <c r="R82" s="79">
        <f t="shared" si="23"/>
        <v>0</v>
      </c>
      <c r="S82" s="18"/>
      <c r="T82" s="79">
        <f t="shared" si="24"/>
        <v>0</v>
      </c>
      <c r="U82" s="18"/>
      <c r="V82" s="79">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5"/>
      <c r="AP82" s="75"/>
      <c r="AQ82" s="75"/>
      <c r="AR82" s="75"/>
      <c r="AS82" s="75"/>
      <c r="AT82" s="75"/>
      <c r="AU82" s="75"/>
      <c r="AV82" s="75"/>
      <c r="AW82" s="75"/>
      <c r="AX82" s="75"/>
      <c r="AY82" s="75"/>
      <c r="AZ82" s="75"/>
    </row>
    <row r="83" spans="2:52" ht="57.75" customHeight="1" x14ac:dyDescent="0.3">
      <c r="B83" s="123" t="str">
        <f t="shared" si="28"/>
        <v>-</v>
      </c>
      <c r="C83" s="18"/>
      <c r="D83" s="24"/>
      <c r="E83" s="23"/>
      <c r="F83" s="132"/>
      <c r="G83" s="131"/>
      <c r="H83" s="23"/>
      <c r="I83" s="18"/>
      <c r="J83" s="79">
        <f t="shared" si="29"/>
        <v>0</v>
      </c>
      <c r="K83" s="18"/>
      <c r="L83" s="79">
        <f t="shared" si="30"/>
        <v>0</v>
      </c>
      <c r="M83" s="18"/>
      <c r="N83" s="79">
        <f t="shared" si="31"/>
        <v>0</v>
      </c>
      <c r="O83" s="18"/>
      <c r="P83" s="79">
        <f t="shared" si="22"/>
        <v>0</v>
      </c>
      <c r="Q83" s="18"/>
      <c r="R83" s="79">
        <f t="shared" si="23"/>
        <v>0</v>
      </c>
      <c r="S83" s="18"/>
      <c r="T83" s="79">
        <f t="shared" si="24"/>
        <v>0</v>
      </c>
      <c r="U83" s="18"/>
      <c r="V83" s="79">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5"/>
      <c r="AP83" s="75"/>
      <c r="AQ83" s="75"/>
      <c r="AR83" s="75"/>
      <c r="AS83" s="75"/>
      <c r="AT83" s="75"/>
      <c r="AU83" s="75"/>
      <c r="AV83" s="75"/>
      <c r="AW83" s="75"/>
      <c r="AX83" s="75"/>
      <c r="AY83" s="75"/>
      <c r="AZ83" s="75"/>
    </row>
    <row r="84" spans="2:52" ht="57.75" customHeight="1" x14ac:dyDescent="0.3">
      <c r="B84" s="123" t="str">
        <f t="shared" si="28"/>
        <v>-</v>
      </c>
      <c r="C84" s="18"/>
      <c r="D84" s="24"/>
      <c r="E84" s="23"/>
      <c r="F84" s="132"/>
      <c r="G84" s="131"/>
      <c r="H84" s="23"/>
      <c r="I84" s="18"/>
      <c r="J84" s="79">
        <f t="shared" si="29"/>
        <v>0</v>
      </c>
      <c r="K84" s="18"/>
      <c r="L84" s="79">
        <f t="shared" si="30"/>
        <v>0</v>
      </c>
      <c r="M84" s="18"/>
      <c r="N84" s="79">
        <f t="shared" si="31"/>
        <v>0</v>
      </c>
      <c r="O84" s="18"/>
      <c r="P84" s="79">
        <f t="shared" si="22"/>
        <v>0</v>
      </c>
      <c r="Q84" s="18"/>
      <c r="R84" s="79">
        <f t="shared" si="23"/>
        <v>0</v>
      </c>
      <c r="S84" s="18"/>
      <c r="T84" s="79">
        <f t="shared" si="24"/>
        <v>0</v>
      </c>
      <c r="U84" s="18"/>
      <c r="V84" s="79">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5"/>
      <c r="AP84" s="75"/>
      <c r="AQ84" s="75"/>
      <c r="AR84" s="75"/>
      <c r="AS84" s="75"/>
      <c r="AT84" s="75"/>
      <c r="AU84" s="75"/>
      <c r="AV84" s="75"/>
      <c r="AW84" s="75"/>
      <c r="AX84" s="75"/>
      <c r="AY84" s="75"/>
      <c r="AZ84" s="75"/>
    </row>
    <row r="85" spans="2:52" ht="57.75" customHeight="1" x14ac:dyDescent="0.3">
      <c r="B85" s="123" t="str">
        <f t="shared" si="28"/>
        <v>-</v>
      </c>
      <c r="C85" s="18"/>
      <c r="D85" s="24"/>
      <c r="E85" s="23"/>
      <c r="F85" s="132"/>
      <c r="G85" s="131"/>
      <c r="H85" s="23"/>
      <c r="I85" s="18"/>
      <c r="J85" s="79">
        <f t="shared" si="29"/>
        <v>0</v>
      </c>
      <c r="K85" s="18"/>
      <c r="L85" s="79">
        <f t="shared" si="30"/>
        <v>0</v>
      </c>
      <c r="M85" s="18"/>
      <c r="N85" s="79">
        <f t="shared" si="31"/>
        <v>0</v>
      </c>
      <c r="O85" s="18"/>
      <c r="P85" s="79">
        <f t="shared" si="22"/>
        <v>0</v>
      </c>
      <c r="Q85" s="18"/>
      <c r="R85" s="79">
        <f t="shared" si="23"/>
        <v>0</v>
      </c>
      <c r="S85" s="18"/>
      <c r="T85" s="79">
        <f t="shared" si="24"/>
        <v>0</v>
      </c>
      <c r="U85" s="18"/>
      <c r="V85" s="79">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5"/>
      <c r="AP85" s="75"/>
      <c r="AQ85" s="75"/>
      <c r="AR85" s="75"/>
      <c r="AS85" s="75"/>
      <c r="AT85" s="75"/>
      <c r="AU85" s="75"/>
      <c r="AV85" s="75"/>
      <c r="AW85" s="75"/>
      <c r="AX85" s="75"/>
      <c r="AY85" s="75"/>
      <c r="AZ85" s="75"/>
    </row>
    <row r="86" spans="2:52" ht="57.75" customHeight="1" x14ac:dyDescent="0.3">
      <c r="B86" s="123" t="str">
        <f t="shared" si="28"/>
        <v>-</v>
      </c>
      <c r="C86" s="18"/>
      <c r="D86" s="24"/>
      <c r="E86" s="23"/>
      <c r="F86" s="132"/>
      <c r="G86" s="131"/>
      <c r="H86" s="23"/>
      <c r="I86" s="18"/>
      <c r="J86" s="79">
        <f t="shared" si="29"/>
        <v>0</v>
      </c>
      <c r="K86" s="18"/>
      <c r="L86" s="79">
        <f t="shared" si="30"/>
        <v>0</v>
      </c>
      <c r="M86" s="18"/>
      <c r="N86" s="79">
        <f t="shared" si="31"/>
        <v>0</v>
      </c>
      <c r="O86" s="18"/>
      <c r="P86" s="79">
        <f t="shared" si="22"/>
        <v>0</v>
      </c>
      <c r="Q86" s="18"/>
      <c r="R86" s="79">
        <f t="shared" si="23"/>
        <v>0</v>
      </c>
      <c r="S86" s="18"/>
      <c r="T86" s="79">
        <f t="shared" si="24"/>
        <v>0</v>
      </c>
      <c r="U86" s="18"/>
      <c r="V86" s="79">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5"/>
      <c r="AP86" s="75"/>
      <c r="AQ86" s="75"/>
      <c r="AR86" s="75"/>
      <c r="AS86" s="75"/>
      <c r="AT86" s="75"/>
      <c r="AU86" s="75"/>
      <c r="AV86" s="75"/>
      <c r="AW86" s="75"/>
      <c r="AX86" s="75"/>
      <c r="AY86" s="75"/>
      <c r="AZ86" s="75"/>
    </row>
    <row r="87" spans="2:52" ht="57.75" customHeight="1" x14ac:dyDescent="0.3">
      <c r="B87" s="123" t="str">
        <f t="shared" si="28"/>
        <v>-</v>
      </c>
      <c r="C87" s="18"/>
      <c r="D87" s="24"/>
      <c r="E87" s="23"/>
      <c r="F87" s="132"/>
      <c r="G87" s="131"/>
      <c r="H87" s="23"/>
      <c r="I87" s="18"/>
      <c r="J87" s="79">
        <f t="shared" si="29"/>
        <v>0</v>
      </c>
      <c r="K87" s="18"/>
      <c r="L87" s="79">
        <f t="shared" si="30"/>
        <v>0</v>
      </c>
      <c r="M87" s="18"/>
      <c r="N87" s="79">
        <f t="shared" si="31"/>
        <v>0</v>
      </c>
      <c r="O87" s="18"/>
      <c r="P87" s="79">
        <f t="shared" si="22"/>
        <v>0</v>
      </c>
      <c r="Q87" s="18"/>
      <c r="R87" s="79">
        <f t="shared" si="23"/>
        <v>0</v>
      </c>
      <c r="S87" s="18"/>
      <c r="T87" s="79">
        <f t="shared" si="24"/>
        <v>0</v>
      </c>
      <c r="U87" s="18"/>
      <c r="V87" s="79">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5"/>
      <c r="AP87" s="75"/>
      <c r="AQ87" s="75"/>
      <c r="AR87" s="75"/>
      <c r="AS87" s="75"/>
      <c r="AT87" s="75"/>
      <c r="AU87" s="75"/>
      <c r="AV87" s="75"/>
      <c r="AW87" s="75"/>
      <c r="AX87" s="75"/>
      <c r="AY87" s="75"/>
      <c r="AZ87" s="75"/>
    </row>
    <row r="88" spans="2:52" ht="57.75" customHeight="1" x14ac:dyDescent="0.3">
      <c r="B88" s="123" t="str">
        <f t="shared" si="28"/>
        <v>-</v>
      </c>
      <c r="C88" s="18"/>
      <c r="D88" s="24"/>
      <c r="E88" s="23"/>
      <c r="F88" s="132"/>
      <c r="G88" s="131"/>
      <c r="H88" s="23"/>
      <c r="I88" s="18"/>
      <c r="J88" s="79">
        <f t="shared" si="29"/>
        <v>0</v>
      </c>
      <c r="K88" s="18"/>
      <c r="L88" s="79">
        <f t="shared" si="30"/>
        <v>0</v>
      </c>
      <c r="M88" s="18"/>
      <c r="N88" s="79">
        <f t="shared" si="31"/>
        <v>0</v>
      </c>
      <c r="O88" s="18"/>
      <c r="P88" s="79">
        <f t="shared" si="22"/>
        <v>0</v>
      </c>
      <c r="Q88" s="18"/>
      <c r="R88" s="79">
        <f t="shared" si="23"/>
        <v>0</v>
      </c>
      <c r="S88" s="18"/>
      <c r="T88" s="79">
        <f t="shared" si="24"/>
        <v>0</v>
      </c>
      <c r="U88" s="18"/>
      <c r="V88" s="79">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5"/>
      <c r="AP88" s="75"/>
      <c r="AQ88" s="75"/>
      <c r="AR88" s="75"/>
      <c r="AS88" s="75"/>
      <c r="AT88" s="75"/>
      <c r="AU88" s="75"/>
      <c r="AV88" s="75"/>
      <c r="AW88" s="75"/>
      <c r="AX88" s="75"/>
      <c r="AY88" s="75"/>
      <c r="AZ88" s="75"/>
    </row>
    <row r="89" spans="2:52" ht="57.75" customHeight="1" x14ac:dyDescent="0.3">
      <c r="B89" s="123" t="str">
        <f t="shared" si="28"/>
        <v>-</v>
      </c>
      <c r="C89" s="18"/>
      <c r="D89" s="24"/>
      <c r="E89" s="23"/>
      <c r="F89" s="132"/>
      <c r="G89" s="131"/>
      <c r="H89" s="23"/>
      <c r="I89" s="18"/>
      <c r="J89" s="79">
        <f t="shared" si="29"/>
        <v>0</v>
      </c>
      <c r="K89" s="18"/>
      <c r="L89" s="79">
        <f t="shared" si="30"/>
        <v>0</v>
      </c>
      <c r="M89" s="18"/>
      <c r="N89" s="79">
        <f t="shared" si="31"/>
        <v>0</v>
      </c>
      <c r="O89" s="18"/>
      <c r="P89" s="79">
        <f t="shared" si="22"/>
        <v>0</v>
      </c>
      <c r="Q89" s="18"/>
      <c r="R89" s="79">
        <f t="shared" si="23"/>
        <v>0</v>
      </c>
      <c r="S89" s="18"/>
      <c r="T89" s="79">
        <f t="shared" si="24"/>
        <v>0</v>
      </c>
      <c r="U89" s="18"/>
      <c r="V89" s="79">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5"/>
      <c r="AP89" s="75"/>
      <c r="AQ89" s="75"/>
      <c r="AR89" s="75"/>
      <c r="AS89" s="75"/>
      <c r="AT89" s="75"/>
      <c r="AU89" s="75"/>
      <c r="AV89" s="75"/>
      <c r="AW89" s="75"/>
      <c r="AX89" s="75"/>
      <c r="AY89" s="75"/>
      <c r="AZ89" s="75"/>
    </row>
    <row r="90" spans="2:52" ht="57.75" customHeight="1" x14ac:dyDescent="0.3">
      <c r="B90" s="123" t="str">
        <f t="shared" si="28"/>
        <v>-</v>
      </c>
      <c r="C90" s="18"/>
      <c r="D90" s="24"/>
      <c r="E90" s="23"/>
      <c r="F90" s="132"/>
      <c r="G90" s="131"/>
      <c r="H90" s="23"/>
      <c r="I90" s="18"/>
      <c r="J90" s="79">
        <f t="shared" si="29"/>
        <v>0</v>
      </c>
      <c r="K90" s="18"/>
      <c r="L90" s="79">
        <f t="shared" si="30"/>
        <v>0</v>
      </c>
      <c r="M90" s="18"/>
      <c r="N90" s="79">
        <f t="shared" si="31"/>
        <v>0</v>
      </c>
      <c r="O90" s="18"/>
      <c r="P90" s="79">
        <f t="shared" si="22"/>
        <v>0</v>
      </c>
      <c r="Q90" s="18"/>
      <c r="R90" s="79">
        <f t="shared" si="23"/>
        <v>0</v>
      </c>
      <c r="S90" s="18"/>
      <c r="T90" s="79">
        <f t="shared" si="24"/>
        <v>0</v>
      </c>
      <c r="U90" s="18"/>
      <c r="V90" s="79">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5"/>
      <c r="AP90" s="75"/>
      <c r="AQ90" s="75"/>
      <c r="AR90" s="75"/>
      <c r="AS90" s="75"/>
      <c r="AT90" s="75"/>
      <c r="AU90" s="75"/>
      <c r="AV90" s="75"/>
      <c r="AW90" s="75"/>
      <c r="AX90" s="75"/>
      <c r="AY90" s="75"/>
      <c r="AZ90" s="75"/>
    </row>
    <row r="91" spans="2:52" ht="57.75" customHeight="1" x14ac:dyDescent="0.3">
      <c r="B91" s="123" t="str">
        <f t="shared" si="28"/>
        <v>-</v>
      </c>
      <c r="C91" s="18"/>
      <c r="D91" s="24"/>
      <c r="E91" s="23"/>
      <c r="F91" s="132"/>
      <c r="G91" s="131"/>
      <c r="H91" s="23"/>
      <c r="I91" s="18"/>
      <c r="J91" s="79">
        <f t="shared" si="29"/>
        <v>0</v>
      </c>
      <c r="K91" s="18"/>
      <c r="L91" s="79">
        <f t="shared" si="30"/>
        <v>0</v>
      </c>
      <c r="M91" s="18"/>
      <c r="N91" s="79">
        <f t="shared" si="31"/>
        <v>0</v>
      </c>
      <c r="O91" s="18"/>
      <c r="P91" s="79">
        <f t="shared" si="22"/>
        <v>0</v>
      </c>
      <c r="Q91" s="18"/>
      <c r="R91" s="79">
        <f t="shared" si="23"/>
        <v>0</v>
      </c>
      <c r="S91" s="18"/>
      <c r="T91" s="79">
        <f t="shared" si="24"/>
        <v>0</v>
      </c>
      <c r="U91" s="18"/>
      <c r="V91" s="79">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5"/>
      <c r="AP91" s="75"/>
      <c r="AQ91" s="75"/>
      <c r="AR91" s="75"/>
      <c r="AS91" s="75"/>
      <c r="AT91" s="75"/>
      <c r="AU91" s="75"/>
      <c r="AV91" s="75"/>
      <c r="AW91" s="75"/>
      <c r="AX91" s="75"/>
      <c r="AY91" s="75"/>
      <c r="AZ91" s="75"/>
    </row>
    <row r="92" spans="2:52" ht="57.75" customHeight="1" x14ac:dyDescent="0.3">
      <c r="B92" s="123" t="str">
        <f t="shared" si="28"/>
        <v>-</v>
      </c>
      <c r="C92" s="18"/>
      <c r="D92" s="24"/>
      <c r="E92" s="23"/>
      <c r="F92" s="132"/>
      <c r="G92" s="131"/>
      <c r="H92" s="23"/>
      <c r="I92" s="18"/>
      <c r="J92" s="79">
        <f t="shared" si="29"/>
        <v>0</v>
      </c>
      <c r="K92" s="18"/>
      <c r="L92" s="79">
        <f t="shared" si="30"/>
        <v>0</v>
      </c>
      <c r="M92" s="18"/>
      <c r="N92" s="79">
        <f t="shared" si="31"/>
        <v>0</v>
      </c>
      <c r="O92" s="18"/>
      <c r="P92" s="79">
        <f t="shared" si="22"/>
        <v>0</v>
      </c>
      <c r="Q92" s="18"/>
      <c r="R92" s="79">
        <f t="shared" si="23"/>
        <v>0</v>
      </c>
      <c r="S92" s="18"/>
      <c r="T92" s="79">
        <f t="shared" si="24"/>
        <v>0</v>
      </c>
      <c r="U92" s="18"/>
      <c r="V92" s="79">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5"/>
      <c r="AP92" s="75"/>
      <c r="AQ92" s="75"/>
      <c r="AR92" s="75"/>
      <c r="AS92" s="75"/>
      <c r="AT92" s="75"/>
      <c r="AU92" s="75"/>
      <c r="AV92" s="75"/>
      <c r="AW92" s="75"/>
      <c r="AX92" s="75"/>
      <c r="AY92" s="75"/>
      <c r="AZ92" s="75"/>
    </row>
    <row r="93" spans="2:52" ht="57.75" customHeight="1" x14ac:dyDescent="0.3">
      <c r="B93" s="123" t="str">
        <f t="shared" si="28"/>
        <v>-</v>
      </c>
      <c r="C93" s="18"/>
      <c r="D93" s="24"/>
      <c r="E93" s="23"/>
      <c r="F93" s="132"/>
      <c r="G93" s="131"/>
      <c r="H93" s="23"/>
      <c r="I93" s="18"/>
      <c r="J93" s="79">
        <f t="shared" si="29"/>
        <v>0</v>
      </c>
      <c r="K93" s="18"/>
      <c r="L93" s="79">
        <f t="shared" si="30"/>
        <v>0</v>
      </c>
      <c r="M93" s="18"/>
      <c r="N93" s="79">
        <f t="shared" si="31"/>
        <v>0</v>
      </c>
      <c r="O93" s="18"/>
      <c r="P93" s="79">
        <f t="shared" si="22"/>
        <v>0</v>
      </c>
      <c r="Q93" s="18"/>
      <c r="R93" s="79">
        <f t="shared" si="23"/>
        <v>0</v>
      </c>
      <c r="S93" s="18"/>
      <c r="T93" s="79">
        <f t="shared" si="24"/>
        <v>0</v>
      </c>
      <c r="U93" s="18"/>
      <c r="V93" s="79">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5"/>
      <c r="AP93" s="75"/>
      <c r="AQ93" s="75"/>
      <c r="AR93" s="75"/>
      <c r="AS93" s="75"/>
      <c r="AT93" s="75"/>
      <c r="AU93" s="75"/>
      <c r="AV93" s="75"/>
      <c r="AW93" s="75"/>
      <c r="AX93" s="75"/>
      <c r="AY93" s="75"/>
      <c r="AZ93" s="75"/>
    </row>
    <row r="94" spans="2:52" ht="57.75" customHeight="1" x14ac:dyDescent="0.3">
      <c r="B94" s="123" t="str">
        <f t="shared" si="28"/>
        <v>-</v>
      </c>
      <c r="C94" s="18"/>
      <c r="D94" s="24"/>
      <c r="E94" s="23"/>
      <c r="F94" s="132"/>
      <c r="G94" s="131"/>
      <c r="H94" s="23"/>
      <c r="I94" s="18"/>
      <c r="J94" s="79">
        <f t="shared" si="29"/>
        <v>0</v>
      </c>
      <c r="K94" s="18"/>
      <c r="L94" s="79">
        <f t="shared" si="30"/>
        <v>0</v>
      </c>
      <c r="M94" s="18"/>
      <c r="N94" s="79">
        <f t="shared" si="31"/>
        <v>0</v>
      </c>
      <c r="O94" s="18"/>
      <c r="P94" s="79">
        <f t="shared" si="22"/>
        <v>0</v>
      </c>
      <c r="Q94" s="18"/>
      <c r="R94" s="79">
        <f t="shared" si="23"/>
        <v>0</v>
      </c>
      <c r="S94" s="18"/>
      <c r="T94" s="79">
        <f t="shared" si="24"/>
        <v>0</v>
      </c>
      <c r="U94" s="18"/>
      <c r="V94" s="79">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5"/>
      <c r="AP94" s="75"/>
      <c r="AQ94" s="75"/>
      <c r="AR94" s="75"/>
      <c r="AS94" s="75"/>
      <c r="AT94" s="75"/>
      <c r="AU94" s="75"/>
      <c r="AV94" s="75"/>
      <c r="AW94" s="75"/>
      <c r="AX94" s="75"/>
      <c r="AY94" s="75"/>
      <c r="AZ94" s="75"/>
    </row>
    <row r="95" spans="2:52" ht="57.75" customHeight="1" x14ac:dyDescent="0.3">
      <c r="B95" s="123" t="str">
        <f t="shared" si="28"/>
        <v>-</v>
      </c>
      <c r="C95" s="18"/>
      <c r="D95" s="24"/>
      <c r="E95" s="23"/>
      <c r="F95" s="132"/>
      <c r="G95" s="131"/>
      <c r="H95" s="23"/>
      <c r="I95" s="18"/>
      <c r="J95" s="79">
        <f t="shared" si="29"/>
        <v>0</v>
      </c>
      <c r="K95" s="18"/>
      <c r="L95" s="79">
        <f t="shared" si="30"/>
        <v>0</v>
      </c>
      <c r="M95" s="18"/>
      <c r="N95" s="79">
        <f t="shared" si="31"/>
        <v>0</v>
      </c>
      <c r="O95" s="18"/>
      <c r="P95" s="79">
        <f t="shared" si="22"/>
        <v>0</v>
      </c>
      <c r="Q95" s="18"/>
      <c r="R95" s="79">
        <f t="shared" si="23"/>
        <v>0</v>
      </c>
      <c r="S95" s="18"/>
      <c r="T95" s="79">
        <f t="shared" si="24"/>
        <v>0</v>
      </c>
      <c r="U95" s="18"/>
      <c r="V95" s="79">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5"/>
      <c r="AP95" s="75"/>
      <c r="AQ95" s="75"/>
      <c r="AR95" s="75"/>
      <c r="AS95" s="75"/>
      <c r="AT95" s="75"/>
      <c r="AU95" s="75"/>
      <c r="AV95" s="75"/>
      <c r="AW95" s="75"/>
      <c r="AX95" s="75"/>
      <c r="AY95" s="75"/>
      <c r="AZ95" s="75"/>
    </row>
    <row r="96" spans="2:52" ht="57.75" customHeight="1" x14ac:dyDescent="0.3">
      <c r="B96" s="123" t="str">
        <f t="shared" si="28"/>
        <v>-</v>
      </c>
      <c r="C96" s="18"/>
      <c r="D96" s="24"/>
      <c r="E96" s="23"/>
      <c r="F96" s="132"/>
      <c r="G96" s="131"/>
      <c r="H96" s="23"/>
      <c r="I96" s="18"/>
      <c r="J96" s="79">
        <f t="shared" si="29"/>
        <v>0</v>
      </c>
      <c r="K96" s="18"/>
      <c r="L96" s="79">
        <f t="shared" si="30"/>
        <v>0</v>
      </c>
      <c r="M96" s="18"/>
      <c r="N96" s="79">
        <f t="shared" si="31"/>
        <v>0</v>
      </c>
      <c r="O96" s="18"/>
      <c r="P96" s="79">
        <f t="shared" si="22"/>
        <v>0</v>
      </c>
      <c r="Q96" s="18"/>
      <c r="R96" s="79">
        <f t="shared" si="23"/>
        <v>0</v>
      </c>
      <c r="S96" s="18"/>
      <c r="T96" s="79">
        <f t="shared" si="24"/>
        <v>0</v>
      </c>
      <c r="U96" s="18"/>
      <c r="V96" s="79">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5"/>
      <c r="AP96" s="75"/>
      <c r="AQ96" s="75"/>
      <c r="AR96" s="75"/>
      <c r="AS96" s="75"/>
      <c r="AT96" s="75"/>
      <c r="AU96" s="75"/>
      <c r="AV96" s="75"/>
      <c r="AW96" s="75"/>
      <c r="AX96" s="75"/>
      <c r="AY96" s="75"/>
      <c r="AZ96" s="75"/>
    </row>
    <row r="97" spans="2:52" ht="57.75" customHeight="1" x14ac:dyDescent="0.3">
      <c r="B97" s="123" t="str">
        <f t="shared" si="28"/>
        <v>-</v>
      </c>
      <c r="C97" s="18"/>
      <c r="D97" s="24"/>
      <c r="E97" s="23"/>
      <c r="F97" s="132"/>
      <c r="G97" s="131"/>
      <c r="H97" s="23"/>
      <c r="I97" s="18"/>
      <c r="J97" s="79">
        <f t="shared" si="29"/>
        <v>0</v>
      </c>
      <c r="K97" s="18"/>
      <c r="L97" s="79">
        <f t="shared" si="30"/>
        <v>0</v>
      </c>
      <c r="M97" s="18"/>
      <c r="N97" s="79">
        <f t="shared" si="31"/>
        <v>0</v>
      </c>
      <c r="O97" s="18"/>
      <c r="P97" s="79">
        <f t="shared" si="22"/>
        <v>0</v>
      </c>
      <c r="Q97" s="18"/>
      <c r="R97" s="79">
        <f t="shared" si="23"/>
        <v>0</v>
      </c>
      <c r="S97" s="18"/>
      <c r="T97" s="79">
        <f t="shared" si="24"/>
        <v>0</v>
      </c>
      <c r="U97" s="18"/>
      <c r="V97" s="79">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5"/>
      <c r="AP97" s="75"/>
      <c r="AQ97" s="75"/>
      <c r="AR97" s="75"/>
      <c r="AS97" s="75"/>
      <c r="AT97" s="75"/>
      <c r="AU97" s="75"/>
      <c r="AV97" s="75"/>
      <c r="AW97" s="75"/>
      <c r="AX97" s="75"/>
      <c r="AY97" s="75"/>
      <c r="AZ97" s="75"/>
    </row>
    <row r="98" spans="2:52" ht="57.75" customHeight="1" x14ac:dyDescent="0.3">
      <c r="B98" s="123" t="str">
        <f t="shared" si="28"/>
        <v>-</v>
      </c>
      <c r="C98" s="18"/>
      <c r="D98" s="24"/>
      <c r="E98" s="23"/>
      <c r="F98" s="132"/>
      <c r="G98" s="131"/>
      <c r="H98" s="23"/>
      <c r="I98" s="18"/>
      <c r="J98" s="79">
        <f t="shared" si="29"/>
        <v>0</v>
      </c>
      <c r="K98" s="18"/>
      <c r="L98" s="79">
        <f t="shared" si="30"/>
        <v>0</v>
      </c>
      <c r="M98" s="18"/>
      <c r="N98" s="79">
        <f t="shared" si="31"/>
        <v>0</v>
      </c>
      <c r="O98" s="18"/>
      <c r="P98" s="79">
        <f t="shared" si="22"/>
        <v>0</v>
      </c>
      <c r="Q98" s="18"/>
      <c r="R98" s="79">
        <f t="shared" si="23"/>
        <v>0</v>
      </c>
      <c r="S98" s="18"/>
      <c r="T98" s="79">
        <f t="shared" si="24"/>
        <v>0</v>
      </c>
      <c r="U98" s="18"/>
      <c r="V98" s="79">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5"/>
      <c r="AP98" s="75"/>
      <c r="AQ98" s="75"/>
      <c r="AR98" s="75"/>
      <c r="AS98" s="75"/>
      <c r="AT98" s="75"/>
      <c r="AU98" s="75"/>
      <c r="AV98" s="75"/>
      <c r="AW98" s="75"/>
      <c r="AX98" s="75"/>
      <c r="AY98" s="75"/>
      <c r="AZ98" s="75"/>
    </row>
    <row r="99" spans="2:52" ht="57.75" customHeight="1" x14ac:dyDescent="0.3">
      <c r="B99" s="123" t="str">
        <f t="shared" si="28"/>
        <v>-</v>
      </c>
      <c r="C99" s="18"/>
      <c r="D99" s="24"/>
      <c r="E99" s="23"/>
      <c r="F99" s="132"/>
      <c r="G99" s="131"/>
      <c r="H99" s="23"/>
      <c r="I99" s="18"/>
      <c r="J99" s="79">
        <f t="shared" si="29"/>
        <v>0</v>
      </c>
      <c r="K99" s="18"/>
      <c r="L99" s="79">
        <f t="shared" si="30"/>
        <v>0</v>
      </c>
      <c r="M99" s="18"/>
      <c r="N99" s="79">
        <f t="shared" si="31"/>
        <v>0</v>
      </c>
      <c r="O99" s="18"/>
      <c r="P99" s="79">
        <f t="shared" si="22"/>
        <v>0</v>
      </c>
      <c r="Q99" s="18"/>
      <c r="R99" s="79">
        <f t="shared" si="23"/>
        <v>0</v>
      </c>
      <c r="S99" s="18"/>
      <c r="T99" s="79">
        <f t="shared" si="24"/>
        <v>0</v>
      </c>
      <c r="U99" s="18"/>
      <c r="V99" s="79">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5"/>
      <c r="AP99" s="75"/>
      <c r="AQ99" s="75"/>
      <c r="AR99" s="75"/>
      <c r="AS99" s="75"/>
      <c r="AT99" s="75"/>
      <c r="AU99" s="75"/>
      <c r="AV99" s="75"/>
      <c r="AW99" s="75"/>
      <c r="AX99" s="75"/>
      <c r="AY99" s="75"/>
      <c r="AZ99" s="75"/>
    </row>
    <row r="100" spans="2:52" ht="57.75" customHeight="1" x14ac:dyDescent="0.3">
      <c r="B100" s="123" t="str">
        <f t="shared" si="28"/>
        <v>-</v>
      </c>
      <c r="C100" s="18"/>
      <c r="D100" s="24"/>
      <c r="E100" s="23"/>
      <c r="F100" s="132"/>
      <c r="G100" s="131"/>
      <c r="H100" s="23"/>
      <c r="I100" s="18"/>
      <c r="J100" s="79">
        <f t="shared" si="29"/>
        <v>0</v>
      </c>
      <c r="K100" s="18"/>
      <c r="L100" s="79">
        <f t="shared" si="30"/>
        <v>0</v>
      </c>
      <c r="M100" s="18"/>
      <c r="N100" s="79">
        <f t="shared" si="31"/>
        <v>0</v>
      </c>
      <c r="O100" s="18"/>
      <c r="P100" s="79">
        <f t="shared" si="22"/>
        <v>0</v>
      </c>
      <c r="Q100" s="18"/>
      <c r="R100" s="79">
        <f t="shared" si="23"/>
        <v>0</v>
      </c>
      <c r="S100" s="18"/>
      <c r="T100" s="79">
        <f t="shared" si="24"/>
        <v>0</v>
      </c>
      <c r="U100" s="18"/>
      <c r="V100" s="79">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5"/>
      <c r="AP100" s="75"/>
      <c r="AQ100" s="75"/>
      <c r="AR100" s="75"/>
      <c r="AS100" s="75"/>
      <c r="AT100" s="75"/>
      <c r="AU100" s="75"/>
      <c r="AV100" s="75"/>
      <c r="AW100" s="75"/>
      <c r="AX100" s="75"/>
      <c r="AY100" s="75"/>
      <c r="AZ100" s="75"/>
    </row>
    <row r="101" spans="2:52" ht="57.75" customHeight="1" x14ac:dyDescent="0.3">
      <c r="B101" s="123" t="str">
        <f t="shared" si="28"/>
        <v>-</v>
      </c>
      <c r="C101" s="18"/>
      <c r="D101" s="24"/>
      <c r="E101" s="23"/>
      <c r="F101" s="132"/>
      <c r="G101" s="131"/>
      <c r="H101" s="23"/>
      <c r="I101" s="18"/>
      <c r="J101" s="79">
        <f t="shared" si="29"/>
        <v>0</v>
      </c>
      <c r="K101" s="18"/>
      <c r="L101" s="79">
        <f t="shared" si="30"/>
        <v>0</v>
      </c>
      <c r="M101" s="18"/>
      <c r="N101" s="79">
        <f t="shared" si="31"/>
        <v>0</v>
      </c>
      <c r="O101" s="18"/>
      <c r="P101" s="79">
        <f t="shared" si="22"/>
        <v>0</v>
      </c>
      <c r="Q101" s="18"/>
      <c r="R101" s="79">
        <f t="shared" si="23"/>
        <v>0</v>
      </c>
      <c r="S101" s="18"/>
      <c r="T101" s="79">
        <f t="shared" si="24"/>
        <v>0</v>
      </c>
      <c r="U101" s="18"/>
      <c r="V101" s="79">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5"/>
      <c r="AP101" s="75"/>
      <c r="AQ101" s="75"/>
      <c r="AR101" s="75"/>
      <c r="AS101" s="75"/>
      <c r="AT101" s="75"/>
      <c r="AU101" s="75"/>
      <c r="AV101" s="75"/>
      <c r="AW101" s="75"/>
      <c r="AX101" s="75"/>
      <c r="AY101" s="75"/>
      <c r="AZ101" s="75"/>
    </row>
    <row r="102" spans="2:52" ht="57.75" customHeight="1" x14ac:dyDescent="0.3">
      <c r="B102" s="123" t="str">
        <f t="shared" si="28"/>
        <v>-</v>
      </c>
      <c r="C102" s="18"/>
      <c r="D102" s="24"/>
      <c r="E102" s="23"/>
      <c r="F102" s="132"/>
      <c r="G102" s="131"/>
      <c r="H102" s="23"/>
      <c r="I102" s="18"/>
      <c r="J102" s="79">
        <f t="shared" si="29"/>
        <v>0</v>
      </c>
      <c r="K102" s="18"/>
      <c r="L102" s="79">
        <f t="shared" si="30"/>
        <v>0</v>
      </c>
      <c r="M102" s="18"/>
      <c r="N102" s="79">
        <f t="shared" si="31"/>
        <v>0</v>
      </c>
      <c r="O102" s="18"/>
      <c r="P102" s="79">
        <f t="shared" si="22"/>
        <v>0</v>
      </c>
      <c r="Q102" s="18"/>
      <c r="R102" s="79">
        <f t="shared" si="23"/>
        <v>0</v>
      </c>
      <c r="S102" s="18"/>
      <c r="T102" s="79">
        <f t="shared" si="24"/>
        <v>0</v>
      </c>
      <c r="U102" s="18"/>
      <c r="V102" s="79">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5"/>
      <c r="AP102" s="75"/>
      <c r="AQ102" s="75"/>
      <c r="AR102" s="75"/>
      <c r="AS102" s="75"/>
      <c r="AT102" s="75"/>
      <c r="AU102" s="75"/>
      <c r="AV102" s="75"/>
      <c r="AW102" s="75"/>
      <c r="AX102" s="75"/>
      <c r="AY102" s="75"/>
      <c r="AZ102" s="75"/>
    </row>
    <row r="103" spans="2:52" ht="57.75" customHeight="1" x14ac:dyDescent="0.3">
      <c r="B103" s="123" t="str">
        <f t="shared" si="28"/>
        <v>-</v>
      </c>
      <c r="C103" s="18"/>
      <c r="D103" s="24"/>
      <c r="E103" s="23"/>
      <c r="F103" s="132"/>
      <c r="G103" s="131"/>
      <c r="H103" s="23"/>
      <c r="I103" s="18"/>
      <c r="J103" s="79">
        <f t="shared" si="29"/>
        <v>0</v>
      </c>
      <c r="K103" s="18"/>
      <c r="L103" s="79">
        <f t="shared" si="30"/>
        <v>0</v>
      </c>
      <c r="M103" s="18"/>
      <c r="N103" s="79">
        <f t="shared" si="31"/>
        <v>0</v>
      </c>
      <c r="O103" s="18"/>
      <c r="P103" s="79">
        <f t="shared" si="22"/>
        <v>0</v>
      </c>
      <c r="Q103" s="18"/>
      <c r="R103" s="79">
        <f t="shared" si="23"/>
        <v>0</v>
      </c>
      <c r="S103" s="18"/>
      <c r="T103" s="79">
        <f t="shared" si="24"/>
        <v>0</v>
      </c>
      <c r="U103" s="18"/>
      <c r="V103" s="79">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5"/>
      <c r="AP103" s="75"/>
      <c r="AQ103" s="75"/>
      <c r="AR103" s="75"/>
      <c r="AS103" s="75"/>
      <c r="AT103" s="75"/>
      <c r="AU103" s="75"/>
      <c r="AV103" s="75"/>
      <c r="AW103" s="75"/>
      <c r="AX103" s="75"/>
      <c r="AY103" s="75"/>
      <c r="AZ103" s="75"/>
    </row>
    <row r="104" spans="2:52" ht="57.75" customHeight="1" x14ac:dyDescent="0.3">
      <c r="B104" s="123" t="str">
        <f t="shared" si="28"/>
        <v>-</v>
      </c>
      <c r="C104" s="18"/>
      <c r="D104" s="24"/>
      <c r="E104" s="23"/>
      <c r="F104" s="132"/>
      <c r="G104" s="131"/>
      <c r="H104" s="23"/>
      <c r="I104" s="18"/>
      <c r="J104" s="79">
        <f t="shared" si="29"/>
        <v>0</v>
      </c>
      <c r="K104" s="18"/>
      <c r="L104" s="79">
        <f t="shared" si="30"/>
        <v>0</v>
      </c>
      <c r="M104" s="18"/>
      <c r="N104" s="79">
        <f t="shared" si="31"/>
        <v>0</v>
      </c>
      <c r="O104" s="18"/>
      <c r="P104" s="79">
        <f t="shared" si="22"/>
        <v>0</v>
      </c>
      <c r="Q104" s="18"/>
      <c r="R104" s="79">
        <f t="shared" si="23"/>
        <v>0</v>
      </c>
      <c r="S104" s="18"/>
      <c r="T104" s="79">
        <f t="shared" si="24"/>
        <v>0</v>
      </c>
      <c r="U104" s="18"/>
      <c r="V104" s="79">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5"/>
      <c r="AP104" s="75"/>
      <c r="AQ104" s="75"/>
      <c r="AR104" s="75"/>
      <c r="AS104" s="75"/>
      <c r="AT104" s="75"/>
      <c r="AU104" s="75"/>
      <c r="AV104" s="75"/>
      <c r="AW104" s="75"/>
      <c r="AX104" s="75"/>
      <c r="AY104" s="75"/>
      <c r="AZ104" s="75"/>
    </row>
    <row r="105" spans="2:52" ht="57.75" customHeight="1" x14ac:dyDescent="0.3">
      <c r="B105" s="123" t="str">
        <f t="shared" si="28"/>
        <v>-</v>
      </c>
      <c r="C105" s="18"/>
      <c r="D105" s="24"/>
      <c r="E105" s="23"/>
      <c r="F105" s="132"/>
      <c r="G105" s="131"/>
      <c r="H105" s="23"/>
      <c r="I105" s="18"/>
      <c r="J105" s="79">
        <f t="shared" si="29"/>
        <v>0</v>
      </c>
      <c r="K105" s="18"/>
      <c r="L105" s="79">
        <f t="shared" si="30"/>
        <v>0</v>
      </c>
      <c r="M105" s="18"/>
      <c r="N105" s="79">
        <f t="shared" si="31"/>
        <v>0</v>
      </c>
      <c r="O105" s="18"/>
      <c r="P105" s="79">
        <f t="shared" si="22"/>
        <v>0</v>
      </c>
      <c r="Q105" s="18"/>
      <c r="R105" s="79">
        <f t="shared" si="23"/>
        <v>0</v>
      </c>
      <c r="S105" s="18"/>
      <c r="T105" s="79">
        <f t="shared" si="24"/>
        <v>0</v>
      </c>
      <c r="U105" s="18"/>
      <c r="V105" s="79">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5"/>
      <c r="AP105" s="75"/>
      <c r="AQ105" s="75"/>
      <c r="AR105" s="75"/>
      <c r="AS105" s="75"/>
      <c r="AT105" s="75"/>
      <c r="AU105" s="75"/>
      <c r="AV105" s="75"/>
      <c r="AW105" s="75"/>
      <c r="AX105" s="75"/>
      <c r="AY105" s="75"/>
      <c r="AZ105" s="75"/>
    </row>
    <row r="106" spans="2:52" ht="57.75" customHeight="1" x14ac:dyDescent="0.3">
      <c r="B106" s="123" t="str">
        <f t="shared" si="28"/>
        <v>-</v>
      </c>
      <c r="C106" s="18"/>
      <c r="D106" s="24"/>
      <c r="E106" s="23"/>
      <c r="F106" s="132"/>
      <c r="G106" s="131"/>
      <c r="H106" s="23"/>
      <c r="I106" s="18"/>
      <c r="J106" s="79">
        <f t="shared" si="29"/>
        <v>0</v>
      </c>
      <c r="K106" s="18"/>
      <c r="L106" s="79">
        <f t="shared" si="30"/>
        <v>0</v>
      </c>
      <c r="M106" s="18"/>
      <c r="N106" s="79">
        <f t="shared" si="31"/>
        <v>0</v>
      </c>
      <c r="O106" s="18"/>
      <c r="P106" s="79">
        <f t="shared" si="22"/>
        <v>0</v>
      </c>
      <c r="Q106" s="18"/>
      <c r="R106" s="79">
        <f t="shared" si="23"/>
        <v>0</v>
      </c>
      <c r="S106" s="18"/>
      <c r="T106" s="79">
        <f t="shared" si="24"/>
        <v>0</v>
      </c>
      <c r="U106" s="18"/>
      <c r="V106" s="79">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5"/>
      <c r="AP106" s="75"/>
      <c r="AQ106" s="75"/>
      <c r="AR106" s="75"/>
      <c r="AS106" s="75"/>
      <c r="AT106" s="75"/>
      <c r="AU106" s="75"/>
      <c r="AV106" s="75"/>
      <c r="AW106" s="75"/>
      <c r="AX106" s="75"/>
      <c r="AY106" s="75"/>
      <c r="AZ106" s="75"/>
    </row>
    <row r="107" spans="2:52" ht="57.75" customHeight="1" x14ac:dyDescent="0.3">
      <c r="B107" s="123" t="str">
        <f t="shared" si="28"/>
        <v>-</v>
      </c>
      <c r="C107" s="18"/>
      <c r="D107" s="24"/>
      <c r="E107" s="23"/>
      <c r="F107" s="132"/>
      <c r="G107" s="131"/>
      <c r="H107" s="23"/>
      <c r="I107" s="18"/>
      <c r="J107" s="79">
        <f t="shared" si="29"/>
        <v>0</v>
      </c>
      <c r="K107" s="18"/>
      <c r="L107" s="79">
        <f t="shared" si="30"/>
        <v>0</v>
      </c>
      <c r="M107" s="18"/>
      <c r="N107" s="79">
        <f t="shared" si="31"/>
        <v>0</v>
      </c>
      <c r="O107" s="18"/>
      <c r="P107" s="79">
        <f t="shared" si="22"/>
        <v>0</v>
      </c>
      <c r="Q107" s="18"/>
      <c r="R107" s="79">
        <f t="shared" si="23"/>
        <v>0</v>
      </c>
      <c r="S107" s="18"/>
      <c r="T107" s="79">
        <f t="shared" si="24"/>
        <v>0</v>
      </c>
      <c r="U107" s="18"/>
      <c r="V107" s="79">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5"/>
      <c r="AP107" s="75"/>
      <c r="AQ107" s="75"/>
      <c r="AR107" s="75"/>
      <c r="AS107" s="75"/>
      <c r="AT107" s="75"/>
      <c r="AU107" s="75"/>
      <c r="AV107" s="75"/>
      <c r="AW107" s="75"/>
      <c r="AX107" s="75"/>
      <c r="AY107" s="75"/>
      <c r="AZ107" s="75"/>
    </row>
    <row r="108" spans="2:52" ht="57.75" customHeight="1" x14ac:dyDescent="0.3">
      <c r="B108" s="123" t="str">
        <f t="shared" si="28"/>
        <v>-</v>
      </c>
      <c r="C108" s="18"/>
      <c r="D108" s="24"/>
      <c r="E108" s="23"/>
      <c r="F108" s="132"/>
      <c r="G108" s="131"/>
      <c r="H108" s="23"/>
      <c r="I108" s="18"/>
      <c r="J108" s="79">
        <f t="shared" si="29"/>
        <v>0</v>
      </c>
      <c r="K108" s="18"/>
      <c r="L108" s="79">
        <f t="shared" si="30"/>
        <v>0</v>
      </c>
      <c r="M108" s="18"/>
      <c r="N108" s="79">
        <f t="shared" si="31"/>
        <v>0</v>
      </c>
      <c r="O108" s="18"/>
      <c r="P108" s="79">
        <f t="shared" si="22"/>
        <v>0</v>
      </c>
      <c r="Q108" s="18"/>
      <c r="R108" s="79">
        <f t="shared" si="23"/>
        <v>0</v>
      </c>
      <c r="S108" s="18"/>
      <c r="T108" s="79">
        <f t="shared" si="24"/>
        <v>0</v>
      </c>
      <c r="U108" s="18"/>
      <c r="V108" s="79">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5"/>
      <c r="AP108" s="75"/>
      <c r="AQ108" s="75"/>
      <c r="AR108" s="75"/>
      <c r="AS108" s="75"/>
      <c r="AT108" s="75"/>
      <c r="AU108" s="75"/>
      <c r="AV108" s="75"/>
      <c r="AW108" s="75"/>
      <c r="AX108" s="75"/>
      <c r="AY108" s="75"/>
      <c r="AZ108" s="75"/>
    </row>
    <row r="109" spans="2:52" ht="57.75" customHeight="1" x14ac:dyDescent="0.3">
      <c r="B109" s="123" t="str">
        <f t="shared" si="28"/>
        <v>-</v>
      </c>
      <c r="C109" s="18"/>
      <c r="D109" s="24"/>
      <c r="E109" s="23"/>
      <c r="F109" s="132"/>
      <c r="G109" s="131"/>
      <c r="H109" s="23"/>
      <c r="I109" s="18"/>
      <c r="J109" s="79">
        <f t="shared" si="29"/>
        <v>0</v>
      </c>
      <c r="K109" s="18"/>
      <c r="L109" s="79">
        <f t="shared" si="30"/>
        <v>0</v>
      </c>
      <c r="M109" s="18"/>
      <c r="N109" s="79">
        <f t="shared" si="31"/>
        <v>0</v>
      </c>
      <c r="O109" s="18"/>
      <c r="P109" s="79">
        <f t="shared" si="22"/>
        <v>0</v>
      </c>
      <c r="Q109" s="18"/>
      <c r="R109" s="79">
        <f t="shared" si="23"/>
        <v>0</v>
      </c>
      <c r="S109" s="18"/>
      <c r="T109" s="79">
        <f t="shared" si="24"/>
        <v>0</v>
      </c>
      <c r="U109" s="18"/>
      <c r="V109" s="79">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5"/>
      <c r="AP109" s="75"/>
      <c r="AQ109" s="75"/>
      <c r="AR109" s="75"/>
      <c r="AS109" s="75"/>
      <c r="AT109" s="75"/>
      <c r="AU109" s="75"/>
      <c r="AV109" s="75"/>
      <c r="AW109" s="75"/>
      <c r="AX109" s="75"/>
      <c r="AY109" s="75"/>
      <c r="AZ109" s="75"/>
    </row>
    <row r="110" spans="2:52" ht="57.75" customHeight="1" x14ac:dyDescent="0.3">
      <c r="B110" s="123" t="str">
        <f t="shared" si="28"/>
        <v>-</v>
      </c>
      <c r="C110" s="18"/>
      <c r="D110" s="24"/>
      <c r="E110" s="23"/>
      <c r="F110" s="132"/>
      <c r="G110" s="131"/>
      <c r="H110" s="23"/>
      <c r="I110" s="18"/>
      <c r="J110" s="79">
        <f t="shared" si="29"/>
        <v>0</v>
      </c>
      <c r="K110" s="18"/>
      <c r="L110" s="79">
        <f t="shared" si="30"/>
        <v>0</v>
      </c>
      <c r="M110" s="18"/>
      <c r="N110" s="79">
        <f t="shared" si="31"/>
        <v>0</v>
      </c>
      <c r="O110" s="18"/>
      <c r="P110" s="79">
        <f t="shared" si="22"/>
        <v>0</v>
      </c>
      <c r="Q110" s="18"/>
      <c r="R110" s="79">
        <f t="shared" si="23"/>
        <v>0</v>
      </c>
      <c r="S110" s="18"/>
      <c r="T110" s="79">
        <f t="shared" si="24"/>
        <v>0</v>
      </c>
      <c r="U110" s="18"/>
      <c r="V110" s="79">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5"/>
      <c r="AP110" s="75"/>
      <c r="AQ110" s="75"/>
      <c r="AR110" s="75"/>
      <c r="AS110" s="75"/>
      <c r="AT110" s="75"/>
      <c r="AU110" s="75"/>
      <c r="AV110" s="75"/>
      <c r="AW110" s="75"/>
      <c r="AX110" s="75"/>
      <c r="AY110" s="75"/>
      <c r="AZ110" s="75"/>
    </row>
    <row r="111" spans="2:52" ht="57.75" customHeight="1" x14ac:dyDescent="0.3">
      <c r="B111" s="123" t="str">
        <f t="shared" si="28"/>
        <v>-</v>
      </c>
      <c r="C111" s="18"/>
      <c r="D111" s="24"/>
      <c r="E111" s="23"/>
      <c r="F111" s="132"/>
      <c r="G111" s="131"/>
      <c r="H111" s="23"/>
      <c r="I111" s="18"/>
      <c r="J111" s="79">
        <f t="shared" si="29"/>
        <v>0</v>
      </c>
      <c r="K111" s="18"/>
      <c r="L111" s="79">
        <f t="shared" si="30"/>
        <v>0</v>
      </c>
      <c r="M111" s="18"/>
      <c r="N111" s="79">
        <f t="shared" si="31"/>
        <v>0</v>
      </c>
      <c r="O111" s="18"/>
      <c r="P111" s="79">
        <f t="shared" si="22"/>
        <v>0</v>
      </c>
      <c r="Q111" s="18"/>
      <c r="R111" s="79">
        <f t="shared" si="23"/>
        <v>0</v>
      </c>
      <c r="S111" s="18"/>
      <c r="T111" s="79">
        <f t="shared" si="24"/>
        <v>0</v>
      </c>
      <c r="U111" s="18"/>
      <c r="V111" s="79">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5"/>
      <c r="AP111" s="75"/>
      <c r="AQ111" s="75"/>
      <c r="AR111" s="75"/>
      <c r="AS111" s="75"/>
      <c r="AT111" s="75"/>
      <c r="AU111" s="75"/>
      <c r="AV111" s="75"/>
      <c r="AW111" s="75"/>
      <c r="AX111" s="75"/>
      <c r="AY111" s="75"/>
      <c r="AZ111" s="75"/>
    </row>
    <row r="112" spans="2:52" ht="57.75" customHeight="1" x14ac:dyDescent="0.3">
      <c r="B112" s="123" t="str">
        <f t="shared" si="28"/>
        <v>-</v>
      </c>
      <c r="C112" s="18"/>
      <c r="D112" s="24"/>
      <c r="E112" s="23"/>
      <c r="F112" s="132"/>
      <c r="G112" s="131"/>
      <c r="H112" s="23"/>
      <c r="I112" s="18"/>
      <c r="J112" s="79">
        <f t="shared" si="29"/>
        <v>0</v>
      </c>
      <c r="K112" s="18"/>
      <c r="L112" s="79">
        <f t="shared" si="30"/>
        <v>0</v>
      </c>
      <c r="M112" s="18"/>
      <c r="N112" s="79">
        <f t="shared" si="31"/>
        <v>0</v>
      </c>
      <c r="O112" s="18"/>
      <c r="P112" s="79">
        <f t="shared" si="22"/>
        <v>0</v>
      </c>
      <c r="Q112" s="18"/>
      <c r="R112" s="79">
        <f t="shared" si="23"/>
        <v>0</v>
      </c>
      <c r="S112" s="18"/>
      <c r="T112" s="79">
        <f t="shared" si="24"/>
        <v>0</v>
      </c>
      <c r="U112" s="18"/>
      <c r="V112" s="79">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5"/>
      <c r="AP112" s="75"/>
      <c r="AQ112" s="75"/>
      <c r="AR112" s="75"/>
      <c r="AS112" s="75"/>
      <c r="AT112" s="75"/>
      <c r="AU112" s="75"/>
      <c r="AV112" s="75"/>
      <c r="AW112" s="75"/>
      <c r="AX112" s="75"/>
      <c r="AY112" s="75"/>
      <c r="AZ112" s="75"/>
    </row>
    <row r="113" spans="2:52" ht="57.75" customHeight="1" x14ac:dyDescent="0.3">
      <c r="B113" s="123" t="str">
        <f t="shared" si="28"/>
        <v>-</v>
      </c>
      <c r="C113" s="18"/>
      <c r="D113" s="24"/>
      <c r="E113" s="23"/>
      <c r="F113" s="132"/>
      <c r="G113" s="131"/>
      <c r="H113" s="23"/>
      <c r="I113" s="18"/>
      <c r="J113" s="79">
        <f t="shared" si="29"/>
        <v>0</v>
      </c>
      <c r="K113" s="18"/>
      <c r="L113" s="79">
        <f t="shared" si="30"/>
        <v>0</v>
      </c>
      <c r="M113" s="18"/>
      <c r="N113" s="79">
        <f t="shared" si="31"/>
        <v>0</v>
      </c>
      <c r="O113" s="18"/>
      <c r="P113" s="79">
        <f t="shared" si="22"/>
        <v>0</v>
      </c>
      <c r="Q113" s="18"/>
      <c r="R113" s="79">
        <f t="shared" si="23"/>
        <v>0</v>
      </c>
      <c r="S113" s="18"/>
      <c r="T113" s="79">
        <f t="shared" si="24"/>
        <v>0</v>
      </c>
      <c r="U113" s="18"/>
      <c r="V113" s="79">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5"/>
      <c r="AP113" s="75"/>
      <c r="AQ113" s="75"/>
      <c r="AR113" s="75"/>
      <c r="AS113" s="75"/>
      <c r="AT113" s="75"/>
      <c r="AU113" s="75"/>
      <c r="AV113" s="75"/>
      <c r="AW113" s="75"/>
      <c r="AX113" s="75"/>
      <c r="AY113" s="75"/>
      <c r="AZ113" s="75"/>
    </row>
    <row r="114" spans="2:52" ht="57.75" customHeight="1" x14ac:dyDescent="0.3">
      <c r="B114" s="123" t="str">
        <f t="shared" si="28"/>
        <v>-</v>
      </c>
      <c r="C114" s="18"/>
      <c r="D114" s="24"/>
      <c r="E114" s="23"/>
      <c r="F114" s="132"/>
      <c r="G114" s="131"/>
      <c r="H114" s="23"/>
      <c r="I114" s="18"/>
      <c r="J114" s="79">
        <f t="shared" si="29"/>
        <v>0</v>
      </c>
      <c r="K114" s="18"/>
      <c r="L114" s="79">
        <f t="shared" si="30"/>
        <v>0</v>
      </c>
      <c r="M114" s="18"/>
      <c r="N114" s="79">
        <f t="shared" si="31"/>
        <v>0</v>
      </c>
      <c r="O114" s="18"/>
      <c r="P114" s="79">
        <f t="shared" si="22"/>
        <v>0</v>
      </c>
      <c r="Q114" s="18"/>
      <c r="R114" s="79">
        <f t="shared" si="23"/>
        <v>0</v>
      </c>
      <c r="S114" s="18"/>
      <c r="T114" s="79">
        <f t="shared" si="24"/>
        <v>0</v>
      </c>
      <c r="U114" s="18"/>
      <c r="V114" s="79">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5"/>
      <c r="AP114" s="75"/>
      <c r="AQ114" s="75"/>
      <c r="AR114" s="75"/>
      <c r="AS114" s="75"/>
      <c r="AT114" s="75"/>
      <c r="AU114" s="75"/>
      <c r="AV114" s="75"/>
      <c r="AW114" s="75"/>
      <c r="AX114" s="75"/>
      <c r="AY114" s="75"/>
      <c r="AZ114" s="75"/>
    </row>
    <row r="115" spans="2:52" ht="57.75" customHeight="1" x14ac:dyDescent="0.3">
      <c r="B115" s="123" t="str">
        <f t="shared" si="28"/>
        <v>-</v>
      </c>
      <c r="C115" s="18"/>
      <c r="D115" s="24"/>
      <c r="E115" s="23"/>
      <c r="F115" s="132"/>
      <c r="G115" s="131"/>
      <c r="H115" s="23"/>
      <c r="I115" s="18"/>
      <c r="J115" s="79">
        <f t="shared" si="29"/>
        <v>0</v>
      </c>
      <c r="K115" s="18"/>
      <c r="L115" s="79">
        <f t="shared" si="30"/>
        <v>0</v>
      </c>
      <c r="M115" s="18"/>
      <c r="N115" s="79">
        <f t="shared" si="31"/>
        <v>0</v>
      </c>
      <c r="O115" s="18"/>
      <c r="P115" s="79">
        <f t="shared" si="22"/>
        <v>0</v>
      </c>
      <c r="Q115" s="18"/>
      <c r="R115" s="79">
        <f t="shared" si="23"/>
        <v>0</v>
      </c>
      <c r="S115" s="18"/>
      <c r="T115" s="79">
        <f t="shared" si="24"/>
        <v>0</v>
      </c>
      <c r="U115" s="18"/>
      <c r="V115" s="79">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5"/>
      <c r="AP115" s="75"/>
      <c r="AQ115" s="75"/>
      <c r="AR115" s="75"/>
      <c r="AS115" s="75"/>
      <c r="AT115" s="75"/>
      <c r="AU115" s="75"/>
      <c r="AV115" s="75"/>
      <c r="AW115" s="75"/>
      <c r="AX115" s="75"/>
      <c r="AY115" s="75"/>
      <c r="AZ115" s="75"/>
    </row>
    <row r="116" spans="2:52" ht="57.75" customHeight="1" x14ac:dyDescent="0.3">
      <c r="B116" s="123" t="str">
        <f t="shared" si="28"/>
        <v>-</v>
      </c>
      <c r="C116" s="18"/>
      <c r="D116" s="24"/>
      <c r="E116" s="23"/>
      <c r="F116" s="132"/>
      <c r="G116" s="131"/>
      <c r="H116" s="23"/>
      <c r="I116" s="18"/>
      <c r="J116" s="79">
        <f t="shared" si="29"/>
        <v>0</v>
      </c>
      <c r="K116" s="18"/>
      <c r="L116" s="79">
        <f t="shared" si="30"/>
        <v>0</v>
      </c>
      <c r="M116" s="18"/>
      <c r="N116" s="79">
        <f t="shared" si="31"/>
        <v>0</v>
      </c>
      <c r="O116" s="18"/>
      <c r="P116" s="79">
        <f t="shared" si="22"/>
        <v>0</v>
      </c>
      <c r="Q116" s="18"/>
      <c r="R116" s="79">
        <f t="shared" si="23"/>
        <v>0</v>
      </c>
      <c r="S116" s="18"/>
      <c r="T116" s="79">
        <f t="shared" si="24"/>
        <v>0</v>
      </c>
      <c r="U116" s="18"/>
      <c r="V116" s="79">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5"/>
      <c r="AP116" s="75"/>
      <c r="AQ116" s="75"/>
      <c r="AR116" s="75"/>
      <c r="AS116" s="75"/>
      <c r="AT116" s="75"/>
      <c r="AU116" s="75"/>
      <c r="AV116" s="75"/>
      <c r="AW116" s="75"/>
      <c r="AX116" s="75"/>
      <c r="AY116" s="75"/>
      <c r="AZ116" s="75"/>
    </row>
    <row r="117" spans="2:52" ht="57.75" customHeight="1" x14ac:dyDescent="0.3">
      <c r="B117" s="123" t="str">
        <f t="shared" si="28"/>
        <v>-</v>
      </c>
      <c r="C117" s="18"/>
      <c r="D117" s="24"/>
      <c r="E117" s="23"/>
      <c r="F117" s="132"/>
      <c r="G117" s="131"/>
      <c r="H117" s="23"/>
      <c r="I117" s="18"/>
      <c r="J117" s="79">
        <f t="shared" si="29"/>
        <v>0</v>
      </c>
      <c r="K117" s="18"/>
      <c r="L117" s="79">
        <f t="shared" si="30"/>
        <v>0</v>
      </c>
      <c r="M117" s="18"/>
      <c r="N117" s="79">
        <f t="shared" si="31"/>
        <v>0</v>
      </c>
      <c r="O117" s="18"/>
      <c r="P117" s="79">
        <f t="shared" si="22"/>
        <v>0</v>
      </c>
      <c r="Q117" s="18"/>
      <c r="R117" s="79">
        <f t="shared" si="23"/>
        <v>0</v>
      </c>
      <c r="S117" s="18"/>
      <c r="T117" s="79">
        <f t="shared" si="24"/>
        <v>0</v>
      </c>
      <c r="U117" s="18"/>
      <c r="V117" s="79">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5"/>
      <c r="AP117" s="75"/>
      <c r="AQ117" s="75"/>
      <c r="AR117" s="75"/>
      <c r="AS117" s="75"/>
      <c r="AT117" s="75"/>
      <c r="AU117" s="75"/>
      <c r="AV117" s="75"/>
      <c r="AW117" s="75"/>
      <c r="AX117" s="75"/>
      <c r="AY117" s="75"/>
      <c r="AZ117" s="75"/>
    </row>
    <row r="118" spans="2:52" ht="57.75" customHeight="1" x14ac:dyDescent="0.3">
      <c r="B118" s="123" t="str">
        <f t="shared" si="28"/>
        <v>-</v>
      </c>
      <c r="C118" s="18"/>
      <c r="D118" s="24"/>
      <c r="E118" s="23"/>
      <c r="F118" s="132"/>
      <c r="G118" s="131"/>
      <c r="H118" s="23"/>
      <c r="I118" s="18"/>
      <c r="J118" s="79">
        <f t="shared" si="29"/>
        <v>0</v>
      </c>
      <c r="K118" s="18"/>
      <c r="L118" s="79">
        <f t="shared" si="30"/>
        <v>0</v>
      </c>
      <c r="M118" s="18"/>
      <c r="N118" s="79">
        <f t="shared" si="31"/>
        <v>0</v>
      </c>
      <c r="O118" s="18"/>
      <c r="P118" s="79">
        <f t="shared" si="22"/>
        <v>0</v>
      </c>
      <c r="Q118" s="18"/>
      <c r="R118" s="79">
        <f t="shared" si="23"/>
        <v>0</v>
      </c>
      <c r="S118" s="18"/>
      <c r="T118" s="79">
        <f t="shared" si="24"/>
        <v>0</v>
      </c>
      <c r="U118" s="18"/>
      <c r="V118" s="79">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5"/>
      <c r="AP118" s="75"/>
      <c r="AQ118" s="75"/>
      <c r="AR118" s="75"/>
      <c r="AS118" s="75"/>
      <c r="AT118" s="75"/>
      <c r="AU118" s="75"/>
      <c r="AV118" s="75"/>
      <c r="AW118" s="75"/>
      <c r="AX118" s="75"/>
      <c r="AY118" s="75"/>
      <c r="AZ118" s="75"/>
    </row>
    <row r="119" spans="2:52" ht="57.75" customHeight="1" x14ac:dyDescent="0.3">
      <c r="B119" s="123" t="str">
        <f t="shared" si="28"/>
        <v>-</v>
      </c>
      <c r="C119" s="18"/>
      <c r="D119" s="24"/>
      <c r="E119" s="23"/>
      <c r="F119" s="132"/>
      <c r="G119" s="131"/>
      <c r="H119" s="23"/>
      <c r="I119" s="18"/>
      <c r="J119" s="79">
        <f t="shared" si="29"/>
        <v>0</v>
      </c>
      <c r="K119" s="18"/>
      <c r="L119" s="79">
        <f t="shared" si="30"/>
        <v>0</v>
      </c>
      <c r="M119" s="18"/>
      <c r="N119" s="79">
        <f t="shared" si="31"/>
        <v>0</v>
      </c>
      <c r="O119" s="18"/>
      <c r="P119" s="79">
        <f t="shared" si="22"/>
        <v>0</v>
      </c>
      <c r="Q119" s="18"/>
      <c r="R119" s="79">
        <f t="shared" si="23"/>
        <v>0</v>
      </c>
      <c r="S119" s="18"/>
      <c r="T119" s="79">
        <f t="shared" si="24"/>
        <v>0</v>
      </c>
      <c r="U119" s="18"/>
      <c r="V119" s="79">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5"/>
      <c r="AP119" s="75"/>
      <c r="AQ119" s="75"/>
      <c r="AR119" s="75"/>
      <c r="AS119" s="75"/>
      <c r="AT119" s="75"/>
      <c r="AU119" s="75"/>
      <c r="AV119" s="75"/>
      <c r="AW119" s="75"/>
      <c r="AX119" s="75"/>
      <c r="AY119" s="75"/>
      <c r="AZ119" s="75"/>
    </row>
    <row r="120" spans="2:52" ht="57.75" customHeight="1" x14ac:dyDescent="0.3">
      <c r="B120" s="123" t="str">
        <f t="shared" si="28"/>
        <v>-</v>
      </c>
      <c r="C120" s="18"/>
      <c r="D120" s="24"/>
      <c r="E120" s="23"/>
      <c r="F120" s="132"/>
      <c r="G120" s="131"/>
      <c r="H120" s="23"/>
      <c r="I120" s="18"/>
      <c r="J120" s="79">
        <f t="shared" si="29"/>
        <v>0</v>
      </c>
      <c r="K120" s="18"/>
      <c r="L120" s="79">
        <f t="shared" si="30"/>
        <v>0</v>
      </c>
      <c r="M120" s="18"/>
      <c r="N120" s="79">
        <f t="shared" si="31"/>
        <v>0</v>
      </c>
      <c r="O120" s="18"/>
      <c r="P120" s="79">
        <f t="shared" si="22"/>
        <v>0</v>
      </c>
      <c r="Q120" s="18"/>
      <c r="R120" s="79">
        <f t="shared" si="23"/>
        <v>0</v>
      </c>
      <c r="S120" s="18"/>
      <c r="T120" s="79">
        <f t="shared" si="24"/>
        <v>0</v>
      </c>
      <c r="U120" s="18"/>
      <c r="V120" s="79">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5"/>
      <c r="AP120" s="75"/>
      <c r="AQ120" s="75"/>
      <c r="AR120" s="75"/>
      <c r="AS120" s="75"/>
      <c r="AT120" s="75"/>
      <c r="AU120" s="75"/>
      <c r="AV120" s="75"/>
      <c r="AW120" s="75"/>
      <c r="AX120" s="75"/>
      <c r="AY120" s="75"/>
      <c r="AZ120" s="75"/>
    </row>
    <row r="121" spans="2:52" ht="57.75" customHeight="1" x14ac:dyDescent="0.3">
      <c r="B121" s="123" t="str">
        <f t="shared" si="28"/>
        <v>-</v>
      </c>
      <c r="C121" s="18"/>
      <c r="D121" s="24"/>
      <c r="E121" s="23"/>
      <c r="F121" s="132"/>
      <c r="G121" s="131"/>
      <c r="H121" s="23"/>
      <c r="I121" s="18"/>
      <c r="J121" s="79">
        <f t="shared" si="29"/>
        <v>0</v>
      </c>
      <c r="K121" s="18"/>
      <c r="L121" s="79">
        <f t="shared" si="30"/>
        <v>0</v>
      </c>
      <c r="M121" s="18"/>
      <c r="N121" s="79">
        <f t="shared" si="31"/>
        <v>0</v>
      </c>
      <c r="O121" s="18"/>
      <c r="P121" s="79">
        <f t="shared" si="22"/>
        <v>0</v>
      </c>
      <c r="Q121" s="18"/>
      <c r="R121" s="79">
        <f t="shared" si="23"/>
        <v>0</v>
      </c>
      <c r="S121" s="18"/>
      <c r="T121" s="79">
        <f t="shared" si="24"/>
        <v>0</v>
      </c>
      <c r="U121" s="18"/>
      <c r="V121" s="79">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5"/>
      <c r="AP121" s="75"/>
      <c r="AQ121" s="75"/>
      <c r="AR121" s="75"/>
      <c r="AS121" s="75"/>
      <c r="AT121" s="75"/>
      <c r="AU121" s="75"/>
      <c r="AV121" s="75"/>
      <c r="AW121" s="75"/>
      <c r="AX121" s="75"/>
      <c r="AY121" s="75"/>
      <c r="AZ121" s="75"/>
    </row>
    <row r="122" spans="2:52" ht="57.75" customHeight="1" x14ac:dyDescent="0.3">
      <c r="B122" s="123" t="str">
        <f t="shared" si="28"/>
        <v>-</v>
      </c>
      <c r="C122" s="18"/>
      <c r="D122" s="24"/>
      <c r="E122" s="23"/>
      <c r="F122" s="132"/>
      <c r="G122" s="131"/>
      <c r="H122" s="23"/>
      <c r="I122" s="18"/>
      <c r="J122" s="79">
        <f t="shared" si="29"/>
        <v>0</v>
      </c>
      <c r="K122" s="18"/>
      <c r="L122" s="79">
        <f t="shared" si="30"/>
        <v>0</v>
      </c>
      <c r="M122" s="18"/>
      <c r="N122" s="79">
        <f t="shared" si="31"/>
        <v>0</v>
      </c>
      <c r="O122" s="18"/>
      <c r="P122" s="79">
        <f t="shared" si="22"/>
        <v>0</v>
      </c>
      <c r="Q122" s="18"/>
      <c r="R122" s="79">
        <f t="shared" si="23"/>
        <v>0</v>
      </c>
      <c r="S122" s="18"/>
      <c r="T122" s="79">
        <f t="shared" si="24"/>
        <v>0</v>
      </c>
      <c r="U122" s="18"/>
      <c r="V122" s="79">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5"/>
      <c r="AP122" s="75"/>
      <c r="AQ122" s="75"/>
      <c r="AR122" s="75"/>
      <c r="AS122" s="75"/>
      <c r="AT122" s="75"/>
      <c r="AU122" s="75"/>
      <c r="AV122" s="75"/>
      <c r="AW122" s="75"/>
      <c r="AX122" s="75"/>
      <c r="AY122" s="75"/>
      <c r="AZ122" s="75"/>
    </row>
    <row r="123" spans="2:52" ht="57.75" customHeight="1" x14ac:dyDescent="0.3">
      <c r="B123" s="123" t="str">
        <f t="shared" si="28"/>
        <v>-</v>
      </c>
      <c r="C123" s="18"/>
      <c r="D123" s="24"/>
      <c r="E123" s="23"/>
      <c r="F123" s="132"/>
      <c r="G123" s="131"/>
      <c r="H123" s="23"/>
      <c r="I123" s="18"/>
      <c r="J123" s="79">
        <f t="shared" si="29"/>
        <v>0</v>
      </c>
      <c r="K123" s="18"/>
      <c r="L123" s="79">
        <f t="shared" si="30"/>
        <v>0</v>
      </c>
      <c r="M123" s="18"/>
      <c r="N123" s="79">
        <f t="shared" si="31"/>
        <v>0</v>
      </c>
      <c r="O123" s="18"/>
      <c r="P123" s="79">
        <f t="shared" si="22"/>
        <v>0</v>
      </c>
      <c r="Q123" s="18"/>
      <c r="R123" s="79">
        <f t="shared" si="23"/>
        <v>0</v>
      </c>
      <c r="S123" s="18"/>
      <c r="T123" s="79">
        <f t="shared" si="24"/>
        <v>0</v>
      </c>
      <c r="U123" s="18"/>
      <c r="V123" s="79">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5"/>
      <c r="AP123" s="75"/>
      <c r="AQ123" s="75"/>
      <c r="AR123" s="75"/>
      <c r="AS123" s="75"/>
      <c r="AT123" s="75"/>
      <c r="AU123" s="75"/>
      <c r="AV123" s="75"/>
      <c r="AW123" s="75"/>
      <c r="AX123" s="75"/>
      <c r="AY123" s="75"/>
      <c r="AZ123" s="75"/>
    </row>
    <row r="124" spans="2:52" ht="57.75" customHeight="1" x14ac:dyDescent="0.3">
      <c r="B124" s="123" t="str">
        <f t="shared" si="28"/>
        <v>-</v>
      </c>
      <c r="C124" s="18"/>
      <c r="D124" s="24"/>
      <c r="E124" s="23"/>
      <c r="F124" s="132"/>
      <c r="G124" s="131"/>
      <c r="H124" s="23"/>
      <c r="I124" s="18"/>
      <c r="J124" s="79">
        <f t="shared" si="29"/>
        <v>0</v>
      </c>
      <c r="K124" s="18"/>
      <c r="L124" s="79">
        <f t="shared" si="30"/>
        <v>0</v>
      </c>
      <c r="M124" s="18"/>
      <c r="N124" s="79">
        <f t="shared" si="31"/>
        <v>0</v>
      </c>
      <c r="O124" s="18"/>
      <c r="P124" s="79">
        <f t="shared" si="22"/>
        <v>0</v>
      </c>
      <c r="Q124" s="18"/>
      <c r="R124" s="79">
        <f t="shared" si="23"/>
        <v>0</v>
      </c>
      <c r="S124" s="18"/>
      <c r="T124" s="79">
        <f t="shared" si="24"/>
        <v>0</v>
      </c>
      <c r="U124" s="18"/>
      <c r="V124" s="79">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5"/>
      <c r="AP124" s="75"/>
      <c r="AQ124" s="75"/>
      <c r="AR124" s="75"/>
      <c r="AS124" s="75"/>
      <c r="AT124" s="75"/>
      <c r="AU124" s="75"/>
      <c r="AV124" s="75"/>
      <c r="AW124" s="75"/>
      <c r="AX124" s="75"/>
      <c r="AY124" s="75"/>
      <c r="AZ124" s="75"/>
    </row>
    <row r="125" spans="2:52" ht="57.75" customHeight="1" x14ac:dyDescent="0.3">
      <c r="B125" s="123" t="str">
        <f t="shared" si="28"/>
        <v>-</v>
      </c>
      <c r="C125" s="18"/>
      <c r="D125" s="24"/>
      <c r="E125" s="23"/>
      <c r="F125" s="132"/>
      <c r="G125" s="131"/>
      <c r="H125" s="23"/>
      <c r="I125" s="18"/>
      <c r="J125" s="79">
        <f t="shared" si="29"/>
        <v>0</v>
      </c>
      <c r="K125" s="18"/>
      <c r="L125" s="79">
        <f t="shared" si="30"/>
        <v>0</v>
      </c>
      <c r="M125" s="18"/>
      <c r="N125" s="79">
        <f t="shared" si="31"/>
        <v>0</v>
      </c>
      <c r="O125" s="18"/>
      <c r="P125" s="79">
        <f t="shared" si="22"/>
        <v>0</v>
      </c>
      <c r="Q125" s="18"/>
      <c r="R125" s="79">
        <f t="shared" si="23"/>
        <v>0</v>
      </c>
      <c r="S125" s="18"/>
      <c r="T125" s="79">
        <f t="shared" si="24"/>
        <v>0</v>
      </c>
      <c r="U125" s="18"/>
      <c r="V125" s="79">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5"/>
      <c r="AP125" s="75"/>
      <c r="AQ125" s="75"/>
      <c r="AR125" s="75"/>
      <c r="AS125" s="75"/>
      <c r="AT125" s="75"/>
      <c r="AU125" s="75"/>
      <c r="AV125" s="75"/>
      <c r="AW125" s="75"/>
      <c r="AX125" s="75"/>
      <c r="AY125" s="75"/>
      <c r="AZ125" s="75"/>
    </row>
    <row r="126" spans="2:52" ht="57.75" customHeight="1" x14ac:dyDescent="0.3">
      <c r="B126" s="123" t="str">
        <f t="shared" si="28"/>
        <v>-</v>
      </c>
      <c r="C126" s="18"/>
      <c r="D126" s="24"/>
      <c r="E126" s="23"/>
      <c r="F126" s="132"/>
      <c r="G126" s="131"/>
      <c r="H126" s="23"/>
      <c r="I126" s="18"/>
      <c r="J126" s="79">
        <f t="shared" si="29"/>
        <v>0</v>
      </c>
      <c r="K126" s="18"/>
      <c r="L126" s="79">
        <f t="shared" si="30"/>
        <v>0</v>
      </c>
      <c r="M126" s="18"/>
      <c r="N126" s="79">
        <f t="shared" si="31"/>
        <v>0</v>
      </c>
      <c r="O126" s="18"/>
      <c r="P126" s="79">
        <f t="shared" si="22"/>
        <v>0</v>
      </c>
      <c r="Q126" s="18"/>
      <c r="R126" s="79">
        <f t="shared" si="23"/>
        <v>0</v>
      </c>
      <c r="S126" s="18"/>
      <c r="T126" s="79">
        <f t="shared" si="24"/>
        <v>0</v>
      </c>
      <c r="U126" s="18"/>
      <c r="V126" s="79">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5"/>
      <c r="AP126" s="75"/>
      <c r="AQ126" s="75"/>
      <c r="AR126" s="75"/>
      <c r="AS126" s="75"/>
      <c r="AT126" s="75"/>
      <c r="AU126" s="75"/>
      <c r="AV126" s="75"/>
      <c r="AW126" s="75"/>
      <c r="AX126" s="75"/>
      <c r="AY126" s="75"/>
      <c r="AZ126" s="75"/>
    </row>
    <row r="127" spans="2:52" ht="57.75" customHeight="1" x14ac:dyDescent="0.3">
      <c r="B127" s="123" t="str">
        <f t="shared" si="28"/>
        <v>-</v>
      </c>
      <c r="C127" s="18"/>
      <c r="D127" s="24"/>
      <c r="E127" s="23"/>
      <c r="F127" s="132"/>
      <c r="G127" s="131"/>
      <c r="H127" s="23"/>
      <c r="I127" s="18"/>
      <c r="J127" s="79">
        <f t="shared" si="29"/>
        <v>0</v>
      </c>
      <c r="K127" s="18"/>
      <c r="L127" s="79">
        <f t="shared" si="30"/>
        <v>0</v>
      </c>
      <c r="M127" s="18"/>
      <c r="N127" s="79">
        <f t="shared" si="31"/>
        <v>0</v>
      </c>
      <c r="O127" s="18"/>
      <c r="P127" s="79">
        <f t="shared" si="22"/>
        <v>0</v>
      </c>
      <c r="Q127" s="18"/>
      <c r="R127" s="79">
        <f t="shared" si="23"/>
        <v>0</v>
      </c>
      <c r="S127" s="18"/>
      <c r="T127" s="79">
        <f t="shared" si="24"/>
        <v>0</v>
      </c>
      <c r="U127" s="18"/>
      <c r="V127" s="79">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5"/>
      <c r="AP127" s="75"/>
      <c r="AQ127" s="75"/>
      <c r="AR127" s="75"/>
      <c r="AS127" s="75"/>
      <c r="AT127" s="75"/>
      <c r="AU127" s="75"/>
      <c r="AV127" s="75"/>
      <c r="AW127" s="75"/>
      <c r="AX127" s="75"/>
      <c r="AY127" s="75"/>
      <c r="AZ127" s="75"/>
    </row>
    <row r="128" spans="2:52" ht="57.75" customHeight="1" x14ac:dyDescent="0.3">
      <c r="B128" s="123" t="str">
        <f t="shared" si="28"/>
        <v>-</v>
      </c>
      <c r="C128" s="18"/>
      <c r="D128" s="24"/>
      <c r="E128" s="23"/>
      <c r="F128" s="132"/>
      <c r="G128" s="131"/>
      <c r="H128" s="23"/>
      <c r="I128" s="18"/>
      <c r="J128" s="79">
        <f t="shared" si="29"/>
        <v>0</v>
      </c>
      <c r="K128" s="18"/>
      <c r="L128" s="79">
        <f t="shared" si="30"/>
        <v>0</v>
      </c>
      <c r="M128" s="18"/>
      <c r="N128" s="79">
        <f t="shared" si="31"/>
        <v>0</v>
      </c>
      <c r="O128" s="18"/>
      <c r="P128" s="79">
        <f t="shared" si="22"/>
        <v>0</v>
      </c>
      <c r="Q128" s="18"/>
      <c r="R128" s="79">
        <f t="shared" si="23"/>
        <v>0</v>
      </c>
      <c r="S128" s="18"/>
      <c r="T128" s="79">
        <f t="shared" si="24"/>
        <v>0</v>
      </c>
      <c r="U128" s="18"/>
      <c r="V128" s="79">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5"/>
      <c r="AP128" s="75"/>
      <c r="AQ128" s="75"/>
      <c r="AR128" s="75"/>
      <c r="AS128" s="75"/>
      <c r="AT128" s="75"/>
      <c r="AU128" s="75"/>
      <c r="AV128" s="75"/>
      <c r="AW128" s="75"/>
      <c r="AX128" s="75"/>
      <c r="AY128" s="75"/>
      <c r="AZ128" s="75"/>
    </row>
    <row r="129" spans="2:52" ht="57.75" customHeight="1" x14ac:dyDescent="0.3">
      <c r="B129" s="123" t="str">
        <f t="shared" si="28"/>
        <v>-</v>
      </c>
      <c r="C129" s="18"/>
      <c r="D129" s="24"/>
      <c r="E129" s="23"/>
      <c r="F129" s="132"/>
      <c r="G129" s="131"/>
      <c r="H129" s="23"/>
      <c r="I129" s="18"/>
      <c r="J129" s="79">
        <f t="shared" si="29"/>
        <v>0</v>
      </c>
      <c r="K129" s="18"/>
      <c r="L129" s="79">
        <f t="shared" si="30"/>
        <v>0</v>
      </c>
      <c r="M129" s="18"/>
      <c r="N129" s="79">
        <f t="shared" si="31"/>
        <v>0</v>
      </c>
      <c r="O129" s="18"/>
      <c r="P129" s="79">
        <f t="shared" si="22"/>
        <v>0</v>
      </c>
      <c r="Q129" s="18"/>
      <c r="R129" s="79">
        <f t="shared" si="23"/>
        <v>0</v>
      </c>
      <c r="S129" s="18"/>
      <c r="T129" s="79">
        <f t="shared" si="24"/>
        <v>0</v>
      </c>
      <c r="U129" s="18"/>
      <c r="V129" s="79">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5"/>
      <c r="AP129" s="75"/>
      <c r="AQ129" s="75"/>
      <c r="AR129" s="75"/>
      <c r="AS129" s="75"/>
      <c r="AT129" s="75"/>
      <c r="AU129" s="75"/>
      <c r="AV129" s="75"/>
      <c r="AW129" s="75"/>
      <c r="AX129" s="75"/>
      <c r="AY129" s="75"/>
      <c r="AZ129" s="75"/>
    </row>
    <row r="130" spans="2:52" ht="57.75" customHeight="1" x14ac:dyDescent="0.3">
      <c r="B130" s="123" t="str">
        <f t="shared" si="28"/>
        <v>-</v>
      </c>
      <c r="C130" s="18"/>
      <c r="D130" s="24"/>
      <c r="E130" s="23"/>
      <c r="F130" s="132"/>
      <c r="G130" s="131"/>
      <c r="H130" s="23"/>
      <c r="I130" s="18"/>
      <c r="J130" s="79">
        <f t="shared" si="29"/>
        <v>0</v>
      </c>
      <c r="K130" s="18"/>
      <c r="L130" s="79">
        <f t="shared" si="30"/>
        <v>0</v>
      </c>
      <c r="M130" s="18"/>
      <c r="N130" s="79">
        <f t="shared" si="31"/>
        <v>0</v>
      </c>
      <c r="O130" s="18"/>
      <c r="P130" s="79">
        <f t="shared" si="22"/>
        <v>0</v>
      </c>
      <c r="Q130" s="18"/>
      <c r="R130" s="79">
        <f t="shared" si="23"/>
        <v>0</v>
      </c>
      <c r="S130" s="18"/>
      <c r="T130" s="79">
        <f t="shared" si="24"/>
        <v>0</v>
      </c>
      <c r="U130" s="18"/>
      <c r="V130" s="79">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5"/>
      <c r="AP130" s="75"/>
      <c r="AQ130" s="75"/>
      <c r="AR130" s="75"/>
      <c r="AS130" s="75"/>
      <c r="AT130" s="75"/>
      <c r="AU130" s="75"/>
      <c r="AV130" s="75"/>
      <c r="AW130" s="75"/>
      <c r="AX130" s="75"/>
      <c r="AY130" s="75"/>
      <c r="AZ130" s="75"/>
    </row>
    <row r="131" spans="2:52" ht="57.75" customHeight="1" x14ac:dyDescent="0.3">
      <c r="B131" s="123" t="str">
        <f t="shared" si="28"/>
        <v>-</v>
      </c>
      <c r="C131" s="18"/>
      <c r="D131" s="24"/>
      <c r="E131" s="23"/>
      <c r="F131" s="132"/>
      <c r="G131" s="131"/>
      <c r="H131" s="23"/>
      <c r="I131" s="18"/>
      <c r="J131" s="79">
        <f t="shared" si="29"/>
        <v>0</v>
      </c>
      <c r="K131" s="18"/>
      <c r="L131" s="79">
        <f t="shared" si="30"/>
        <v>0</v>
      </c>
      <c r="M131" s="18"/>
      <c r="N131" s="79">
        <f t="shared" si="31"/>
        <v>0</v>
      </c>
      <c r="O131" s="18"/>
      <c r="P131" s="79">
        <f t="shared" si="22"/>
        <v>0</v>
      </c>
      <c r="Q131" s="18"/>
      <c r="R131" s="79">
        <f t="shared" si="23"/>
        <v>0</v>
      </c>
      <c r="S131" s="18"/>
      <c r="T131" s="79">
        <f t="shared" si="24"/>
        <v>0</v>
      </c>
      <c r="U131" s="18"/>
      <c r="V131" s="79">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5"/>
      <c r="AP131" s="75"/>
      <c r="AQ131" s="75"/>
      <c r="AR131" s="75"/>
      <c r="AS131" s="75"/>
      <c r="AT131" s="75"/>
      <c r="AU131" s="75"/>
      <c r="AV131" s="75"/>
      <c r="AW131" s="75"/>
      <c r="AX131" s="75"/>
      <c r="AY131" s="75"/>
      <c r="AZ131" s="75"/>
    </row>
    <row r="132" spans="2:52" ht="57.75" customHeight="1" x14ac:dyDescent="0.3">
      <c r="B132" s="123" t="str">
        <f t="shared" si="28"/>
        <v>-</v>
      </c>
      <c r="C132" s="18"/>
      <c r="D132" s="24"/>
      <c r="E132" s="23"/>
      <c r="F132" s="132"/>
      <c r="G132" s="131"/>
      <c r="H132" s="23"/>
      <c r="I132" s="18"/>
      <c r="J132" s="79">
        <f t="shared" si="29"/>
        <v>0</v>
      </c>
      <c r="K132" s="18"/>
      <c r="L132" s="79">
        <f t="shared" si="30"/>
        <v>0</v>
      </c>
      <c r="M132" s="18"/>
      <c r="N132" s="79">
        <f t="shared" si="31"/>
        <v>0</v>
      </c>
      <c r="O132" s="18"/>
      <c r="P132" s="79">
        <f t="shared" si="22"/>
        <v>0</v>
      </c>
      <c r="Q132" s="18"/>
      <c r="R132" s="79">
        <f t="shared" si="23"/>
        <v>0</v>
      </c>
      <c r="S132" s="18"/>
      <c r="T132" s="79">
        <f t="shared" si="24"/>
        <v>0</v>
      </c>
      <c r="U132" s="18"/>
      <c r="V132" s="79">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5"/>
      <c r="AP132" s="75"/>
      <c r="AQ132" s="75"/>
      <c r="AR132" s="75"/>
      <c r="AS132" s="75"/>
      <c r="AT132" s="75"/>
      <c r="AU132" s="75"/>
      <c r="AV132" s="75"/>
      <c r="AW132" s="75"/>
      <c r="AX132" s="75"/>
      <c r="AY132" s="75"/>
      <c r="AZ132" s="75"/>
    </row>
    <row r="133" spans="2:52" ht="57.75" customHeight="1" x14ac:dyDescent="0.3">
      <c r="B133" s="123" t="str">
        <f t="shared" si="28"/>
        <v>-</v>
      </c>
      <c r="C133" s="18"/>
      <c r="D133" s="24"/>
      <c r="E133" s="23"/>
      <c r="F133" s="132"/>
      <c r="G133" s="131"/>
      <c r="H133" s="23"/>
      <c r="I133" s="18"/>
      <c r="J133" s="79">
        <f t="shared" si="29"/>
        <v>0</v>
      </c>
      <c r="K133" s="18"/>
      <c r="L133" s="79">
        <f t="shared" si="30"/>
        <v>0</v>
      </c>
      <c r="M133" s="18"/>
      <c r="N133" s="79">
        <f t="shared" si="31"/>
        <v>0</v>
      </c>
      <c r="O133" s="18"/>
      <c r="P133" s="79">
        <f t="shared" si="22"/>
        <v>0</v>
      </c>
      <c r="Q133" s="18"/>
      <c r="R133" s="79">
        <f t="shared" si="23"/>
        <v>0</v>
      </c>
      <c r="S133" s="18"/>
      <c r="T133" s="79">
        <f t="shared" si="24"/>
        <v>0</v>
      </c>
      <c r="U133" s="18"/>
      <c r="V133" s="79">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5"/>
      <c r="AP133" s="75"/>
      <c r="AQ133" s="75"/>
      <c r="AR133" s="75"/>
      <c r="AS133" s="75"/>
      <c r="AT133" s="75"/>
      <c r="AU133" s="75"/>
      <c r="AV133" s="75"/>
      <c r="AW133" s="75"/>
      <c r="AX133" s="75"/>
      <c r="AY133" s="75"/>
      <c r="AZ133" s="75"/>
    </row>
    <row r="134" spans="2:52" ht="57.75" customHeight="1" x14ac:dyDescent="0.3">
      <c r="B134" s="123" t="str">
        <f t="shared" si="28"/>
        <v>-</v>
      </c>
      <c r="C134" s="18"/>
      <c r="D134" s="24"/>
      <c r="E134" s="23"/>
      <c r="F134" s="132"/>
      <c r="G134" s="131"/>
      <c r="H134" s="23"/>
      <c r="I134" s="18"/>
      <c r="J134" s="79">
        <f t="shared" si="29"/>
        <v>0</v>
      </c>
      <c r="K134" s="18"/>
      <c r="L134" s="79">
        <f t="shared" si="30"/>
        <v>0</v>
      </c>
      <c r="M134" s="18"/>
      <c r="N134" s="79">
        <f t="shared" si="31"/>
        <v>0</v>
      </c>
      <c r="O134" s="18"/>
      <c r="P134" s="79">
        <f t="shared" si="22"/>
        <v>0</v>
      </c>
      <c r="Q134" s="18"/>
      <c r="R134" s="79">
        <f t="shared" si="23"/>
        <v>0</v>
      </c>
      <c r="S134" s="18"/>
      <c r="T134" s="79">
        <f t="shared" si="24"/>
        <v>0</v>
      </c>
      <c r="U134" s="18"/>
      <c r="V134" s="79">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5"/>
      <c r="AP134" s="75"/>
      <c r="AQ134" s="75"/>
      <c r="AR134" s="75"/>
      <c r="AS134" s="75"/>
      <c r="AT134" s="75"/>
      <c r="AU134" s="75"/>
      <c r="AV134" s="75"/>
      <c r="AW134" s="75"/>
      <c r="AX134" s="75"/>
      <c r="AY134" s="75"/>
      <c r="AZ134" s="75"/>
    </row>
    <row r="135" spans="2:52" ht="57.75" customHeight="1" x14ac:dyDescent="0.3">
      <c r="B135" s="123" t="str">
        <f t="shared" si="28"/>
        <v>-</v>
      </c>
      <c r="C135" s="18"/>
      <c r="D135" s="24"/>
      <c r="E135" s="23"/>
      <c r="F135" s="132"/>
      <c r="G135" s="131"/>
      <c r="H135" s="23"/>
      <c r="I135" s="18"/>
      <c r="J135" s="79">
        <f t="shared" si="29"/>
        <v>0</v>
      </c>
      <c r="K135" s="18"/>
      <c r="L135" s="79">
        <f t="shared" si="30"/>
        <v>0</v>
      </c>
      <c r="M135" s="18"/>
      <c r="N135" s="79">
        <f t="shared" si="31"/>
        <v>0</v>
      </c>
      <c r="O135" s="18"/>
      <c r="P135" s="79">
        <f t="shared" si="22"/>
        <v>0</v>
      </c>
      <c r="Q135" s="18"/>
      <c r="R135" s="79">
        <f t="shared" si="23"/>
        <v>0</v>
      </c>
      <c r="S135" s="18"/>
      <c r="T135" s="79">
        <f t="shared" si="24"/>
        <v>0</v>
      </c>
      <c r="U135" s="18"/>
      <c r="V135" s="79">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5"/>
      <c r="AP135" s="75"/>
      <c r="AQ135" s="75"/>
      <c r="AR135" s="75"/>
      <c r="AS135" s="75"/>
      <c r="AT135" s="75"/>
      <c r="AU135" s="75"/>
      <c r="AV135" s="75"/>
      <c r="AW135" s="75"/>
      <c r="AX135" s="75"/>
      <c r="AY135" s="75"/>
      <c r="AZ135" s="75"/>
    </row>
    <row r="136" spans="2:52" ht="57.75" customHeight="1" x14ac:dyDescent="0.3">
      <c r="B136" s="123" t="str">
        <f t="shared" si="28"/>
        <v>-</v>
      </c>
      <c r="C136" s="18"/>
      <c r="D136" s="24"/>
      <c r="E136" s="23"/>
      <c r="F136" s="132"/>
      <c r="G136" s="131"/>
      <c r="H136" s="23"/>
      <c r="I136" s="18"/>
      <c r="J136" s="79">
        <f t="shared" si="29"/>
        <v>0</v>
      </c>
      <c r="K136" s="18"/>
      <c r="L136" s="79">
        <f t="shared" si="30"/>
        <v>0</v>
      </c>
      <c r="M136" s="18"/>
      <c r="N136" s="79">
        <f t="shared" si="31"/>
        <v>0</v>
      </c>
      <c r="O136" s="18"/>
      <c r="P136" s="79">
        <f t="shared" si="22"/>
        <v>0</v>
      </c>
      <c r="Q136" s="18"/>
      <c r="R136" s="79">
        <f t="shared" si="23"/>
        <v>0</v>
      </c>
      <c r="S136" s="18"/>
      <c r="T136" s="79">
        <f t="shared" si="24"/>
        <v>0</v>
      </c>
      <c r="U136" s="18"/>
      <c r="V136" s="79">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5"/>
      <c r="AP136" s="75"/>
      <c r="AQ136" s="75"/>
      <c r="AR136" s="75"/>
      <c r="AS136" s="75"/>
      <c r="AT136" s="75"/>
      <c r="AU136" s="75"/>
      <c r="AV136" s="75"/>
      <c r="AW136" s="75"/>
      <c r="AX136" s="75"/>
      <c r="AY136" s="75"/>
      <c r="AZ136" s="75"/>
    </row>
    <row r="137" spans="2:52" ht="57.75" customHeight="1" x14ac:dyDescent="0.3">
      <c r="B137" s="123" t="str">
        <f t="shared" si="28"/>
        <v>-</v>
      </c>
      <c r="C137" s="18"/>
      <c r="D137" s="24"/>
      <c r="E137" s="23"/>
      <c r="F137" s="132"/>
      <c r="G137" s="131"/>
      <c r="H137" s="23"/>
      <c r="I137" s="18"/>
      <c r="J137" s="79">
        <f t="shared" si="29"/>
        <v>0</v>
      </c>
      <c r="K137" s="18"/>
      <c r="L137" s="79">
        <f t="shared" si="30"/>
        <v>0</v>
      </c>
      <c r="M137" s="18"/>
      <c r="N137" s="79">
        <f t="shared" si="31"/>
        <v>0</v>
      </c>
      <c r="O137" s="18"/>
      <c r="P137" s="79">
        <f t="shared" ref="P137:P200" si="44">IF(O137="Prevenir",15,IF(O137="Detectar",10,IF(O137="No es un control",0,IF(I137=0,0))))</f>
        <v>0</v>
      </c>
      <c r="Q137" s="18"/>
      <c r="R137" s="79">
        <f t="shared" ref="R137:R200" si="45">IF(Q137="Confiable",15,IF(Q137="No confiable",0,IF(I137=0,0)))</f>
        <v>0</v>
      </c>
      <c r="S137" s="18"/>
      <c r="T137" s="79">
        <f t="shared" ref="T137:T200" si="46">IF(S137="Se investigan y resuelven oportunamente",15,IF(S137="No se investigan y resuelven oportunamente",0,IF(I137=0,0)))</f>
        <v>0</v>
      </c>
      <c r="U137" s="18"/>
      <c r="V137" s="79">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5"/>
      <c r="AP137" s="75"/>
      <c r="AQ137" s="75"/>
      <c r="AR137" s="75"/>
      <c r="AS137" s="75"/>
      <c r="AT137" s="75"/>
      <c r="AU137" s="75"/>
      <c r="AV137" s="75"/>
      <c r="AW137" s="75"/>
      <c r="AX137" s="75"/>
      <c r="AY137" s="75"/>
      <c r="AZ137" s="75"/>
    </row>
    <row r="138" spans="2:52" ht="57.75" customHeight="1" x14ac:dyDescent="0.3">
      <c r="B138" s="123" t="str">
        <f t="shared" ref="B138:B201" si="50">C138&amp;"-"&amp;E138</f>
        <v>-</v>
      </c>
      <c r="C138" s="18"/>
      <c r="D138" s="24"/>
      <c r="E138" s="23"/>
      <c r="F138" s="132"/>
      <c r="G138" s="131"/>
      <c r="H138" s="23"/>
      <c r="I138" s="18"/>
      <c r="J138" s="79">
        <f t="shared" ref="J138:J201" si="51">IF(I138="Asignado",15,IF(I138="No asignado",0,IF(I138=0,0)))</f>
        <v>0</v>
      </c>
      <c r="K138" s="18"/>
      <c r="L138" s="79">
        <f t="shared" ref="L138:L201" si="52">IF(K138="Adecuado",15,IF(K138="Inadecuado",0,IF(I138=0,0)))</f>
        <v>0</v>
      </c>
      <c r="M138" s="18"/>
      <c r="N138" s="79">
        <f t="shared" ref="N138:N201" si="53">IF(M138="Oportuna",15,IF(M138="Inoportuna",0,IF(I138=0,0)))</f>
        <v>0</v>
      </c>
      <c r="O138" s="18"/>
      <c r="P138" s="79">
        <f t="shared" si="44"/>
        <v>0</v>
      </c>
      <c r="Q138" s="18"/>
      <c r="R138" s="79">
        <f t="shared" si="45"/>
        <v>0</v>
      </c>
      <c r="S138" s="18"/>
      <c r="T138" s="79">
        <f t="shared" si="46"/>
        <v>0</v>
      </c>
      <c r="U138" s="18"/>
      <c r="V138" s="79">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5"/>
      <c r="AP138" s="75"/>
      <c r="AQ138" s="75"/>
      <c r="AR138" s="75"/>
      <c r="AS138" s="75"/>
      <c r="AT138" s="75"/>
      <c r="AU138" s="75"/>
      <c r="AV138" s="75"/>
      <c r="AW138" s="75"/>
      <c r="AX138" s="75"/>
      <c r="AY138" s="75"/>
      <c r="AZ138" s="75"/>
    </row>
    <row r="139" spans="2:52" ht="57.75" customHeight="1" x14ac:dyDescent="0.3">
      <c r="B139" s="123" t="str">
        <f t="shared" si="50"/>
        <v>-</v>
      </c>
      <c r="C139" s="18"/>
      <c r="D139" s="24"/>
      <c r="E139" s="23"/>
      <c r="F139" s="132"/>
      <c r="G139" s="131"/>
      <c r="H139" s="23"/>
      <c r="I139" s="18"/>
      <c r="J139" s="79">
        <f t="shared" si="51"/>
        <v>0</v>
      </c>
      <c r="K139" s="18"/>
      <c r="L139" s="79">
        <f t="shared" si="52"/>
        <v>0</v>
      </c>
      <c r="M139" s="18"/>
      <c r="N139" s="79">
        <f t="shared" si="53"/>
        <v>0</v>
      </c>
      <c r="O139" s="18"/>
      <c r="P139" s="79">
        <f t="shared" si="44"/>
        <v>0</v>
      </c>
      <c r="Q139" s="18"/>
      <c r="R139" s="79">
        <f t="shared" si="45"/>
        <v>0</v>
      </c>
      <c r="S139" s="18"/>
      <c r="T139" s="79">
        <f t="shared" si="46"/>
        <v>0</v>
      </c>
      <c r="U139" s="18"/>
      <c r="V139" s="79">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x14ac:dyDescent="0.3">
      <c r="B140" s="123" t="str">
        <f t="shared" si="50"/>
        <v>-</v>
      </c>
      <c r="C140" s="18"/>
      <c r="D140" s="24"/>
      <c r="E140" s="23"/>
      <c r="F140" s="132"/>
      <c r="G140" s="131"/>
      <c r="H140" s="23"/>
      <c r="I140" s="18"/>
      <c r="J140" s="79">
        <f t="shared" si="51"/>
        <v>0</v>
      </c>
      <c r="K140" s="18"/>
      <c r="L140" s="79">
        <f t="shared" si="52"/>
        <v>0</v>
      </c>
      <c r="M140" s="18"/>
      <c r="N140" s="79">
        <f t="shared" si="53"/>
        <v>0</v>
      </c>
      <c r="O140" s="18"/>
      <c r="P140" s="79">
        <f t="shared" si="44"/>
        <v>0</v>
      </c>
      <c r="Q140" s="18"/>
      <c r="R140" s="79">
        <f t="shared" si="45"/>
        <v>0</v>
      </c>
      <c r="S140" s="18"/>
      <c r="T140" s="79">
        <f t="shared" si="46"/>
        <v>0</v>
      </c>
      <c r="U140" s="18"/>
      <c r="V140" s="79">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5"/>
      <c r="AP140" s="75"/>
      <c r="AQ140" s="75"/>
      <c r="AR140" s="75"/>
      <c r="AS140" s="75"/>
      <c r="AT140" s="75"/>
      <c r="AU140" s="75"/>
      <c r="AV140" s="75"/>
      <c r="AW140" s="75"/>
      <c r="AX140" s="75"/>
      <c r="AY140" s="75"/>
      <c r="AZ140" s="75"/>
    </row>
    <row r="141" spans="2:52" ht="57.75" customHeight="1" x14ac:dyDescent="0.3">
      <c r="B141" s="123" t="str">
        <f t="shared" si="50"/>
        <v>-</v>
      </c>
      <c r="C141" s="18"/>
      <c r="D141" s="24"/>
      <c r="E141" s="23"/>
      <c r="F141" s="132"/>
      <c r="G141" s="131"/>
      <c r="H141" s="23"/>
      <c r="I141" s="18"/>
      <c r="J141" s="79">
        <f t="shared" si="51"/>
        <v>0</v>
      </c>
      <c r="K141" s="18"/>
      <c r="L141" s="79">
        <f t="shared" si="52"/>
        <v>0</v>
      </c>
      <c r="M141" s="18"/>
      <c r="N141" s="79">
        <f t="shared" si="53"/>
        <v>0</v>
      </c>
      <c r="O141" s="18"/>
      <c r="P141" s="79">
        <f t="shared" si="44"/>
        <v>0</v>
      </c>
      <c r="Q141" s="18"/>
      <c r="R141" s="79">
        <f t="shared" si="45"/>
        <v>0</v>
      </c>
      <c r="S141" s="18"/>
      <c r="T141" s="79">
        <f t="shared" si="46"/>
        <v>0</v>
      </c>
      <c r="U141" s="18"/>
      <c r="V141" s="79">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5"/>
      <c r="AP141" s="75"/>
      <c r="AQ141" s="75"/>
      <c r="AR141" s="75"/>
      <c r="AS141" s="75"/>
      <c r="AT141" s="75"/>
      <c r="AU141" s="75"/>
      <c r="AV141" s="75"/>
      <c r="AW141" s="75"/>
      <c r="AX141" s="75"/>
      <c r="AY141" s="75"/>
      <c r="AZ141" s="75"/>
    </row>
    <row r="142" spans="2:52" ht="57.75" customHeight="1" x14ac:dyDescent="0.3">
      <c r="B142" s="123" t="str">
        <f t="shared" si="50"/>
        <v>-</v>
      </c>
      <c r="C142" s="18"/>
      <c r="D142" s="24"/>
      <c r="E142" s="23"/>
      <c r="F142" s="132"/>
      <c r="G142" s="131"/>
      <c r="H142" s="23"/>
      <c r="I142" s="18"/>
      <c r="J142" s="79">
        <f t="shared" si="51"/>
        <v>0</v>
      </c>
      <c r="K142" s="18"/>
      <c r="L142" s="79">
        <f t="shared" si="52"/>
        <v>0</v>
      </c>
      <c r="M142" s="18"/>
      <c r="N142" s="79">
        <f t="shared" si="53"/>
        <v>0</v>
      </c>
      <c r="O142" s="18"/>
      <c r="P142" s="79">
        <f t="shared" si="44"/>
        <v>0</v>
      </c>
      <c r="Q142" s="18"/>
      <c r="R142" s="79">
        <f t="shared" si="45"/>
        <v>0</v>
      </c>
      <c r="S142" s="18"/>
      <c r="T142" s="79">
        <f t="shared" si="46"/>
        <v>0</v>
      </c>
      <c r="U142" s="18"/>
      <c r="V142" s="79">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5"/>
      <c r="AP142" s="75"/>
      <c r="AQ142" s="75"/>
      <c r="AR142" s="75"/>
      <c r="AS142" s="75"/>
      <c r="AT142" s="75"/>
      <c r="AU142" s="75"/>
      <c r="AV142" s="75"/>
      <c r="AW142" s="75"/>
      <c r="AX142" s="75"/>
      <c r="AY142" s="75"/>
      <c r="AZ142" s="75"/>
    </row>
    <row r="143" spans="2:52" ht="57.75" customHeight="1" x14ac:dyDescent="0.3">
      <c r="B143" s="123" t="str">
        <f t="shared" si="50"/>
        <v>-</v>
      </c>
      <c r="C143" s="18"/>
      <c r="D143" s="24"/>
      <c r="E143" s="23"/>
      <c r="F143" s="132"/>
      <c r="G143" s="131"/>
      <c r="H143" s="23"/>
      <c r="I143" s="18"/>
      <c r="J143" s="79">
        <f t="shared" si="51"/>
        <v>0</v>
      </c>
      <c r="K143" s="18"/>
      <c r="L143" s="79">
        <f t="shared" si="52"/>
        <v>0</v>
      </c>
      <c r="M143" s="18"/>
      <c r="N143" s="79">
        <f t="shared" si="53"/>
        <v>0</v>
      </c>
      <c r="O143" s="18"/>
      <c r="P143" s="79">
        <f t="shared" si="44"/>
        <v>0</v>
      </c>
      <c r="Q143" s="18"/>
      <c r="R143" s="79">
        <f t="shared" si="45"/>
        <v>0</v>
      </c>
      <c r="S143" s="18"/>
      <c r="T143" s="79">
        <f t="shared" si="46"/>
        <v>0</v>
      </c>
      <c r="U143" s="18"/>
      <c r="V143" s="79">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5"/>
      <c r="AP143" s="75"/>
      <c r="AQ143" s="75"/>
      <c r="AR143" s="75"/>
      <c r="AS143" s="75"/>
      <c r="AT143" s="75"/>
      <c r="AU143" s="75"/>
      <c r="AV143" s="75"/>
      <c r="AW143" s="75"/>
      <c r="AX143" s="75"/>
      <c r="AY143" s="75"/>
      <c r="AZ143" s="75"/>
    </row>
    <row r="144" spans="2:52" ht="57.75" customHeight="1" x14ac:dyDescent="0.3">
      <c r="B144" s="123" t="str">
        <f t="shared" si="50"/>
        <v>-</v>
      </c>
      <c r="C144" s="18"/>
      <c r="D144" s="24"/>
      <c r="E144" s="23"/>
      <c r="F144" s="132"/>
      <c r="G144" s="131"/>
      <c r="H144" s="23"/>
      <c r="I144" s="18"/>
      <c r="J144" s="79">
        <f t="shared" si="51"/>
        <v>0</v>
      </c>
      <c r="K144" s="18"/>
      <c r="L144" s="79">
        <f t="shared" si="52"/>
        <v>0</v>
      </c>
      <c r="M144" s="18"/>
      <c r="N144" s="79">
        <f t="shared" si="53"/>
        <v>0</v>
      </c>
      <c r="O144" s="18"/>
      <c r="P144" s="79">
        <f t="shared" si="44"/>
        <v>0</v>
      </c>
      <c r="Q144" s="18"/>
      <c r="R144" s="79">
        <f t="shared" si="45"/>
        <v>0</v>
      </c>
      <c r="S144" s="18"/>
      <c r="T144" s="79">
        <f t="shared" si="46"/>
        <v>0</v>
      </c>
      <c r="U144" s="18"/>
      <c r="V144" s="79">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5"/>
      <c r="AP144" s="75"/>
      <c r="AQ144" s="75"/>
      <c r="AR144" s="75"/>
      <c r="AS144" s="75"/>
      <c r="AT144" s="75"/>
      <c r="AU144" s="75"/>
      <c r="AV144" s="75"/>
      <c r="AW144" s="75"/>
      <c r="AX144" s="75"/>
      <c r="AY144" s="75"/>
      <c r="AZ144" s="75"/>
    </row>
    <row r="145" spans="2:52" ht="57.75" customHeight="1" x14ac:dyDescent="0.3">
      <c r="B145" s="123" t="str">
        <f t="shared" si="50"/>
        <v>-</v>
      </c>
      <c r="C145" s="18"/>
      <c r="D145" s="24"/>
      <c r="E145" s="23"/>
      <c r="F145" s="132"/>
      <c r="G145" s="131"/>
      <c r="H145" s="23"/>
      <c r="I145" s="18"/>
      <c r="J145" s="79">
        <f t="shared" si="51"/>
        <v>0</v>
      </c>
      <c r="K145" s="18"/>
      <c r="L145" s="79">
        <f t="shared" si="52"/>
        <v>0</v>
      </c>
      <c r="M145" s="18"/>
      <c r="N145" s="79">
        <f t="shared" si="53"/>
        <v>0</v>
      </c>
      <c r="O145" s="18"/>
      <c r="P145" s="79">
        <f t="shared" si="44"/>
        <v>0</v>
      </c>
      <c r="Q145" s="18"/>
      <c r="R145" s="79">
        <f t="shared" si="45"/>
        <v>0</v>
      </c>
      <c r="S145" s="18"/>
      <c r="T145" s="79">
        <f t="shared" si="46"/>
        <v>0</v>
      </c>
      <c r="U145" s="18"/>
      <c r="V145" s="79">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5"/>
      <c r="AP145" s="75"/>
      <c r="AQ145" s="75"/>
      <c r="AR145" s="75"/>
      <c r="AS145" s="75"/>
      <c r="AT145" s="75"/>
      <c r="AU145" s="75"/>
      <c r="AV145" s="75"/>
      <c r="AW145" s="75"/>
      <c r="AX145" s="75"/>
      <c r="AY145" s="75"/>
      <c r="AZ145" s="75"/>
    </row>
    <row r="146" spans="2:52" ht="57.75" customHeight="1" x14ac:dyDescent="0.3">
      <c r="B146" s="123" t="str">
        <f t="shared" si="50"/>
        <v>-</v>
      </c>
      <c r="C146" s="18"/>
      <c r="D146" s="24"/>
      <c r="E146" s="23"/>
      <c r="F146" s="132"/>
      <c r="G146" s="131"/>
      <c r="H146" s="23"/>
      <c r="I146" s="18"/>
      <c r="J146" s="79">
        <f t="shared" si="51"/>
        <v>0</v>
      </c>
      <c r="K146" s="18"/>
      <c r="L146" s="79">
        <f t="shared" si="52"/>
        <v>0</v>
      </c>
      <c r="M146" s="18"/>
      <c r="N146" s="79">
        <f t="shared" si="53"/>
        <v>0</v>
      </c>
      <c r="O146" s="18"/>
      <c r="P146" s="79">
        <f t="shared" si="44"/>
        <v>0</v>
      </c>
      <c r="Q146" s="18"/>
      <c r="R146" s="79">
        <f t="shared" si="45"/>
        <v>0</v>
      </c>
      <c r="S146" s="18"/>
      <c r="T146" s="79">
        <f t="shared" si="46"/>
        <v>0</v>
      </c>
      <c r="U146" s="18"/>
      <c r="V146" s="79">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5"/>
      <c r="AP146" s="75"/>
      <c r="AQ146" s="75"/>
      <c r="AR146" s="75"/>
      <c r="AS146" s="75"/>
      <c r="AT146" s="75"/>
      <c r="AU146" s="75"/>
      <c r="AV146" s="75"/>
      <c r="AW146" s="75"/>
      <c r="AX146" s="75"/>
      <c r="AY146" s="75"/>
      <c r="AZ146" s="75"/>
    </row>
    <row r="147" spans="2:52" ht="57.75" customHeight="1" x14ac:dyDescent="0.3">
      <c r="B147" s="123" t="str">
        <f t="shared" si="50"/>
        <v>-</v>
      </c>
      <c r="C147" s="18"/>
      <c r="D147" s="24"/>
      <c r="E147" s="23"/>
      <c r="F147" s="132"/>
      <c r="G147" s="131"/>
      <c r="H147" s="23"/>
      <c r="I147" s="18"/>
      <c r="J147" s="79">
        <f t="shared" si="51"/>
        <v>0</v>
      </c>
      <c r="K147" s="18"/>
      <c r="L147" s="79">
        <f t="shared" si="52"/>
        <v>0</v>
      </c>
      <c r="M147" s="18"/>
      <c r="N147" s="79">
        <f t="shared" si="53"/>
        <v>0</v>
      </c>
      <c r="O147" s="18"/>
      <c r="P147" s="79">
        <f t="shared" si="44"/>
        <v>0</v>
      </c>
      <c r="Q147" s="18"/>
      <c r="R147" s="79">
        <f t="shared" si="45"/>
        <v>0</v>
      </c>
      <c r="S147" s="18"/>
      <c r="T147" s="79">
        <f t="shared" si="46"/>
        <v>0</v>
      </c>
      <c r="U147" s="18"/>
      <c r="V147" s="79">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5"/>
      <c r="AP147" s="75"/>
      <c r="AQ147" s="75"/>
      <c r="AR147" s="75"/>
      <c r="AS147" s="75"/>
      <c r="AT147" s="75"/>
      <c r="AU147" s="75"/>
      <c r="AV147" s="75"/>
      <c r="AW147" s="75"/>
      <c r="AX147" s="75"/>
      <c r="AY147" s="75"/>
      <c r="AZ147" s="75"/>
    </row>
    <row r="148" spans="2:52" ht="57.75" customHeight="1" x14ac:dyDescent="0.3">
      <c r="B148" s="123" t="str">
        <f t="shared" si="50"/>
        <v>-</v>
      </c>
      <c r="C148" s="18"/>
      <c r="D148" s="24"/>
      <c r="E148" s="23"/>
      <c r="F148" s="132"/>
      <c r="G148" s="131"/>
      <c r="H148" s="23"/>
      <c r="I148" s="18"/>
      <c r="J148" s="79">
        <f t="shared" si="51"/>
        <v>0</v>
      </c>
      <c r="K148" s="18"/>
      <c r="L148" s="79">
        <f t="shared" si="52"/>
        <v>0</v>
      </c>
      <c r="M148" s="18"/>
      <c r="N148" s="79">
        <f t="shared" si="53"/>
        <v>0</v>
      </c>
      <c r="O148" s="18"/>
      <c r="P148" s="79">
        <f t="shared" si="44"/>
        <v>0</v>
      </c>
      <c r="Q148" s="18"/>
      <c r="R148" s="79">
        <f t="shared" si="45"/>
        <v>0</v>
      </c>
      <c r="S148" s="18"/>
      <c r="T148" s="79">
        <f t="shared" si="46"/>
        <v>0</v>
      </c>
      <c r="U148" s="18"/>
      <c r="V148" s="79">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5"/>
      <c r="AP148" s="75"/>
      <c r="AQ148" s="75"/>
      <c r="AR148" s="75"/>
      <c r="AS148" s="75"/>
      <c r="AT148" s="75"/>
      <c r="AU148" s="75"/>
      <c r="AV148" s="75"/>
      <c r="AW148" s="75"/>
      <c r="AX148" s="75"/>
      <c r="AY148" s="75"/>
      <c r="AZ148" s="75"/>
    </row>
    <row r="149" spans="2:52" ht="57.75" customHeight="1" x14ac:dyDescent="0.3">
      <c r="B149" s="123" t="str">
        <f t="shared" si="50"/>
        <v>-</v>
      </c>
      <c r="C149" s="18"/>
      <c r="D149" s="24"/>
      <c r="E149" s="23"/>
      <c r="F149" s="132"/>
      <c r="G149" s="131"/>
      <c r="H149" s="23"/>
      <c r="I149" s="18"/>
      <c r="J149" s="79">
        <f t="shared" si="51"/>
        <v>0</v>
      </c>
      <c r="K149" s="18"/>
      <c r="L149" s="79">
        <f t="shared" si="52"/>
        <v>0</v>
      </c>
      <c r="M149" s="18"/>
      <c r="N149" s="79">
        <f t="shared" si="53"/>
        <v>0</v>
      </c>
      <c r="O149" s="18"/>
      <c r="P149" s="79">
        <f t="shared" si="44"/>
        <v>0</v>
      </c>
      <c r="Q149" s="18"/>
      <c r="R149" s="79">
        <f t="shared" si="45"/>
        <v>0</v>
      </c>
      <c r="S149" s="18"/>
      <c r="T149" s="79">
        <f t="shared" si="46"/>
        <v>0</v>
      </c>
      <c r="U149" s="18"/>
      <c r="V149" s="79">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5"/>
      <c r="AP149" s="75"/>
      <c r="AQ149" s="75"/>
      <c r="AR149" s="75"/>
      <c r="AS149" s="75"/>
      <c r="AT149" s="75"/>
      <c r="AU149" s="75"/>
      <c r="AV149" s="75"/>
      <c r="AW149" s="75"/>
      <c r="AX149" s="75"/>
      <c r="AY149" s="75"/>
      <c r="AZ149" s="75"/>
    </row>
    <row r="150" spans="2:52" ht="57.75" customHeight="1" x14ac:dyDescent="0.3">
      <c r="B150" s="123" t="str">
        <f t="shared" si="50"/>
        <v>-</v>
      </c>
      <c r="C150" s="18"/>
      <c r="D150" s="24"/>
      <c r="E150" s="23"/>
      <c r="F150" s="132"/>
      <c r="G150" s="131"/>
      <c r="H150" s="23"/>
      <c r="I150" s="18"/>
      <c r="J150" s="79">
        <f t="shared" si="51"/>
        <v>0</v>
      </c>
      <c r="K150" s="18"/>
      <c r="L150" s="79">
        <f t="shared" si="52"/>
        <v>0</v>
      </c>
      <c r="M150" s="18"/>
      <c r="N150" s="79">
        <f t="shared" si="53"/>
        <v>0</v>
      </c>
      <c r="O150" s="18"/>
      <c r="P150" s="79">
        <f t="shared" si="44"/>
        <v>0</v>
      </c>
      <c r="Q150" s="18"/>
      <c r="R150" s="79">
        <f t="shared" si="45"/>
        <v>0</v>
      </c>
      <c r="S150" s="18"/>
      <c r="T150" s="79">
        <f t="shared" si="46"/>
        <v>0</v>
      </c>
      <c r="U150" s="18"/>
      <c r="V150" s="79">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5"/>
      <c r="AP150" s="75"/>
      <c r="AQ150" s="75"/>
      <c r="AR150" s="75"/>
      <c r="AS150" s="75"/>
      <c r="AT150" s="75"/>
      <c r="AU150" s="75"/>
      <c r="AV150" s="75"/>
      <c r="AW150" s="75"/>
      <c r="AX150" s="75"/>
      <c r="AY150" s="75"/>
      <c r="AZ150" s="75"/>
    </row>
    <row r="151" spans="2:52" ht="57.75" customHeight="1" x14ac:dyDescent="0.3">
      <c r="B151" s="123" t="str">
        <f t="shared" si="50"/>
        <v>-</v>
      </c>
      <c r="C151" s="18"/>
      <c r="D151" s="24"/>
      <c r="E151" s="23"/>
      <c r="F151" s="132"/>
      <c r="G151" s="131"/>
      <c r="H151" s="23"/>
      <c r="I151" s="18"/>
      <c r="J151" s="79">
        <f t="shared" si="51"/>
        <v>0</v>
      </c>
      <c r="K151" s="18"/>
      <c r="L151" s="79">
        <f t="shared" si="52"/>
        <v>0</v>
      </c>
      <c r="M151" s="18"/>
      <c r="N151" s="79">
        <f t="shared" si="53"/>
        <v>0</v>
      </c>
      <c r="O151" s="18"/>
      <c r="P151" s="79">
        <f t="shared" si="44"/>
        <v>0</v>
      </c>
      <c r="Q151" s="18"/>
      <c r="R151" s="79">
        <f t="shared" si="45"/>
        <v>0</v>
      </c>
      <c r="S151" s="18"/>
      <c r="T151" s="79">
        <f t="shared" si="46"/>
        <v>0</v>
      </c>
      <c r="U151" s="18"/>
      <c r="V151" s="79">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5"/>
      <c r="AP151" s="75"/>
      <c r="AQ151" s="75"/>
      <c r="AR151" s="75"/>
      <c r="AS151" s="75"/>
      <c r="AT151" s="75"/>
      <c r="AU151" s="75"/>
      <c r="AV151" s="75"/>
      <c r="AW151" s="75"/>
      <c r="AX151" s="75"/>
      <c r="AY151" s="75"/>
      <c r="AZ151" s="75"/>
    </row>
    <row r="152" spans="2:52" ht="57.75" customHeight="1" x14ac:dyDescent="0.3">
      <c r="B152" s="123" t="str">
        <f t="shared" si="50"/>
        <v>-</v>
      </c>
      <c r="C152" s="18"/>
      <c r="D152" s="24"/>
      <c r="E152" s="23"/>
      <c r="F152" s="132"/>
      <c r="G152" s="131"/>
      <c r="H152" s="23"/>
      <c r="I152" s="18"/>
      <c r="J152" s="79">
        <f t="shared" si="51"/>
        <v>0</v>
      </c>
      <c r="K152" s="18"/>
      <c r="L152" s="79">
        <f t="shared" si="52"/>
        <v>0</v>
      </c>
      <c r="M152" s="18"/>
      <c r="N152" s="79">
        <f t="shared" si="53"/>
        <v>0</v>
      </c>
      <c r="O152" s="18"/>
      <c r="P152" s="79">
        <f t="shared" si="44"/>
        <v>0</v>
      </c>
      <c r="Q152" s="18"/>
      <c r="R152" s="79">
        <f t="shared" si="45"/>
        <v>0</v>
      </c>
      <c r="S152" s="18"/>
      <c r="T152" s="79">
        <f t="shared" si="46"/>
        <v>0</v>
      </c>
      <c r="U152" s="18"/>
      <c r="V152" s="79">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5"/>
      <c r="AP152" s="75"/>
      <c r="AQ152" s="75"/>
      <c r="AR152" s="75"/>
      <c r="AS152" s="75"/>
      <c r="AT152" s="75"/>
      <c r="AU152" s="75"/>
      <c r="AV152" s="75"/>
      <c r="AW152" s="75"/>
      <c r="AX152" s="75"/>
      <c r="AY152" s="75"/>
      <c r="AZ152" s="75"/>
    </row>
    <row r="153" spans="2:52" ht="57.75" customHeight="1" x14ac:dyDescent="0.3">
      <c r="B153" s="123" t="str">
        <f t="shared" si="50"/>
        <v>-</v>
      </c>
      <c r="C153" s="18"/>
      <c r="D153" s="24"/>
      <c r="E153" s="23"/>
      <c r="F153" s="132"/>
      <c r="G153" s="131"/>
      <c r="H153" s="23"/>
      <c r="I153" s="18"/>
      <c r="J153" s="79">
        <f t="shared" si="51"/>
        <v>0</v>
      </c>
      <c r="K153" s="18"/>
      <c r="L153" s="79">
        <f t="shared" si="52"/>
        <v>0</v>
      </c>
      <c r="M153" s="18"/>
      <c r="N153" s="79">
        <f t="shared" si="53"/>
        <v>0</v>
      </c>
      <c r="O153" s="18"/>
      <c r="P153" s="79">
        <f t="shared" si="44"/>
        <v>0</v>
      </c>
      <c r="Q153" s="18"/>
      <c r="R153" s="79">
        <f t="shared" si="45"/>
        <v>0</v>
      </c>
      <c r="S153" s="18"/>
      <c r="T153" s="79">
        <f t="shared" si="46"/>
        <v>0</v>
      </c>
      <c r="U153" s="18"/>
      <c r="V153" s="79">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5"/>
      <c r="AP153" s="75"/>
      <c r="AQ153" s="75"/>
      <c r="AR153" s="75"/>
      <c r="AS153" s="75"/>
      <c r="AT153" s="75"/>
      <c r="AU153" s="75"/>
      <c r="AV153" s="75"/>
      <c r="AW153" s="75"/>
      <c r="AX153" s="75"/>
      <c r="AY153" s="75"/>
      <c r="AZ153" s="75"/>
    </row>
    <row r="154" spans="2:52" ht="57.75" customHeight="1" x14ac:dyDescent="0.3">
      <c r="B154" s="123" t="str">
        <f t="shared" si="50"/>
        <v>-</v>
      </c>
      <c r="C154" s="18"/>
      <c r="D154" s="24"/>
      <c r="E154" s="23"/>
      <c r="F154" s="132"/>
      <c r="G154" s="131"/>
      <c r="H154" s="23"/>
      <c r="I154" s="18"/>
      <c r="J154" s="79">
        <f t="shared" si="51"/>
        <v>0</v>
      </c>
      <c r="K154" s="18"/>
      <c r="L154" s="79">
        <f t="shared" si="52"/>
        <v>0</v>
      </c>
      <c r="M154" s="18"/>
      <c r="N154" s="79">
        <f t="shared" si="53"/>
        <v>0</v>
      </c>
      <c r="O154" s="18"/>
      <c r="P154" s="79">
        <f t="shared" si="44"/>
        <v>0</v>
      </c>
      <c r="Q154" s="18"/>
      <c r="R154" s="79">
        <f t="shared" si="45"/>
        <v>0</v>
      </c>
      <c r="S154" s="18"/>
      <c r="T154" s="79">
        <f t="shared" si="46"/>
        <v>0</v>
      </c>
      <c r="U154" s="18"/>
      <c r="V154" s="79">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5"/>
      <c r="AP154" s="75"/>
      <c r="AQ154" s="75"/>
      <c r="AR154" s="75"/>
      <c r="AS154" s="75"/>
      <c r="AT154" s="75"/>
      <c r="AU154" s="75"/>
      <c r="AV154" s="75"/>
      <c r="AW154" s="75"/>
      <c r="AX154" s="75"/>
      <c r="AY154" s="75"/>
      <c r="AZ154" s="75"/>
    </row>
    <row r="155" spans="2:52" ht="57.75" customHeight="1" x14ac:dyDescent="0.3">
      <c r="B155" s="123" t="str">
        <f t="shared" si="50"/>
        <v>-</v>
      </c>
      <c r="C155" s="18"/>
      <c r="D155" s="24"/>
      <c r="E155" s="23"/>
      <c r="F155" s="132"/>
      <c r="G155" s="131"/>
      <c r="H155" s="23"/>
      <c r="I155" s="18"/>
      <c r="J155" s="79">
        <f t="shared" si="51"/>
        <v>0</v>
      </c>
      <c r="K155" s="18"/>
      <c r="L155" s="79">
        <f t="shared" si="52"/>
        <v>0</v>
      </c>
      <c r="M155" s="18"/>
      <c r="N155" s="79">
        <f t="shared" si="53"/>
        <v>0</v>
      </c>
      <c r="O155" s="18"/>
      <c r="P155" s="79">
        <f t="shared" si="44"/>
        <v>0</v>
      </c>
      <c r="Q155" s="18"/>
      <c r="R155" s="79">
        <f t="shared" si="45"/>
        <v>0</v>
      </c>
      <c r="S155" s="18"/>
      <c r="T155" s="79">
        <f t="shared" si="46"/>
        <v>0</v>
      </c>
      <c r="U155" s="18"/>
      <c r="V155" s="79">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5"/>
      <c r="AP155" s="75"/>
      <c r="AQ155" s="75"/>
      <c r="AR155" s="75"/>
      <c r="AS155" s="75"/>
      <c r="AT155" s="75"/>
      <c r="AU155" s="75"/>
      <c r="AV155" s="75"/>
      <c r="AW155" s="75"/>
      <c r="AX155" s="75"/>
      <c r="AY155" s="75"/>
      <c r="AZ155" s="75"/>
    </row>
    <row r="156" spans="2:52" ht="57.75" customHeight="1" x14ac:dyDescent="0.3">
      <c r="B156" s="123" t="str">
        <f t="shared" si="50"/>
        <v>-</v>
      </c>
      <c r="C156" s="18"/>
      <c r="D156" s="24"/>
      <c r="E156" s="23"/>
      <c r="F156" s="132"/>
      <c r="G156" s="131"/>
      <c r="H156" s="23"/>
      <c r="I156" s="18"/>
      <c r="J156" s="79">
        <f t="shared" si="51"/>
        <v>0</v>
      </c>
      <c r="K156" s="18"/>
      <c r="L156" s="79">
        <f t="shared" si="52"/>
        <v>0</v>
      </c>
      <c r="M156" s="18"/>
      <c r="N156" s="79">
        <f t="shared" si="53"/>
        <v>0</v>
      </c>
      <c r="O156" s="18"/>
      <c r="P156" s="79">
        <f t="shared" si="44"/>
        <v>0</v>
      </c>
      <c r="Q156" s="18"/>
      <c r="R156" s="79">
        <f t="shared" si="45"/>
        <v>0</v>
      </c>
      <c r="S156" s="18"/>
      <c r="T156" s="79">
        <f t="shared" si="46"/>
        <v>0</v>
      </c>
      <c r="U156" s="18"/>
      <c r="V156" s="79">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5"/>
      <c r="AP156" s="75"/>
      <c r="AQ156" s="75"/>
      <c r="AR156" s="75"/>
      <c r="AS156" s="75"/>
      <c r="AT156" s="75"/>
      <c r="AU156" s="75"/>
      <c r="AV156" s="75"/>
      <c r="AW156" s="75"/>
      <c r="AX156" s="75"/>
      <c r="AY156" s="75"/>
      <c r="AZ156" s="75"/>
    </row>
    <row r="157" spans="2:52" ht="57.75" customHeight="1" x14ac:dyDescent="0.3">
      <c r="B157" s="123" t="str">
        <f t="shared" si="50"/>
        <v>-</v>
      </c>
      <c r="C157" s="18"/>
      <c r="D157" s="24"/>
      <c r="E157" s="23"/>
      <c r="F157" s="132"/>
      <c r="G157" s="131"/>
      <c r="H157" s="23"/>
      <c r="I157" s="18"/>
      <c r="J157" s="79">
        <f t="shared" si="51"/>
        <v>0</v>
      </c>
      <c r="K157" s="18"/>
      <c r="L157" s="79">
        <f t="shared" si="52"/>
        <v>0</v>
      </c>
      <c r="M157" s="18"/>
      <c r="N157" s="79">
        <f t="shared" si="53"/>
        <v>0</v>
      </c>
      <c r="O157" s="18"/>
      <c r="P157" s="79">
        <f t="shared" si="44"/>
        <v>0</v>
      </c>
      <c r="Q157" s="18"/>
      <c r="R157" s="79">
        <f t="shared" si="45"/>
        <v>0</v>
      </c>
      <c r="S157" s="18"/>
      <c r="T157" s="79">
        <f t="shared" si="46"/>
        <v>0</v>
      </c>
      <c r="U157" s="18"/>
      <c r="V157" s="79">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5"/>
      <c r="AP157" s="75"/>
      <c r="AQ157" s="75"/>
      <c r="AR157" s="75"/>
      <c r="AS157" s="75"/>
      <c r="AT157" s="75"/>
      <c r="AU157" s="75"/>
      <c r="AV157" s="75"/>
      <c r="AW157" s="75"/>
      <c r="AX157" s="75"/>
      <c r="AY157" s="75"/>
      <c r="AZ157" s="75"/>
    </row>
    <row r="158" spans="2:52" ht="57.75" customHeight="1" x14ac:dyDescent="0.3">
      <c r="B158" s="123" t="str">
        <f t="shared" si="50"/>
        <v>-</v>
      </c>
      <c r="C158" s="18"/>
      <c r="D158" s="24"/>
      <c r="E158" s="23"/>
      <c r="F158" s="132"/>
      <c r="G158" s="131"/>
      <c r="H158" s="23"/>
      <c r="I158" s="18"/>
      <c r="J158" s="79">
        <f t="shared" si="51"/>
        <v>0</v>
      </c>
      <c r="K158" s="18"/>
      <c r="L158" s="79">
        <f t="shared" si="52"/>
        <v>0</v>
      </c>
      <c r="M158" s="18"/>
      <c r="N158" s="79">
        <f t="shared" si="53"/>
        <v>0</v>
      </c>
      <c r="O158" s="18"/>
      <c r="P158" s="79">
        <f t="shared" si="44"/>
        <v>0</v>
      </c>
      <c r="Q158" s="18"/>
      <c r="R158" s="79">
        <f t="shared" si="45"/>
        <v>0</v>
      </c>
      <c r="S158" s="18"/>
      <c r="T158" s="79">
        <f t="shared" si="46"/>
        <v>0</v>
      </c>
      <c r="U158" s="18"/>
      <c r="V158" s="79">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5"/>
      <c r="AP158" s="75"/>
      <c r="AQ158" s="75"/>
      <c r="AR158" s="75"/>
      <c r="AS158" s="75"/>
      <c r="AT158" s="75"/>
      <c r="AU158" s="75"/>
      <c r="AV158" s="75"/>
      <c r="AW158" s="75"/>
      <c r="AX158" s="75"/>
      <c r="AY158" s="75"/>
      <c r="AZ158" s="75"/>
    </row>
    <row r="159" spans="2:52" ht="57.75" customHeight="1" x14ac:dyDescent="0.3">
      <c r="B159" s="123" t="str">
        <f t="shared" si="50"/>
        <v>-</v>
      </c>
      <c r="C159" s="18"/>
      <c r="D159" s="24"/>
      <c r="E159" s="23"/>
      <c r="F159" s="132"/>
      <c r="G159" s="131"/>
      <c r="H159" s="23"/>
      <c r="I159" s="18"/>
      <c r="J159" s="79">
        <f t="shared" si="51"/>
        <v>0</v>
      </c>
      <c r="K159" s="18"/>
      <c r="L159" s="79">
        <f t="shared" si="52"/>
        <v>0</v>
      </c>
      <c r="M159" s="18"/>
      <c r="N159" s="79">
        <f t="shared" si="53"/>
        <v>0</v>
      </c>
      <c r="O159" s="18"/>
      <c r="P159" s="79">
        <f t="shared" si="44"/>
        <v>0</v>
      </c>
      <c r="Q159" s="18"/>
      <c r="R159" s="79">
        <f t="shared" si="45"/>
        <v>0</v>
      </c>
      <c r="S159" s="18"/>
      <c r="T159" s="79">
        <f t="shared" si="46"/>
        <v>0</v>
      </c>
      <c r="U159" s="18"/>
      <c r="V159" s="79">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5"/>
      <c r="AP159" s="75"/>
      <c r="AQ159" s="75"/>
      <c r="AR159" s="75"/>
      <c r="AS159" s="75"/>
      <c r="AT159" s="75"/>
      <c r="AU159" s="75"/>
      <c r="AV159" s="75"/>
      <c r="AW159" s="75"/>
      <c r="AX159" s="75"/>
      <c r="AY159" s="75"/>
      <c r="AZ159" s="75"/>
    </row>
    <row r="160" spans="2:52" ht="57.75" customHeight="1" x14ac:dyDescent="0.3">
      <c r="B160" s="123" t="str">
        <f t="shared" si="50"/>
        <v>-</v>
      </c>
      <c r="C160" s="18"/>
      <c r="D160" s="24"/>
      <c r="E160" s="23"/>
      <c r="F160" s="132"/>
      <c r="G160" s="131"/>
      <c r="H160" s="23"/>
      <c r="I160" s="18"/>
      <c r="J160" s="79">
        <f t="shared" si="51"/>
        <v>0</v>
      </c>
      <c r="K160" s="18"/>
      <c r="L160" s="79">
        <f t="shared" si="52"/>
        <v>0</v>
      </c>
      <c r="M160" s="18"/>
      <c r="N160" s="79">
        <f t="shared" si="53"/>
        <v>0</v>
      </c>
      <c r="O160" s="18"/>
      <c r="P160" s="79">
        <f t="shared" si="44"/>
        <v>0</v>
      </c>
      <c r="Q160" s="18"/>
      <c r="R160" s="79">
        <f t="shared" si="45"/>
        <v>0</v>
      </c>
      <c r="S160" s="18"/>
      <c r="T160" s="79">
        <f t="shared" si="46"/>
        <v>0</v>
      </c>
      <c r="U160" s="18"/>
      <c r="V160" s="79">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5"/>
      <c r="AP160" s="75"/>
      <c r="AQ160" s="75"/>
      <c r="AR160" s="75"/>
      <c r="AS160" s="75"/>
      <c r="AT160" s="75"/>
      <c r="AU160" s="75"/>
      <c r="AV160" s="75"/>
      <c r="AW160" s="75"/>
      <c r="AX160" s="75"/>
      <c r="AY160" s="75"/>
      <c r="AZ160" s="75"/>
    </row>
    <row r="161" spans="2:52" ht="57.75" customHeight="1" x14ac:dyDescent="0.3">
      <c r="B161" s="123" t="str">
        <f t="shared" si="50"/>
        <v>-</v>
      </c>
      <c r="C161" s="18"/>
      <c r="D161" s="24"/>
      <c r="E161" s="23"/>
      <c r="F161" s="132"/>
      <c r="G161" s="131"/>
      <c r="H161" s="23"/>
      <c r="I161" s="18"/>
      <c r="J161" s="79">
        <f t="shared" si="51"/>
        <v>0</v>
      </c>
      <c r="K161" s="18"/>
      <c r="L161" s="79">
        <f t="shared" si="52"/>
        <v>0</v>
      </c>
      <c r="M161" s="18"/>
      <c r="N161" s="79">
        <f t="shared" si="53"/>
        <v>0</v>
      </c>
      <c r="O161" s="18"/>
      <c r="P161" s="79">
        <f t="shared" si="44"/>
        <v>0</v>
      </c>
      <c r="Q161" s="18"/>
      <c r="R161" s="79">
        <f t="shared" si="45"/>
        <v>0</v>
      </c>
      <c r="S161" s="18"/>
      <c r="T161" s="79">
        <f t="shared" si="46"/>
        <v>0</v>
      </c>
      <c r="U161" s="18"/>
      <c r="V161" s="79">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5"/>
      <c r="AP161" s="75"/>
      <c r="AQ161" s="75"/>
      <c r="AR161" s="75"/>
      <c r="AS161" s="75"/>
      <c r="AT161" s="75"/>
      <c r="AU161" s="75"/>
      <c r="AV161" s="75"/>
      <c r="AW161" s="75"/>
      <c r="AX161" s="75"/>
      <c r="AY161" s="75"/>
      <c r="AZ161" s="75"/>
    </row>
    <row r="162" spans="2:52" ht="57.75" customHeight="1" x14ac:dyDescent="0.3">
      <c r="B162" s="123" t="str">
        <f t="shared" si="50"/>
        <v>-</v>
      </c>
      <c r="C162" s="18"/>
      <c r="D162" s="24"/>
      <c r="E162" s="23"/>
      <c r="F162" s="132"/>
      <c r="G162" s="131"/>
      <c r="H162" s="23"/>
      <c r="I162" s="18"/>
      <c r="J162" s="79">
        <f t="shared" si="51"/>
        <v>0</v>
      </c>
      <c r="K162" s="18"/>
      <c r="L162" s="79">
        <f t="shared" si="52"/>
        <v>0</v>
      </c>
      <c r="M162" s="18"/>
      <c r="N162" s="79">
        <f t="shared" si="53"/>
        <v>0</v>
      </c>
      <c r="O162" s="18"/>
      <c r="P162" s="79">
        <f t="shared" si="44"/>
        <v>0</v>
      </c>
      <c r="Q162" s="18"/>
      <c r="R162" s="79">
        <f t="shared" si="45"/>
        <v>0</v>
      </c>
      <c r="S162" s="18"/>
      <c r="T162" s="79">
        <f t="shared" si="46"/>
        <v>0</v>
      </c>
      <c r="U162" s="18"/>
      <c r="V162" s="79">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5"/>
      <c r="AP162" s="75"/>
      <c r="AQ162" s="75"/>
      <c r="AR162" s="75"/>
      <c r="AS162" s="75"/>
      <c r="AT162" s="75"/>
      <c r="AU162" s="75"/>
      <c r="AV162" s="75"/>
      <c r="AW162" s="75"/>
      <c r="AX162" s="75"/>
      <c r="AY162" s="75"/>
      <c r="AZ162" s="75"/>
    </row>
    <row r="163" spans="2:52" ht="57.75" customHeight="1" x14ac:dyDescent="0.3">
      <c r="B163" s="123" t="str">
        <f t="shared" si="50"/>
        <v>-</v>
      </c>
      <c r="C163" s="18"/>
      <c r="D163" s="24"/>
      <c r="E163" s="23"/>
      <c r="F163" s="132"/>
      <c r="G163" s="131"/>
      <c r="H163" s="23"/>
      <c r="I163" s="18"/>
      <c r="J163" s="79">
        <f t="shared" si="51"/>
        <v>0</v>
      </c>
      <c r="K163" s="18"/>
      <c r="L163" s="79">
        <f t="shared" si="52"/>
        <v>0</v>
      </c>
      <c r="M163" s="18"/>
      <c r="N163" s="79">
        <f t="shared" si="53"/>
        <v>0</v>
      </c>
      <c r="O163" s="18"/>
      <c r="P163" s="79">
        <f t="shared" si="44"/>
        <v>0</v>
      </c>
      <c r="Q163" s="18"/>
      <c r="R163" s="79">
        <f t="shared" si="45"/>
        <v>0</v>
      </c>
      <c r="S163" s="18"/>
      <c r="T163" s="79">
        <f t="shared" si="46"/>
        <v>0</v>
      </c>
      <c r="U163" s="18"/>
      <c r="V163" s="79">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5"/>
      <c r="AP163" s="75"/>
      <c r="AQ163" s="75"/>
      <c r="AR163" s="75"/>
      <c r="AS163" s="75"/>
      <c r="AT163" s="75"/>
      <c r="AU163" s="75"/>
      <c r="AV163" s="75"/>
      <c r="AW163" s="75"/>
      <c r="AX163" s="75"/>
      <c r="AY163" s="75"/>
      <c r="AZ163" s="75"/>
    </row>
    <row r="164" spans="2:52" ht="57.75" customHeight="1" x14ac:dyDescent="0.3">
      <c r="B164" s="123" t="str">
        <f t="shared" si="50"/>
        <v>-</v>
      </c>
      <c r="C164" s="18"/>
      <c r="D164" s="24"/>
      <c r="E164" s="23"/>
      <c r="F164" s="132"/>
      <c r="G164" s="131"/>
      <c r="H164" s="23"/>
      <c r="I164" s="18"/>
      <c r="J164" s="79">
        <f t="shared" si="51"/>
        <v>0</v>
      </c>
      <c r="K164" s="18"/>
      <c r="L164" s="79">
        <f t="shared" si="52"/>
        <v>0</v>
      </c>
      <c r="M164" s="18"/>
      <c r="N164" s="79">
        <f t="shared" si="53"/>
        <v>0</v>
      </c>
      <c r="O164" s="18"/>
      <c r="P164" s="79">
        <f t="shared" si="44"/>
        <v>0</v>
      </c>
      <c r="Q164" s="18"/>
      <c r="R164" s="79">
        <f t="shared" si="45"/>
        <v>0</v>
      </c>
      <c r="S164" s="18"/>
      <c r="T164" s="79">
        <f t="shared" si="46"/>
        <v>0</v>
      </c>
      <c r="U164" s="18"/>
      <c r="V164" s="79">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5"/>
      <c r="AP164" s="75"/>
      <c r="AQ164" s="75"/>
      <c r="AR164" s="75"/>
      <c r="AS164" s="75"/>
      <c r="AT164" s="75"/>
      <c r="AU164" s="75"/>
      <c r="AV164" s="75"/>
      <c r="AW164" s="75"/>
      <c r="AX164" s="75"/>
      <c r="AY164" s="75"/>
      <c r="AZ164" s="75"/>
    </row>
    <row r="165" spans="2:52" ht="57.75" customHeight="1" x14ac:dyDescent="0.3">
      <c r="B165" s="123" t="str">
        <f t="shared" si="50"/>
        <v>-</v>
      </c>
      <c r="C165" s="18"/>
      <c r="D165" s="24"/>
      <c r="E165" s="23"/>
      <c r="F165" s="132"/>
      <c r="G165" s="131"/>
      <c r="H165" s="23"/>
      <c r="I165" s="18"/>
      <c r="J165" s="79">
        <f t="shared" si="51"/>
        <v>0</v>
      </c>
      <c r="K165" s="18"/>
      <c r="L165" s="79">
        <f t="shared" si="52"/>
        <v>0</v>
      </c>
      <c r="M165" s="18"/>
      <c r="N165" s="79">
        <f t="shared" si="53"/>
        <v>0</v>
      </c>
      <c r="O165" s="18"/>
      <c r="P165" s="79">
        <f t="shared" si="44"/>
        <v>0</v>
      </c>
      <c r="Q165" s="18"/>
      <c r="R165" s="79">
        <f t="shared" si="45"/>
        <v>0</v>
      </c>
      <c r="S165" s="18"/>
      <c r="T165" s="79">
        <f t="shared" si="46"/>
        <v>0</v>
      </c>
      <c r="U165" s="18"/>
      <c r="V165" s="79">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5"/>
      <c r="AP165" s="75"/>
      <c r="AQ165" s="75"/>
      <c r="AR165" s="75"/>
      <c r="AS165" s="75"/>
      <c r="AT165" s="75"/>
      <c r="AU165" s="75"/>
      <c r="AV165" s="75"/>
      <c r="AW165" s="75"/>
      <c r="AX165" s="75"/>
      <c r="AY165" s="75"/>
      <c r="AZ165" s="75"/>
    </row>
    <row r="166" spans="2:52" ht="57.75" customHeight="1" x14ac:dyDescent="0.3">
      <c r="B166" s="123" t="str">
        <f t="shared" si="50"/>
        <v>-</v>
      </c>
      <c r="C166" s="18"/>
      <c r="D166" s="24"/>
      <c r="E166" s="23"/>
      <c r="F166" s="132"/>
      <c r="G166" s="131"/>
      <c r="H166" s="23"/>
      <c r="I166" s="18"/>
      <c r="J166" s="79">
        <f t="shared" si="51"/>
        <v>0</v>
      </c>
      <c r="K166" s="18"/>
      <c r="L166" s="79">
        <f t="shared" si="52"/>
        <v>0</v>
      </c>
      <c r="M166" s="18"/>
      <c r="N166" s="79">
        <f t="shared" si="53"/>
        <v>0</v>
      </c>
      <c r="O166" s="18"/>
      <c r="P166" s="79">
        <f t="shared" si="44"/>
        <v>0</v>
      </c>
      <c r="Q166" s="18"/>
      <c r="R166" s="79">
        <f t="shared" si="45"/>
        <v>0</v>
      </c>
      <c r="S166" s="18"/>
      <c r="T166" s="79">
        <f t="shared" si="46"/>
        <v>0</v>
      </c>
      <c r="U166" s="18"/>
      <c r="V166" s="79">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5"/>
      <c r="AP166" s="75"/>
      <c r="AQ166" s="75"/>
      <c r="AR166" s="75"/>
      <c r="AS166" s="75"/>
      <c r="AT166" s="75"/>
      <c r="AU166" s="75"/>
      <c r="AV166" s="75"/>
      <c r="AW166" s="75"/>
      <c r="AX166" s="75"/>
      <c r="AY166" s="75"/>
      <c r="AZ166" s="75"/>
    </row>
    <row r="167" spans="2:52" ht="57.75" customHeight="1" x14ac:dyDescent="0.3">
      <c r="B167" s="123" t="str">
        <f t="shared" si="50"/>
        <v>-</v>
      </c>
      <c r="C167" s="18"/>
      <c r="D167" s="24"/>
      <c r="E167" s="23"/>
      <c r="F167" s="132"/>
      <c r="G167" s="131"/>
      <c r="H167" s="23"/>
      <c r="I167" s="18"/>
      <c r="J167" s="79">
        <f t="shared" si="51"/>
        <v>0</v>
      </c>
      <c r="K167" s="18"/>
      <c r="L167" s="79">
        <f t="shared" si="52"/>
        <v>0</v>
      </c>
      <c r="M167" s="18"/>
      <c r="N167" s="79">
        <f t="shared" si="53"/>
        <v>0</v>
      </c>
      <c r="O167" s="18"/>
      <c r="P167" s="79">
        <f t="shared" si="44"/>
        <v>0</v>
      </c>
      <c r="Q167" s="18"/>
      <c r="R167" s="79">
        <f t="shared" si="45"/>
        <v>0</v>
      </c>
      <c r="S167" s="18"/>
      <c r="T167" s="79">
        <f t="shared" si="46"/>
        <v>0</v>
      </c>
      <c r="U167" s="18"/>
      <c r="V167" s="79">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5"/>
      <c r="AP167" s="75"/>
      <c r="AQ167" s="75"/>
      <c r="AR167" s="75"/>
      <c r="AS167" s="75"/>
      <c r="AT167" s="75"/>
      <c r="AU167" s="75"/>
      <c r="AV167" s="75"/>
      <c r="AW167" s="75"/>
      <c r="AX167" s="75"/>
      <c r="AY167" s="75"/>
      <c r="AZ167" s="75"/>
    </row>
    <row r="168" spans="2:52" ht="57.75" customHeight="1" x14ac:dyDescent="0.3">
      <c r="B168" s="123" t="str">
        <f t="shared" si="50"/>
        <v>-</v>
      </c>
      <c r="C168" s="18"/>
      <c r="D168" s="24"/>
      <c r="E168" s="23"/>
      <c r="F168" s="132"/>
      <c r="G168" s="131"/>
      <c r="H168" s="23"/>
      <c r="I168" s="18"/>
      <c r="J168" s="79">
        <f t="shared" si="51"/>
        <v>0</v>
      </c>
      <c r="K168" s="18"/>
      <c r="L168" s="79">
        <f t="shared" si="52"/>
        <v>0</v>
      </c>
      <c r="M168" s="18"/>
      <c r="N168" s="79">
        <f t="shared" si="53"/>
        <v>0</v>
      </c>
      <c r="O168" s="18"/>
      <c r="P168" s="79">
        <f t="shared" si="44"/>
        <v>0</v>
      </c>
      <c r="Q168" s="18"/>
      <c r="R168" s="79">
        <f t="shared" si="45"/>
        <v>0</v>
      </c>
      <c r="S168" s="18"/>
      <c r="T168" s="79">
        <f t="shared" si="46"/>
        <v>0</v>
      </c>
      <c r="U168" s="18"/>
      <c r="V168" s="79">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5"/>
      <c r="AP168" s="75"/>
      <c r="AQ168" s="75"/>
      <c r="AR168" s="75"/>
      <c r="AS168" s="75"/>
      <c r="AT168" s="75"/>
      <c r="AU168" s="75"/>
      <c r="AV168" s="75"/>
      <c r="AW168" s="75"/>
      <c r="AX168" s="75"/>
      <c r="AY168" s="75"/>
      <c r="AZ168" s="75"/>
    </row>
    <row r="169" spans="2:52" ht="57.75" customHeight="1" x14ac:dyDescent="0.3">
      <c r="B169" s="123" t="str">
        <f t="shared" si="50"/>
        <v>-</v>
      </c>
      <c r="C169" s="18"/>
      <c r="D169" s="24"/>
      <c r="E169" s="23"/>
      <c r="F169" s="132"/>
      <c r="G169" s="131"/>
      <c r="H169" s="23"/>
      <c r="I169" s="18"/>
      <c r="J169" s="79">
        <f t="shared" si="51"/>
        <v>0</v>
      </c>
      <c r="K169" s="18"/>
      <c r="L169" s="79">
        <f t="shared" si="52"/>
        <v>0</v>
      </c>
      <c r="M169" s="18"/>
      <c r="N169" s="79">
        <f t="shared" si="53"/>
        <v>0</v>
      </c>
      <c r="O169" s="18"/>
      <c r="P169" s="79">
        <f t="shared" si="44"/>
        <v>0</v>
      </c>
      <c r="Q169" s="18"/>
      <c r="R169" s="79">
        <f t="shared" si="45"/>
        <v>0</v>
      </c>
      <c r="S169" s="18"/>
      <c r="T169" s="79">
        <f t="shared" si="46"/>
        <v>0</v>
      </c>
      <c r="U169" s="18"/>
      <c r="V169" s="79">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5"/>
      <c r="AP169" s="75"/>
      <c r="AQ169" s="75"/>
      <c r="AR169" s="75"/>
      <c r="AS169" s="75"/>
      <c r="AT169" s="75"/>
      <c r="AU169" s="75"/>
      <c r="AV169" s="75"/>
      <c r="AW169" s="75"/>
      <c r="AX169" s="75"/>
      <c r="AY169" s="75"/>
      <c r="AZ169" s="75"/>
    </row>
    <row r="170" spans="2:52" ht="57.75" customHeight="1" x14ac:dyDescent="0.3">
      <c r="B170" s="123" t="str">
        <f t="shared" si="50"/>
        <v>-</v>
      </c>
      <c r="C170" s="18"/>
      <c r="D170" s="24"/>
      <c r="E170" s="23"/>
      <c r="F170" s="132"/>
      <c r="G170" s="131"/>
      <c r="H170" s="23"/>
      <c r="I170" s="18"/>
      <c r="J170" s="79">
        <f t="shared" si="51"/>
        <v>0</v>
      </c>
      <c r="K170" s="18"/>
      <c r="L170" s="79">
        <f t="shared" si="52"/>
        <v>0</v>
      </c>
      <c r="M170" s="18"/>
      <c r="N170" s="79">
        <f t="shared" si="53"/>
        <v>0</v>
      </c>
      <c r="O170" s="18"/>
      <c r="P170" s="79">
        <f t="shared" si="44"/>
        <v>0</v>
      </c>
      <c r="Q170" s="18"/>
      <c r="R170" s="79">
        <f t="shared" si="45"/>
        <v>0</v>
      </c>
      <c r="S170" s="18"/>
      <c r="T170" s="79">
        <f t="shared" si="46"/>
        <v>0</v>
      </c>
      <c r="U170" s="18"/>
      <c r="V170" s="79">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5"/>
      <c r="AP170" s="75"/>
      <c r="AQ170" s="75"/>
      <c r="AR170" s="75"/>
      <c r="AS170" s="75"/>
      <c r="AT170" s="75"/>
      <c r="AU170" s="75"/>
      <c r="AV170" s="75"/>
      <c r="AW170" s="75"/>
      <c r="AX170" s="75"/>
      <c r="AY170" s="75"/>
      <c r="AZ170" s="75"/>
    </row>
    <row r="171" spans="2:52" ht="57.75" customHeight="1" x14ac:dyDescent="0.3">
      <c r="B171" s="123" t="str">
        <f t="shared" si="50"/>
        <v>-</v>
      </c>
      <c r="C171" s="18"/>
      <c r="D171" s="24"/>
      <c r="E171" s="23"/>
      <c r="F171" s="132"/>
      <c r="G171" s="131"/>
      <c r="H171" s="23"/>
      <c r="I171" s="18"/>
      <c r="J171" s="79">
        <f t="shared" si="51"/>
        <v>0</v>
      </c>
      <c r="K171" s="18"/>
      <c r="L171" s="79">
        <f t="shared" si="52"/>
        <v>0</v>
      </c>
      <c r="M171" s="18"/>
      <c r="N171" s="79">
        <f t="shared" si="53"/>
        <v>0</v>
      </c>
      <c r="O171" s="18"/>
      <c r="P171" s="79">
        <f t="shared" si="44"/>
        <v>0</v>
      </c>
      <c r="Q171" s="18"/>
      <c r="R171" s="79">
        <f t="shared" si="45"/>
        <v>0</v>
      </c>
      <c r="S171" s="18"/>
      <c r="T171" s="79">
        <f t="shared" si="46"/>
        <v>0</v>
      </c>
      <c r="U171" s="18"/>
      <c r="V171" s="79">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5"/>
      <c r="AP171" s="75"/>
      <c r="AQ171" s="75"/>
      <c r="AR171" s="75"/>
      <c r="AS171" s="75"/>
      <c r="AT171" s="75"/>
      <c r="AU171" s="75"/>
      <c r="AV171" s="75"/>
      <c r="AW171" s="75"/>
      <c r="AX171" s="75"/>
      <c r="AY171" s="75"/>
      <c r="AZ171" s="75"/>
    </row>
    <row r="172" spans="2:52" ht="57.75" customHeight="1" x14ac:dyDescent="0.3">
      <c r="B172" s="123" t="str">
        <f t="shared" si="50"/>
        <v>-</v>
      </c>
      <c r="C172" s="18"/>
      <c r="D172" s="24"/>
      <c r="E172" s="23"/>
      <c r="F172" s="132"/>
      <c r="G172" s="131"/>
      <c r="H172" s="23"/>
      <c r="I172" s="18"/>
      <c r="J172" s="79">
        <f t="shared" si="51"/>
        <v>0</v>
      </c>
      <c r="K172" s="18"/>
      <c r="L172" s="79">
        <f t="shared" si="52"/>
        <v>0</v>
      </c>
      <c r="M172" s="18"/>
      <c r="N172" s="79">
        <f t="shared" si="53"/>
        <v>0</v>
      </c>
      <c r="O172" s="18"/>
      <c r="P172" s="79">
        <f t="shared" si="44"/>
        <v>0</v>
      </c>
      <c r="Q172" s="18"/>
      <c r="R172" s="79">
        <f t="shared" si="45"/>
        <v>0</v>
      </c>
      <c r="S172" s="18"/>
      <c r="T172" s="79">
        <f t="shared" si="46"/>
        <v>0</v>
      </c>
      <c r="U172" s="18"/>
      <c r="V172" s="79">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5"/>
      <c r="AP172" s="75"/>
      <c r="AQ172" s="75"/>
      <c r="AR172" s="75"/>
      <c r="AS172" s="75"/>
      <c r="AT172" s="75"/>
      <c r="AU172" s="75"/>
      <c r="AV172" s="75"/>
      <c r="AW172" s="75"/>
      <c r="AX172" s="75"/>
      <c r="AY172" s="75"/>
      <c r="AZ172" s="75"/>
    </row>
    <row r="173" spans="2:52" ht="57.75" customHeight="1" x14ac:dyDescent="0.3">
      <c r="B173" s="123" t="str">
        <f t="shared" si="50"/>
        <v>-</v>
      </c>
      <c r="C173" s="18"/>
      <c r="D173" s="24"/>
      <c r="E173" s="23"/>
      <c r="F173" s="132"/>
      <c r="G173" s="131"/>
      <c r="H173" s="23"/>
      <c r="I173" s="18"/>
      <c r="J173" s="79">
        <f t="shared" si="51"/>
        <v>0</v>
      </c>
      <c r="K173" s="18"/>
      <c r="L173" s="79">
        <f t="shared" si="52"/>
        <v>0</v>
      </c>
      <c r="M173" s="18"/>
      <c r="N173" s="79">
        <f t="shared" si="53"/>
        <v>0</v>
      </c>
      <c r="O173" s="18"/>
      <c r="P173" s="79">
        <f t="shared" si="44"/>
        <v>0</v>
      </c>
      <c r="Q173" s="18"/>
      <c r="R173" s="79">
        <f t="shared" si="45"/>
        <v>0</v>
      </c>
      <c r="S173" s="18"/>
      <c r="T173" s="79">
        <f t="shared" si="46"/>
        <v>0</v>
      </c>
      <c r="U173" s="18"/>
      <c r="V173" s="79">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5"/>
      <c r="AP173" s="75"/>
      <c r="AQ173" s="75"/>
      <c r="AR173" s="75"/>
      <c r="AS173" s="75"/>
      <c r="AT173" s="75"/>
      <c r="AU173" s="75"/>
      <c r="AV173" s="75"/>
      <c r="AW173" s="75"/>
      <c r="AX173" s="75"/>
      <c r="AY173" s="75"/>
      <c r="AZ173" s="75"/>
    </row>
    <row r="174" spans="2:52" ht="57.75" customHeight="1" x14ac:dyDescent="0.3">
      <c r="B174" s="123" t="str">
        <f t="shared" si="50"/>
        <v>-</v>
      </c>
      <c r="C174" s="18"/>
      <c r="D174" s="24"/>
      <c r="E174" s="23"/>
      <c r="F174" s="132"/>
      <c r="G174" s="131"/>
      <c r="H174" s="23"/>
      <c r="I174" s="18"/>
      <c r="J174" s="79">
        <f t="shared" si="51"/>
        <v>0</v>
      </c>
      <c r="K174" s="18"/>
      <c r="L174" s="79">
        <f t="shared" si="52"/>
        <v>0</v>
      </c>
      <c r="M174" s="18"/>
      <c r="N174" s="79">
        <f t="shared" si="53"/>
        <v>0</v>
      </c>
      <c r="O174" s="18"/>
      <c r="P174" s="79">
        <f t="shared" si="44"/>
        <v>0</v>
      </c>
      <c r="Q174" s="18"/>
      <c r="R174" s="79">
        <f t="shared" si="45"/>
        <v>0</v>
      </c>
      <c r="S174" s="18"/>
      <c r="T174" s="79">
        <f t="shared" si="46"/>
        <v>0</v>
      </c>
      <c r="U174" s="18"/>
      <c r="V174" s="79">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5"/>
      <c r="AP174" s="75"/>
      <c r="AQ174" s="75"/>
      <c r="AR174" s="75"/>
      <c r="AS174" s="75"/>
      <c r="AT174" s="75"/>
      <c r="AU174" s="75"/>
      <c r="AV174" s="75"/>
      <c r="AW174" s="75"/>
      <c r="AX174" s="75"/>
      <c r="AY174" s="75"/>
      <c r="AZ174" s="75"/>
    </row>
    <row r="175" spans="2:52" ht="57.75" customHeight="1" x14ac:dyDescent="0.3">
      <c r="B175" s="123" t="str">
        <f t="shared" si="50"/>
        <v>-</v>
      </c>
      <c r="C175" s="18"/>
      <c r="D175" s="24"/>
      <c r="E175" s="23"/>
      <c r="F175" s="132"/>
      <c r="G175" s="131"/>
      <c r="H175" s="23"/>
      <c r="I175" s="18"/>
      <c r="J175" s="79">
        <f t="shared" si="51"/>
        <v>0</v>
      </c>
      <c r="K175" s="18"/>
      <c r="L175" s="79">
        <f t="shared" si="52"/>
        <v>0</v>
      </c>
      <c r="M175" s="18"/>
      <c r="N175" s="79">
        <f t="shared" si="53"/>
        <v>0</v>
      </c>
      <c r="O175" s="18"/>
      <c r="P175" s="79">
        <f t="shared" si="44"/>
        <v>0</v>
      </c>
      <c r="Q175" s="18"/>
      <c r="R175" s="79">
        <f t="shared" si="45"/>
        <v>0</v>
      </c>
      <c r="S175" s="18"/>
      <c r="T175" s="79">
        <f t="shared" si="46"/>
        <v>0</v>
      </c>
      <c r="U175" s="18"/>
      <c r="V175" s="79">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5"/>
      <c r="AP175" s="75"/>
      <c r="AQ175" s="75"/>
      <c r="AR175" s="75"/>
      <c r="AS175" s="75"/>
      <c r="AT175" s="75"/>
      <c r="AU175" s="75"/>
      <c r="AV175" s="75"/>
      <c r="AW175" s="75"/>
      <c r="AX175" s="75"/>
      <c r="AY175" s="75"/>
      <c r="AZ175" s="75"/>
    </row>
    <row r="176" spans="2:52" ht="57.75" customHeight="1" x14ac:dyDescent="0.3">
      <c r="B176" s="123" t="str">
        <f t="shared" si="50"/>
        <v>-</v>
      </c>
      <c r="C176" s="18"/>
      <c r="D176" s="24"/>
      <c r="E176" s="23"/>
      <c r="F176" s="132"/>
      <c r="G176" s="131"/>
      <c r="H176" s="23"/>
      <c r="I176" s="18"/>
      <c r="J176" s="79">
        <f t="shared" si="51"/>
        <v>0</v>
      </c>
      <c r="K176" s="18"/>
      <c r="L176" s="79">
        <f t="shared" si="52"/>
        <v>0</v>
      </c>
      <c r="M176" s="18"/>
      <c r="N176" s="79">
        <f t="shared" si="53"/>
        <v>0</v>
      </c>
      <c r="O176" s="18"/>
      <c r="P176" s="79">
        <f t="shared" si="44"/>
        <v>0</v>
      </c>
      <c r="Q176" s="18"/>
      <c r="R176" s="79">
        <f t="shared" si="45"/>
        <v>0</v>
      </c>
      <c r="S176" s="18"/>
      <c r="T176" s="79">
        <f t="shared" si="46"/>
        <v>0</v>
      </c>
      <c r="U176" s="18"/>
      <c r="V176" s="79">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5"/>
      <c r="AP176" s="75"/>
      <c r="AQ176" s="75"/>
      <c r="AR176" s="75"/>
      <c r="AS176" s="75"/>
      <c r="AT176" s="75"/>
      <c r="AU176" s="75"/>
      <c r="AV176" s="75"/>
      <c r="AW176" s="75"/>
      <c r="AX176" s="75"/>
      <c r="AY176" s="75"/>
      <c r="AZ176" s="75"/>
    </row>
    <row r="177" spans="2:52" ht="57.75" customHeight="1" x14ac:dyDescent="0.3">
      <c r="B177" s="123" t="str">
        <f t="shared" si="50"/>
        <v>-</v>
      </c>
      <c r="C177" s="18"/>
      <c r="D177" s="24"/>
      <c r="E177" s="23"/>
      <c r="F177" s="132"/>
      <c r="G177" s="131"/>
      <c r="H177" s="23"/>
      <c r="I177" s="18"/>
      <c r="J177" s="79">
        <f t="shared" si="51"/>
        <v>0</v>
      </c>
      <c r="K177" s="18"/>
      <c r="L177" s="79">
        <f t="shared" si="52"/>
        <v>0</v>
      </c>
      <c r="M177" s="18"/>
      <c r="N177" s="79">
        <f t="shared" si="53"/>
        <v>0</v>
      </c>
      <c r="O177" s="18"/>
      <c r="P177" s="79">
        <f t="shared" si="44"/>
        <v>0</v>
      </c>
      <c r="Q177" s="18"/>
      <c r="R177" s="79">
        <f t="shared" si="45"/>
        <v>0</v>
      </c>
      <c r="S177" s="18"/>
      <c r="T177" s="79">
        <f t="shared" si="46"/>
        <v>0</v>
      </c>
      <c r="U177" s="18"/>
      <c r="V177" s="79">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5"/>
      <c r="AP177" s="75"/>
      <c r="AQ177" s="75"/>
      <c r="AR177" s="75"/>
      <c r="AS177" s="75"/>
      <c r="AT177" s="75"/>
      <c r="AU177" s="75"/>
      <c r="AV177" s="75"/>
      <c r="AW177" s="75"/>
      <c r="AX177" s="75"/>
      <c r="AY177" s="75"/>
      <c r="AZ177" s="75"/>
    </row>
    <row r="178" spans="2:52" ht="57.75" customHeight="1" x14ac:dyDescent="0.3">
      <c r="B178" s="123" t="str">
        <f t="shared" si="50"/>
        <v>-</v>
      </c>
      <c r="C178" s="18"/>
      <c r="D178" s="24"/>
      <c r="E178" s="23"/>
      <c r="F178" s="132"/>
      <c r="G178" s="131"/>
      <c r="H178" s="23"/>
      <c r="I178" s="18"/>
      <c r="J178" s="79">
        <f t="shared" si="51"/>
        <v>0</v>
      </c>
      <c r="K178" s="18"/>
      <c r="L178" s="79">
        <f t="shared" si="52"/>
        <v>0</v>
      </c>
      <c r="M178" s="18"/>
      <c r="N178" s="79">
        <f t="shared" si="53"/>
        <v>0</v>
      </c>
      <c r="O178" s="18"/>
      <c r="P178" s="79">
        <f t="shared" si="44"/>
        <v>0</v>
      </c>
      <c r="Q178" s="18"/>
      <c r="R178" s="79">
        <f t="shared" si="45"/>
        <v>0</v>
      </c>
      <c r="S178" s="18"/>
      <c r="T178" s="79">
        <f t="shared" si="46"/>
        <v>0</v>
      </c>
      <c r="U178" s="18"/>
      <c r="V178" s="79">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5"/>
      <c r="AP178" s="75"/>
      <c r="AQ178" s="75"/>
      <c r="AR178" s="75"/>
      <c r="AS178" s="75"/>
      <c r="AT178" s="75"/>
      <c r="AU178" s="75"/>
      <c r="AV178" s="75"/>
      <c r="AW178" s="75"/>
      <c r="AX178" s="75"/>
      <c r="AY178" s="75"/>
      <c r="AZ178" s="75"/>
    </row>
    <row r="179" spans="2:52" ht="57.75" customHeight="1" x14ac:dyDescent="0.3">
      <c r="B179" s="123" t="str">
        <f t="shared" si="50"/>
        <v>-</v>
      </c>
      <c r="C179" s="18"/>
      <c r="D179" s="24"/>
      <c r="E179" s="23"/>
      <c r="F179" s="132"/>
      <c r="G179" s="131"/>
      <c r="H179" s="23"/>
      <c r="I179" s="18"/>
      <c r="J179" s="79">
        <f t="shared" si="51"/>
        <v>0</v>
      </c>
      <c r="K179" s="18"/>
      <c r="L179" s="79">
        <f t="shared" si="52"/>
        <v>0</v>
      </c>
      <c r="M179" s="18"/>
      <c r="N179" s="79">
        <f t="shared" si="53"/>
        <v>0</v>
      </c>
      <c r="O179" s="18"/>
      <c r="P179" s="79">
        <f t="shared" si="44"/>
        <v>0</v>
      </c>
      <c r="Q179" s="18"/>
      <c r="R179" s="79">
        <f t="shared" si="45"/>
        <v>0</v>
      </c>
      <c r="S179" s="18"/>
      <c r="T179" s="79">
        <f t="shared" si="46"/>
        <v>0</v>
      </c>
      <c r="U179" s="18"/>
      <c r="V179" s="79">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5"/>
      <c r="AP179" s="75"/>
      <c r="AQ179" s="75"/>
      <c r="AR179" s="75"/>
      <c r="AS179" s="75"/>
      <c r="AT179" s="75"/>
      <c r="AU179" s="75"/>
      <c r="AV179" s="75"/>
      <c r="AW179" s="75"/>
      <c r="AX179" s="75"/>
      <c r="AY179" s="75"/>
      <c r="AZ179" s="75"/>
    </row>
    <row r="180" spans="2:52" ht="57.75" customHeight="1" x14ac:dyDescent="0.3">
      <c r="B180" s="123" t="str">
        <f t="shared" si="50"/>
        <v>-</v>
      </c>
      <c r="C180" s="18"/>
      <c r="D180" s="24"/>
      <c r="E180" s="23"/>
      <c r="F180" s="132"/>
      <c r="G180" s="131"/>
      <c r="H180" s="23"/>
      <c r="I180" s="18"/>
      <c r="J180" s="79">
        <f t="shared" si="51"/>
        <v>0</v>
      </c>
      <c r="K180" s="18"/>
      <c r="L180" s="79">
        <f t="shared" si="52"/>
        <v>0</v>
      </c>
      <c r="M180" s="18"/>
      <c r="N180" s="79">
        <f t="shared" si="53"/>
        <v>0</v>
      </c>
      <c r="O180" s="18"/>
      <c r="P180" s="79">
        <f t="shared" si="44"/>
        <v>0</v>
      </c>
      <c r="Q180" s="18"/>
      <c r="R180" s="79">
        <f t="shared" si="45"/>
        <v>0</v>
      </c>
      <c r="S180" s="18"/>
      <c r="T180" s="79">
        <f t="shared" si="46"/>
        <v>0</v>
      </c>
      <c r="U180" s="18"/>
      <c r="V180" s="79">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5"/>
      <c r="AP180" s="75"/>
      <c r="AQ180" s="75"/>
      <c r="AR180" s="75"/>
      <c r="AS180" s="75"/>
      <c r="AT180" s="75"/>
      <c r="AU180" s="75"/>
      <c r="AV180" s="75"/>
      <c r="AW180" s="75"/>
      <c r="AX180" s="75"/>
      <c r="AY180" s="75"/>
      <c r="AZ180" s="75"/>
    </row>
    <row r="181" spans="2:52" ht="57.75" customHeight="1" x14ac:dyDescent="0.3">
      <c r="B181" s="123" t="str">
        <f t="shared" si="50"/>
        <v>-</v>
      </c>
      <c r="C181" s="18"/>
      <c r="D181" s="24"/>
      <c r="E181" s="23"/>
      <c r="F181" s="132"/>
      <c r="G181" s="131"/>
      <c r="H181" s="23"/>
      <c r="I181" s="18"/>
      <c r="J181" s="79">
        <f t="shared" si="51"/>
        <v>0</v>
      </c>
      <c r="K181" s="18"/>
      <c r="L181" s="79">
        <f t="shared" si="52"/>
        <v>0</v>
      </c>
      <c r="M181" s="18"/>
      <c r="N181" s="79">
        <f t="shared" si="53"/>
        <v>0</v>
      </c>
      <c r="O181" s="18"/>
      <c r="P181" s="79">
        <f t="shared" si="44"/>
        <v>0</v>
      </c>
      <c r="Q181" s="18"/>
      <c r="R181" s="79">
        <f t="shared" si="45"/>
        <v>0</v>
      </c>
      <c r="S181" s="18"/>
      <c r="T181" s="79">
        <f t="shared" si="46"/>
        <v>0</v>
      </c>
      <c r="U181" s="18"/>
      <c r="V181" s="79">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5"/>
      <c r="AP181" s="75"/>
      <c r="AQ181" s="75"/>
      <c r="AR181" s="75"/>
      <c r="AS181" s="75"/>
      <c r="AT181" s="75"/>
      <c r="AU181" s="75"/>
      <c r="AV181" s="75"/>
      <c r="AW181" s="75"/>
      <c r="AX181" s="75"/>
      <c r="AY181" s="75"/>
      <c r="AZ181" s="75"/>
    </row>
    <row r="182" spans="2:52" ht="57.75" customHeight="1" x14ac:dyDescent="0.3">
      <c r="B182" s="123" t="str">
        <f t="shared" si="50"/>
        <v>-</v>
      </c>
      <c r="C182" s="18"/>
      <c r="D182" s="24"/>
      <c r="E182" s="23"/>
      <c r="F182" s="132"/>
      <c r="G182" s="131"/>
      <c r="H182" s="23"/>
      <c r="I182" s="18"/>
      <c r="J182" s="79">
        <f t="shared" si="51"/>
        <v>0</v>
      </c>
      <c r="K182" s="18"/>
      <c r="L182" s="79">
        <f t="shared" si="52"/>
        <v>0</v>
      </c>
      <c r="M182" s="18"/>
      <c r="N182" s="79">
        <f t="shared" si="53"/>
        <v>0</v>
      </c>
      <c r="O182" s="18"/>
      <c r="P182" s="79">
        <f t="shared" si="44"/>
        <v>0</v>
      </c>
      <c r="Q182" s="18"/>
      <c r="R182" s="79">
        <f t="shared" si="45"/>
        <v>0</v>
      </c>
      <c r="S182" s="18"/>
      <c r="T182" s="79">
        <f t="shared" si="46"/>
        <v>0</v>
      </c>
      <c r="U182" s="18"/>
      <c r="V182" s="79">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5"/>
      <c r="AP182" s="75"/>
      <c r="AQ182" s="75"/>
      <c r="AR182" s="75"/>
      <c r="AS182" s="75"/>
      <c r="AT182" s="75"/>
      <c r="AU182" s="75"/>
      <c r="AV182" s="75"/>
      <c r="AW182" s="75"/>
      <c r="AX182" s="75"/>
      <c r="AY182" s="75"/>
      <c r="AZ182" s="75"/>
    </row>
    <row r="183" spans="2:52" ht="57.75" customHeight="1" x14ac:dyDescent="0.3">
      <c r="B183" s="123" t="str">
        <f t="shared" si="50"/>
        <v>-</v>
      </c>
      <c r="C183" s="18"/>
      <c r="D183" s="24"/>
      <c r="E183" s="23"/>
      <c r="F183" s="132"/>
      <c r="G183" s="131"/>
      <c r="H183" s="23"/>
      <c r="I183" s="18"/>
      <c r="J183" s="79">
        <f t="shared" si="51"/>
        <v>0</v>
      </c>
      <c r="K183" s="18"/>
      <c r="L183" s="79">
        <f t="shared" si="52"/>
        <v>0</v>
      </c>
      <c r="M183" s="18"/>
      <c r="N183" s="79">
        <f t="shared" si="53"/>
        <v>0</v>
      </c>
      <c r="O183" s="18"/>
      <c r="P183" s="79">
        <f t="shared" si="44"/>
        <v>0</v>
      </c>
      <c r="Q183" s="18"/>
      <c r="R183" s="79">
        <f t="shared" si="45"/>
        <v>0</v>
      </c>
      <c r="S183" s="18"/>
      <c r="T183" s="79">
        <f t="shared" si="46"/>
        <v>0</v>
      </c>
      <c r="U183" s="18"/>
      <c r="V183" s="79">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5"/>
      <c r="AP183" s="75"/>
      <c r="AQ183" s="75"/>
      <c r="AR183" s="75"/>
      <c r="AS183" s="75"/>
      <c r="AT183" s="75"/>
      <c r="AU183" s="75"/>
      <c r="AV183" s="75"/>
      <c r="AW183" s="75"/>
      <c r="AX183" s="75"/>
      <c r="AY183" s="75"/>
      <c r="AZ183" s="75"/>
    </row>
    <row r="184" spans="2:52" ht="57.75" customHeight="1" x14ac:dyDescent="0.3">
      <c r="B184" s="123" t="str">
        <f t="shared" si="50"/>
        <v>-</v>
      </c>
      <c r="C184" s="18"/>
      <c r="D184" s="24"/>
      <c r="E184" s="23"/>
      <c r="F184" s="132"/>
      <c r="G184" s="131"/>
      <c r="H184" s="23"/>
      <c r="I184" s="18"/>
      <c r="J184" s="79">
        <f t="shared" si="51"/>
        <v>0</v>
      </c>
      <c r="K184" s="18"/>
      <c r="L184" s="79">
        <f t="shared" si="52"/>
        <v>0</v>
      </c>
      <c r="M184" s="18"/>
      <c r="N184" s="79">
        <f t="shared" si="53"/>
        <v>0</v>
      </c>
      <c r="O184" s="18"/>
      <c r="P184" s="79">
        <f t="shared" si="44"/>
        <v>0</v>
      </c>
      <c r="Q184" s="18"/>
      <c r="R184" s="79">
        <f t="shared" si="45"/>
        <v>0</v>
      </c>
      <c r="S184" s="18"/>
      <c r="T184" s="79">
        <f t="shared" si="46"/>
        <v>0</v>
      </c>
      <c r="U184" s="18"/>
      <c r="V184" s="79">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5"/>
      <c r="AP184" s="75"/>
      <c r="AQ184" s="75"/>
      <c r="AR184" s="75"/>
      <c r="AS184" s="75"/>
      <c r="AT184" s="75"/>
      <c r="AU184" s="75"/>
      <c r="AV184" s="75"/>
      <c r="AW184" s="75"/>
      <c r="AX184" s="75"/>
      <c r="AY184" s="75"/>
      <c r="AZ184" s="75"/>
    </row>
    <row r="185" spans="2:52" ht="57.75" customHeight="1" x14ac:dyDescent="0.3">
      <c r="B185" s="123" t="str">
        <f t="shared" si="50"/>
        <v>-</v>
      </c>
      <c r="C185" s="18"/>
      <c r="D185" s="24"/>
      <c r="E185" s="23"/>
      <c r="F185" s="132"/>
      <c r="G185" s="131"/>
      <c r="H185" s="23"/>
      <c r="I185" s="18"/>
      <c r="J185" s="79">
        <f t="shared" si="51"/>
        <v>0</v>
      </c>
      <c r="K185" s="18"/>
      <c r="L185" s="79">
        <f t="shared" si="52"/>
        <v>0</v>
      </c>
      <c r="M185" s="18"/>
      <c r="N185" s="79">
        <f t="shared" si="53"/>
        <v>0</v>
      </c>
      <c r="O185" s="18"/>
      <c r="P185" s="79">
        <f t="shared" si="44"/>
        <v>0</v>
      </c>
      <c r="Q185" s="18"/>
      <c r="R185" s="79">
        <f t="shared" si="45"/>
        <v>0</v>
      </c>
      <c r="S185" s="18"/>
      <c r="T185" s="79">
        <f t="shared" si="46"/>
        <v>0</v>
      </c>
      <c r="U185" s="18"/>
      <c r="V185" s="79">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5"/>
      <c r="AP185" s="75"/>
      <c r="AQ185" s="75"/>
      <c r="AR185" s="75"/>
      <c r="AS185" s="75"/>
      <c r="AT185" s="75"/>
      <c r="AU185" s="75"/>
      <c r="AV185" s="75"/>
      <c r="AW185" s="75"/>
      <c r="AX185" s="75"/>
      <c r="AY185" s="75"/>
      <c r="AZ185" s="75"/>
    </row>
    <row r="186" spans="2:52" ht="57.75" customHeight="1" x14ac:dyDescent="0.3">
      <c r="B186" s="123" t="str">
        <f t="shared" si="50"/>
        <v>-</v>
      </c>
      <c r="C186" s="18"/>
      <c r="D186" s="24"/>
      <c r="E186" s="23"/>
      <c r="F186" s="132"/>
      <c r="G186" s="131"/>
      <c r="H186" s="23"/>
      <c r="I186" s="18"/>
      <c r="J186" s="79">
        <f t="shared" si="51"/>
        <v>0</v>
      </c>
      <c r="K186" s="18"/>
      <c r="L186" s="79">
        <f t="shared" si="52"/>
        <v>0</v>
      </c>
      <c r="M186" s="18"/>
      <c r="N186" s="79">
        <f t="shared" si="53"/>
        <v>0</v>
      </c>
      <c r="O186" s="18"/>
      <c r="P186" s="79">
        <f t="shared" si="44"/>
        <v>0</v>
      </c>
      <c r="Q186" s="18"/>
      <c r="R186" s="79">
        <f t="shared" si="45"/>
        <v>0</v>
      </c>
      <c r="S186" s="18"/>
      <c r="T186" s="79">
        <f t="shared" si="46"/>
        <v>0</v>
      </c>
      <c r="U186" s="18"/>
      <c r="V186" s="79">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5"/>
      <c r="AP186" s="75"/>
      <c r="AQ186" s="75"/>
      <c r="AR186" s="75"/>
      <c r="AS186" s="75"/>
      <c r="AT186" s="75"/>
      <c r="AU186" s="75"/>
      <c r="AV186" s="75"/>
      <c r="AW186" s="75"/>
      <c r="AX186" s="75"/>
      <c r="AY186" s="75"/>
      <c r="AZ186" s="75"/>
    </row>
    <row r="187" spans="2:52" ht="57.75" customHeight="1" x14ac:dyDescent="0.3">
      <c r="B187" s="123" t="str">
        <f t="shared" si="50"/>
        <v>-</v>
      </c>
      <c r="C187" s="18"/>
      <c r="D187" s="24"/>
      <c r="E187" s="23"/>
      <c r="F187" s="132"/>
      <c r="G187" s="131"/>
      <c r="H187" s="23"/>
      <c r="I187" s="18"/>
      <c r="J187" s="79">
        <f t="shared" si="51"/>
        <v>0</v>
      </c>
      <c r="K187" s="18"/>
      <c r="L187" s="79">
        <f t="shared" si="52"/>
        <v>0</v>
      </c>
      <c r="M187" s="18"/>
      <c r="N187" s="79">
        <f t="shared" si="53"/>
        <v>0</v>
      </c>
      <c r="O187" s="18"/>
      <c r="P187" s="79">
        <f t="shared" si="44"/>
        <v>0</v>
      </c>
      <c r="Q187" s="18"/>
      <c r="R187" s="79">
        <f t="shared" si="45"/>
        <v>0</v>
      </c>
      <c r="S187" s="18"/>
      <c r="T187" s="79">
        <f t="shared" si="46"/>
        <v>0</v>
      </c>
      <c r="U187" s="18"/>
      <c r="V187" s="79">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5"/>
      <c r="AP187" s="75"/>
      <c r="AQ187" s="75"/>
      <c r="AR187" s="75"/>
      <c r="AS187" s="75"/>
      <c r="AT187" s="75"/>
      <c r="AU187" s="75"/>
      <c r="AV187" s="75"/>
      <c r="AW187" s="75"/>
      <c r="AX187" s="75"/>
      <c r="AY187" s="75"/>
      <c r="AZ187" s="75"/>
    </row>
    <row r="188" spans="2:52" ht="57.75" customHeight="1" x14ac:dyDescent="0.3">
      <c r="B188" s="123" t="str">
        <f t="shared" si="50"/>
        <v>-</v>
      </c>
      <c r="C188" s="18"/>
      <c r="D188" s="24"/>
      <c r="E188" s="23"/>
      <c r="F188" s="132"/>
      <c r="G188" s="131"/>
      <c r="H188" s="23"/>
      <c r="I188" s="18"/>
      <c r="J188" s="79">
        <f t="shared" si="51"/>
        <v>0</v>
      </c>
      <c r="K188" s="18"/>
      <c r="L188" s="79">
        <f t="shared" si="52"/>
        <v>0</v>
      </c>
      <c r="M188" s="18"/>
      <c r="N188" s="79">
        <f t="shared" si="53"/>
        <v>0</v>
      </c>
      <c r="O188" s="18"/>
      <c r="P188" s="79">
        <f t="shared" si="44"/>
        <v>0</v>
      </c>
      <c r="Q188" s="18"/>
      <c r="R188" s="79">
        <f t="shared" si="45"/>
        <v>0</v>
      </c>
      <c r="S188" s="18"/>
      <c r="T188" s="79">
        <f t="shared" si="46"/>
        <v>0</v>
      </c>
      <c r="U188" s="18"/>
      <c r="V188" s="79">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5"/>
      <c r="AP188" s="75"/>
      <c r="AQ188" s="75"/>
      <c r="AR188" s="75"/>
      <c r="AS188" s="75"/>
      <c r="AT188" s="75"/>
      <c r="AU188" s="75"/>
      <c r="AV188" s="75"/>
      <c r="AW188" s="75"/>
      <c r="AX188" s="75"/>
      <c r="AY188" s="75"/>
      <c r="AZ188" s="75"/>
    </row>
    <row r="189" spans="2:52" ht="57.75" customHeight="1" x14ac:dyDescent="0.3">
      <c r="B189" s="123" t="str">
        <f t="shared" si="50"/>
        <v>-</v>
      </c>
      <c r="C189" s="18"/>
      <c r="D189" s="24"/>
      <c r="E189" s="23"/>
      <c r="F189" s="132"/>
      <c r="G189" s="131"/>
      <c r="H189" s="23"/>
      <c r="I189" s="18"/>
      <c r="J189" s="79">
        <f t="shared" si="51"/>
        <v>0</v>
      </c>
      <c r="K189" s="18"/>
      <c r="L189" s="79">
        <f t="shared" si="52"/>
        <v>0</v>
      </c>
      <c r="M189" s="18"/>
      <c r="N189" s="79">
        <f t="shared" si="53"/>
        <v>0</v>
      </c>
      <c r="O189" s="18"/>
      <c r="P189" s="79">
        <f t="shared" si="44"/>
        <v>0</v>
      </c>
      <c r="Q189" s="18"/>
      <c r="R189" s="79">
        <f t="shared" si="45"/>
        <v>0</v>
      </c>
      <c r="S189" s="18"/>
      <c r="T189" s="79">
        <f t="shared" si="46"/>
        <v>0</v>
      </c>
      <c r="U189" s="18"/>
      <c r="V189" s="79">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5"/>
      <c r="AP189" s="75"/>
      <c r="AQ189" s="75"/>
      <c r="AR189" s="75"/>
      <c r="AS189" s="75"/>
      <c r="AT189" s="75"/>
      <c r="AU189" s="75"/>
      <c r="AV189" s="75"/>
      <c r="AW189" s="75"/>
      <c r="AX189" s="75"/>
      <c r="AY189" s="75"/>
      <c r="AZ189" s="75"/>
    </row>
    <row r="190" spans="2:52" ht="57.75" customHeight="1" x14ac:dyDescent="0.3">
      <c r="B190" s="123" t="str">
        <f t="shared" si="50"/>
        <v>-</v>
      </c>
      <c r="C190" s="18"/>
      <c r="D190" s="24"/>
      <c r="E190" s="23"/>
      <c r="F190" s="132"/>
      <c r="G190" s="131"/>
      <c r="H190" s="23"/>
      <c r="I190" s="18"/>
      <c r="J190" s="79">
        <f t="shared" si="51"/>
        <v>0</v>
      </c>
      <c r="K190" s="18"/>
      <c r="L190" s="79">
        <f t="shared" si="52"/>
        <v>0</v>
      </c>
      <c r="M190" s="18"/>
      <c r="N190" s="79">
        <f t="shared" si="53"/>
        <v>0</v>
      </c>
      <c r="O190" s="18"/>
      <c r="P190" s="79">
        <f t="shared" si="44"/>
        <v>0</v>
      </c>
      <c r="Q190" s="18"/>
      <c r="R190" s="79">
        <f t="shared" si="45"/>
        <v>0</v>
      </c>
      <c r="S190" s="18"/>
      <c r="T190" s="79">
        <f t="shared" si="46"/>
        <v>0</v>
      </c>
      <c r="U190" s="18"/>
      <c r="V190" s="79">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5"/>
      <c r="AP190" s="75"/>
      <c r="AQ190" s="75"/>
      <c r="AR190" s="75"/>
      <c r="AS190" s="75"/>
      <c r="AT190" s="75"/>
      <c r="AU190" s="75"/>
      <c r="AV190" s="75"/>
      <c r="AW190" s="75"/>
      <c r="AX190" s="75"/>
      <c r="AY190" s="75"/>
      <c r="AZ190" s="75"/>
    </row>
    <row r="191" spans="2:52" ht="57.75" customHeight="1" x14ac:dyDescent="0.3">
      <c r="B191" s="123" t="str">
        <f t="shared" si="50"/>
        <v>-</v>
      </c>
      <c r="C191" s="18"/>
      <c r="D191" s="24"/>
      <c r="E191" s="23"/>
      <c r="F191" s="132"/>
      <c r="G191" s="131"/>
      <c r="H191" s="23"/>
      <c r="I191" s="18"/>
      <c r="J191" s="79">
        <f t="shared" si="51"/>
        <v>0</v>
      </c>
      <c r="K191" s="18"/>
      <c r="L191" s="79">
        <f t="shared" si="52"/>
        <v>0</v>
      </c>
      <c r="M191" s="18"/>
      <c r="N191" s="79">
        <f t="shared" si="53"/>
        <v>0</v>
      </c>
      <c r="O191" s="18"/>
      <c r="P191" s="79">
        <f t="shared" si="44"/>
        <v>0</v>
      </c>
      <c r="Q191" s="18"/>
      <c r="R191" s="79">
        <f t="shared" si="45"/>
        <v>0</v>
      </c>
      <c r="S191" s="18"/>
      <c r="T191" s="79">
        <f t="shared" si="46"/>
        <v>0</v>
      </c>
      <c r="U191" s="18"/>
      <c r="V191" s="79">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5"/>
      <c r="AP191" s="75"/>
      <c r="AQ191" s="75"/>
      <c r="AR191" s="75"/>
      <c r="AS191" s="75"/>
      <c r="AT191" s="75"/>
      <c r="AU191" s="75"/>
      <c r="AV191" s="75"/>
      <c r="AW191" s="75"/>
      <c r="AX191" s="75"/>
      <c r="AY191" s="75"/>
      <c r="AZ191" s="75"/>
    </row>
    <row r="192" spans="2:52" ht="57.75" customHeight="1" x14ac:dyDescent="0.3">
      <c r="B192" s="123" t="str">
        <f t="shared" si="50"/>
        <v>-</v>
      </c>
      <c r="C192" s="18"/>
      <c r="D192" s="24"/>
      <c r="E192" s="23"/>
      <c r="F192" s="132"/>
      <c r="G192" s="131"/>
      <c r="H192" s="23"/>
      <c r="I192" s="18"/>
      <c r="J192" s="79">
        <f t="shared" si="51"/>
        <v>0</v>
      </c>
      <c r="K192" s="18"/>
      <c r="L192" s="79">
        <f t="shared" si="52"/>
        <v>0</v>
      </c>
      <c r="M192" s="18"/>
      <c r="N192" s="79">
        <f t="shared" si="53"/>
        <v>0</v>
      </c>
      <c r="O192" s="18"/>
      <c r="P192" s="79">
        <f t="shared" si="44"/>
        <v>0</v>
      </c>
      <c r="Q192" s="18"/>
      <c r="R192" s="79">
        <f t="shared" si="45"/>
        <v>0</v>
      </c>
      <c r="S192" s="18"/>
      <c r="T192" s="79">
        <f t="shared" si="46"/>
        <v>0</v>
      </c>
      <c r="U192" s="18"/>
      <c r="V192" s="79">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5"/>
      <c r="AP192" s="75"/>
      <c r="AQ192" s="75"/>
      <c r="AR192" s="75"/>
      <c r="AS192" s="75"/>
      <c r="AT192" s="75"/>
      <c r="AU192" s="75"/>
      <c r="AV192" s="75"/>
      <c r="AW192" s="75"/>
      <c r="AX192" s="75"/>
      <c r="AY192" s="75"/>
      <c r="AZ192" s="75"/>
    </row>
    <row r="193" spans="2:52" ht="57.75" customHeight="1" x14ac:dyDescent="0.3">
      <c r="B193" s="123" t="str">
        <f t="shared" si="50"/>
        <v>-</v>
      </c>
      <c r="C193" s="18"/>
      <c r="D193" s="24"/>
      <c r="E193" s="23"/>
      <c r="F193" s="132"/>
      <c r="G193" s="131"/>
      <c r="H193" s="23"/>
      <c r="I193" s="18"/>
      <c r="J193" s="79">
        <f t="shared" si="51"/>
        <v>0</v>
      </c>
      <c r="K193" s="18"/>
      <c r="L193" s="79">
        <f t="shared" si="52"/>
        <v>0</v>
      </c>
      <c r="M193" s="18"/>
      <c r="N193" s="79">
        <f t="shared" si="53"/>
        <v>0</v>
      </c>
      <c r="O193" s="18"/>
      <c r="P193" s="79">
        <f t="shared" si="44"/>
        <v>0</v>
      </c>
      <c r="Q193" s="18"/>
      <c r="R193" s="79">
        <f t="shared" si="45"/>
        <v>0</v>
      </c>
      <c r="S193" s="18"/>
      <c r="T193" s="79">
        <f t="shared" si="46"/>
        <v>0</v>
      </c>
      <c r="U193" s="18"/>
      <c r="V193" s="79">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5"/>
      <c r="AP193" s="75"/>
      <c r="AQ193" s="75"/>
      <c r="AR193" s="75"/>
      <c r="AS193" s="75"/>
      <c r="AT193" s="75"/>
      <c r="AU193" s="75"/>
      <c r="AV193" s="75"/>
      <c r="AW193" s="75"/>
      <c r="AX193" s="75"/>
      <c r="AY193" s="75"/>
      <c r="AZ193" s="75"/>
    </row>
    <row r="194" spans="2:52" ht="57.75" customHeight="1" x14ac:dyDescent="0.3">
      <c r="B194" s="123" t="str">
        <f t="shared" si="50"/>
        <v>-</v>
      </c>
      <c r="C194" s="18"/>
      <c r="D194" s="24"/>
      <c r="E194" s="23"/>
      <c r="F194" s="132"/>
      <c r="G194" s="131"/>
      <c r="H194" s="23"/>
      <c r="I194" s="18"/>
      <c r="J194" s="79">
        <f t="shared" si="51"/>
        <v>0</v>
      </c>
      <c r="K194" s="18"/>
      <c r="L194" s="79">
        <f t="shared" si="52"/>
        <v>0</v>
      </c>
      <c r="M194" s="18"/>
      <c r="N194" s="79">
        <f t="shared" si="53"/>
        <v>0</v>
      </c>
      <c r="O194" s="18"/>
      <c r="P194" s="79">
        <f t="shared" si="44"/>
        <v>0</v>
      </c>
      <c r="Q194" s="18"/>
      <c r="R194" s="79">
        <f t="shared" si="45"/>
        <v>0</v>
      </c>
      <c r="S194" s="18"/>
      <c r="T194" s="79">
        <f t="shared" si="46"/>
        <v>0</v>
      </c>
      <c r="U194" s="18"/>
      <c r="V194" s="79">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5"/>
      <c r="AP194" s="75"/>
      <c r="AQ194" s="75"/>
      <c r="AR194" s="75"/>
      <c r="AS194" s="75"/>
      <c r="AT194" s="75"/>
      <c r="AU194" s="75"/>
      <c r="AV194" s="75"/>
      <c r="AW194" s="75"/>
      <c r="AX194" s="75"/>
      <c r="AY194" s="75"/>
      <c r="AZ194" s="75"/>
    </row>
    <row r="195" spans="2:52" ht="57.75" customHeight="1" x14ac:dyDescent="0.3">
      <c r="B195" s="123" t="str">
        <f t="shared" si="50"/>
        <v>-</v>
      </c>
      <c r="C195" s="18"/>
      <c r="D195" s="24"/>
      <c r="E195" s="23"/>
      <c r="F195" s="132"/>
      <c r="G195" s="131"/>
      <c r="H195" s="23"/>
      <c r="I195" s="18"/>
      <c r="J195" s="79">
        <f t="shared" si="51"/>
        <v>0</v>
      </c>
      <c r="K195" s="18"/>
      <c r="L195" s="79">
        <f t="shared" si="52"/>
        <v>0</v>
      </c>
      <c r="M195" s="18"/>
      <c r="N195" s="79">
        <f t="shared" si="53"/>
        <v>0</v>
      </c>
      <c r="O195" s="18"/>
      <c r="P195" s="79">
        <f t="shared" si="44"/>
        <v>0</v>
      </c>
      <c r="Q195" s="18"/>
      <c r="R195" s="79">
        <f t="shared" si="45"/>
        <v>0</v>
      </c>
      <c r="S195" s="18"/>
      <c r="T195" s="79">
        <f t="shared" si="46"/>
        <v>0</v>
      </c>
      <c r="U195" s="18"/>
      <c r="V195" s="79">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5"/>
      <c r="AP195" s="75"/>
      <c r="AQ195" s="75"/>
      <c r="AR195" s="75"/>
      <c r="AS195" s="75"/>
      <c r="AT195" s="75"/>
      <c r="AU195" s="75"/>
      <c r="AV195" s="75"/>
      <c r="AW195" s="75"/>
      <c r="AX195" s="75"/>
      <c r="AY195" s="75"/>
      <c r="AZ195" s="75"/>
    </row>
    <row r="196" spans="2:52" ht="57.75" customHeight="1" x14ac:dyDescent="0.3">
      <c r="B196" s="123" t="str">
        <f t="shared" si="50"/>
        <v>-</v>
      </c>
      <c r="C196" s="18"/>
      <c r="D196" s="24"/>
      <c r="E196" s="23"/>
      <c r="F196" s="132"/>
      <c r="G196" s="131"/>
      <c r="H196" s="23"/>
      <c r="I196" s="18"/>
      <c r="J196" s="79">
        <f t="shared" si="51"/>
        <v>0</v>
      </c>
      <c r="K196" s="18"/>
      <c r="L196" s="79">
        <f t="shared" si="52"/>
        <v>0</v>
      </c>
      <c r="M196" s="18"/>
      <c r="N196" s="79">
        <f t="shared" si="53"/>
        <v>0</v>
      </c>
      <c r="O196" s="18"/>
      <c r="P196" s="79">
        <f t="shared" si="44"/>
        <v>0</v>
      </c>
      <c r="Q196" s="18"/>
      <c r="R196" s="79">
        <f t="shared" si="45"/>
        <v>0</v>
      </c>
      <c r="S196" s="18"/>
      <c r="T196" s="79">
        <f t="shared" si="46"/>
        <v>0</v>
      </c>
      <c r="U196" s="18"/>
      <c r="V196" s="79">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5"/>
      <c r="AP196" s="75"/>
      <c r="AQ196" s="75"/>
      <c r="AR196" s="75"/>
      <c r="AS196" s="75"/>
      <c r="AT196" s="75"/>
      <c r="AU196" s="75"/>
      <c r="AV196" s="75"/>
      <c r="AW196" s="75"/>
      <c r="AX196" s="75"/>
      <c r="AY196" s="75"/>
      <c r="AZ196" s="75"/>
    </row>
    <row r="197" spans="2:52" ht="57.75" customHeight="1" x14ac:dyDescent="0.3">
      <c r="B197" s="123" t="str">
        <f t="shared" si="50"/>
        <v>-</v>
      </c>
      <c r="C197" s="18"/>
      <c r="D197" s="24"/>
      <c r="E197" s="23"/>
      <c r="F197" s="132"/>
      <c r="G197" s="131"/>
      <c r="H197" s="23"/>
      <c r="I197" s="18"/>
      <c r="J197" s="79">
        <f t="shared" si="51"/>
        <v>0</v>
      </c>
      <c r="K197" s="18"/>
      <c r="L197" s="79">
        <f t="shared" si="52"/>
        <v>0</v>
      </c>
      <c r="M197" s="18"/>
      <c r="N197" s="79">
        <f t="shared" si="53"/>
        <v>0</v>
      </c>
      <c r="O197" s="18"/>
      <c r="P197" s="79">
        <f t="shared" si="44"/>
        <v>0</v>
      </c>
      <c r="Q197" s="18"/>
      <c r="R197" s="79">
        <f t="shared" si="45"/>
        <v>0</v>
      </c>
      <c r="S197" s="18"/>
      <c r="T197" s="79">
        <f t="shared" si="46"/>
        <v>0</v>
      </c>
      <c r="U197" s="18"/>
      <c r="V197" s="79">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5"/>
      <c r="AP197" s="75"/>
      <c r="AQ197" s="75"/>
      <c r="AR197" s="75"/>
      <c r="AS197" s="75"/>
      <c r="AT197" s="75"/>
      <c r="AU197" s="75"/>
      <c r="AV197" s="75"/>
      <c r="AW197" s="75"/>
      <c r="AX197" s="75"/>
      <c r="AY197" s="75"/>
      <c r="AZ197" s="75"/>
    </row>
    <row r="198" spans="2:52" ht="57.75" customHeight="1" x14ac:dyDescent="0.3">
      <c r="B198" s="123" t="str">
        <f t="shared" si="50"/>
        <v>-</v>
      </c>
      <c r="C198" s="18"/>
      <c r="D198" s="24"/>
      <c r="E198" s="23"/>
      <c r="F198" s="132"/>
      <c r="G198" s="131"/>
      <c r="H198" s="23"/>
      <c r="I198" s="18"/>
      <c r="J198" s="79">
        <f t="shared" si="51"/>
        <v>0</v>
      </c>
      <c r="K198" s="18"/>
      <c r="L198" s="79">
        <f t="shared" si="52"/>
        <v>0</v>
      </c>
      <c r="M198" s="18"/>
      <c r="N198" s="79">
        <f t="shared" si="53"/>
        <v>0</v>
      </c>
      <c r="O198" s="18"/>
      <c r="P198" s="79">
        <f t="shared" si="44"/>
        <v>0</v>
      </c>
      <c r="Q198" s="18"/>
      <c r="R198" s="79">
        <f t="shared" si="45"/>
        <v>0</v>
      </c>
      <c r="S198" s="18"/>
      <c r="T198" s="79">
        <f t="shared" si="46"/>
        <v>0</v>
      </c>
      <c r="U198" s="18"/>
      <c r="V198" s="79">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5"/>
      <c r="AP198" s="75"/>
      <c r="AQ198" s="75"/>
      <c r="AR198" s="75"/>
      <c r="AS198" s="75"/>
      <c r="AT198" s="75"/>
      <c r="AU198" s="75"/>
      <c r="AV198" s="75"/>
      <c r="AW198" s="75"/>
      <c r="AX198" s="75"/>
      <c r="AY198" s="75"/>
      <c r="AZ198" s="75"/>
    </row>
    <row r="199" spans="2:52" ht="57.75" customHeight="1" x14ac:dyDescent="0.3">
      <c r="B199" s="123" t="str">
        <f t="shared" si="50"/>
        <v>-</v>
      </c>
      <c r="C199" s="18"/>
      <c r="D199" s="24"/>
      <c r="E199" s="23"/>
      <c r="F199" s="132"/>
      <c r="G199" s="131"/>
      <c r="H199" s="23"/>
      <c r="I199" s="18"/>
      <c r="J199" s="79">
        <f t="shared" si="51"/>
        <v>0</v>
      </c>
      <c r="K199" s="18"/>
      <c r="L199" s="79">
        <f t="shared" si="52"/>
        <v>0</v>
      </c>
      <c r="M199" s="18"/>
      <c r="N199" s="79">
        <f t="shared" si="53"/>
        <v>0</v>
      </c>
      <c r="O199" s="18"/>
      <c r="P199" s="79">
        <f t="shared" si="44"/>
        <v>0</v>
      </c>
      <c r="Q199" s="18"/>
      <c r="R199" s="79">
        <f t="shared" si="45"/>
        <v>0</v>
      </c>
      <c r="S199" s="18"/>
      <c r="T199" s="79">
        <f t="shared" si="46"/>
        <v>0</v>
      </c>
      <c r="U199" s="18"/>
      <c r="V199" s="79">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5"/>
      <c r="AP199" s="75"/>
      <c r="AQ199" s="75"/>
      <c r="AR199" s="75"/>
      <c r="AS199" s="75"/>
      <c r="AT199" s="75"/>
      <c r="AU199" s="75"/>
      <c r="AV199" s="75"/>
      <c r="AW199" s="75"/>
      <c r="AX199" s="75"/>
      <c r="AY199" s="75"/>
      <c r="AZ199" s="75"/>
    </row>
    <row r="200" spans="2:52" ht="57.75" customHeight="1" x14ac:dyDescent="0.3">
      <c r="B200" s="123" t="str">
        <f t="shared" si="50"/>
        <v>-</v>
      </c>
      <c r="C200" s="18"/>
      <c r="D200" s="24"/>
      <c r="E200" s="23"/>
      <c r="F200" s="132"/>
      <c r="G200" s="131"/>
      <c r="H200" s="23"/>
      <c r="I200" s="18"/>
      <c r="J200" s="79">
        <f t="shared" si="51"/>
        <v>0</v>
      </c>
      <c r="K200" s="18"/>
      <c r="L200" s="79">
        <f t="shared" si="52"/>
        <v>0</v>
      </c>
      <c r="M200" s="18"/>
      <c r="N200" s="79">
        <f t="shared" si="53"/>
        <v>0</v>
      </c>
      <c r="O200" s="18"/>
      <c r="P200" s="79">
        <f t="shared" si="44"/>
        <v>0</v>
      </c>
      <c r="Q200" s="18"/>
      <c r="R200" s="79">
        <f t="shared" si="45"/>
        <v>0</v>
      </c>
      <c r="S200" s="18"/>
      <c r="T200" s="79">
        <f t="shared" si="46"/>
        <v>0</v>
      </c>
      <c r="U200" s="18"/>
      <c r="V200" s="79">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5"/>
      <c r="AP200" s="75"/>
      <c r="AQ200" s="75"/>
      <c r="AR200" s="75"/>
      <c r="AS200" s="75"/>
      <c r="AT200" s="75"/>
      <c r="AU200" s="75"/>
      <c r="AV200" s="75"/>
      <c r="AW200" s="75"/>
      <c r="AX200" s="75"/>
      <c r="AY200" s="75"/>
      <c r="AZ200" s="75"/>
    </row>
    <row r="201" spans="2:52" ht="57.75" customHeight="1" x14ac:dyDescent="0.3">
      <c r="B201" s="123" t="str">
        <f t="shared" si="50"/>
        <v>-</v>
      </c>
      <c r="C201" s="18"/>
      <c r="D201" s="24"/>
      <c r="E201" s="23"/>
      <c r="F201" s="132"/>
      <c r="G201" s="131"/>
      <c r="H201" s="23"/>
      <c r="I201" s="18"/>
      <c r="J201" s="79">
        <f t="shared" si="51"/>
        <v>0</v>
      </c>
      <c r="K201" s="18"/>
      <c r="L201" s="79">
        <f t="shared" si="52"/>
        <v>0</v>
      </c>
      <c r="M201" s="18"/>
      <c r="N201" s="79">
        <f t="shared" si="53"/>
        <v>0</v>
      </c>
      <c r="O201" s="18"/>
      <c r="P201" s="79">
        <f t="shared" ref="P201:P251" si="66">IF(O201="Prevenir",15,IF(O201="Detectar",10,IF(O201="No es un control",0,IF(I201=0,0))))</f>
        <v>0</v>
      </c>
      <c r="Q201" s="18"/>
      <c r="R201" s="79">
        <f t="shared" ref="R201:R251" si="67">IF(Q201="Confiable",15,IF(Q201="No confiable",0,IF(I201=0,0)))</f>
        <v>0</v>
      </c>
      <c r="S201" s="18"/>
      <c r="T201" s="79">
        <f t="shared" ref="T201:T251" si="68">IF(S201="Se investigan y resuelven oportunamente",15,IF(S201="No se investigan y resuelven oportunamente",0,IF(I201=0,0)))</f>
        <v>0</v>
      </c>
      <c r="U201" s="18"/>
      <c r="V201" s="79">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5"/>
      <c r="AP201" s="75"/>
      <c r="AQ201" s="75"/>
      <c r="AR201" s="75"/>
      <c r="AS201" s="75"/>
      <c r="AT201" s="75"/>
      <c r="AU201" s="75"/>
      <c r="AV201" s="75"/>
      <c r="AW201" s="75"/>
      <c r="AX201" s="75"/>
      <c r="AY201" s="75"/>
      <c r="AZ201" s="75"/>
    </row>
    <row r="202" spans="2:52" ht="57.75" customHeight="1" x14ac:dyDescent="0.3">
      <c r="B202" s="123" t="str">
        <f t="shared" ref="B202:B251" si="72">C202&amp;"-"&amp;E202</f>
        <v>-</v>
      </c>
      <c r="C202" s="18"/>
      <c r="D202" s="24"/>
      <c r="E202" s="23"/>
      <c r="F202" s="132"/>
      <c r="G202" s="131"/>
      <c r="H202" s="23"/>
      <c r="I202" s="18"/>
      <c r="J202" s="79">
        <f t="shared" ref="J202:J251" si="73">IF(I202="Asignado",15,IF(I202="No asignado",0,IF(I202=0,0)))</f>
        <v>0</v>
      </c>
      <c r="K202" s="18"/>
      <c r="L202" s="79">
        <f t="shared" ref="L202:L251" si="74">IF(K202="Adecuado",15,IF(K202="Inadecuado",0,IF(I202=0,0)))</f>
        <v>0</v>
      </c>
      <c r="M202" s="18"/>
      <c r="N202" s="79">
        <f t="shared" ref="N202:N251" si="75">IF(M202="Oportuna",15,IF(M202="Inoportuna",0,IF(I202=0,0)))</f>
        <v>0</v>
      </c>
      <c r="O202" s="18"/>
      <c r="P202" s="79">
        <f t="shared" si="66"/>
        <v>0</v>
      </c>
      <c r="Q202" s="18"/>
      <c r="R202" s="79">
        <f t="shared" si="67"/>
        <v>0</v>
      </c>
      <c r="S202" s="18"/>
      <c r="T202" s="79">
        <f t="shared" si="68"/>
        <v>0</v>
      </c>
      <c r="U202" s="18"/>
      <c r="V202" s="79">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5"/>
      <c r="AP202" s="75"/>
      <c r="AQ202" s="75"/>
      <c r="AR202" s="75"/>
      <c r="AS202" s="75"/>
      <c r="AT202" s="75"/>
      <c r="AU202" s="75"/>
      <c r="AV202" s="75"/>
      <c r="AW202" s="75"/>
      <c r="AX202" s="75"/>
      <c r="AY202" s="75"/>
      <c r="AZ202" s="75"/>
    </row>
    <row r="203" spans="2:52" ht="57.75" customHeight="1" x14ac:dyDescent="0.3">
      <c r="B203" s="123" t="str">
        <f t="shared" si="72"/>
        <v>-</v>
      </c>
      <c r="C203" s="18"/>
      <c r="D203" s="24"/>
      <c r="E203" s="23"/>
      <c r="F203" s="132"/>
      <c r="G203" s="131"/>
      <c r="H203" s="23"/>
      <c r="I203" s="18"/>
      <c r="J203" s="79">
        <f t="shared" si="73"/>
        <v>0</v>
      </c>
      <c r="K203" s="18"/>
      <c r="L203" s="79">
        <f t="shared" si="74"/>
        <v>0</v>
      </c>
      <c r="M203" s="18"/>
      <c r="N203" s="79">
        <f t="shared" si="75"/>
        <v>0</v>
      </c>
      <c r="O203" s="18"/>
      <c r="P203" s="79">
        <f t="shared" si="66"/>
        <v>0</v>
      </c>
      <c r="Q203" s="18"/>
      <c r="R203" s="79">
        <f t="shared" si="67"/>
        <v>0</v>
      </c>
      <c r="S203" s="18"/>
      <c r="T203" s="79">
        <f t="shared" si="68"/>
        <v>0</v>
      </c>
      <c r="U203" s="18"/>
      <c r="V203" s="79">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x14ac:dyDescent="0.3">
      <c r="B204" s="123" t="str">
        <f t="shared" si="72"/>
        <v>-</v>
      </c>
      <c r="C204" s="18"/>
      <c r="D204" s="24"/>
      <c r="E204" s="23"/>
      <c r="F204" s="132"/>
      <c r="G204" s="131"/>
      <c r="H204" s="23"/>
      <c r="I204" s="18"/>
      <c r="J204" s="79">
        <f t="shared" si="73"/>
        <v>0</v>
      </c>
      <c r="K204" s="18"/>
      <c r="L204" s="79">
        <f t="shared" si="74"/>
        <v>0</v>
      </c>
      <c r="M204" s="18"/>
      <c r="N204" s="79">
        <f t="shared" si="75"/>
        <v>0</v>
      </c>
      <c r="O204" s="18"/>
      <c r="P204" s="79">
        <f t="shared" si="66"/>
        <v>0</v>
      </c>
      <c r="Q204" s="18"/>
      <c r="R204" s="79">
        <f t="shared" si="67"/>
        <v>0</v>
      </c>
      <c r="S204" s="18"/>
      <c r="T204" s="79">
        <f t="shared" si="68"/>
        <v>0</v>
      </c>
      <c r="U204" s="18"/>
      <c r="V204" s="79">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5"/>
      <c r="AP204" s="75"/>
      <c r="AQ204" s="75"/>
      <c r="AR204" s="75"/>
      <c r="AS204" s="75"/>
      <c r="AT204" s="75"/>
      <c r="AU204" s="75"/>
      <c r="AV204" s="75"/>
      <c r="AW204" s="75"/>
      <c r="AX204" s="75"/>
      <c r="AY204" s="75"/>
      <c r="AZ204" s="75"/>
    </row>
    <row r="205" spans="2:52" ht="57.75" customHeight="1" x14ac:dyDescent="0.3">
      <c r="B205" s="123" t="str">
        <f t="shared" si="72"/>
        <v>-</v>
      </c>
      <c r="C205" s="18"/>
      <c r="D205" s="24"/>
      <c r="E205" s="23"/>
      <c r="F205" s="132"/>
      <c r="G205" s="131"/>
      <c r="H205" s="23"/>
      <c r="I205" s="18"/>
      <c r="J205" s="79">
        <f t="shared" si="73"/>
        <v>0</v>
      </c>
      <c r="K205" s="18"/>
      <c r="L205" s="79">
        <f t="shared" si="74"/>
        <v>0</v>
      </c>
      <c r="M205" s="18"/>
      <c r="N205" s="79">
        <f t="shared" si="75"/>
        <v>0</v>
      </c>
      <c r="O205" s="18"/>
      <c r="P205" s="79">
        <f t="shared" si="66"/>
        <v>0</v>
      </c>
      <c r="Q205" s="18"/>
      <c r="R205" s="79">
        <f t="shared" si="67"/>
        <v>0</v>
      </c>
      <c r="S205" s="18"/>
      <c r="T205" s="79">
        <f t="shared" si="68"/>
        <v>0</v>
      </c>
      <c r="U205" s="18"/>
      <c r="V205" s="79">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5"/>
      <c r="AP205" s="75"/>
      <c r="AQ205" s="75"/>
      <c r="AR205" s="75"/>
      <c r="AS205" s="75"/>
      <c r="AT205" s="75"/>
      <c r="AU205" s="75"/>
      <c r="AV205" s="75"/>
      <c r="AW205" s="75"/>
      <c r="AX205" s="75"/>
      <c r="AY205" s="75"/>
      <c r="AZ205" s="75"/>
    </row>
    <row r="206" spans="2:52" ht="57.75" customHeight="1" x14ac:dyDescent="0.3">
      <c r="B206" s="123" t="str">
        <f t="shared" si="72"/>
        <v>-</v>
      </c>
      <c r="C206" s="18"/>
      <c r="D206" s="24"/>
      <c r="E206" s="23"/>
      <c r="F206" s="132"/>
      <c r="G206" s="131"/>
      <c r="H206" s="23"/>
      <c r="I206" s="18"/>
      <c r="J206" s="79">
        <f t="shared" si="73"/>
        <v>0</v>
      </c>
      <c r="K206" s="18"/>
      <c r="L206" s="79">
        <f t="shared" si="74"/>
        <v>0</v>
      </c>
      <c r="M206" s="18"/>
      <c r="N206" s="79">
        <f t="shared" si="75"/>
        <v>0</v>
      </c>
      <c r="O206" s="18"/>
      <c r="P206" s="79">
        <f t="shared" si="66"/>
        <v>0</v>
      </c>
      <c r="Q206" s="18"/>
      <c r="R206" s="79">
        <f t="shared" si="67"/>
        <v>0</v>
      </c>
      <c r="S206" s="18"/>
      <c r="T206" s="79">
        <f t="shared" si="68"/>
        <v>0</v>
      </c>
      <c r="U206" s="18"/>
      <c r="V206" s="79">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5"/>
      <c r="AP206" s="75"/>
      <c r="AQ206" s="75"/>
      <c r="AR206" s="75"/>
      <c r="AS206" s="75"/>
      <c r="AT206" s="75"/>
      <c r="AU206" s="75"/>
      <c r="AV206" s="75"/>
      <c r="AW206" s="75"/>
      <c r="AX206" s="75"/>
      <c r="AY206" s="75"/>
      <c r="AZ206" s="75"/>
    </row>
    <row r="207" spans="2:52" ht="57.75" customHeight="1" x14ac:dyDescent="0.3">
      <c r="B207" s="123" t="str">
        <f t="shared" si="72"/>
        <v>-</v>
      </c>
      <c r="C207" s="18"/>
      <c r="D207" s="24"/>
      <c r="E207" s="23"/>
      <c r="F207" s="132"/>
      <c r="G207" s="131"/>
      <c r="H207" s="23"/>
      <c r="I207" s="18"/>
      <c r="J207" s="79">
        <f t="shared" si="73"/>
        <v>0</v>
      </c>
      <c r="K207" s="18"/>
      <c r="L207" s="79">
        <f t="shared" si="74"/>
        <v>0</v>
      </c>
      <c r="M207" s="18"/>
      <c r="N207" s="79">
        <f t="shared" si="75"/>
        <v>0</v>
      </c>
      <c r="O207" s="18"/>
      <c r="P207" s="79">
        <f t="shared" si="66"/>
        <v>0</v>
      </c>
      <c r="Q207" s="18"/>
      <c r="R207" s="79">
        <f t="shared" si="67"/>
        <v>0</v>
      </c>
      <c r="S207" s="18"/>
      <c r="T207" s="79">
        <f t="shared" si="68"/>
        <v>0</v>
      </c>
      <c r="U207" s="18"/>
      <c r="V207" s="79">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5"/>
      <c r="AP207" s="75"/>
      <c r="AQ207" s="75"/>
      <c r="AR207" s="75"/>
      <c r="AS207" s="75"/>
      <c r="AT207" s="75"/>
      <c r="AU207" s="75"/>
      <c r="AV207" s="75"/>
      <c r="AW207" s="75"/>
      <c r="AX207" s="75"/>
      <c r="AY207" s="75"/>
      <c r="AZ207" s="75"/>
    </row>
    <row r="208" spans="2:52" ht="57.75" customHeight="1" x14ac:dyDescent="0.3">
      <c r="B208" s="123" t="str">
        <f t="shared" si="72"/>
        <v>-</v>
      </c>
      <c r="C208" s="18"/>
      <c r="D208" s="24"/>
      <c r="E208" s="23"/>
      <c r="F208" s="132"/>
      <c r="G208" s="131"/>
      <c r="H208" s="23"/>
      <c r="I208" s="18"/>
      <c r="J208" s="79">
        <f t="shared" si="73"/>
        <v>0</v>
      </c>
      <c r="K208" s="18"/>
      <c r="L208" s="79">
        <f t="shared" si="74"/>
        <v>0</v>
      </c>
      <c r="M208" s="18"/>
      <c r="N208" s="79">
        <f t="shared" si="75"/>
        <v>0</v>
      </c>
      <c r="O208" s="18"/>
      <c r="P208" s="79">
        <f t="shared" si="66"/>
        <v>0</v>
      </c>
      <c r="Q208" s="18"/>
      <c r="R208" s="79">
        <f t="shared" si="67"/>
        <v>0</v>
      </c>
      <c r="S208" s="18"/>
      <c r="T208" s="79">
        <f t="shared" si="68"/>
        <v>0</v>
      </c>
      <c r="U208" s="18"/>
      <c r="V208" s="79">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5"/>
      <c r="AP208" s="75"/>
      <c r="AQ208" s="75"/>
      <c r="AR208" s="75"/>
      <c r="AS208" s="75"/>
      <c r="AT208" s="75"/>
      <c r="AU208" s="75"/>
      <c r="AV208" s="75"/>
      <c r="AW208" s="75"/>
      <c r="AX208" s="75"/>
      <c r="AY208" s="75"/>
      <c r="AZ208" s="75"/>
    </row>
    <row r="209" spans="2:52" ht="57.75" customHeight="1" x14ac:dyDescent="0.3">
      <c r="B209" s="123" t="str">
        <f t="shared" si="72"/>
        <v>-</v>
      </c>
      <c r="C209" s="18"/>
      <c r="D209" s="24"/>
      <c r="E209" s="23"/>
      <c r="F209" s="132"/>
      <c r="G209" s="131"/>
      <c r="H209" s="23"/>
      <c r="I209" s="18"/>
      <c r="J209" s="79">
        <f t="shared" si="73"/>
        <v>0</v>
      </c>
      <c r="K209" s="18"/>
      <c r="L209" s="79">
        <f t="shared" si="74"/>
        <v>0</v>
      </c>
      <c r="M209" s="18"/>
      <c r="N209" s="79">
        <f t="shared" si="75"/>
        <v>0</v>
      </c>
      <c r="O209" s="18"/>
      <c r="P209" s="79">
        <f t="shared" si="66"/>
        <v>0</v>
      </c>
      <c r="Q209" s="18"/>
      <c r="R209" s="79">
        <f t="shared" si="67"/>
        <v>0</v>
      </c>
      <c r="S209" s="18"/>
      <c r="T209" s="79">
        <f t="shared" si="68"/>
        <v>0</v>
      </c>
      <c r="U209" s="18"/>
      <c r="V209" s="79">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5"/>
      <c r="AP209" s="75"/>
      <c r="AQ209" s="75"/>
      <c r="AR209" s="75"/>
      <c r="AS209" s="75"/>
      <c r="AT209" s="75"/>
      <c r="AU209" s="75"/>
      <c r="AV209" s="75"/>
      <c r="AW209" s="75"/>
      <c r="AX209" s="75"/>
      <c r="AY209" s="75"/>
      <c r="AZ209" s="75"/>
    </row>
    <row r="210" spans="2:52" ht="57.75" customHeight="1" x14ac:dyDescent="0.3">
      <c r="B210" s="123" t="str">
        <f t="shared" si="72"/>
        <v>-</v>
      </c>
      <c r="C210" s="18"/>
      <c r="D210" s="24"/>
      <c r="E210" s="23"/>
      <c r="F210" s="132"/>
      <c r="G210" s="131"/>
      <c r="H210" s="23"/>
      <c r="I210" s="18"/>
      <c r="J210" s="79">
        <f t="shared" si="73"/>
        <v>0</v>
      </c>
      <c r="K210" s="18"/>
      <c r="L210" s="79">
        <f t="shared" si="74"/>
        <v>0</v>
      </c>
      <c r="M210" s="18"/>
      <c r="N210" s="79">
        <f t="shared" si="75"/>
        <v>0</v>
      </c>
      <c r="O210" s="18"/>
      <c r="P210" s="79">
        <f t="shared" si="66"/>
        <v>0</v>
      </c>
      <c r="Q210" s="18"/>
      <c r="R210" s="79">
        <f t="shared" si="67"/>
        <v>0</v>
      </c>
      <c r="S210" s="18"/>
      <c r="T210" s="79">
        <f t="shared" si="68"/>
        <v>0</v>
      </c>
      <c r="U210" s="18"/>
      <c r="V210" s="79">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5"/>
      <c r="AP210" s="75"/>
      <c r="AQ210" s="75"/>
      <c r="AR210" s="75"/>
      <c r="AS210" s="75"/>
      <c r="AT210" s="75"/>
      <c r="AU210" s="75"/>
      <c r="AV210" s="75"/>
      <c r="AW210" s="75"/>
      <c r="AX210" s="75"/>
      <c r="AY210" s="75"/>
      <c r="AZ210" s="75"/>
    </row>
    <row r="211" spans="2:52" ht="57.75" customHeight="1" x14ac:dyDescent="0.3">
      <c r="B211" s="123" t="str">
        <f t="shared" si="72"/>
        <v>-</v>
      </c>
      <c r="C211" s="18"/>
      <c r="D211" s="24"/>
      <c r="E211" s="23"/>
      <c r="F211" s="132"/>
      <c r="G211" s="131"/>
      <c r="H211" s="23"/>
      <c r="I211" s="18"/>
      <c r="J211" s="79">
        <f t="shared" si="73"/>
        <v>0</v>
      </c>
      <c r="K211" s="18"/>
      <c r="L211" s="79">
        <f t="shared" si="74"/>
        <v>0</v>
      </c>
      <c r="M211" s="18"/>
      <c r="N211" s="79">
        <f t="shared" si="75"/>
        <v>0</v>
      </c>
      <c r="O211" s="18"/>
      <c r="P211" s="79">
        <f t="shared" si="66"/>
        <v>0</v>
      </c>
      <c r="Q211" s="18"/>
      <c r="R211" s="79">
        <f t="shared" si="67"/>
        <v>0</v>
      </c>
      <c r="S211" s="18"/>
      <c r="T211" s="79">
        <f t="shared" si="68"/>
        <v>0</v>
      </c>
      <c r="U211" s="18"/>
      <c r="V211" s="79">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5"/>
      <c r="AP211" s="75"/>
      <c r="AQ211" s="75"/>
      <c r="AR211" s="75"/>
      <c r="AS211" s="75"/>
      <c r="AT211" s="75"/>
      <c r="AU211" s="75"/>
      <c r="AV211" s="75"/>
      <c r="AW211" s="75"/>
      <c r="AX211" s="75"/>
      <c r="AY211" s="75"/>
      <c r="AZ211" s="75"/>
    </row>
    <row r="212" spans="2:52" ht="57.75" customHeight="1" x14ac:dyDescent="0.3">
      <c r="B212" s="123" t="str">
        <f t="shared" si="72"/>
        <v>-</v>
      </c>
      <c r="C212" s="18"/>
      <c r="D212" s="24"/>
      <c r="E212" s="23"/>
      <c r="F212" s="132"/>
      <c r="G212" s="131"/>
      <c r="H212" s="23"/>
      <c r="I212" s="18"/>
      <c r="J212" s="79">
        <f t="shared" si="73"/>
        <v>0</v>
      </c>
      <c r="K212" s="18"/>
      <c r="L212" s="79">
        <f t="shared" si="74"/>
        <v>0</v>
      </c>
      <c r="M212" s="18"/>
      <c r="N212" s="79">
        <f t="shared" si="75"/>
        <v>0</v>
      </c>
      <c r="O212" s="18"/>
      <c r="P212" s="79">
        <f t="shared" si="66"/>
        <v>0</v>
      </c>
      <c r="Q212" s="18"/>
      <c r="R212" s="79">
        <f t="shared" si="67"/>
        <v>0</v>
      </c>
      <c r="S212" s="18"/>
      <c r="T212" s="79">
        <f t="shared" si="68"/>
        <v>0</v>
      </c>
      <c r="U212" s="18"/>
      <c r="V212" s="79">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5"/>
      <c r="AP212" s="75"/>
      <c r="AQ212" s="75"/>
      <c r="AR212" s="75"/>
      <c r="AS212" s="75"/>
      <c r="AT212" s="75"/>
      <c r="AU212" s="75"/>
      <c r="AV212" s="75"/>
      <c r="AW212" s="75"/>
      <c r="AX212" s="75"/>
      <c r="AY212" s="75"/>
      <c r="AZ212" s="75"/>
    </row>
    <row r="213" spans="2:52" ht="57.75" customHeight="1" x14ac:dyDescent="0.3">
      <c r="B213" s="123" t="str">
        <f t="shared" si="72"/>
        <v>-</v>
      </c>
      <c r="C213" s="18"/>
      <c r="D213" s="24"/>
      <c r="E213" s="23"/>
      <c r="F213" s="132"/>
      <c r="G213" s="131"/>
      <c r="H213" s="23"/>
      <c r="I213" s="18"/>
      <c r="J213" s="79">
        <f t="shared" si="73"/>
        <v>0</v>
      </c>
      <c r="K213" s="18"/>
      <c r="L213" s="79">
        <f t="shared" si="74"/>
        <v>0</v>
      </c>
      <c r="M213" s="18"/>
      <c r="N213" s="79">
        <f t="shared" si="75"/>
        <v>0</v>
      </c>
      <c r="O213" s="18"/>
      <c r="P213" s="79">
        <f t="shared" si="66"/>
        <v>0</v>
      </c>
      <c r="Q213" s="18"/>
      <c r="R213" s="79">
        <f t="shared" si="67"/>
        <v>0</v>
      </c>
      <c r="S213" s="18"/>
      <c r="T213" s="79">
        <f t="shared" si="68"/>
        <v>0</v>
      </c>
      <c r="U213" s="18"/>
      <c r="V213" s="79">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5"/>
      <c r="AP213" s="75"/>
      <c r="AQ213" s="75"/>
      <c r="AR213" s="75"/>
      <c r="AS213" s="75"/>
      <c r="AT213" s="75"/>
      <c r="AU213" s="75"/>
      <c r="AV213" s="75"/>
      <c r="AW213" s="75"/>
      <c r="AX213" s="75"/>
      <c r="AY213" s="75"/>
      <c r="AZ213" s="75"/>
    </row>
    <row r="214" spans="2:52" ht="57.75" customHeight="1" x14ac:dyDescent="0.3">
      <c r="B214" s="123" t="str">
        <f t="shared" si="72"/>
        <v>-</v>
      </c>
      <c r="C214" s="18"/>
      <c r="D214" s="24"/>
      <c r="E214" s="23"/>
      <c r="F214" s="132"/>
      <c r="G214" s="131"/>
      <c r="H214" s="23"/>
      <c r="I214" s="18"/>
      <c r="J214" s="79">
        <f t="shared" si="73"/>
        <v>0</v>
      </c>
      <c r="K214" s="18"/>
      <c r="L214" s="79">
        <f t="shared" si="74"/>
        <v>0</v>
      </c>
      <c r="M214" s="18"/>
      <c r="N214" s="79">
        <f t="shared" si="75"/>
        <v>0</v>
      </c>
      <c r="O214" s="18"/>
      <c r="P214" s="79">
        <f t="shared" si="66"/>
        <v>0</v>
      </c>
      <c r="Q214" s="18"/>
      <c r="R214" s="79">
        <f t="shared" si="67"/>
        <v>0</v>
      </c>
      <c r="S214" s="18"/>
      <c r="T214" s="79">
        <f t="shared" si="68"/>
        <v>0</v>
      </c>
      <c r="U214" s="18"/>
      <c r="V214" s="79">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5"/>
      <c r="AP214" s="75"/>
      <c r="AQ214" s="75"/>
      <c r="AR214" s="75"/>
      <c r="AS214" s="75"/>
      <c r="AT214" s="75"/>
      <c r="AU214" s="75"/>
      <c r="AV214" s="75"/>
      <c r="AW214" s="75"/>
      <c r="AX214" s="75"/>
      <c r="AY214" s="75"/>
      <c r="AZ214" s="75"/>
    </row>
    <row r="215" spans="2:52" ht="57.75" customHeight="1" x14ac:dyDescent="0.3">
      <c r="B215" s="123" t="str">
        <f t="shared" si="72"/>
        <v>-</v>
      </c>
      <c r="C215" s="18"/>
      <c r="D215" s="24"/>
      <c r="E215" s="23"/>
      <c r="F215" s="132"/>
      <c r="G215" s="131"/>
      <c r="H215" s="23"/>
      <c r="I215" s="18"/>
      <c r="J215" s="79">
        <f t="shared" si="73"/>
        <v>0</v>
      </c>
      <c r="K215" s="18"/>
      <c r="L215" s="79">
        <f t="shared" si="74"/>
        <v>0</v>
      </c>
      <c r="M215" s="18"/>
      <c r="N215" s="79">
        <f t="shared" si="75"/>
        <v>0</v>
      </c>
      <c r="O215" s="18"/>
      <c r="P215" s="79">
        <f t="shared" si="66"/>
        <v>0</v>
      </c>
      <c r="Q215" s="18"/>
      <c r="R215" s="79">
        <f t="shared" si="67"/>
        <v>0</v>
      </c>
      <c r="S215" s="18"/>
      <c r="T215" s="79">
        <f t="shared" si="68"/>
        <v>0</v>
      </c>
      <c r="U215" s="18"/>
      <c r="V215" s="79">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5"/>
      <c r="AP215" s="75"/>
      <c r="AQ215" s="75"/>
      <c r="AR215" s="75"/>
      <c r="AS215" s="75"/>
      <c r="AT215" s="75"/>
      <c r="AU215" s="75"/>
      <c r="AV215" s="75"/>
      <c r="AW215" s="75"/>
      <c r="AX215" s="75"/>
      <c r="AY215" s="75"/>
      <c r="AZ215" s="75"/>
    </row>
    <row r="216" spans="2:52" ht="57.75" customHeight="1" x14ac:dyDescent="0.3">
      <c r="B216" s="123" t="str">
        <f t="shared" si="72"/>
        <v>-</v>
      </c>
      <c r="C216" s="18"/>
      <c r="D216" s="24"/>
      <c r="E216" s="23"/>
      <c r="F216" s="132"/>
      <c r="G216" s="131"/>
      <c r="H216" s="23"/>
      <c r="I216" s="18"/>
      <c r="J216" s="79">
        <f t="shared" si="73"/>
        <v>0</v>
      </c>
      <c r="K216" s="18"/>
      <c r="L216" s="79">
        <f t="shared" si="74"/>
        <v>0</v>
      </c>
      <c r="M216" s="18"/>
      <c r="N216" s="79">
        <f t="shared" si="75"/>
        <v>0</v>
      </c>
      <c r="O216" s="18"/>
      <c r="P216" s="79">
        <f t="shared" si="66"/>
        <v>0</v>
      </c>
      <c r="Q216" s="18"/>
      <c r="R216" s="79">
        <f t="shared" si="67"/>
        <v>0</v>
      </c>
      <c r="S216" s="18"/>
      <c r="T216" s="79">
        <f t="shared" si="68"/>
        <v>0</v>
      </c>
      <c r="U216" s="18"/>
      <c r="V216" s="79">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5"/>
      <c r="AP216" s="75"/>
      <c r="AQ216" s="75"/>
      <c r="AR216" s="75"/>
      <c r="AS216" s="75"/>
      <c r="AT216" s="75"/>
      <c r="AU216" s="75"/>
      <c r="AV216" s="75"/>
      <c r="AW216" s="75"/>
      <c r="AX216" s="75"/>
      <c r="AY216" s="75"/>
      <c r="AZ216" s="75"/>
    </row>
    <row r="217" spans="2:52" ht="57.75" customHeight="1" x14ac:dyDescent="0.3">
      <c r="B217" s="123" t="str">
        <f t="shared" si="72"/>
        <v>-</v>
      </c>
      <c r="C217" s="18"/>
      <c r="D217" s="24"/>
      <c r="E217" s="23"/>
      <c r="F217" s="132"/>
      <c r="G217" s="131"/>
      <c r="H217" s="23"/>
      <c r="I217" s="18"/>
      <c r="J217" s="79">
        <f t="shared" si="73"/>
        <v>0</v>
      </c>
      <c r="K217" s="18"/>
      <c r="L217" s="79">
        <f t="shared" si="74"/>
        <v>0</v>
      </c>
      <c r="M217" s="18"/>
      <c r="N217" s="79">
        <f t="shared" si="75"/>
        <v>0</v>
      </c>
      <c r="O217" s="18"/>
      <c r="P217" s="79">
        <f t="shared" si="66"/>
        <v>0</v>
      </c>
      <c r="Q217" s="18"/>
      <c r="R217" s="79">
        <f t="shared" si="67"/>
        <v>0</v>
      </c>
      <c r="S217" s="18"/>
      <c r="T217" s="79">
        <f t="shared" si="68"/>
        <v>0</v>
      </c>
      <c r="U217" s="18"/>
      <c r="V217" s="79">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5"/>
      <c r="AP217" s="75"/>
      <c r="AQ217" s="75"/>
      <c r="AR217" s="75"/>
      <c r="AS217" s="75"/>
      <c r="AT217" s="75"/>
      <c r="AU217" s="75"/>
      <c r="AV217" s="75"/>
      <c r="AW217" s="75"/>
      <c r="AX217" s="75"/>
      <c r="AY217" s="75"/>
      <c r="AZ217" s="75"/>
    </row>
    <row r="218" spans="2:52" ht="57.75" customHeight="1" x14ac:dyDescent="0.3">
      <c r="B218" s="123" t="str">
        <f t="shared" si="72"/>
        <v>-</v>
      </c>
      <c r="C218" s="18"/>
      <c r="D218" s="24"/>
      <c r="E218" s="23"/>
      <c r="F218" s="132"/>
      <c r="G218" s="131"/>
      <c r="H218" s="23"/>
      <c r="I218" s="18"/>
      <c r="J218" s="79">
        <f t="shared" si="73"/>
        <v>0</v>
      </c>
      <c r="K218" s="18"/>
      <c r="L218" s="79">
        <f t="shared" si="74"/>
        <v>0</v>
      </c>
      <c r="M218" s="18"/>
      <c r="N218" s="79">
        <f t="shared" si="75"/>
        <v>0</v>
      </c>
      <c r="O218" s="18"/>
      <c r="P218" s="79">
        <f t="shared" si="66"/>
        <v>0</v>
      </c>
      <c r="Q218" s="18"/>
      <c r="R218" s="79">
        <f t="shared" si="67"/>
        <v>0</v>
      </c>
      <c r="S218" s="18"/>
      <c r="T218" s="79">
        <f t="shared" si="68"/>
        <v>0</v>
      </c>
      <c r="U218" s="18"/>
      <c r="V218" s="79">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5"/>
      <c r="AP218" s="75"/>
      <c r="AQ218" s="75"/>
      <c r="AR218" s="75"/>
      <c r="AS218" s="75"/>
      <c r="AT218" s="75"/>
      <c r="AU218" s="75"/>
      <c r="AV218" s="75"/>
      <c r="AW218" s="75"/>
      <c r="AX218" s="75"/>
      <c r="AY218" s="75"/>
      <c r="AZ218" s="75"/>
    </row>
    <row r="219" spans="2:52" ht="57.75" customHeight="1" x14ac:dyDescent="0.3">
      <c r="B219" s="123" t="str">
        <f t="shared" si="72"/>
        <v>-</v>
      </c>
      <c r="C219" s="18"/>
      <c r="D219" s="24"/>
      <c r="E219" s="23"/>
      <c r="F219" s="132"/>
      <c r="G219" s="131"/>
      <c r="H219" s="23"/>
      <c r="I219" s="18"/>
      <c r="J219" s="79">
        <f t="shared" si="73"/>
        <v>0</v>
      </c>
      <c r="K219" s="18"/>
      <c r="L219" s="79">
        <f t="shared" si="74"/>
        <v>0</v>
      </c>
      <c r="M219" s="18"/>
      <c r="N219" s="79">
        <f t="shared" si="75"/>
        <v>0</v>
      </c>
      <c r="O219" s="18"/>
      <c r="P219" s="79">
        <f t="shared" si="66"/>
        <v>0</v>
      </c>
      <c r="Q219" s="18"/>
      <c r="R219" s="79">
        <f t="shared" si="67"/>
        <v>0</v>
      </c>
      <c r="S219" s="18"/>
      <c r="T219" s="79">
        <f t="shared" si="68"/>
        <v>0</v>
      </c>
      <c r="U219" s="18"/>
      <c r="V219" s="79">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5"/>
      <c r="AP219" s="75"/>
      <c r="AQ219" s="75"/>
      <c r="AR219" s="75"/>
      <c r="AS219" s="75"/>
      <c r="AT219" s="75"/>
      <c r="AU219" s="75"/>
      <c r="AV219" s="75"/>
      <c r="AW219" s="75"/>
      <c r="AX219" s="75"/>
      <c r="AY219" s="75"/>
      <c r="AZ219" s="75"/>
    </row>
    <row r="220" spans="2:52" ht="57.75" customHeight="1" x14ac:dyDescent="0.3">
      <c r="B220" s="123" t="str">
        <f t="shared" si="72"/>
        <v>-</v>
      </c>
      <c r="C220" s="18"/>
      <c r="D220" s="24"/>
      <c r="E220" s="23"/>
      <c r="F220" s="132"/>
      <c r="G220" s="131"/>
      <c r="H220" s="23"/>
      <c r="I220" s="18"/>
      <c r="J220" s="79">
        <f t="shared" si="73"/>
        <v>0</v>
      </c>
      <c r="K220" s="18"/>
      <c r="L220" s="79">
        <f t="shared" si="74"/>
        <v>0</v>
      </c>
      <c r="M220" s="18"/>
      <c r="N220" s="79">
        <f t="shared" si="75"/>
        <v>0</v>
      </c>
      <c r="O220" s="18"/>
      <c r="P220" s="79">
        <f t="shared" si="66"/>
        <v>0</v>
      </c>
      <c r="Q220" s="18"/>
      <c r="R220" s="79">
        <f t="shared" si="67"/>
        <v>0</v>
      </c>
      <c r="S220" s="18"/>
      <c r="T220" s="79">
        <f t="shared" si="68"/>
        <v>0</v>
      </c>
      <c r="U220" s="18"/>
      <c r="V220" s="79">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5"/>
      <c r="AP220" s="75"/>
      <c r="AQ220" s="75"/>
      <c r="AR220" s="75"/>
      <c r="AS220" s="75"/>
      <c r="AT220" s="75"/>
      <c r="AU220" s="75"/>
      <c r="AV220" s="75"/>
      <c r="AW220" s="75"/>
      <c r="AX220" s="75"/>
      <c r="AY220" s="75"/>
      <c r="AZ220" s="75"/>
    </row>
    <row r="221" spans="2:52" ht="57.75" customHeight="1" x14ac:dyDescent="0.3">
      <c r="B221" s="123" t="str">
        <f t="shared" si="72"/>
        <v>-</v>
      </c>
      <c r="C221" s="18"/>
      <c r="D221" s="24"/>
      <c r="E221" s="23"/>
      <c r="F221" s="132"/>
      <c r="G221" s="131"/>
      <c r="H221" s="23"/>
      <c r="I221" s="18"/>
      <c r="J221" s="79">
        <f t="shared" si="73"/>
        <v>0</v>
      </c>
      <c r="K221" s="18"/>
      <c r="L221" s="79">
        <f t="shared" si="74"/>
        <v>0</v>
      </c>
      <c r="M221" s="18"/>
      <c r="N221" s="79">
        <f t="shared" si="75"/>
        <v>0</v>
      </c>
      <c r="O221" s="18"/>
      <c r="P221" s="79">
        <f t="shared" si="66"/>
        <v>0</v>
      </c>
      <c r="Q221" s="18"/>
      <c r="R221" s="79">
        <f t="shared" si="67"/>
        <v>0</v>
      </c>
      <c r="S221" s="18"/>
      <c r="T221" s="79">
        <f t="shared" si="68"/>
        <v>0</v>
      </c>
      <c r="U221" s="18"/>
      <c r="V221" s="79">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5"/>
      <c r="AP221" s="75"/>
      <c r="AQ221" s="75"/>
      <c r="AR221" s="75"/>
      <c r="AS221" s="75"/>
      <c r="AT221" s="75"/>
      <c r="AU221" s="75"/>
      <c r="AV221" s="75"/>
      <c r="AW221" s="75"/>
      <c r="AX221" s="75"/>
      <c r="AY221" s="75"/>
      <c r="AZ221" s="75"/>
    </row>
    <row r="222" spans="2:52" ht="57.75" customHeight="1" x14ac:dyDescent="0.3">
      <c r="B222" s="123" t="str">
        <f t="shared" si="72"/>
        <v>-</v>
      </c>
      <c r="C222" s="18"/>
      <c r="D222" s="24"/>
      <c r="E222" s="23"/>
      <c r="F222" s="132"/>
      <c r="G222" s="131"/>
      <c r="H222" s="23"/>
      <c r="I222" s="18"/>
      <c r="J222" s="79">
        <f t="shared" si="73"/>
        <v>0</v>
      </c>
      <c r="K222" s="18"/>
      <c r="L222" s="79">
        <f t="shared" si="74"/>
        <v>0</v>
      </c>
      <c r="M222" s="18"/>
      <c r="N222" s="79">
        <f t="shared" si="75"/>
        <v>0</v>
      </c>
      <c r="O222" s="18"/>
      <c r="P222" s="79">
        <f t="shared" si="66"/>
        <v>0</v>
      </c>
      <c r="Q222" s="18"/>
      <c r="R222" s="79">
        <f t="shared" si="67"/>
        <v>0</v>
      </c>
      <c r="S222" s="18"/>
      <c r="T222" s="79">
        <f t="shared" si="68"/>
        <v>0</v>
      </c>
      <c r="U222" s="18"/>
      <c r="V222" s="79">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5"/>
      <c r="AP222" s="75"/>
      <c r="AQ222" s="75"/>
      <c r="AR222" s="75"/>
      <c r="AS222" s="75"/>
      <c r="AT222" s="75"/>
      <c r="AU222" s="75"/>
      <c r="AV222" s="75"/>
      <c r="AW222" s="75"/>
      <c r="AX222" s="75"/>
      <c r="AY222" s="75"/>
      <c r="AZ222" s="75"/>
    </row>
    <row r="223" spans="2:52" ht="57.75" customHeight="1" x14ac:dyDescent="0.3">
      <c r="B223" s="123" t="str">
        <f t="shared" si="72"/>
        <v>-</v>
      </c>
      <c r="C223" s="18"/>
      <c r="D223" s="24"/>
      <c r="E223" s="23"/>
      <c r="F223" s="132"/>
      <c r="G223" s="131"/>
      <c r="H223" s="23"/>
      <c r="I223" s="18"/>
      <c r="J223" s="79">
        <f t="shared" si="73"/>
        <v>0</v>
      </c>
      <c r="K223" s="18"/>
      <c r="L223" s="79">
        <f t="shared" si="74"/>
        <v>0</v>
      </c>
      <c r="M223" s="18"/>
      <c r="N223" s="79">
        <f t="shared" si="75"/>
        <v>0</v>
      </c>
      <c r="O223" s="18"/>
      <c r="P223" s="79">
        <f t="shared" si="66"/>
        <v>0</v>
      </c>
      <c r="Q223" s="18"/>
      <c r="R223" s="79">
        <f t="shared" si="67"/>
        <v>0</v>
      </c>
      <c r="S223" s="18"/>
      <c r="T223" s="79">
        <f t="shared" si="68"/>
        <v>0</v>
      </c>
      <c r="U223" s="18"/>
      <c r="V223" s="79">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5"/>
      <c r="AP223" s="75"/>
      <c r="AQ223" s="75"/>
      <c r="AR223" s="75"/>
      <c r="AS223" s="75"/>
      <c r="AT223" s="75"/>
      <c r="AU223" s="75"/>
      <c r="AV223" s="75"/>
      <c r="AW223" s="75"/>
      <c r="AX223" s="75"/>
      <c r="AY223" s="75"/>
      <c r="AZ223" s="75"/>
    </row>
    <row r="224" spans="2:52" ht="57.75" customHeight="1" x14ac:dyDescent="0.3">
      <c r="B224" s="123" t="str">
        <f t="shared" si="72"/>
        <v>-</v>
      </c>
      <c r="C224" s="18"/>
      <c r="D224" s="24"/>
      <c r="E224" s="23"/>
      <c r="F224" s="132"/>
      <c r="G224" s="131"/>
      <c r="H224" s="23"/>
      <c r="I224" s="18"/>
      <c r="J224" s="79">
        <f t="shared" si="73"/>
        <v>0</v>
      </c>
      <c r="K224" s="18"/>
      <c r="L224" s="79">
        <f t="shared" si="74"/>
        <v>0</v>
      </c>
      <c r="M224" s="18"/>
      <c r="N224" s="79">
        <f t="shared" si="75"/>
        <v>0</v>
      </c>
      <c r="O224" s="18"/>
      <c r="P224" s="79">
        <f t="shared" si="66"/>
        <v>0</v>
      </c>
      <c r="Q224" s="18"/>
      <c r="R224" s="79">
        <f t="shared" si="67"/>
        <v>0</v>
      </c>
      <c r="S224" s="18"/>
      <c r="T224" s="79">
        <f t="shared" si="68"/>
        <v>0</v>
      </c>
      <c r="U224" s="18"/>
      <c r="V224" s="79">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5"/>
      <c r="AP224" s="75"/>
      <c r="AQ224" s="75"/>
      <c r="AR224" s="75"/>
      <c r="AS224" s="75"/>
      <c r="AT224" s="75"/>
      <c r="AU224" s="75"/>
      <c r="AV224" s="75"/>
      <c r="AW224" s="75"/>
      <c r="AX224" s="75"/>
      <c r="AY224" s="75"/>
      <c r="AZ224" s="75"/>
    </row>
    <row r="225" spans="2:52" ht="57.75" customHeight="1" x14ac:dyDescent="0.3">
      <c r="B225" s="123" t="str">
        <f t="shared" si="72"/>
        <v>-</v>
      </c>
      <c r="C225" s="18"/>
      <c r="D225" s="24"/>
      <c r="E225" s="23"/>
      <c r="F225" s="132"/>
      <c r="G225" s="131"/>
      <c r="H225" s="23"/>
      <c r="I225" s="18"/>
      <c r="J225" s="79">
        <f t="shared" si="73"/>
        <v>0</v>
      </c>
      <c r="K225" s="18"/>
      <c r="L225" s="79">
        <f t="shared" si="74"/>
        <v>0</v>
      </c>
      <c r="M225" s="18"/>
      <c r="N225" s="79">
        <f t="shared" si="75"/>
        <v>0</v>
      </c>
      <c r="O225" s="18"/>
      <c r="P225" s="79">
        <f t="shared" si="66"/>
        <v>0</v>
      </c>
      <c r="Q225" s="18"/>
      <c r="R225" s="79">
        <f t="shared" si="67"/>
        <v>0</v>
      </c>
      <c r="S225" s="18"/>
      <c r="T225" s="79">
        <f t="shared" si="68"/>
        <v>0</v>
      </c>
      <c r="U225" s="18"/>
      <c r="V225" s="79">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5"/>
      <c r="AP225" s="75"/>
      <c r="AQ225" s="75"/>
      <c r="AR225" s="75"/>
      <c r="AS225" s="75"/>
      <c r="AT225" s="75"/>
      <c r="AU225" s="75"/>
      <c r="AV225" s="75"/>
      <c r="AW225" s="75"/>
      <c r="AX225" s="75"/>
      <c r="AY225" s="75"/>
      <c r="AZ225" s="75"/>
    </row>
    <row r="226" spans="2:52" ht="57.75" customHeight="1" x14ac:dyDescent="0.3">
      <c r="B226" s="123" t="str">
        <f t="shared" si="72"/>
        <v>-</v>
      </c>
      <c r="C226" s="18"/>
      <c r="D226" s="24"/>
      <c r="E226" s="23"/>
      <c r="F226" s="132"/>
      <c r="G226" s="131"/>
      <c r="H226" s="23"/>
      <c r="I226" s="18"/>
      <c r="J226" s="79">
        <f t="shared" si="73"/>
        <v>0</v>
      </c>
      <c r="K226" s="18"/>
      <c r="L226" s="79">
        <f t="shared" si="74"/>
        <v>0</v>
      </c>
      <c r="M226" s="18"/>
      <c r="N226" s="79">
        <f t="shared" si="75"/>
        <v>0</v>
      </c>
      <c r="O226" s="18"/>
      <c r="P226" s="79">
        <f t="shared" si="66"/>
        <v>0</v>
      </c>
      <c r="Q226" s="18"/>
      <c r="R226" s="79">
        <f t="shared" si="67"/>
        <v>0</v>
      </c>
      <c r="S226" s="18"/>
      <c r="T226" s="79">
        <f t="shared" si="68"/>
        <v>0</v>
      </c>
      <c r="U226" s="18"/>
      <c r="V226" s="79">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5"/>
      <c r="AP226" s="75"/>
      <c r="AQ226" s="75"/>
      <c r="AR226" s="75"/>
      <c r="AS226" s="75"/>
      <c r="AT226" s="75"/>
      <c r="AU226" s="75"/>
      <c r="AV226" s="75"/>
      <c r="AW226" s="75"/>
      <c r="AX226" s="75"/>
      <c r="AY226" s="75"/>
      <c r="AZ226" s="75"/>
    </row>
    <row r="227" spans="2:52" ht="57.75" customHeight="1" x14ac:dyDescent="0.3">
      <c r="B227" s="123" t="str">
        <f t="shared" si="72"/>
        <v>-</v>
      </c>
      <c r="C227" s="18"/>
      <c r="D227" s="24"/>
      <c r="E227" s="23"/>
      <c r="F227" s="132"/>
      <c r="G227" s="131"/>
      <c r="H227" s="23"/>
      <c r="I227" s="18"/>
      <c r="J227" s="79">
        <f t="shared" si="73"/>
        <v>0</v>
      </c>
      <c r="K227" s="18"/>
      <c r="L227" s="79">
        <f t="shared" si="74"/>
        <v>0</v>
      </c>
      <c r="M227" s="18"/>
      <c r="N227" s="79">
        <f t="shared" si="75"/>
        <v>0</v>
      </c>
      <c r="O227" s="18"/>
      <c r="P227" s="79">
        <f t="shared" si="66"/>
        <v>0</v>
      </c>
      <c r="Q227" s="18"/>
      <c r="R227" s="79">
        <f t="shared" si="67"/>
        <v>0</v>
      </c>
      <c r="S227" s="18"/>
      <c r="T227" s="79">
        <f t="shared" si="68"/>
        <v>0</v>
      </c>
      <c r="U227" s="18"/>
      <c r="V227" s="79">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5"/>
      <c r="AP227" s="75"/>
      <c r="AQ227" s="75"/>
      <c r="AR227" s="75"/>
      <c r="AS227" s="75"/>
      <c r="AT227" s="75"/>
      <c r="AU227" s="75"/>
      <c r="AV227" s="75"/>
      <c r="AW227" s="75"/>
      <c r="AX227" s="75"/>
      <c r="AY227" s="75"/>
      <c r="AZ227" s="75"/>
    </row>
    <row r="228" spans="2:52" ht="57.75" customHeight="1" x14ac:dyDescent="0.3">
      <c r="B228" s="123" t="str">
        <f t="shared" si="72"/>
        <v>-</v>
      </c>
      <c r="C228" s="18"/>
      <c r="D228" s="24"/>
      <c r="E228" s="23"/>
      <c r="F228" s="132"/>
      <c r="G228" s="131"/>
      <c r="H228" s="23"/>
      <c r="I228" s="18"/>
      <c r="J228" s="79">
        <f t="shared" si="73"/>
        <v>0</v>
      </c>
      <c r="K228" s="18"/>
      <c r="L228" s="79">
        <f t="shared" si="74"/>
        <v>0</v>
      </c>
      <c r="M228" s="18"/>
      <c r="N228" s="79">
        <f t="shared" si="75"/>
        <v>0</v>
      </c>
      <c r="O228" s="18"/>
      <c r="P228" s="79">
        <f t="shared" si="66"/>
        <v>0</v>
      </c>
      <c r="Q228" s="18"/>
      <c r="R228" s="79">
        <f t="shared" si="67"/>
        <v>0</v>
      </c>
      <c r="S228" s="18"/>
      <c r="T228" s="79">
        <f t="shared" si="68"/>
        <v>0</v>
      </c>
      <c r="U228" s="18"/>
      <c r="V228" s="79">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5"/>
      <c r="AP228" s="75"/>
      <c r="AQ228" s="75"/>
      <c r="AR228" s="75"/>
      <c r="AS228" s="75"/>
      <c r="AT228" s="75"/>
      <c r="AU228" s="75"/>
      <c r="AV228" s="75"/>
      <c r="AW228" s="75"/>
      <c r="AX228" s="75"/>
      <c r="AY228" s="75"/>
      <c r="AZ228" s="75"/>
    </row>
    <row r="229" spans="2:52" ht="57.75" customHeight="1" x14ac:dyDescent="0.3">
      <c r="B229" s="123" t="str">
        <f t="shared" si="72"/>
        <v>-</v>
      </c>
      <c r="C229" s="18"/>
      <c r="D229" s="24"/>
      <c r="E229" s="23"/>
      <c r="F229" s="132"/>
      <c r="G229" s="131"/>
      <c r="H229" s="23"/>
      <c r="I229" s="18"/>
      <c r="J229" s="79">
        <f t="shared" si="73"/>
        <v>0</v>
      </c>
      <c r="K229" s="18"/>
      <c r="L229" s="79">
        <f t="shared" si="74"/>
        <v>0</v>
      </c>
      <c r="M229" s="18"/>
      <c r="N229" s="79">
        <f t="shared" si="75"/>
        <v>0</v>
      </c>
      <c r="O229" s="18"/>
      <c r="P229" s="79">
        <f t="shared" si="66"/>
        <v>0</v>
      </c>
      <c r="Q229" s="18"/>
      <c r="R229" s="79">
        <f t="shared" si="67"/>
        <v>0</v>
      </c>
      <c r="S229" s="18"/>
      <c r="T229" s="79">
        <f t="shared" si="68"/>
        <v>0</v>
      </c>
      <c r="U229" s="18"/>
      <c r="V229" s="79">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5"/>
      <c r="AP229" s="75"/>
      <c r="AQ229" s="75"/>
      <c r="AR229" s="75"/>
      <c r="AS229" s="75"/>
      <c r="AT229" s="75"/>
      <c r="AU229" s="75"/>
      <c r="AV229" s="75"/>
      <c r="AW229" s="75"/>
      <c r="AX229" s="75"/>
      <c r="AY229" s="75"/>
      <c r="AZ229" s="75"/>
    </row>
    <row r="230" spans="2:52" ht="57.75" customHeight="1" x14ac:dyDescent="0.3">
      <c r="B230" s="123" t="str">
        <f t="shared" si="72"/>
        <v>-</v>
      </c>
      <c r="C230" s="18"/>
      <c r="D230" s="24"/>
      <c r="E230" s="23"/>
      <c r="F230" s="132"/>
      <c r="G230" s="131"/>
      <c r="H230" s="23"/>
      <c r="I230" s="18"/>
      <c r="J230" s="79">
        <f t="shared" si="73"/>
        <v>0</v>
      </c>
      <c r="K230" s="18"/>
      <c r="L230" s="79">
        <f t="shared" si="74"/>
        <v>0</v>
      </c>
      <c r="M230" s="18"/>
      <c r="N230" s="79">
        <f t="shared" si="75"/>
        <v>0</v>
      </c>
      <c r="O230" s="18"/>
      <c r="P230" s="79">
        <f t="shared" si="66"/>
        <v>0</v>
      </c>
      <c r="Q230" s="18"/>
      <c r="R230" s="79">
        <f t="shared" si="67"/>
        <v>0</v>
      </c>
      <c r="S230" s="18"/>
      <c r="T230" s="79">
        <f t="shared" si="68"/>
        <v>0</v>
      </c>
      <c r="U230" s="18"/>
      <c r="V230" s="79">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5"/>
      <c r="AP230" s="75"/>
      <c r="AQ230" s="75"/>
      <c r="AR230" s="75"/>
      <c r="AS230" s="75"/>
      <c r="AT230" s="75"/>
      <c r="AU230" s="75"/>
      <c r="AV230" s="75"/>
      <c r="AW230" s="75"/>
      <c r="AX230" s="75"/>
      <c r="AY230" s="75"/>
      <c r="AZ230" s="75"/>
    </row>
    <row r="231" spans="2:52" ht="57.75" customHeight="1" x14ac:dyDescent="0.3">
      <c r="B231" s="123" t="str">
        <f t="shared" si="72"/>
        <v>-</v>
      </c>
      <c r="C231" s="18"/>
      <c r="D231" s="24"/>
      <c r="E231" s="23"/>
      <c r="F231" s="132"/>
      <c r="G231" s="131"/>
      <c r="H231" s="23"/>
      <c r="I231" s="18"/>
      <c r="J231" s="79">
        <f t="shared" si="73"/>
        <v>0</v>
      </c>
      <c r="K231" s="18"/>
      <c r="L231" s="79">
        <f t="shared" si="74"/>
        <v>0</v>
      </c>
      <c r="M231" s="18"/>
      <c r="N231" s="79">
        <f t="shared" si="75"/>
        <v>0</v>
      </c>
      <c r="O231" s="18"/>
      <c r="P231" s="79">
        <f t="shared" si="66"/>
        <v>0</v>
      </c>
      <c r="Q231" s="18"/>
      <c r="R231" s="79">
        <f t="shared" si="67"/>
        <v>0</v>
      </c>
      <c r="S231" s="18"/>
      <c r="T231" s="79">
        <f t="shared" si="68"/>
        <v>0</v>
      </c>
      <c r="U231" s="18"/>
      <c r="V231" s="79">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5"/>
      <c r="AP231" s="75"/>
      <c r="AQ231" s="75"/>
      <c r="AR231" s="75"/>
      <c r="AS231" s="75"/>
      <c r="AT231" s="75"/>
      <c r="AU231" s="75"/>
      <c r="AV231" s="75"/>
      <c r="AW231" s="75"/>
      <c r="AX231" s="75"/>
      <c r="AY231" s="75"/>
      <c r="AZ231" s="75"/>
    </row>
    <row r="232" spans="2:52" ht="57.75" customHeight="1" x14ac:dyDescent="0.3">
      <c r="B232" s="123" t="str">
        <f t="shared" si="72"/>
        <v>-</v>
      </c>
      <c r="C232" s="18"/>
      <c r="D232" s="24"/>
      <c r="E232" s="23"/>
      <c r="F232" s="132"/>
      <c r="G232" s="131"/>
      <c r="H232" s="23"/>
      <c r="I232" s="18"/>
      <c r="J232" s="79">
        <f t="shared" si="73"/>
        <v>0</v>
      </c>
      <c r="K232" s="18"/>
      <c r="L232" s="79">
        <f t="shared" si="74"/>
        <v>0</v>
      </c>
      <c r="M232" s="18"/>
      <c r="N232" s="79">
        <f t="shared" si="75"/>
        <v>0</v>
      </c>
      <c r="O232" s="18"/>
      <c r="P232" s="79">
        <f t="shared" si="66"/>
        <v>0</v>
      </c>
      <c r="Q232" s="18"/>
      <c r="R232" s="79">
        <f t="shared" si="67"/>
        <v>0</v>
      </c>
      <c r="S232" s="18"/>
      <c r="T232" s="79">
        <f t="shared" si="68"/>
        <v>0</v>
      </c>
      <c r="U232" s="18"/>
      <c r="V232" s="79">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5"/>
      <c r="AP232" s="75"/>
      <c r="AQ232" s="75"/>
      <c r="AR232" s="75"/>
      <c r="AS232" s="75"/>
      <c r="AT232" s="75"/>
      <c r="AU232" s="75"/>
      <c r="AV232" s="75"/>
      <c r="AW232" s="75"/>
      <c r="AX232" s="75"/>
      <c r="AY232" s="75"/>
      <c r="AZ232" s="75"/>
    </row>
    <row r="233" spans="2:52" ht="57.75" customHeight="1" x14ac:dyDescent="0.3">
      <c r="B233" s="123" t="str">
        <f t="shared" si="72"/>
        <v>-</v>
      </c>
      <c r="C233" s="18"/>
      <c r="D233" s="24"/>
      <c r="E233" s="23"/>
      <c r="F233" s="132"/>
      <c r="G233" s="131"/>
      <c r="H233" s="23"/>
      <c r="I233" s="18"/>
      <c r="J233" s="79">
        <f t="shared" si="73"/>
        <v>0</v>
      </c>
      <c r="K233" s="18"/>
      <c r="L233" s="79">
        <f t="shared" si="74"/>
        <v>0</v>
      </c>
      <c r="M233" s="18"/>
      <c r="N233" s="79">
        <f t="shared" si="75"/>
        <v>0</v>
      </c>
      <c r="O233" s="18"/>
      <c r="P233" s="79">
        <f t="shared" si="66"/>
        <v>0</v>
      </c>
      <c r="Q233" s="18"/>
      <c r="R233" s="79">
        <f t="shared" si="67"/>
        <v>0</v>
      </c>
      <c r="S233" s="18"/>
      <c r="T233" s="79">
        <f t="shared" si="68"/>
        <v>0</v>
      </c>
      <c r="U233" s="18"/>
      <c r="V233" s="79">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5"/>
      <c r="AP233" s="75"/>
      <c r="AQ233" s="75"/>
      <c r="AR233" s="75"/>
      <c r="AS233" s="75"/>
      <c r="AT233" s="75"/>
      <c r="AU233" s="75"/>
      <c r="AV233" s="75"/>
      <c r="AW233" s="75"/>
      <c r="AX233" s="75"/>
      <c r="AY233" s="75"/>
      <c r="AZ233" s="75"/>
    </row>
    <row r="234" spans="2:52" ht="57.75" customHeight="1" x14ac:dyDescent="0.3">
      <c r="B234" s="123" t="str">
        <f t="shared" si="72"/>
        <v>-</v>
      </c>
      <c r="C234" s="18"/>
      <c r="D234" s="24"/>
      <c r="E234" s="23"/>
      <c r="F234" s="132"/>
      <c r="G234" s="131"/>
      <c r="H234" s="23"/>
      <c r="I234" s="18"/>
      <c r="J234" s="79">
        <f t="shared" si="73"/>
        <v>0</v>
      </c>
      <c r="K234" s="18"/>
      <c r="L234" s="79">
        <f t="shared" si="74"/>
        <v>0</v>
      </c>
      <c r="M234" s="18"/>
      <c r="N234" s="79">
        <f t="shared" si="75"/>
        <v>0</v>
      </c>
      <c r="O234" s="18"/>
      <c r="P234" s="79">
        <f t="shared" si="66"/>
        <v>0</v>
      </c>
      <c r="Q234" s="18"/>
      <c r="R234" s="79">
        <f t="shared" si="67"/>
        <v>0</v>
      </c>
      <c r="S234" s="18"/>
      <c r="T234" s="79">
        <f t="shared" si="68"/>
        <v>0</v>
      </c>
      <c r="U234" s="18"/>
      <c r="V234" s="79">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5"/>
      <c r="AP234" s="75"/>
      <c r="AQ234" s="75"/>
      <c r="AR234" s="75"/>
      <c r="AS234" s="75"/>
      <c r="AT234" s="75"/>
      <c r="AU234" s="75"/>
      <c r="AV234" s="75"/>
      <c r="AW234" s="75"/>
      <c r="AX234" s="75"/>
      <c r="AY234" s="75"/>
      <c r="AZ234" s="75"/>
    </row>
    <row r="235" spans="2:52" ht="57.75" customHeight="1" x14ac:dyDescent="0.3">
      <c r="B235" s="123" t="str">
        <f t="shared" si="72"/>
        <v>-</v>
      </c>
      <c r="C235" s="18"/>
      <c r="D235" s="24"/>
      <c r="E235" s="23"/>
      <c r="F235" s="132"/>
      <c r="G235" s="131"/>
      <c r="H235" s="23"/>
      <c r="I235" s="18"/>
      <c r="J235" s="79">
        <f t="shared" si="73"/>
        <v>0</v>
      </c>
      <c r="K235" s="18"/>
      <c r="L235" s="79">
        <f t="shared" si="74"/>
        <v>0</v>
      </c>
      <c r="M235" s="18"/>
      <c r="N235" s="79">
        <f t="shared" si="75"/>
        <v>0</v>
      </c>
      <c r="O235" s="18"/>
      <c r="P235" s="79">
        <f t="shared" si="66"/>
        <v>0</v>
      </c>
      <c r="Q235" s="18"/>
      <c r="R235" s="79">
        <f t="shared" si="67"/>
        <v>0</v>
      </c>
      <c r="S235" s="18"/>
      <c r="T235" s="79">
        <f t="shared" si="68"/>
        <v>0</v>
      </c>
      <c r="U235" s="18"/>
      <c r="V235" s="79">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5"/>
      <c r="AP235" s="75"/>
      <c r="AQ235" s="75"/>
      <c r="AR235" s="75"/>
      <c r="AS235" s="75"/>
      <c r="AT235" s="75"/>
      <c r="AU235" s="75"/>
      <c r="AV235" s="75"/>
      <c r="AW235" s="75"/>
      <c r="AX235" s="75"/>
      <c r="AY235" s="75"/>
      <c r="AZ235" s="75"/>
    </row>
    <row r="236" spans="2:52" ht="57.75" customHeight="1" x14ac:dyDescent="0.3">
      <c r="B236" s="123" t="str">
        <f t="shared" si="72"/>
        <v>-</v>
      </c>
      <c r="C236" s="18"/>
      <c r="D236" s="24"/>
      <c r="E236" s="23"/>
      <c r="F236" s="132"/>
      <c r="G236" s="131"/>
      <c r="H236" s="23"/>
      <c r="I236" s="18"/>
      <c r="J236" s="79">
        <f t="shared" si="73"/>
        <v>0</v>
      </c>
      <c r="K236" s="18"/>
      <c r="L236" s="79">
        <f t="shared" si="74"/>
        <v>0</v>
      </c>
      <c r="M236" s="18"/>
      <c r="N236" s="79">
        <f t="shared" si="75"/>
        <v>0</v>
      </c>
      <c r="O236" s="18"/>
      <c r="P236" s="79">
        <f t="shared" si="66"/>
        <v>0</v>
      </c>
      <c r="Q236" s="18"/>
      <c r="R236" s="79">
        <f t="shared" si="67"/>
        <v>0</v>
      </c>
      <c r="S236" s="18"/>
      <c r="T236" s="79">
        <f t="shared" si="68"/>
        <v>0</v>
      </c>
      <c r="U236" s="18"/>
      <c r="V236" s="79">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5"/>
      <c r="AP236" s="75"/>
      <c r="AQ236" s="75"/>
      <c r="AR236" s="75"/>
      <c r="AS236" s="75"/>
      <c r="AT236" s="75"/>
      <c r="AU236" s="75"/>
      <c r="AV236" s="75"/>
      <c r="AW236" s="75"/>
      <c r="AX236" s="75"/>
      <c r="AY236" s="75"/>
      <c r="AZ236" s="75"/>
    </row>
    <row r="237" spans="2:52" ht="57.75" customHeight="1" x14ac:dyDescent="0.3">
      <c r="B237" s="123" t="str">
        <f t="shared" si="72"/>
        <v>-</v>
      </c>
      <c r="C237" s="18"/>
      <c r="D237" s="24"/>
      <c r="E237" s="23"/>
      <c r="F237" s="132"/>
      <c r="G237" s="131"/>
      <c r="H237" s="23"/>
      <c r="I237" s="18"/>
      <c r="J237" s="79">
        <f t="shared" si="73"/>
        <v>0</v>
      </c>
      <c r="K237" s="18"/>
      <c r="L237" s="79">
        <f t="shared" si="74"/>
        <v>0</v>
      </c>
      <c r="M237" s="18"/>
      <c r="N237" s="79">
        <f t="shared" si="75"/>
        <v>0</v>
      </c>
      <c r="O237" s="18"/>
      <c r="P237" s="79">
        <f t="shared" si="66"/>
        <v>0</v>
      </c>
      <c r="Q237" s="18"/>
      <c r="R237" s="79">
        <f t="shared" si="67"/>
        <v>0</v>
      </c>
      <c r="S237" s="18"/>
      <c r="T237" s="79">
        <f t="shared" si="68"/>
        <v>0</v>
      </c>
      <c r="U237" s="18"/>
      <c r="V237" s="79">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5"/>
      <c r="AP237" s="75"/>
      <c r="AQ237" s="75"/>
      <c r="AR237" s="75"/>
      <c r="AS237" s="75"/>
      <c r="AT237" s="75"/>
      <c r="AU237" s="75"/>
      <c r="AV237" s="75"/>
      <c r="AW237" s="75"/>
      <c r="AX237" s="75"/>
      <c r="AY237" s="75"/>
      <c r="AZ237" s="75"/>
    </row>
    <row r="238" spans="2:52" ht="57.75" customHeight="1" x14ac:dyDescent="0.3">
      <c r="B238" s="123" t="str">
        <f t="shared" si="72"/>
        <v>-</v>
      </c>
      <c r="C238" s="18"/>
      <c r="D238" s="24"/>
      <c r="E238" s="23"/>
      <c r="F238" s="132"/>
      <c r="G238" s="131"/>
      <c r="H238" s="23"/>
      <c r="I238" s="18"/>
      <c r="J238" s="79">
        <f t="shared" si="73"/>
        <v>0</v>
      </c>
      <c r="K238" s="18"/>
      <c r="L238" s="79">
        <f t="shared" si="74"/>
        <v>0</v>
      </c>
      <c r="M238" s="18"/>
      <c r="N238" s="79">
        <f t="shared" si="75"/>
        <v>0</v>
      </c>
      <c r="O238" s="18"/>
      <c r="P238" s="79">
        <f t="shared" si="66"/>
        <v>0</v>
      </c>
      <c r="Q238" s="18"/>
      <c r="R238" s="79">
        <f t="shared" si="67"/>
        <v>0</v>
      </c>
      <c r="S238" s="18"/>
      <c r="T238" s="79">
        <f t="shared" si="68"/>
        <v>0</v>
      </c>
      <c r="U238" s="18"/>
      <c r="V238" s="79">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5"/>
      <c r="AP238" s="75"/>
      <c r="AQ238" s="75"/>
      <c r="AR238" s="75"/>
      <c r="AS238" s="75"/>
      <c r="AT238" s="75"/>
      <c r="AU238" s="75"/>
      <c r="AV238" s="75"/>
      <c r="AW238" s="75"/>
      <c r="AX238" s="75"/>
      <c r="AY238" s="75"/>
      <c r="AZ238" s="75"/>
    </row>
    <row r="239" spans="2:52" ht="57.75" customHeight="1" x14ac:dyDescent="0.3">
      <c r="B239" s="123" t="str">
        <f t="shared" si="72"/>
        <v>-</v>
      </c>
      <c r="C239" s="18"/>
      <c r="D239" s="24"/>
      <c r="E239" s="23"/>
      <c r="F239" s="132"/>
      <c r="G239" s="131"/>
      <c r="H239" s="23"/>
      <c r="I239" s="18"/>
      <c r="J239" s="79">
        <f t="shared" si="73"/>
        <v>0</v>
      </c>
      <c r="K239" s="18"/>
      <c r="L239" s="79">
        <f t="shared" si="74"/>
        <v>0</v>
      </c>
      <c r="M239" s="18"/>
      <c r="N239" s="79">
        <f t="shared" si="75"/>
        <v>0</v>
      </c>
      <c r="O239" s="18"/>
      <c r="P239" s="79">
        <f t="shared" si="66"/>
        <v>0</v>
      </c>
      <c r="Q239" s="18"/>
      <c r="R239" s="79">
        <f t="shared" si="67"/>
        <v>0</v>
      </c>
      <c r="S239" s="18"/>
      <c r="T239" s="79">
        <f t="shared" si="68"/>
        <v>0</v>
      </c>
      <c r="U239" s="18"/>
      <c r="V239" s="79">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5"/>
      <c r="AP239" s="75"/>
      <c r="AQ239" s="75"/>
      <c r="AR239" s="75"/>
      <c r="AS239" s="75"/>
      <c r="AT239" s="75"/>
      <c r="AU239" s="75"/>
      <c r="AV239" s="75"/>
      <c r="AW239" s="75"/>
      <c r="AX239" s="75"/>
      <c r="AY239" s="75"/>
      <c r="AZ239" s="75"/>
    </row>
    <row r="240" spans="2:52" ht="57.75" customHeight="1" x14ac:dyDescent="0.3">
      <c r="B240" s="123" t="str">
        <f t="shared" si="72"/>
        <v>-</v>
      </c>
      <c r="C240" s="18"/>
      <c r="D240" s="24"/>
      <c r="E240" s="23"/>
      <c r="F240" s="132"/>
      <c r="G240" s="131"/>
      <c r="H240" s="23"/>
      <c r="I240" s="18"/>
      <c r="J240" s="79">
        <f t="shared" si="73"/>
        <v>0</v>
      </c>
      <c r="K240" s="18"/>
      <c r="L240" s="79">
        <f t="shared" si="74"/>
        <v>0</v>
      </c>
      <c r="M240" s="18"/>
      <c r="N240" s="79">
        <f t="shared" si="75"/>
        <v>0</v>
      </c>
      <c r="O240" s="18"/>
      <c r="P240" s="79">
        <f t="shared" si="66"/>
        <v>0</v>
      </c>
      <c r="Q240" s="18"/>
      <c r="R240" s="79">
        <f t="shared" si="67"/>
        <v>0</v>
      </c>
      <c r="S240" s="18"/>
      <c r="T240" s="79">
        <f t="shared" si="68"/>
        <v>0</v>
      </c>
      <c r="U240" s="18"/>
      <c r="V240" s="79">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5"/>
      <c r="AP240" s="75"/>
      <c r="AQ240" s="75"/>
      <c r="AR240" s="75"/>
      <c r="AS240" s="75"/>
      <c r="AT240" s="75"/>
      <c r="AU240" s="75"/>
      <c r="AV240" s="75"/>
      <c r="AW240" s="75"/>
      <c r="AX240" s="75"/>
      <c r="AY240" s="75"/>
      <c r="AZ240" s="75"/>
    </row>
    <row r="241" spans="2:52" ht="57.75" customHeight="1" x14ac:dyDescent="0.3">
      <c r="B241" s="123" t="str">
        <f t="shared" si="72"/>
        <v>-</v>
      </c>
      <c r="C241" s="18"/>
      <c r="D241" s="24"/>
      <c r="E241" s="23"/>
      <c r="F241" s="132"/>
      <c r="G241" s="131"/>
      <c r="H241" s="23"/>
      <c r="I241" s="18"/>
      <c r="J241" s="79">
        <f t="shared" si="73"/>
        <v>0</v>
      </c>
      <c r="K241" s="18"/>
      <c r="L241" s="79">
        <f t="shared" si="74"/>
        <v>0</v>
      </c>
      <c r="M241" s="18"/>
      <c r="N241" s="79">
        <f t="shared" si="75"/>
        <v>0</v>
      </c>
      <c r="O241" s="18"/>
      <c r="P241" s="79">
        <f t="shared" si="66"/>
        <v>0</v>
      </c>
      <c r="Q241" s="18"/>
      <c r="R241" s="79">
        <f t="shared" si="67"/>
        <v>0</v>
      </c>
      <c r="S241" s="18"/>
      <c r="T241" s="79">
        <f t="shared" si="68"/>
        <v>0</v>
      </c>
      <c r="U241" s="18"/>
      <c r="V241" s="79">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5"/>
      <c r="AP241" s="75"/>
      <c r="AQ241" s="75"/>
      <c r="AR241" s="75"/>
      <c r="AS241" s="75"/>
      <c r="AT241" s="75"/>
      <c r="AU241" s="75"/>
      <c r="AV241" s="75"/>
      <c r="AW241" s="75"/>
      <c r="AX241" s="75"/>
      <c r="AY241" s="75"/>
      <c r="AZ241" s="75"/>
    </row>
    <row r="242" spans="2:52" ht="57.75" customHeight="1" x14ac:dyDescent="0.3">
      <c r="B242" s="123" t="str">
        <f t="shared" si="72"/>
        <v>-</v>
      </c>
      <c r="C242" s="18"/>
      <c r="D242" s="24"/>
      <c r="E242" s="23"/>
      <c r="F242" s="132"/>
      <c r="G242" s="131"/>
      <c r="H242" s="23"/>
      <c r="I242" s="18"/>
      <c r="J242" s="79">
        <f t="shared" si="73"/>
        <v>0</v>
      </c>
      <c r="K242" s="18"/>
      <c r="L242" s="79">
        <f t="shared" si="74"/>
        <v>0</v>
      </c>
      <c r="M242" s="18"/>
      <c r="N242" s="79">
        <f t="shared" si="75"/>
        <v>0</v>
      </c>
      <c r="O242" s="18"/>
      <c r="P242" s="79">
        <f t="shared" si="66"/>
        <v>0</v>
      </c>
      <c r="Q242" s="18"/>
      <c r="R242" s="79">
        <f t="shared" si="67"/>
        <v>0</v>
      </c>
      <c r="S242" s="18"/>
      <c r="T242" s="79">
        <f t="shared" si="68"/>
        <v>0</v>
      </c>
      <c r="U242" s="18"/>
      <c r="V242" s="79">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5"/>
      <c r="AP242" s="75"/>
      <c r="AQ242" s="75"/>
      <c r="AR242" s="75"/>
      <c r="AS242" s="75"/>
      <c r="AT242" s="75"/>
      <c r="AU242" s="75"/>
      <c r="AV242" s="75"/>
      <c r="AW242" s="75"/>
      <c r="AX242" s="75"/>
      <c r="AY242" s="75"/>
      <c r="AZ242" s="75"/>
    </row>
    <row r="243" spans="2:52" ht="57.75" customHeight="1" x14ac:dyDescent="0.3">
      <c r="B243" s="123" t="str">
        <f t="shared" si="72"/>
        <v>-</v>
      </c>
      <c r="C243" s="18"/>
      <c r="D243" s="24"/>
      <c r="E243" s="23"/>
      <c r="F243" s="132"/>
      <c r="G243" s="131"/>
      <c r="H243" s="23"/>
      <c r="I243" s="18"/>
      <c r="J243" s="79">
        <f t="shared" si="73"/>
        <v>0</v>
      </c>
      <c r="K243" s="18"/>
      <c r="L243" s="79">
        <f t="shared" si="74"/>
        <v>0</v>
      </c>
      <c r="M243" s="18"/>
      <c r="N243" s="79">
        <f t="shared" si="75"/>
        <v>0</v>
      </c>
      <c r="O243" s="18"/>
      <c r="P243" s="79">
        <f t="shared" si="66"/>
        <v>0</v>
      </c>
      <c r="Q243" s="18"/>
      <c r="R243" s="79">
        <f t="shared" si="67"/>
        <v>0</v>
      </c>
      <c r="S243" s="18"/>
      <c r="T243" s="79">
        <f t="shared" si="68"/>
        <v>0</v>
      </c>
      <c r="U243" s="18"/>
      <c r="V243" s="79">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5"/>
      <c r="AP243" s="75"/>
      <c r="AQ243" s="75"/>
      <c r="AR243" s="75"/>
      <c r="AS243" s="75"/>
      <c r="AT243" s="75"/>
      <c r="AU243" s="75"/>
      <c r="AV243" s="75"/>
      <c r="AW243" s="75"/>
      <c r="AX243" s="75"/>
      <c r="AY243" s="75"/>
      <c r="AZ243" s="75"/>
    </row>
    <row r="244" spans="2:52" ht="57.75" customHeight="1" x14ac:dyDescent="0.3">
      <c r="B244" s="123" t="str">
        <f t="shared" si="72"/>
        <v>-</v>
      </c>
      <c r="C244" s="18"/>
      <c r="D244" s="24"/>
      <c r="E244" s="23"/>
      <c r="F244" s="132"/>
      <c r="G244" s="131"/>
      <c r="H244" s="23"/>
      <c r="I244" s="18"/>
      <c r="J244" s="79">
        <f t="shared" si="73"/>
        <v>0</v>
      </c>
      <c r="K244" s="18"/>
      <c r="L244" s="79">
        <f t="shared" si="74"/>
        <v>0</v>
      </c>
      <c r="M244" s="18"/>
      <c r="N244" s="79">
        <f t="shared" si="75"/>
        <v>0</v>
      </c>
      <c r="O244" s="18"/>
      <c r="P244" s="79">
        <f t="shared" si="66"/>
        <v>0</v>
      </c>
      <c r="Q244" s="18"/>
      <c r="R244" s="79">
        <f t="shared" si="67"/>
        <v>0</v>
      </c>
      <c r="S244" s="18"/>
      <c r="T244" s="79">
        <f t="shared" si="68"/>
        <v>0</v>
      </c>
      <c r="U244" s="18"/>
      <c r="V244" s="79">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5"/>
      <c r="AP244" s="75"/>
      <c r="AQ244" s="75"/>
      <c r="AR244" s="75"/>
      <c r="AS244" s="75"/>
      <c r="AT244" s="75"/>
      <c r="AU244" s="75"/>
      <c r="AV244" s="75"/>
      <c r="AW244" s="75"/>
      <c r="AX244" s="75"/>
      <c r="AY244" s="75"/>
      <c r="AZ244" s="75"/>
    </row>
    <row r="245" spans="2:52" ht="57.75" customHeight="1" x14ac:dyDescent="0.3">
      <c r="B245" s="123" t="str">
        <f t="shared" si="72"/>
        <v>-</v>
      </c>
      <c r="C245" s="18"/>
      <c r="D245" s="24"/>
      <c r="E245" s="23"/>
      <c r="F245" s="132"/>
      <c r="G245" s="131"/>
      <c r="H245" s="23"/>
      <c r="I245" s="18"/>
      <c r="J245" s="79">
        <f t="shared" si="73"/>
        <v>0</v>
      </c>
      <c r="K245" s="18"/>
      <c r="L245" s="79">
        <f t="shared" si="74"/>
        <v>0</v>
      </c>
      <c r="M245" s="18"/>
      <c r="N245" s="79">
        <f t="shared" si="75"/>
        <v>0</v>
      </c>
      <c r="O245" s="18"/>
      <c r="P245" s="79">
        <f t="shared" si="66"/>
        <v>0</v>
      </c>
      <c r="Q245" s="18"/>
      <c r="R245" s="79">
        <f t="shared" si="67"/>
        <v>0</v>
      </c>
      <c r="S245" s="18"/>
      <c r="T245" s="79">
        <f t="shared" si="68"/>
        <v>0</v>
      </c>
      <c r="U245" s="18"/>
      <c r="V245" s="79">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5"/>
      <c r="AP245" s="75"/>
      <c r="AQ245" s="75"/>
      <c r="AR245" s="75"/>
      <c r="AS245" s="75"/>
      <c r="AT245" s="75"/>
      <c r="AU245" s="75"/>
      <c r="AV245" s="75"/>
      <c r="AW245" s="75"/>
      <c r="AX245" s="75"/>
      <c r="AY245" s="75"/>
      <c r="AZ245" s="75"/>
    </row>
    <row r="246" spans="2:52" ht="57.75" customHeight="1" x14ac:dyDescent="0.3">
      <c r="B246" s="123" t="str">
        <f t="shared" si="72"/>
        <v>-</v>
      </c>
      <c r="C246" s="18"/>
      <c r="D246" s="24"/>
      <c r="E246" s="23"/>
      <c r="F246" s="132"/>
      <c r="G246" s="131"/>
      <c r="H246" s="23"/>
      <c r="I246" s="18"/>
      <c r="J246" s="79">
        <f t="shared" si="73"/>
        <v>0</v>
      </c>
      <c r="K246" s="18"/>
      <c r="L246" s="79">
        <f t="shared" si="74"/>
        <v>0</v>
      </c>
      <c r="M246" s="18"/>
      <c r="N246" s="79">
        <f t="shared" si="75"/>
        <v>0</v>
      </c>
      <c r="O246" s="18"/>
      <c r="P246" s="79">
        <f t="shared" si="66"/>
        <v>0</v>
      </c>
      <c r="Q246" s="18"/>
      <c r="R246" s="79">
        <f t="shared" si="67"/>
        <v>0</v>
      </c>
      <c r="S246" s="18"/>
      <c r="T246" s="79">
        <f t="shared" si="68"/>
        <v>0</v>
      </c>
      <c r="U246" s="18"/>
      <c r="V246" s="79">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5"/>
      <c r="AP246" s="75"/>
      <c r="AQ246" s="75"/>
      <c r="AR246" s="75"/>
      <c r="AS246" s="75"/>
      <c r="AT246" s="75"/>
      <c r="AU246" s="75"/>
      <c r="AV246" s="75"/>
      <c r="AW246" s="75"/>
      <c r="AX246" s="75"/>
      <c r="AY246" s="75"/>
      <c r="AZ246" s="75"/>
    </row>
    <row r="247" spans="2:52" ht="57.75" customHeight="1" x14ac:dyDescent="0.3">
      <c r="B247" s="123" t="str">
        <f t="shared" si="72"/>
        <v>-</v>
      </c>
      <c r="C247" s="18"/>
      <c r="D247" s="24"/>
      <c r="E247" s="23"/>
      <c r="F247" s="132"/>
      <c r="G247" s="131"/>
      <c r="H247" s="23"/>
      <c r="I247" s="18"/>
      <c r="J247" s="79">
        <f t="shared" si="73"/>
        <v>0</v>
      </c>
      <c r="K247" s="18"/>
      <c r="L247" s="79">
        <f t="shared" si="74"/>
        <v>0</v>
      </c>
      <c r="M247" s="18"/>
      <c r="N247" s="79">
        <f t="shared" si="75"/>
        <v>0</v>
      </c>
      <c r="O247" s="18"/>
      <c r="P247" s="79">
        <f t="shared" si="66"/>
        <v>0</v>
      </c>
      <c r="Q247" s="18"/>
      <c r="R247" s="79">
        <f t="shared" si="67"/>
        <v>0</v>
      </c>
      <c r="S247" s="18"/>
      <c r="T247" s="79">
        <f t="shared" si="68"/>
        <v>0</v>
      </c>
      <c r="U247" s="18"/>
      <c r="V247" s="79">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5"/>
      <c r="AP247" s="75"/>
      <c r="AQ247" s="75"/>
      <c r="AR247" s="75"/>
      <c r="AS247" s="75"/>
      <c r="AT247" s="75"/>
      <c r="AU247" s="75"/>
      <c r="AV247" s="75"/>
      <c r="AW247" s="75"/>
      <c r="AX247" s="75"/>
      <c r="AY247" s="75"/>
      <c r="AZ247" s="75"/>
    </row>
    <row r="248" spans="2:52" ht="57.75" customHeight="1" x14ac:dyDescent="0.3">
      <c r="B248" s="123" t="str">
        <f t="shared" si="72"/>
        <v>-</v>
      </c>
      <c r="C248" s="18"/>
      <c r="D248" s="24"/>
      <c r="E248" s="23"/>
      <c r="F248" s="132"/>
      <c r="G248" s="131"/>
      <c r="H248" s="23"/>
      <c r="I248" s="18"/>
      <c r="J248" s="79">
        <f t="shared" si="73"/>
        <v>0</v>
      </c>
      <c r="K248" s="18"/>
      <c r="L248" s="79">
        <f t="shared" si="74"/>
        <v>0</v>
      </c>
      <c r="M248" s="18"/>
      <c r="N248" s="79">
        <f t="shared" si="75"/>
        <v>0</v>
      </c>
      <c r="O248" s="18"/>
      <c r="P248" s="79">
        <f t="shared" si="66"/>
        <v>0</v>
      </c>
      <c r="Q248" s="18"/>
      <c r="R248" s="79">
        <f t="shared" si="67"/>
        <v>0</v>
      </c>
      <c r="S248" s="18"/>
      <c r="T248" s="79">
        <f t="shared" si="68"/>
        <v>0</v>
      </c>
      <c r="U248" s="18"/>
      <c r="V248" s="79">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5"/>
      <c r="AP248" s="75"/>
      <c r="AQ248" s="75"/>
      <c r="AR248" s="75"/>
      <c r="AS248" s="75"/>
      <c r="AT248" s="75"/>
      <c r="AU248" s="75"/>
      <c r="AV248" s="75"/>
      <c r="AW248" s="75"/>
      <c r="AX248" s="75"/>
      <c r="AY248" s="75"/>
      <c r="AZ248" s="75"/>
    </row>
    <row r="249" spans="2:52" ht="57.75" customHeight="1" x14ac:dyDescent="0.3">
      <c r="B249" s="123" t="str">
        <f t="shared" si="72"/>
        <v>-</v>
      </c>
      <c r="C249" s="18"/>
      <c r="D249" s="24"/>
      <c r="E249" s="23"/>
      <c r="F249" s="132"/>
      <c r="G249" s="131"/>
      <c r="H249" s="23"/>
      <c r="I249" s="18"/>
      <c r="J249" s="79">
        <f t="shared" si="73"/>
        <v>0</v>
      </c>
      <c r="K249" s="18"/>
      <c r="L249" s="79">
        <f t="shared" si="74"/>
        <v>0</v>
      </c>
      <c r="M249" s="18"/>
      <c r="N249" s="79">
        <f t="shared" si="75"/>
        <v>0</v>
      </c>
      <c r="O249" s="18"/>
      <c r="P249" s="79">
        <f t="shared" si="66"/>
        <v>0</v>
      </c>
      <c r="Q249" s="18"/>
      <c r="R249" s="79">
        <f t="shared" si="67"/>
        <v>0</v>
      </c>
      <c r="S249" s="18"/>
      <c r="T249" s="79">
        <f t="shared" si="68"/>
        <v>0</v>
      </c>
      <c r="U249" s="18"/>
      <c r="V249" s="79">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5"/>
      <c r="AP249" s="75"/>
      <c r="AQ249" s="75"/>
      <c r="AR249" s="75"/>
      <c r="AS249" s="75"/>
      <c r="AT249" s="75"/>
      <c r="AU249" s="75"/>
      <c r="AV249" s="75"/>
      <c r="AW249" s="75"/>
      <c r="AX249" s="75"/>
      <c r="AY249" s="75"/>
      <c r="AZ249" s="75"/>
    </row>
    <row r="250" spans="2:52" ht="10.5" customHeight="1" x14ac:dyDescent="0.3">
      <c r="B250" s="123" t="str">
        <f t="shared" si="72"/>
        <v>-</v>
      </c>
      <c r="C250" s="18"/>
      <c r="D250" s="24"/>
      <c r="E250" s="23"/>
      <c r="F250" s="132"/>
      <c r="G250" s="131"/>
      <c r="H250" s="23"/>
      <c r="I250" s="18"/>
      <c r="J250" s="79">
        <f t="shared" si="73"/>
        <v>0</v>
      </c>
      <c r="K250" s="18"/>
      <c r="L250" s="79">
        <f t="shared" si="74"/>
        <v>0</v>
      </c>
      <c r="M250" s="18"/>
      <c r="N250" s="79">
        <f t="shared" si="75"/>
        <v>0</v>
      </c>
      <c r="O250" s="18"/>
      <c r="P250" s="79">
        <f t="shared" si="66"/>
        <v>0</v>
      </c>
      <c r="Q250" s="18"/>
      <c r="R250" s="79">
        <f t="shared" si="67"/>
        <v>0</v>
      </c>
      <c r="S250" s="18"/>
      <c r="T250" s="79">
        <f t="shared" si="68"/>
        <v>0</v>
      </c>
      <c r="U250" s="18"/>
      <c r="V250" s="79">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5"/>
      <c r="AP250" s="75"/>
      <c r="AQ250" s="75"/>
      <c r="AR250" s="75"/>
      <c r="AS250" s="75"/>
      <c r="AT250" s="75"/>
      <c r="AU250" s="75"/>
      <c r="AV250" s="75"/>
      <c r="AW250" s="75"/>
      <c r="AX250" s="75"/>
      <c r="AY250" s="75"/>
      <c r="AZ250" s="75"/>
    </row>
    <row r="251" spans="2:52" ht="15" customHeight="1" x14ac:dyDescent="0.3">
      <c r="B251" s="123" t="str">
        <f t="shared" si="72"/>
        <v>-</v>
      </c>
      <c r="C251" s="18"/>
      <c r="D251" s="24"/>
      <c r="E251" s="23"/>
      <c r="F251" s="132"/>
      <c r="G251" s="134"/>
      <c r="H251" s="23"/>
      <c r="I251" s="18"/>
      <c r="J251" s="79">
        <f t="shared" si="73"/>
        <v>0</v>
      </c>
      <c r="K251" s="18"/>
      <c r="L251" s="79">
        <f t="shared" si="74"/>
        <v>0</v>
      </c>
      <c r="M251" s="18"/>
      <c r="N251" s="79">
        <f t="shared" si="75"/>
        <v>0</v>
      </c>
      <c r="O251" s="18"/>
      <c r="P251" s="79">
        <f t="shared" si="66"/>
        <v>0</v>
      </c>
      <c r="Q251" s="18"/>
      <c r="R251" s="79">
        <f t="shared" si="67"/>
        <v>0</v>
      </c>
      <c r="S251" s="18"/>
      <c r="T251" s="79">
        <f t="shared" si="68"/>
        <v>0</v>
      </c>
      <c r="U251" s="18"/>
      <c r="V251" s="79">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5"/>
      <c r="AP251" s="75"/>
      <c r="AQ251" s="75"/>
      <c r="AR251" s="75"/>
      <c r="AS251" s="75"/>
      <c r="AT251" s="75"/>
      <c r="AU251" s="75"/>
      <c r="AV251" s="75"/>
      <c r="AW251" s="75"/>
      <c r="AX251" s="75"/>
      <c r="AY251" s="75"/>
      <c r="AZ251" s="75"/>
    </row>
    <row r="252" spans="2:52" ht="15.75" x14ac:dyDescent="0.3">
      <c r="AE252" s="76"/>
      <c r="AL252" s="77"/>
    </row>
    <row r="253" spans="2:52" ht="15.75" x14ac:dyDescent="0.3">
      <c r="AE253" s="76"/>
      <c r="AL253" s="77"/>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row r="65539" spans="31:31" ht="15.75" x14ac:dyDescent="0.3">
      <c r="AE65539" s="76"/>
    </row>
    <row r="65540" spans="31:31" ht="15.75" x14ac:dyDescent="0.3">
      <c r="AE65540" s="76"/>
    </row>
  </sheetData>
  <sheetProtection algorithmName="SHA-512" hashValue="PDnJyGsDLdxTwzlM4vDEEF+jthOzSIrS7eHSOHrcV3NvKF9WGRGDBqko1QHzD3KG4pmqxK3Nu66xQyqxl/5yhQ==" saltValue="bq8mlh5yrqoaJR/mI/puAQ==" spinCount="100000" sheet="1" formatCells="0" formatColumns="0" formatRows="0" autoFilter="0" pivotTables="0"/>
  <autoFilter ref="C9:AZ251" xr:uid="{00000000-0009-0000-0000-000010000000}"/>
  <dataConsolidate/>
  <mergeCells count="13">
    <mergeCell ref="F1:F2"/>
    <mergeCell ref="G1:AX2"/>
    <mergeCell ref="G3:AX3"/>
    <mergeCell ref="G4:AX4"/>
    <mergeCell ref="C7:E8"/>
    <mergeCell ref="F7:AZ7"/>
    <mergeCell ref="F8:X8"/>
    <mergeCell ref="Y8:AE8"/>
    <mergeCell ref="AF8:AR8"/>
    <mergeCell ref="AS8:AV8"/>
    <mergeCell ref="AW8:AZ8"/>
    <mergeCell ref="G5:S5"/>
    <mergeCell ref="AW5:AZ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zoomScale="35" zoomScaleNormal="90" workbookViewId="0">
      <selection activeCell="BO6" sqref="BO6"/>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3"/>
      <c r="L1" s="144"/>
      <c r="M1" s="901" t="s">
        <v>575</v>
      </c>
      <c r="N1" s="903" t="s">
        <v>1131</v>
      </c>
      <c r="O1" s="868"/>
      <c r="P1" s="868"/>
      <c r="Q1" s="868"/>
      <c r="R1" s="868"/>
      <c r="S1" s="868"/>
      <c r="T1" s="868"/>
      <c r="U1" s="868"/>
      <c r="V1" s="868"/>
      <c r="W1" s="868"/>
      <c r="X1" s="862"/>
      <c r="Y1" s="165" t="s">
        <v>577</v>
      </c>
      <c r="Z1" s="905">
        <v>9</v>
      </c>
      <c r="AA1" s="906"/>
      <c r="AB1" s="907"/>
    </row>
    <row r="2" spans="2:28" ht="29.25" customHeight="1" x14ac:dyDescent="0.25">
      <c r="K2" s="137"/>
      <c r="L2" s="138"/>
      <c r="M2" s="902"/>
      <c r="N2" s="904"/>
      <c r="O2" s="867"/>
      <c r="P2" s="867"/>
      <c r="Q2" s="867"/>
      <c r="R2" s="867"/>
      <c r="S2" s="867"/>
      <c r="T2" s="867"/>
      <c r="U2" s="867"/>
      <c r="V2" s="867"/>
      <c r="W2" s="867"/>
      <c r="X2" s="757"/>
      <c r="Y2" s="165" t="s">
        <v>579</v>
      </c>
      <c r="Z2" s="908" t="s">
        <v>1292</v>
      </c>
      <c r="AA2" s="872"/>
      <c r="AB2" s="758"/>
    </row>
    <row r="3" spans="2:28" ht="32.25" customHeight="1" x14ac:dyDescent="0.25">
      <c r="K3" s="137"/>
      <c r="L3" s="138"/>
      <c r="M3" s="167" t="s">
        <v>582</v>
      </c>
      <c r="N3" s="908" t="s">
        <v>1140</v>
      </c>
      <c r="O3" s="872"/>
      <c r="P3" s="872"/>
      <c r="Q3" s="872"/>
      <c r="R3" s="872"/>
      <c r="S3" s="872"/>
      <c r="T3" s="872"/>
      <c r="U3" s="872"/>
      <c r="V3" s="872"/>
      <c r="W3" s="872"/>
      <c r="X3" s="758"/>
      <c r="Y3" s="165" t="s">
        <v>584</v>
      </c>
      <c r="Z3" s="909">
        <v>45817</v>
      </c>
      <c r="AA3" s="910"/>
      <c r="AB3" s="911"/>
    </row>
    <row r="4" spans="2:28" ht="23.25" customHeight="1" x14ac:dyDescent="0.25">
      <c r="K4" s="145"/>
      <c r="L4" s="146"/>
      <c r="M4" s="157"/>
      <c r="N4" s="900" t="s">
        <v>586</v>
      </c>
      <c r="O4" s="900"/>
      <c r="P4" s="900"/>
      <c r="Q4" s="900"/>
      <c r="R4" s="900"/>
      <c r="S4" s="900"/>
      <c r="T4" s="900"/>
      <c r="U4" s="900"/>
      <c r="V4" s="900"/>
      <c r="W4" s="900"/>
      <c r="X4" s="900"/>
      <c r="Y4" s="146"/>
      <c r="Z4" s="146"/>
      <c r="AA4" s="146"/>
      <c r="AB4" s="147"/>
    </row>
    <row r="5" spans="2:28" ht="15" customHeight="1" thickBot="1" x14ac:dyDescent="0.3"/>
    <row r="6" spans="2:28" ht="30.75" customHeight="1" thickBot="1" x14ac:dyDescent="0.3">
      <c r="K6" s="912" t="s">
        <v>477</v>
      </c>
      <c r="L6" s="913"/>
      <c r="M6" s="913"/>
      <c r="N6" s="913"/>
      <c r="O6" s="913"/>
      <c r="P6" s="913"/>
      <c r="Q6" s="914"/>
      <c r="S6" s="915" t="str">
        <f>K8</f>
        <v>Gestión de Asuntos Disciplinarios</v>
      </c>
      <c r="T6" s="916"/>
      <c r="U6" s="916"/>
      <c r="V6" s="916"/>
      <c r="W6" s="916"/>
      <c r="X6" s="916"/>
      <c r="Y6" s="916"/>
      <c r="Z6" s="916"/>
      <c r="AA6" s="916"/>
      <c r="AB6" s="917"/>
    </row>
    <row r="7" spans="2:28" ht="36" customHeight="1" thickBot="1" x14ac:dyDescent="0.3">
      <c r="B7" s="918" t="s">
        <v>1293</v>
      </c>
      <c r="C7" s="920" t="s">
        <v>71</v>
      </c>
      <c r="D7" s="921"/>
      <c r="E7" s="921"/>
      <c r="F7" s="921"/>
      <c r="G7" s="922"/>
      <c r="K7" s="397" t="s">
        <v>455</v>
      </c>
      <c r="L7" s="398" t="s">
        <v>107</v>
      </c>
      <c r="M7" s="398" t="s">
        <v>560</v>
      </c>
      <c r="N7" s="398" t="s">
        <v>1294</v>
      </c>
      <c r="O7" s="398" t="s">
        <v>463</v>
      </c>
      <c r="P7" s="398" t="s">
        <v>1295</v>
      </c>
      <c r="Q7" s="398" t="s">
        <v>477</v>
      </c>
      <c r="S7" s="80"/>
      <c r="T7" s="81"/>
      <c r="U7" s="81"/>
      <c r="V7" s="81"/>
      <c r="W7" s="81"/>
      <c r="X7" s="81"/>
      <c r="Y7" s="81"/>
      <c r="Z7" s="81"/>
      <c r="AA7" s="81"/>
      <c r="AB7" s="82"/>
    </row>
    <row r="8" spans="2:28" ht="45.75" customHeight="1" thickBot="1" x14ac:dyDescent="0.3">
      <c r="B8" s="919"/>
      <c r="C8" s="83" t="s">
        <v>77</v>
      </c>
      <c r="D8" s="83" t="s">
        <v>83</v>
      </c>
      <c r="E8" s="83" t="s">
        <v>90</v>
      </c>
      <c r="F8" s="83" t="s">
        <v>97</v>
      </c>
      <c r="G8" s="83" t="s">
        <v>104</v>
      </c>
      <c r="K8" s="923" t="str">
        <f>'Riesgos de Corrupción'!C6</f>
        <v>Gestión de Asuntos Disciplinarios</v>
      </c>
      <c r="L8" s="84"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Moderado</v>
      </c>
      <c r="P8" s="32">
        <f>IF(O8="Insignificante",1,IF(O8="Menor",2,IF(O8="Moderado",3,IF(O8="Mayor",4,IF(O8="Catastrófico",5,IF(O8=" "," "))))))</f>
        <v>3</v>
      </c>
      <c r="Q8" s="33" t="str">
        <f>IFERROR(INDEX('Riesgos de Corrupción'!$B$11:$BN$100,MATCH('Mapa de calor Corrupción'!L8,'Riesgos de Corrupción'!$B$11:$B$100,0),64)," ")</f>
        <v>Zona Moderada</v>
      </c>
      <c r="S8" s="926" t="s">
        <v>1293</v>
      </c>
      <c r="T8" s="85"/>
      <c r="AB8" s="86"/>
    </row>
    <row r="9" spans="2:28" ht="45.75" customHeight="1" thickBot="1" x14ac:dyDescent="0.3">
      <c r="B9" s="87" t="s">
        <v>1296</v>
      </c>
      <c r="C9" s="88" t="s">
        <v>1297</v>
      </c>
      <c r="D9" s="88" t="s">
        <v>1298</v>
      </c>
      <c r="E9" s="89" t="s">
        <v>1299</v>
      </c>
      <c r="F9" s="89" t="s">
        <v>1300</v>
      </c>
      <c r="G9" s="89" t="s">
        <v>1301</v>
      </c>
      <c r="K9" s="924"/>
      <c r="L9" s="84" t="s">
        <v>79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Moderado</v>
      </c>
      <c r="P9" s="32">
        <f t="shared" ref="P9:P34" si="1">IF(O9="Insignificante",1,IF(O9="Menor",2,IF(O9="Moderado",3,IF(O9="Mayor",4,IF(O9="Catastrófico",5,IF(O9=" "," "))))))</f>
        <v>3</v>
      </c>
      <c r="Q9" s="33" t="str">
        <f>IFERROR(INDEX('Riesgos de Corrupción'!$B$11:$BN$100,MATCH('Mapa de calor Corrupción'!L9,'Riesgos de Corrupción'!$B$11:$B$100,0),64)," ")</f>
        <v>Zona Moderada</v>
      </c>
      <c r="S9" s="926"/>
      <c r="T9" s="90" t="s">
        <v>1302</v>
      </c>
      <c r="U9" s="77"/>
      <c r="AB9" s="86"/>
    </row>
    <row r="10" spans="2:28" ht="45.75" customHeight="1" thickBot="1" x14ac:dyDescent="0.3">
      <c r="B10" s="87" t="s">
        <v>98</v>
      </c>
      <c r="C10" s="91" t="s">
        <v>1303</v>
      </c>
      <c r="D10" s="88" t="s">
        <v>1304</v>
      </c>
      <c r="E10" s="88" t="s">
        <v>1305</v>
      </c>
      <c r="F10" s="89" t="s">
        <v>1306</v>
      </c>
      <c r="G10" s="89" t="s">
        <v>1300</v>
      </c>
      <c r="K10" s="924"/>
      <c r="L10" s="84"/>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26"/>
      <c r="T10" s="90" t="s">
        <v>1307</v>
      </c>
      <c r="U10" s="77"/>
      <c r="AB10" s="86"/>
    </row>
    <row r="11" spans="2:28" ht="45" customHeight="1" thickBot="1" x14ac:dyDescent="0.3">
      <c r="B11" s="87" t="s">
        <v>91</v>
      </c>
      <c r="C11" s="92" t="s">
        <v>1308</v>
      </c>
      <c r="D11" s="91" t="s">
        <v>1309</v>
      </c>
      <c r="E11" s="88" t="s">
        <v>1310</v>
      </c>
      <c r="F11" s="89" t="s">
        <v>1311</v>
      </c>
      <c r="G11" s="89" t="s">
        <v>1299</v>
      </c>
      <c r="K11" s="924"/>
      <c r="L11" s="84"/>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26"/>
      <c r="T11" s="90" t="s">
        <v>1312</v>
      </c>
      <c r="U11" s="77"/>
      <c r="AB11" s="86"/>
    </row>
    <row r="12" spans="2:28" ht="45.75" customHeight="1" thickBot="1" x14ac:dyDescent="0.3">
      <c r="B12" s="87" t="s">
        <v>84</v>
      </c>
      <c r="C12" s="92" t="s">
        <v>1313</v>
      </c>
      <c r="D12" s="92" t="s">
        <v>1314</v>
      </c>
      <c r="E12" s="91" t="s">
        <v>1309</v>
      </c>
      <c r="F12" s="88" t="s">
        <v>1304</v>
      </c>
      <c r="G12" s="89" t="s">
        <v>1315</v>
      </c>
      <c r="K12" s="924"/>
      <c r="L12" s="84"/>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26"/>
      <c r="T12" s="90" t="s">
        <v>1316</v>
      </c>
      <c r="U12" s="77"/>
      <c r="AB12" s="86"/>
    </row>
    <row r="13" spans="2:28" ht="46.5" customHeight="1" thickBot="1" x14ac:dyDescent="0.3">
      <c r="B13" s="87" t="s">
        <v>78</v>
      </c>
      <c r="C13" s="92" t="s">
        <v>1317</v>
      </c>
      <c r="D13" s="92" t="s">
        <v>1313</v>
      </c>
      <c r="E13" s="91" t="s">
        <v>1318</v>
      </c>
      <c r="F13" s="88" t="s">
        <v>1319</v>
      </c>
      <c r="G13" s="89" t="s">
        <v>1320</v>
      </c>
      <c r="K13" s="924"/>
      <c r="L13" s="84"/>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26"/>
      <c r="T13" s="90" t="s">
        <v>1321</v>
      </c>
      <c r="U13" s="77"/>
      <c r="AB13" s="86"/>
    </row>
    <row r="14" spans="2:28" ht="45.75" customHeight="1" x14ac:dyDescent="0.25">
      <c r="K14" s="924"/>
      <c r="L14" s="84"/>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26"/>
      <c r="T14" s="93"/>
      <c r="AB14" s="86"/>
    </row>
    <row r="15" spans="2:28" ht="37.5" customHeight="1" x14ac:dyDescent="0.25">
      <c r="K15" s="924"/>
      <c r="L15" s="84"/>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0"/>
      <c r="T15" s="93"/>
      <c r="V15" s="94" t="s">
        <v>1322</v>
      </c>
      <c r="W15" s="95" t="s">
        <v>1323</v>
      </c>
      <c r="X15" s="96" t="s">
        <v>1324</v>
      </c>
      <c r="Y15" s="97" t="s">
        <v>1325</v>
      </c>
      <c r="Z15" s="97" t="s">
        <v>1326</v>
      </c>
      <c r="AB15" s="86"/>
    </row>
    <row r="16" spans="2:28" ht="30" customHeight="1" thickBot="1" x14ac:dyDescent="0.3">
      <c r="K16" s="924"/>
      <c r="L16" s="84"/>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8"/>
      <c r="T16" s="99"/>
      <c r="U16" s="927" t="s">
        <v>71</v>
      </c>
      <c r="V16" s="927"/>
      <c r="W16" s="927"/>
      <c r="X16" s="927"/>
      <c r="Y16" s="927"/>
      <c r="Z16" s="927"/>
      <c r="AA16" s="927"/>
      <c r="AB16" s="100"/>
    </row>
    <row r="17" spans="11:27" ht="30" customHeight="1" x14ac:dyDescent="0.25">
      <c r="K17" s="924"/>
      <c r="L17" s="84"/>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3"/>
      <c r="U17" s="101"/>
      <c r="V17" s="101"/>
      <c r="W17" s="101"/>
      <c r="X17" s="101"/>
      <c r="Y17" s="101"/>
      <c r="Z17" s="101"/>
      <c r="AA17" s="101"/>
    </row>
    <row r="18" spans="11:27" ht="30" customHeight="1" x14ac:dyDescent="0.25">
      <c r="K18" s="924"/>
      <c r="L18" s="84"/>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3"/>
      <c r="U18" s="101"/>
      <c r="V18" s="101"/>
      <c r="W18" s="101"/>
      <c r="X18" s="101"/>
      <c r="Y18" s="101"/>
      <c r="Z18" s="101"/>
      <c r="AA18" s="101"/>
    </row>
    <row r="19" spans="11:27" ht="30" customHeight="1" x14ac:dyDescent="0.25">
      <c r="K19" s="924"/>
      <c r="L19" s="84"/>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3"/>
      <c r="U19" s="101"/>
      <c r="V19" s="101"/>
      <c r="W19" s="101"/>
      <c r="X19" s="101"/>
      <c r="Y19" s="101"/>
      <c r="Z19" s="101"/>
      <c r="AA19" s="101"/>
    </row>
    <row r="20" spans="11:27" ht="30" customHeight="1" x14ac:dyDescent="0.25">
      <c r="K20" s="924"/>
      <c r="L20" s="84"/>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3"/>
      <c r="U20" s="101"/>
      <c r="V20" s="101"/>
      <c r="W20" s="101"/>
      <c r="X20" s="101"/>
      <c r="Y20" s="101"/>
      <c r="Z20" s="101"/>
      <c r="AA20" s="101"/>
    </row>
    <row r="21" spans="11:27" ht="30" customHeight="1" x14ac:dyDescent="0.25">
      <c r="K21" s="924"/>
      <c r="L21" s="84"/>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3"/>
      <c r="U21" s="101"/>
      <c r="V21" s="101"/>
      <c r="W21" s="101"/>
      <c r="X21" s="101"/>
      <c r="Y21" s="101"/>
      <c r="Z21" s="101"/>
      <c r="AA21" s="101"/>
    </row>
    <row r="22" spans="11:27" ht="30" customHeight="1" x14ac:dyDescent="0.25">
      <c r="K22" s="924"/>
      <c r="L22" s="84"/>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3"/>
      <c r="U22" s="101"/>
      <c r="V22" s="101"/>
      <c r="W22" s="101"/>
      <c r="X22" s="101"/>
      <c r="Y22" s="101"/>
      <c r="Z22" s="101"/>
      <c r="AA22" s="101"/>
    </row>
    <row r="23" spans="11:27" ht="30" customHeight="1" x14ac:dyDescent="0.25">
      <c r="K23" s="924"/>
      <c r="L23" s="84"/>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3"/>
      <c r="U23" s="101"/>
      <c r="V23" s="101"/>
      <c r="W23" s="101"/>
      <c r="X23" s="101"/>
      <c r="Y23" s="101"/>
      <c r="Z23" s="101"/>
      <c r="AA23" s="101"/>
    </row>
    <row r="24" spans="11:27" ht="30" customHeight="1" x14ac:dyDescent="0.25">
      <c r="K24" s="924"/>
      <c r="L24" s="84"/>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3"/>
      <c r="U24" s="101"/>
      <c r="V24" s="101"/>
      <c r="W24" s="101"/>
      <c r="X24" s="101"/>
      <c r="Y24" s="101"/>
      <c r="Z24" s="101"/>
      <c r="AA24" s="101"/>
    </row>
    <row r="25" spans="11:27" ht="30" customHeight="1" x14ac:dyDescent="0.25">
      <c r="K25" s="924"/>
      <c r="L25" s="84"/>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3"/>
      <c r="U25" s="101"/>
      <c r="V25" s="101"/>
      <c r="W25" s="101"/>
      <c r="X25" s="101"/>
      <c r="Y25" s="101"/>
      <c r="Z25" s="101"/>
      <c r="AA25" s="101"/>
    </row>
    <row r="26" spans="11:27" ht="30" customHeight="1" x14ac:dyDescent="0.25">
      <c r="K26" s="924"/>
      <c r="L26" s="84"/>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3"/>
      <c r="U26" s="101"/>
      <c r="V26" s="101"/>
      <c r="W26" s="101"/>
      <c r="X26" s="101"/>
      <c r="Y26" s="101"/>
      <c r="Z26" s="101"/>
      <c r="AA26" s="101"/>
    </row>
    <row r="27" spans="11:27" ht="30" customHeight="1" x14ac:dyDescent="0.25">
      <c r="K27" s="924"/>
      <c r="L27" s="84"/>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3"/>
      <c r="U27" s="101"/>
      <c r="V27" s="101"/>
      <c r="W27" s="101"/>
      <c r="X27" s="101"/>
      <c r="Y27" s="101"/>
      <c r="Z27" s="101"/>
      <c r="AA27" s="101"/>
    </row>
    <row r="28" spans="11:27" ht="30" customHeight="1" x14ac:dyDescent="0.25">
      <c r="K28" s="924"/>
      <c r="L28" s="84"/>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3"/>
      <c r="U28" s="101"/>
      <c r="V28" s="101"/>
      <c r="W28" s="101"/>
      <c r="X28" s="101"/>
      <c r="Y28" s="101"/>
      <c r="Z28" s="101"/>
      <c r="AA28" s="101"/>
    </row>
    <row r="29" spans="11:27" ht="30" customHeight="1" x14ac:dyDescent="0.25">
      <c r="K29" s="924"/>
      <c r="L29" s="84"/>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3"/>
      <c r="U29" s="101"/>
      <c r="V29" s="101"/>
      <c r="W29" s="101"/>
      <c r="X29" s="101"/>
      <c r="Y29" s="101"/>
      <c r="Z29" s="101"/>
      <c r="AA29" s="101"/>
    </row>
    <row r="30" spans="11:27" ht="30" customHeight="1" x14ac:dyDescent="0.25">
      <c r="K30" s="924"/>
      <c r="L30" s="84"/>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3"/>
      <c r="U30" s="101"/>
      <c r="V30" s="101"/>
      <c r="W30" s="101"/>
      <c r="X30" s="101"/>
      <c r="Y30" s="101"/>
      <c r="Z30" s="101"/>
      <c r="AA30" s="101"/>
    </row>
    <row r="31" spans="11:27" ht="30" customHeight="1" x14ac:dyDescent="0.25">
      <c r="K31" s="924"/>
      <c r="L31" s="84"/>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3"/>
      <c r="U31" s="101"/>
      <c r="V31" s="101"/>
      <c r="W31" s="101"/>
      <c r="X31" s="101"/>
      <c r="Y31" s="101"/>
      <c r="Z31" s="101"/>
      <c r="AA31" s="101"/>
    </row>
    <row r="32" spans="11:27" ht="30" customHeight="1" x14ac:dyDescent="0.25">
      <c r="K32" s="924"/>
      <c r="L32" s="84"/>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3"/>
      <c r="U32" s="101"/>
      <c r="V32" s="101"/>
      <c r="W32" s="101"/>
      <c r="X32" s="101"/>
      <c r="Y32" s="101"/>
      <c r="Z32" s="101"/>
      <c r="AA32" s="101"/>
    </row>
    <row r="33" spans="11:28" ht="45.75" customHeight="1" x14ac:dyDescent="0.25">
      <c r="K33" s="924"/>
      <c r="L33" s="84"/>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25"/>
      <c r="L34" s="102"/>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3"/>
    </row>
    <row r="36" spans="11:28" ht="30" customHeight="1" thickBot="1" x14ac:dyDescent="0.3">
      <c r="K36" s="912" t="s">
        <v>1228</v>
      </c>
      <c r="L36" s="913"/>
      <c r="M36" s="913"/>
      <c r="N36" s="913"/>
      <c r="O36" s="913"/>
      <c r="P36" s="913"/>
      <c r="Q36" s="914"/>
      <c r="S36" s="915" t="str">
        <f>K38</f>
        <v>Gestión de Asuntos Disciplinarios</v>
      </c>
      <c r="T36" s="916"/>
      <c r="U36" s="916"/>
      <c r="V36" s="916"/>
      <c r="W36" s="916"/>
      <c r="X36" s="916"/>
      <c r="Y36" s="916"/>
      <c r="Z36" s="916"/>
      <c r="AA36" s="916"/>
      <c r="AB36" s="917"/>
    </row>
    <row r="37" spans="11:28" ht="30" customHeight="1" thickBot="1" x14ac:dyDescent="0.3">
      <c r="K37" s="397" t="s">
        <v>455</v>
      </c>
      <c r="L37" s="398" t="s">
        <v>107</v>
      </c>
      <c r="M37" s="398" t="s">
        <v>560</v>
      </c>
      <c r="N37" s="398" t="s">
        <v>1294</v>
      </c>
      <c r="O37" s="398" t="s">
        <v>463</v>
      </c>
      <c r="P37" s="398" t="s">
        <v>1295</v>
      </c>
      <c r="Q37" s="398" t="s">
        <v>1228</v>
      </c>
      <c r="S37" s="80"/>
      <c r="T37" s="81"/>
      <c r="U37" s="81"/>
      <c r="V37" s="81"/>
      <c r="W37" s="81"/>
      <c r="X37" s="81"/>
      <c r="Y37" s="81"/>
      <c r="Z37" s="81"/>
      <c r="AA37" s="81"/>
      <c r="AB37" s="82"/>
    </row>
    <row r="38" spans="11:28" ht="45.75" customHeight="1" x14ac:dyDescent="0.25">
      <c r="K38" s="923" t="str">
        <f>K8</f>
        <v>Gestión de Asuntos Disciplinarios</v>
      </c>
      <c r="L38" s="104"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26" t="s">
        <v>1293</v>
      </c>
      <c r="T38" s="85"/>
      <c r="AB38" s="86"/>
    </row>
    <row r="39" spans="11:28" ht="45.75" customHeight="1" x14ac:dyDescent="0.25">
      <c r="K39" s="924"/>
      <c r="L39" s="105"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26"/>
      <c r="T39" s="90" t="s">
        <v>1302</v>
      </c>
      <c r="U39" s="77"/>
      <c r="AB39" s="86"/>
    </row>
    <row r="40" spans="11:28" ht="45.75" customHeight="1" x14ac:dyDescent="0.25">
      <c r="K40" s="924"/>
      <c r="L40" s="105"/>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26"/>
      <c r="T40" s="90" t="s">
        <v>1307</v>
      </c>
      <c r="U40" s="77"/>
      <c r="AB40" s="86"/>
    </row>
    <row r="41" spans="11:28" ht="45.75" customHeight="1" x14ac:dyDescent="0.25">
      <c r="K41" s="924"/>
      <c r="L41" s="105"/>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26"/>
      <c r="T41" s="90" t="s">
        <v>1312</v>
      </c>
      <c r="U41" s="77"/>
      <c r="AB41" s="86"/>
    </row>
    <row r="42" spans="11:28" ht="45.75" customHeight="1" x14ac:dyDescent="0.25">
      <c r="K42" s="924"/>
      <c r="L42" s="105"/>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26"/>
      <c r="T42" s="90" t="s">
        <v>1316</v>
      </c>
      <c r="U42" s="77"/>
      <c r="AB42" s="86"/>
    </row>
    <row r="43" spans="11:28" ht="45.75" customHeight="1" x14ac:dyDescent="0.25">
      <c r="K43" s="924"/>
      <c r="L43" s="105"/>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26"/>
      <c r="T43" s="90" t="s">
        <v>1321</v>
      </c>
      <c r="U43" s="77"/>
      <c r="AB43" s="86"/>
    </row>
    <row r="44" spans="11:28" ht="45.75" customHeight="1" x14ac:dyDescent="0.25">
      <c r="K44" s="924"/>
      <c r="L44" s="105"/>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26"/>
      <c r="T44" s="93"/>
      <c r="AB44" s="86"/>
    </row>
    <row r="45" spans="11:28" ht="45" customHeight="1" x14ac:dyDescent="0.25">
      <c r="K45" s="924"/>
      <c r="L45" s="105"/>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0"/>
      <c r="T45" s="93"/>
      <c r="V45" s="106" t="s">
        <v>1322</v>
      </c>
      <c r="W45" s="95" t="s">
        <v>1323</v>
      </c>
      <c r="X45" s="96" t="s">
        <v>1324</v>
      </c>
      <c r="Y45" s="97" t="s">
        <v>1325</v>
      </c>
      <c r="Z45" s="97" t="s">
        <v>1326</v>
      </c>
      <c r="AB45" s="86"/>
    </row>
    <row r="46" spans="11:28" ht="44.25" customHeight="1" thickBot="1" x14ac:dyDescent="0.3">
      <c r="K46" s="924"/>
      <c r="L46" s="105"/>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8"/>
      <c r="T46" s="99"/>
      <c r="U46" s="927" t="s">
        <v>71</v>
      </c>
      <c r="V46" s="927"/>
      <c r="W46" s="927"/>
      <c r="X46" s="927"/>
      <c r="Y46" s="927"/>
      <c r="Z46" s="927"/>
      <c r="AA46" s="927"/>
      <c r="AB46" s="100"/>
    </row>
    <row r="47" spans="11:28" ht="50.25" customHeight="1" x14ac:dyDescent="0.25">
      <c r="K47" s="924"/>
      <c r="L47" s="105"/>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x14ac:dyDescent="0.25">
      <c r="K48" s="924"/>
      <c r="L48" s="105"/>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x14ac:dyDescent="0.25">
      <c r="K49" s="924"/>
      <c r="L49" s="105"/>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x14ac:dyDescent="0.25">
      <c r="K50" s="924"/>
      <c r="L50" s="105"/>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x14ac:dyDescent="0.25">
      <c r="K51" s="924"/>
      <c r="L51" s="105"/>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x14ac:dyDescent="0.25">
      <c r="K52" s="924"/>
      <c r="L52" s="105"/>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x14ac:dyDescent="0.25">
      <c r="K53" s="924"/>
      <c r="L53" s="105"/>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x14ac:dyDescent="0.25">
      <c r="K54" s="924"/>
      <c r="L54" s="105"/>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x14ac:dyDescent="0.25">
      <c r="K55" s="924"/>
      <c r="L55" s="105"/>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x14ac:dyDescent="0.25">
      <c r="K56" s="924"/>
      <c r="L56" s="105"/>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x14ac:dyDescent="0.25">
      <c r="K57" s="924"/>
      <c r="L57" s="105"/>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x14ac:dyDescent="0.25">
      <c r="K58" s="924"/>
      <c r="L58" s="105"/>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x14ac:dyDescent="0.25">
      <c r="K59" s="924"/>
      <c r="L59" s="105"/>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24"/>
      <c r="L60" s="105"/>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24"/>
      <c r="L61" s="105"/>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25"/>
      <c r="L62" s="103"/>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4+cKB+wWc1FmF9oIOiPG+md537QjFJa2A2hFVRyxIFLNbhmNp6+AakIvLQ9UrDkySuiE3dxXriY4VC5ibhszUQ==" saltValue="k0V6Q0Na5ttE6ZxSgdyKC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L430"/>
  <sheetViews>
    <sheetView showGridLines="0" zoomScale="60" zoomScaleNormal="60" workbookViewId="0">
      <pane xSplit="4" ySplit="6" topLeftCell="E7" activePane="bottomRight" state="frozen"/>
      <selection pane="topRight" activeCell="BO6" sqref="BO6"/>
      <selection pane="bottomLeft" activeCell="BO6" sqref="BO6"/>
      <selection pane="bottomRight" activeCell="R13" sqref="R13"/>
    </sheetView>
  </sheetViews>
  <sheetFormatPr baseColWidth="10" defaultColWidth="11.42578125" defaultRowHeight="15" x14ac:dyDescent="0.25"/>
  <cols>
    <col min="1" max="1" width="4.140625" style="116" customWidth="1"/>
    <col min="2" max="2" width="21.42578125" style="43" customWidth="1"/>
    <col min="3" max="3" width="45.42578125" style="43" customWidth="1"/>
    <col min="4" max="4" width="33" style="43" customWidth="1"/>
    <col min="5" max="5" width="38.42578125" style="43" customWidth="1"/>
    <col min="6" max="6" width="11.7109375" style="85" customWidth="1"/>
    <col min="7" max="12" width="10.28515625" style="85" customWidth="1"/>
    <col min="13" max="13" width="61.7109375" style="43" customWidth="1"/>
    <col min="14" max="14" width="33.140625" style="43" customWidth="1"/>
    <col min="15" max="15" width="29.140625" style="43" customWidth="1"/>
    <col min="16" max="16" width="24.42578125" style="43" customWidth="1"/>
    <col min="17" max="17" width="52.85546875" style="43" bestFit="1" customWidth="1"/>
    <col min="18" max="16384" width="11.42578125" style="43"/>
  </cols>
  <sheetData>
    <row r="1" spans="1:90" ht="33.75" customHeight="1" thickBot="1" x14ac:dyDescent="0.3">
      <c r="A1" s="115"/>
      <c r="B1" s="149"/>
      <c r="C1" s="160"/>
      <c r="D1" s="772" t="s">
        <v>575</v>
      </c>
      <c r="E1" s="768" t="s">
        <v>1131</v>
      </c>
      <c r="F1" s="774"/>
      <c r="G1" s="774"/>
      <c r="H1" s="774"/>
      <c r="I1" s="774"/>
      <c r="J1" s="774"/>
      <c r="K1" s="774"/>
      <c r="L1" s="774"/>
      <c r="M1" s="774"/>
      <c r="N1" s="774"/>
      <c r="O1" s="774"/>
      <c r="P1" s="165" t="s">
        <v>577</v>
      </c>
      <c r="Q1" s="164">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65" t="s">
        <v>578</v>
      </c>
      <c r="CL1" s="766"/>
    </row>
    <row r="2" spans="1:90" ht="24" customHeight="1" thickBot="1" x14ac:dyDescent="0.3">
      <c r="A2" s="115"/>
      <c r="B2" s="148"/>
      <c r="C2" s="161"/>
      <c r="D2" s="773"/>
      <c r="E2" s="768"/>
      <c r="F2" s="774"/>
      <c r="G2" s="774"/>
      <c r="H2" s="774"/>
      <c r="I2" s="774"/>
      <c r="J2" s="774"/>
      <c r="K2" s="774"/>
      <c r="L2" s="774"/>
      <c r="M2" s="774"/>
      <c r="N2" s="774"/>
      <c r="O2" s="774"/>
      <c r="P2" s="165" t="s">
        <v>579</v>
      </c>
      <c r="Q2" s="165" t="s">
        <v>580</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65" t="s">
        <v>581</v>
      </c>
      <c r="CL2" s="766"/>
    </row>
    <row r="3" spans="1:90" s="109" customFormat="1" ht="36.75" customHeight="1" thickBot="1" x14ac:dyDescent="0.3">
      <c r="A3" s="115"/>
      <c r="B3" s="148"/>
      <c r="C3" s="162"/>
      <c r="D3" s="168" t="s">
        <v>582</v>
      </c>
      <c r="E3" s="767" t="s">
        <v>1140</v>
      </c>
      <c r="F3" s="767"/>
      <c r="G3" s="767"/>
      <c r="H3" s="767"/>
      <c r="I3" s="767"/>
      <c r="J3" s="767"/>
      <c r="K3" s="767"/>
      <c r="L3" s="767"/>
      <c r="M3" s="767"/>
      <c r="N3" s="767"/>
      <c r="O3" s="768"/>
      <c r="P3" s="165" t="s">
        <v>584</v>
      </c>
      <c r="Q3" s="166">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69" t="s">
        <v>585</v>
      </c>
      <c r="CL3" s="770"/>
    </row>
    <row r="4" spans="1:90" ht="27" customHeight="1" x14ac:dyDescent="0.25">
      <c r="A4" s="115"/>
      <c r="B4" s="150"/>
      <c r="C4" s="151"/>
      <c r="D4" s="152"/>
      <c r="E4" s="771" t="s">
        <v>586</v>
      </c>
      <c r="F4" s="771"/>
      <c r="G4" s="771"/>
      <c r="H4" s="771"/>
      <c r="I4" s="771"/>
      <c r="J4" s="771"/>
      <c r="K4" s="771"/>
      <c r="L4" s="771"/>
      <c r="M4" s="771"/>
      <c r="N4" s="771"/>
      <c r="O4" s="771"/>
      <c r="P4" s="153"/>
      <c r="Q4" s="139"/>
    </row>
    <row r="5" spans="1:90" customFormat="1" ht="41.25" customHeight="1" thickBot="1" x14ac:dyDescent="0.3">
      <c r="A5" s="116"/>
      <c r="B5" s="399" t="s">
        <v>587</v>
      </c>
      <c r="C5" s="204" t="str">
        <f>'Riesgos de Corrupción'!C6</f>
        <v>Gestión de Asuntos Disciplinarios</v>
      </c>
      <c r="D5" s="400"/>
      <c r="Q5" s="401"/>
    </row>
    <row r="6" spans="1:90" s="1" customFormat="1" ht="85.5" customHeight="1" thickBot="1" x14ac:dyDescent="0.3">
      <c r="A6" s="117" t="s">
        <v>588</v>
      </c>
      <c r="B6" s="402" t="s">
        <v>254</v>
      </c>
      <c r="C6" s="380" t="s">
        <v>255</v>
      </c>
      <c r="D6" s="403" t="s">
        <v>535</v>
      </c>
      <c r="E6" s="404" t="s">
        <v>589</v>
      </c>
      <c r="F6" s="405" t="s">
        <v>560</v>
      </c>
      <c r="G6" s="405" t="s">
        <v>463</v>
      </c>
      <c r="H6" s="405" t="s">
        <v>590</v>
      </c>
      <c r="I6" s="405" t="s">
        <v>560</v>
      </c>
      <c r="J6" s="405" t="s">
        <v>463</v>
      </c>
      <c r="K6" s="405" t="s">
        <v>591</v>
      </c>
      <c r="L6" s="405" t="s">
        <v>592</v>
      </c>
      <c r="M6" s="380" t="s">
        <v>593</v>
      </c>
      <c r="N6" s="380" t="s">
        <v>594</v>
      </c>
      <c r="O6" s="380" t="s">
        <v>530</v>
      </c>
      <c r="P6" s="380" t="s">
        <v>595</v>
      </c>
      <c r="Q6" s="380" t="s">
        <v>596</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207.75" customHeight="1" x14ac:dyDescent="0.25">
      <c r="A7" s="118" t="s">
        <v>597</v>
      </c>
      <c r="B7" s="757" t="s">
        <v>73</v>
      </c>
      <c r="C7" s="759" t="str">
        <f>IFERROR(INDEX('Riesgos de Corrupción'!$B$11:$BN$100,MATCH('Mapa Riesgo Corrupción'!B7,'Riesgos de Corrupción'!$B$11:$B$100,0),2),"")</f>
        <v>Posibilidad de que, por acción, omisión o abuso de poder, se profieran decisiones, en la etapa de instrucción,  a favor o en contra de los sujetos procesales en beneficio propio o de terceros.</v>
      </c>
      <c r="D7" s="764" t="str">
        <f>IFERROR(INDEX('Riesgos de Corrupción'!$B$11:$BN$100,MATCH('Mapa Riesgo Corrupción'!B7,'Riesgos de Corrupción'!$B$11:$B$100,0),4),"")</f>
        <v xml:space="preserve">Corrupción </v>
      </c>
      <c r="E7" s="759" t="str">
        <f>IFERROR(INDEX('Riesgos de Corrupción'!$B$11:$BN$100,MATCH('Mapa Riesgo Corrupción'!B7,'Riesgos de Corrupción'!$B$11:$B$100,0),5),"")</f>
        <v xml:space="preserve">CA1. Presiones Indebidas 
CA2. Recibir o solicitar dadivas o beneficios a nombre propio o de un tercero, en la etapa de instrucción.
</v>
      </c>
      <c r="F7" s="841" t="str">
        <f>IFERROR(INDEX('Riesgos de Corrupción'!$B$11:$BN$100,MATCH('Mapa Riesgo Corrupción'!B7,'Riesgos de Corrupción'!$B$11:$B$100,0),18),"")</f>
        <v>Improbable</v>
      </c>
      <c r="G7" s="841" t="str">
        <f>IFERROR(INDEX('Riesgos de Corrupción'!$B$11:$BN$100,MATCH('Mapa Riesgo Corrupción'!B7,'Riesgos de Corrupción'!$B$11:$B$100,0),63),"")</f>
        <v>Moderado</v>
      </c>
      <c r="H7" s="931" t="str">
        <f>IFERROR(INDEX('Riesgos de Corrupción'!$B$11:$BN$100,MATCH('Mapa Riesgo Corrupción'!B7,'Riesgos de Corrupción'!$B$11:$B$100,0),64),"")</f>
        <v>Zona Moderada</v>
      </c>
      <c r="I7" s="841" t="str">
        <f>IFERROR(INDEX('Controles de Corrupción'!$C$10:$AZ$251,MATCH('Mapa Riesgo Corrupción'!B7,'Controles de Corrupción'!$C$10:$C$251,0),33),"")</f>
        <v>Rara vez</v>
      </c>
      <c r="J7" s="841" t="str">
        <f>IFERROR(INDEX('Controles de Corrupción'!$C$10:$AZ$251,MATCH('Mapa Riesgo Corrupción'!B7,'Controles de Corrupción'!$C$10:$C$251,0),36),"")</f>
        <v>Moderado</v>
      </c>
      <c r="K7" s="841" t="str">
        <f>IFERROR(INDEX('Controles de Corrupción'!$C$10:$AZ$251,MATCH('Mapa Riesgo Corrupción'!B7,'Controles de Corrupción'!$C$10:$C$251,0),37),"")</f>
        <v>Zona Moderada</v>
      </c>
      <c r="L7" s="841" t="str">
        <f>IFERROR(INDEX('Controles de Corrupción'!$C$10:$AZ$251,MATCH('Mapa Riesgo Corrupción'!B7,'Controles de Corrupción'!$C$10:$C$251,0),38),"")</f>
        <v>Reducir riesgo</v>
      </c>
      <c r="M7" s="186" t="str">
        <f>IFERROR(INDEX('Controles de Corrupción'!$C$10:$AZ$251,MATCH(A7,'Controles de Corrupción'!$B$10:$B$251,0),4),"")</f>
        <v>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v>
      </c>
      <c r="N7" s="69" t="s">
        <v>1327</v>
      </c>
      <c r="O7" s="69" t="str">
        <f>IFERROR(INDEX('Controles de Corrupción'!$C$10:$AZ$251,MATCH(A7,'Controles de Corrupción'!$B$10:$B$251,0),41),"")</f>
        <v>Oficina de Control Disciplinario Interno 
Jefe de Oficina de Control Disciplinario Interno</v>
      </c>
      <c r="P7" s="69" t="str">
        <f>IFERROR(INDEX('Controles de Corrupción'!$C$10:$AZ$251,MATCH(A7,'Controles de Corrupción'!$B$10:$B$251,0),42),"")</f>
        <v xml:space="preserve">Mensual </v>
      </c>
      <c r="Q7" s="187"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90" ht="105.75" customHeight="1" x14ac:dyDescent="0.25">
      <c r="A8" s="118" t="s">
        <v>601</v>
      </c>
      <c r="B8" s="758"/>
      <c r="C8" s="760"/>
      <c r="D8" s="762"/>
      <c r="E8" s="760"/>
      <c r="F8" s="763"/>
      <c r="G8" s="763"/>
      <c r="H8" s="930"/>
      <c r="I8" s="763"/>
      <c r="J8" s="763"/>
      <c r="K8" s="763"/>
      <c r="L8" s="763"/>
      <c r="M8" s="186"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87" t="str">
        <f>IFERROR(INDEX('Controles de Corrupción'!$C$10:$AZ$251,MATCH(A8,'Controles de Corrupción'!$B$10:$B$251,0),47),"")</f>
        <v/>
      </c>
    </row>
    <row r="9" spans="1:90" ht="33" hidden="1" customHeight="1" x14ac:dyDescent="0.25">
      <c r="A9" s="118" t="s">
        <v>602</v>
      </c>
      <c r="B9" s="758"/>
      <c r="C9" s="760"/>
      <c r="D9" s="762"/>
      <c r="E9" s="760"/>
      <c r="F9" s="763"/>
      <c r="G9" s="763"/>
      <c r="H9" s="930"/>
      <c r="I9" s="763"/>
      <c r="J9" s="763"/>
      <c r="K9" s="763"/>
      <c r="L9" s="763"/>
      <c r="M9" s="186"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87" t="str">
        <f>IFERROR(INDEX('Controles de Corrupción'!$C$10:$AZ$251,MATCH(A9,'Controles de Corrupción'!$B$10:$B$251,0),47),"")</f>
        <v/>
      </c>
    </row>
    <row r="10" spans="1:90" ht="33" hidden="1" customHeight="1" x14ac:dyDescent="0.25">
      <c r="A10" s="118" t="s">
        <v>603</v>
      </c>
      <c r="B10" s="758"/>
      <c r="C10" s="760"/>
      <c r="D10" s="762"/>
      <c r="E10" s="760"/>
      <c r="F10" s="763"/>
      <c r="G10" s="763"/>
      <c r="H10" s="930"/>
      <c r="I10" s="763"/>
      <c r="J10" s="763"/>
      <c r="K10" s="763"/>
      <c r="L10" s="763"/>
      <c r="M10" s="186"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87" t="str">
        <f>IFERROR(INDEX('Controles de Corrupción'!$C$10:$AZ$251,MATCH(A10,'Controles de Corrupción'!$B$10:$B$251,0),47),"")</f>
        <v/>
      </c>
    </row>
    <row r="11" spans="1:90" ht="33" hidden="1" customHeight="1" x14ac:dyDescent="0.25">
      <c r="A11" s="118" t="s">
        <v>604</v>
      </c>
      <c r="B11" s="758"/>
      <c r="C11" s="760"/>
      <c r="D11" s="762"/>
      <c r="E11" s="760"/>
      <c r="F11" s="763"/>
      <c r="G11" s="763"/>
      <c r="H11" s="930"/>
      <c r="I11" s="763"/>
      <c r="J11" s="763"/>
      <c r="K11" s="763"/>
      <c r="L11" s="763"/>
      <c r="M11" s="186"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87" t="str">
        <f>IFERROR(INDEX('Controles de Corrupción'!$C$10:$AZ$251,MATCH(A11,'Controles de Corrupción'!$B$10:$B$251,0),47),"")</f>
        <v/>
      </c>
    </row>
    <row r="12" spans="1:90" ht="33" hidden="1" customHeight="1" x14ac:dyDescent="0.25">
      <c r="A12" s="118" t="s">
        <v>605</v>
      </c>
      <c r="B12" s="758"/>
      <c r="C12" s="760"/>
      <c r="D12" s="762"/>
      <c r="E12" s="760"/>
      <c r="F12" s="763"/>
      <c r="G12" s="763"/>
      <c r="H12" s="842"/>
      <c r="I12" s="763"/>
      <c r="J12" s="763"/>
      <c r="K12" s="763"/>
      <c r="L12" s="763"/>
      <c r="M12" s="186"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87" t="str">
        <f>IFERROR(INDEX('Controles de Corrupción'!$C$10:$AZ$251,MATCH(A12,'Controles de Corrupción'!$B$10:$B$251,0),47),"")</f>
        <v/>
      </c>
    </row>
    <row r="13" spans="1:90" ht="135" customHeight="1" x14ac:dyDescent="0.25">
      <c r="A13" s="118" t="s">
        <v>606</v>
      </c>
      <c r="B13" s="862" t="s">
        <v>79</v>
      </c>
      <c r="C13" s="928" t="str">
        <f>IFERROR(INDEX('Riesgos de Corrupción'!$B$11:$BN$100,MATCH('Mapa Riesgo Corrupción'!B13,'Riesgos de Corrupción'!$B$11:$B$100,0),2),"")</f>
        <v>Posibilidad de que el funcionario sustanciador o quien toma las decisiones en la etapa de instrucción, tenga un interés particular en el proceso disciplinario, que pudiere influir indebidamente en su deber funcional, favoreciéndose así mismo o a tercero.</v>
      </c>
      <c r="D13" s="762" t="str">
        <f>IFERROR(INDEX('Riesgos de Corrupción'!$B$11:$BN$100,MATCH('Mapa Riesgo Corrupción'!B13,'Riesgos de Corrupción'!$B$11:$B$100,0),4),"")</f>
        <v>Conflicto de Intereses</v>
      </c>
      <c r="E13" s="760" t="str">
        <f>IFERROR(INDEX('Riesgos de Corrupción'!$B$11:$BN$100,MATCH('Mapa Riesgo Corrupción'!B13,'Riesgos de Corrupción'!$B$11:$B$100,0),5),"")</f>
        <v xml:space="preserve">
CA1.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en la etapa de instrucción.
CA3. Omisión del tramite de una recusación por tener algún interés en el resultado del proceso., en la etapa de instrucción.
                                                                                              </v>
      </c>
      <c r="F13" s="763" t="str">
        <f>IFERROR(INDEX('Riesgos de Corrupción'!$B$11:$BN$100,MATCH('Mapa Riesgo Corrupción'!B13,'Riesgos de Corrupción'!$B$11:$B$100,0),18),"")</f>
        <v>Improbable</v>
      </c>
      <c r="G13" s="763" t="str">
        <f>IFERROR(INDEX('Riesgos de Corrupción'!$B$11:$BN$100,MATCH('Mapa Riesgo Corrupción'!B13,'Riesgos de Corrupción'!$B$11:$B$100,0),63),"")</f>
        <v>Moderado</v>
      </c>
      <c r="H13" s="929" t="str">
        <f>IFERROR(INDEX('Riesgos de Corrupción'!$B$11:$BN$100,MATCH('Mapa Riesgo Corrupción'!B13,'Riesgos de Corrupción'!$B$11:$B$100,0),64),"")</f>
        <v>Zona Moderada</v>
      </c>
      <c r="I13" s="763" t="str">
        <f>IFERROR(INDEX('Controles de Corrupción'!$C$10:$AZ$251,MATCH('Mapa Riesgo Corrupción'!B13,'Controles de Corrupción'!$C$10:$C$251,0),33),"")</f>
        <v>Rara vez</v>
      </c>
      <c r="J13" s="763" t="str">
        <f>IFERROR(INDEX('Controles de Corrupción'!$C$10:$AZ$251,MATCH('Mapa Riesgo Corrupción'!B13,'Controles de Corrupción'!$C$10:$C$251,0),36),"")</f>
        <v>Moderado</v>
      </c>
      <c r="K13" s="763" t="str">
        <f>IFERROR(INDEX('Controles de Corrupción'!$C$10:$AZ$251,MATCH('Mapa Riesgo Corrupción'!B13,'Controles de Corrupción'!$C$10:$C$251,0),37),"")</f>
        <v>Zona Moderada</v>
      </c>
      <c r="L13" s="763" t="str">
        <f>IFERROR(INDEX('Controles de Corrupción'!$C$10:$AZ$251,MATCH('Mapa Riesgo Corrupción'!B13,'Controles de Corrupción'!$C$10:$C$251,0),38),"")</f>
        <v>Reducir riesgo</v>
      </c>
      <c r="M13" s="186" t="str">
        <f>IFERROR(INDEX('Controles de Corrupción'!$C$10:$AZ$251,MATCH(A13,'Controles de Corrupción'!$B$10:$B$251,0),4),"")</f>
        <v>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3" s="69" t="s">
        <v>1327</v>
      </c>
      <c r="O13" s="69" t="str">
        <f>IFERROR(INDEX('Controles de Corrupción'!$C$10:$AZ$251,MATCH(A13,'Controles de Corrupción'!$B$10:$B$251,0),41),"")</f>
        <v>Oficina de Control Disciplinario Interno
Jefe de Oficina de Control Disciplinario Interno</v>
      </c>
      <c r="P13" s="69" t="str">
        <f>IFERROR(INDEX('Controles de Corrupción'!$C$10:$AZ$251,MATCH(A13,'Controles de Corrupción'!$B$10:$B$251,0),42),"")</f>
        <v xml:space="preserve">Mensual </v>
      </c>
      <c r="Q13" s="187" t="str">
        <f>IFERROR(INDEX('Controles de Corrupción'!$C$10:$AZ$251,MATCH(A13,'Controles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4" spans="1:90" ht="114.75" customHeight="1" x14ac:dyDescent="0.25">
      <c r="A14" s="118" t="s">
        <v>607</v>
      </c>
      <c r="B14" s="866"/>
      <c r="C14" s="928"/>
      <c r="D14" s="762"/>
      <c r="E14" s="760"/>
      <c r="F14" s="763"/>
      <c r="G14" s="763"/>
      <c r="H14" s="930"/>
      <c r="I14" s="763"/>
      <c r="J14" s="763"/>
      <c r="K14" s="763"/>
      <c r="L14" s="763"/>
      <c r="M14" s="186" t="str">
        <f>IFERROR(INDEX('Controles de Corrupción'!$C$10:$AZ$251,MATCH(A14,'Controles de Corrupción'!$B$10:$B$251,0),4),"")</f>
        <v/>
      </c>
      <c r="N14" s="69" t="str">
        <f>IFERROR(INDEX('Controles de Corrupción'!$C$10:$AZ$251,MATCH(A14,'Controles de Corrupción'!$B$10:$B$251,0),40),"")</f>
        <v/>
      </c>
      <c r="O14" s="69" t="str">
        <f>IFERROR(INDEX('Controles de Corrupción'!$C$10:$AZ$251,MATCH(A14,'Controles de Corrupción'!$B$10:$B$251,0),41),"")</f>
        <v/>
      </c>
      <c r="P14" s="69" t="str">
        <f>IFERROR(INDEX('Controles de Corrupción'!$C$10:$AZ$251,MATCH(A14,'Controles de Corrupción'!$B$10:$B$251,0),42),"")</f>
        <v/>
      </c>
      <c r="Q14" s="187" t="str">
        <f>IFERROR(INDEX('Controles de Corrupción'!$C$10:$AZ$251,MATCH(A14,'Controles de Corrupción'!$B$10:$B$251,0),47),"")</f>
        <v/>
      </c>
    </row>
    <row r="15" spans="1:90" ht="96" hidden="1" customHeight="1" x14ac:dyDescent="0.25">
      <c r="A15" s="118" t="s">
        <v>608</v>
      </c>
      <c r="B15" s="866"/>
      <c r="C15" s="928"/>
      <c r="D15" s="762"/>
      <c r="E15" s="760"/>
      <c r="F15" s="763"/>
      <c r="G15" s="763"/>
      <c r="H15" s="930"/>
      <c r="I15" s="763"/>
      <c r="J15" s="763"/>
      <c r="K15" s="763"/>
      <c r="L15" s="763"/>
      <c r="M15" s="186"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87" t="str">
        <f>IFERROR(INDEX('Controles de Corrupción'!$C$10:$AZ$251,MATCH(A15,'Controles de Corrupción'!$B$10:$B$251,0),47),"")</f>
        <v/>
      </c>
    </row>
    <row r="16" spans="1:90" ht="33" hidden="1" customHeight="1" x14ac:dyDescent="0.25">
      <c r="A16" s="118" t="s">
        <v>609</v>
      </c>
      <c r="B16" s="866"/>
      <c r="C16" s="928"/>
      <c r="D16" s="762"/>
      <c r="E16" s="760"/>
      <c r="F16" s="763"/>
      <c r="G16" s="763"/>
      <c r="H16" s="930"/>
      <c r="I16" s="763"/>
      <c r="J16" s="763"/>
      <c r="K16" s="763"/>
      <c r="L16" s="763"/>
      <c r="M16" s="186"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87" t="str">
        <f>IFERROR(INDEX('Controles de Corrupción'!$C$10:$AZ$251,MATCH(A16,'Controles de Corrupción'!$B$10:$B$251,0),47),"")</f>
        <v/>
      </c>
    </row>
    <row r="17" spans="1:17" ht="33" hidden="1" customHeight="1" x14ac:dyDescent="0.25">
      <c r="A17" s="118" t="s">
        <v>610</v>
      </c>
      <c r="B17" s="866"/>
      <c r="C17" s="928"/>
      <c r="D17" s="762"/>
      <c r="E17" s="760"/>
      <c r="F17" s="763"/>
      <c r="G17" s="763"/>
      <c r="H17" s="930"/>
      <c r="I17" s="763"/>
      <c r="J17" s="763"/>
      <c r="K17" s="763"/>
      <c r="L17" s="763"/>
      <c r="M17" s="186"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87" t="str">
        <f>IFERROR(INDEX('Controles de Corrupción'!$C$10:$AZ$251,MATCH(A17,'Controles de Corrupción'!$B$10:$B$251,0),47),"")</f>
        <v/>
      </c>
    </row>
    <row r="18" spans="1:17" ht="17.25" hidden="1" customHeight="1" x14ac:dyDescent="0.25">
      <c r="A18" s="118" t="s">
        <v>611</v>
      </c>
      <c r="B18" s="757"/>
      <c r="C18" s="928"/>
      <c r="D18" s="762"/>
      <c r="E18" s="760"/>
      <c r="F18" s="763"/>
      <c r="G18" s="763"/>
      <c r="H18" s="842"/>
      <c r="I18" s="763"/>
      <c r="J18" s="763"/>
      <c r="K18" s="763"/>
      <c r="L18" s="763"/>
      <c r="M18" s="186"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87" t="str">
        <f>IFERROR(INDEX('Controles de Corrupción'!$C$10:$AZ$251,MATCH(A18,'Controles de Corrupción'!$B$10:$B$251,0),47),"")</f>
        <v/>
      </c>
    </row>
    <row r="19" spans="1:17" ht="174" customHeight="1" x14ac:dyDescent="0.25">
      <c r="A19" s="118" t="s">
        <v>612</v>
      </c>
      <c r="B19" s="862"/>
      <c r="C19" s="928" t="str">
        <f>IFERROR(INDEX('Riesgos de Corrupción'!$B$11:$BN$100,MATCH('Mapa Riesgo Corrupción'!B19,'Riesgos de Corrupción'!$B$11:$B$100,0),2),"")</f>
        <v/>
      </c>
      <c r="D19" s="762" t="str">
        <f>IFERROR(INDEX('Riesgos de Corrupción'!$B$11:$BN$100,MATCH('Mapa Riesgo Corrupción'!B19,'Riesgos de Corrupción'!$B$11:$B$100,0),4),"")</f>
        <v/>
      </c>
      <c r="E19" s="760" t="str">
        <f>IFERROR(INDEX('Riesgos de Corrupción'!$B$11:$BN$100,MATCH('Mapa Riesgo Corrupción'!B19,'Riesgos de Corrupción'!$B$11:$B$100,0),5),"")</f>
        <v/>
      </c>
      <c r="F19" s="763" t="str">
        <f>IFERROR(INDEX('Riesgos de Corrupción'!$B$11:$BN$100,MATCH('Mapa Riesgo Corrupción'!B19,'Riesgos de Corrupción'!$B$11:$B$100,0),18),"")</f>
        <v/>
      </c>
      <c r="G19" s="763" t="str">
        <f>IFERROR(INDEX('Riesgos de Corrupción'!$B$11:$BN$100,MATCH('Mapa Riesgo Corrupción'!B19,'Riesgos de Corrupción'!$B$11:$B$100,0),63),"")</f>
        <v/>
      </c>
      <c r="H19" s="929" t="str">
        <f>IFERROR(INDEX('Riesgos de Corrupción'!$B$11:$BN$100,MATCH('Mapa Riesgo Corrupción'!B19,'Riesgos de Corrupción'!$B$11:$B$100,0),64),"")</f>
        <v/>
      </c>
      <c r="I19" s="763" t="str">
        <f>IFERROR(INDEX('Controles de Corrupción'!$C$10:$AZ$251,MATCH('Mapa Riesgo Corrupción'!B19,'Controles de Corrupción'!$C$10:$C$251,0),33),"")</f>
        <v/>
      </c>
      <c r="J19" s="763" t="str">
        <f>IFERROR(INDEX('Controles de Corrupción'!$C$10:$AZ$251,MATCH('Mapa Riesgo Corrupción'!B19,'Controles de Corrupción'!$C$10:$C$251,0),36),"")</f>
        <v/>
      </c>
      <c r="K19" s="763" t="str">
        <f>IFERROR(INDEX('Controles de Corrupción'!$C$10:$AZ$251,MATCH('Mapa Riesgo Corrupción'!B19,'Controles de Corrupción'!$C$10:$C$251,0),37),"")</f>
        <v/>
      </c>
      <c r="L19" s="763" t="str">
        <f>IFERROR(INDEX('Controles de Corrupción'!$C$10:$AZ$251,MATCH('Mapa Riesgo Corrupción'!B19,'Controles de Corrupción'!$C$10:$C$251,0),38),"")</f>
        <v/>
      </c>
      <c r="M19" s="186" t="str">
        <f>IFERROR(INDEX('Controles de Corrupción'!$C$10:$AZ$251,MATCH(A19,'Controles de Corrupción'!$B$10:$B$251,0),4),"")</f>
        <v/>
      </c>
      <c r="N19" s="69" t="str">
        <f>IFERROR(INDEX('Controles de Corrupción'!$C$10:$AZ$251,MATCH(A19,'Controles de Corrupción'!$B$10:$B$251,0),40),"")</f>
        <v/>
      </c>
      <c r="O19" s="69" t="str">
        <f>IFERROR(INDEX('Controles de Corrupción'!$C$10:$AZ$251,MATCH(A19,'Controles de Corrupción'!$B$10:$B$251,0),41),"")</f>
        <v/>
      </c>
      <c r="P19" s="69" t="str">
        <f>IFERROR(INDEX('Controles de Corrupción'!$C$10:$AZ$251,MATCH(A19,'Controles de Corrupción'!$B$10:$B$251,0),42),"")</f>
        <v/>
      </c>
      <c r="Q19" s="187" t="str">
        <f>IFERROR(INDEX('Controles de Corrupción'!$C$10:$AZ$251,MATCH(A19,'Controles de Corrupción'!$B$10:$B$251,0),47),"")</f>
        <v/>
      </c>
    </row>
    <row r="20" spans="1:17" ht="132" customHeight="1" x14ac:dyDescent="0.25">
      <c r="A20" s="118" t="s">
        <v>613</v>
      </c>
      <c r="B20" s="866"/>
      <c r="C20" s="928"/>
      <c r="D20" s="762"/>
      <c r="E20" s="760"/>
      <c r="F20" s="763"/>
      <c r="G20" s="763"/>
      <c r="H20" s="930"/>
      <c r="I20" s="763"/>
      <c r="J20" s="763"/>
      <c r="K20" s="763"/>
      <c r="L20" s="763"/>
      <c r="M20" s="186" t="str">
        <f>IFERROR(INDEX('Controles de Corrupción'!$C$10:$AZ$251,MATCH(A20,'Controles de Corrupción'!$B$10:$B$251,0),4),"")</f>
        <v/>
      </c>
      <c r="N20" s="69" t="str">
        <f>IFERROR(INDEX('Controles de Corrupción'!$C$10:$AZ$251,MATCH(A20,'Controles de Corrupción'!$B$10:$B$251,0),40),"")</f>
        <v/>
      </c>
      <c r="O20" s="69" t="str">
        <f>IFERROR(INDEX('Controles de Corrupción'!$C$10:$AZ$251,MATCH(A20,'Controles de Corrupción'!$B$10:$B$251,0),41),"")</f>
        <v/>
      </c>
      <c r="P20" s="69" t="str">
        <f>IFERROR(INDEX('Controles de Corrupción'!$C$10:$AZ$251,MATCH(A20,'Controles de Corrupción'!$B$10:$B$251,0),42),"")</f>
        <v/>
      </c>
      <c r="Q20" s="187" t="str">
        <f>IFERROR(INDEX('Controles de Corrupción'!$C$10:$AZ$251,MATCH(A20,'Controles de Corrupción'!$B$10:$B$251,0),47),"")</f>
        <v/>
      </c>
    </row>
    <row r="21" spans="1:17" ht="104.25" customHeight="1" x14ac:dyDescent="0.25">
      <c r="A21" s="118" t="s">
        <v>614</v>
      </c>
      <c r="B21" s="866"/>
      <c r="C21" s="928"/>
      <c r="D21" s="762"/>
      <c r="E21" s="760"/>
      <c r="F21" s="763"/>
      <c r="G21" s="763"/>
      <c r="H21" s="930"/>
      <c r="I21" s="763"/>
      <c r="J21" s="763"/>
      <c r="K21" s="763"/>
      <c r="L21" s="763"/>
      <c r="M21" s="186"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87" t="str">
        <f>IFERROR(INDEX('Controles de Corrupción'!$C$10:$AZ$251,MATCH(A21,'Controles de Corrupción'!$B$10:$B$251,0),47),"")</f>
        <v/>
      </c>
    </row>
    <row r="22" spans="1:17" ht="43.5" hidden="1" customHeight="1" x14ac:dyDescent="0.25">
      <c r="A22" s="118" t="s">
        <v>615</v>
      </c>
      <c r="B22" s="866"/>
      <c r="C22" s="928"/>
      <c r="D22" s="762"/>
      <c r="E22" s="760"/>
      <c r="F22" s="763"/>
      <c r="G22" s="763"/>
      <c r="H22" s="930"/>
      <c r="I22" s="763"/>
      <c r="J22" s="763"/>
      <c r="K22" s="763"/>
      <c r="L22" s="763"/>
      <c r="M22" s="186"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87" t="str">
        <f>IFERROR(INDEX('Controles de Corrupción'!$C$10:$AZ$251,MATCH(A22,'Controles de Corrupción'!$B$10:$B$251,0),47),"")</f>
        <v/>
      </c>
    </row>
    <row r="23" spans="1:17" ht="43.5" hidden="1" customHeight="1" x14ac:dyDescent="0.25">
      <c r="A23" s="118" t="s">
        <v>616</v>
      </c>
      <c r="B23" s="866"/>
      <c r="C23" s="928"/>
      <c r="D23" s="762"/>
      <c r="E23" s="760"/>
      <c r="F23" s="763"/>
      <c r="G23" s="763"/>
      <c r="H23" s="930"/>
      <c r="I23" s="763"/>
      <c r="J23" s="763"/>
      <c r="K23" s="763"/>
      <c r="L23" s="763"/>
      <c r="M23" s="186"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87" t="str">
        <f>IFERROR(INDEX('Controles de Corrupción'!$C$10:$AZ$251,MATCH(A23,'Controles de Corrupción'!$B$10:$B$251,0),47),"")</f>
        <v/>
      </c>
    </row>
    <row r="24" spans="1:17" ht="43.5" hidden="1" customHeight="1" x14ac:dyDescent="0.25">
      <c r="A24" s="118" t="s">
        <v>617</v>
      </c>
      <c r="B24" s="757"/>
      <c r="C24" s="928"/>
      <c r="D24" s="762"/>
      <c r="E24" s="760"/>
      <c r="F24" s="763"/>
      <c r="G24" s="763"/>
      <c r="H24" s="842"/>
      <c r="I24" s="763"/>
      <c r="J24" s="763"/>
      <c r="K24" s="763"/>
      <c r="L24" s="763"/>
      <c r="M24" s="186"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87" t="str">
        <f>IFERROR(INDEX('Controles de Corrupción'!$C$10:$AZ$251,MATCH(A24,'Controles de Corrupción'!$B$10:$B$251,0),47),"")</f>
        <v/>
      </c>
    </row>
    <row r="25" spans="1:17" ht="135.75" customHeight="1" x14ac:dyDescent="0.25">
      <c r="A25" s="118" t="s">
        <v>618</v>
      </c>
      <c r="B25" s="862"/>
      <c r="C25" s="928" t="str">
        <f>IFERROR(INDEX('Riesgos de Corrupción'!$B$11:$BN$100,MATCH('Mapa Riesgo Corrupción'!B25,'Riesgos de Corrupción'!$B$11:$B$100,0),2),"")</f>
        <v/>
      </c>
      <c r="D25" s="762" t="str">
        <f>IFERROR(INDEX('Riesgos de Corrupción'!$B$11:$BN$100,MATCH('Mapa Riesgo Corrupción'!B25,'Riesgos de Corrupción'!$B$11:$B$100,0),4),"")</f>
        <v/>
      </c>
      <c r="E25" s="760" t="str">
        <f>IFERROR(INDEX('Riesgos de Corrupción'!$B$11:$BN$100,MATCH('Mapa Riesgo Corrupción'!B25,'Riesgos de Corrupción'!$B$11:$B$100,0),5),"")</f>
        <v/>
      </c>
      <c r="F25" s="763" t="str">
        <f>IFERROR(INDEX('Riesgos de Corrupción'!$B$11:$BN$100,MATCH('Mapa Riesgo Corrupción'!B25,'Riesgos de Corrupción'!$B$11:$B$100,0),18),"")</f>
        <v/>
      </c>
      <c r="G25" s="763" t="str">
        <f>IFERROR(INDEX('Riesgos de Corrupción'!$B$11:$BN$100,MATCH('Mapa Riesgo Corrupción'!B25,'Riesgos de Corrupción'!$B$11:$B$100,0),63),"")</f>
        <v/>
      </c>
      <c r="H25" s="929" t="str">
        <f>IFERROR(INDEX('Riesgos de Corrupción'!$B$11:$BN$100,MATCH('Mapa Riesgo Corrupción'!B25,'Riesgos de Corrupción'!$B$11:$B$100,0),64),"")</f>
        <v/>
      </c>
      <c r="I25" s="763" t="str">
        <f>IFERROR(INDEX('Controles de Corrupción'!$C$10:$AZ$251,MATCH('Mapa Riesgo Corrupción'!B25,'Controles de Corrupción'!$C$10:$C$251,0),33),"")</f>
        <v/>
      </c>
      <c r="J25" s="763" t="str">
        <f>IFERROR(INDEX('Controles de Corrupción'!$C$10:$AZ$251,MATCH('Mapa Riesgo Corrupción'!B25,'Controles de Corrupción'!$C$10:$C$251,0),36),"")</f>
        <v/>
      </c>
      <c r="K25" s="763" t="str">
        <f>IFERROR(INDEX('Controles de Corrupción'!$C$10:$AZ$251,MATCH('Mapa Riesgo Corrupción'!B25,'Controles de Corrupción'!$C$10:$C$251,0),37),"")</f>
        <v/>
      </c>
      <c r="L25" s="763" t="str">
        <f>IFERROR(INDEX('Controles de Corrupción'!$C$10:$AZ$251,MATCH('Mapa Riesgo Corrupción'!B25,'Controles de Corrupción'!$C$10:$C$251,0),38),"")</f>
        <v/>
      </c>
      <c r="M25" s="186" t="str">
        <f>IFERROR(INDEX('Controles de Corrupción'!$C$10:$AZ$251,MATCH(A25,'Controles de Corrupción'!$B$10:$B$251,0),4),"")</f>
        <v/>
      </c>
      <c r="N25" s="69" t="str">
        <f>IFERROR(INDEX('Controles de Corrupción'!$C$10:$AZ$251,MATCH(A25,'Controles de Corrupción'!$B$10:$B$251,0),40),"")</f>
        <v/>
      </c>
      <c r="O25" s="69" t="str">
        <f>IFERROR(INDEX('Controles de Corrupción'!$C$10:$AZ$251,MATCH(A25,'Controles de Corrupción'!$B$10:$B$251,0),41),"")</f>
        <v/>
      </c>
      <c r="P25" s="69" t="str">
        <f>IFERROR(INDEX('Controles de Corrupción'!$C$10:$AZ$251,MATCH(A25,'Controles de Corrupción'!$B$10:$B$251,0),42),"")</f>
        <v/>
      </c>
      <c r="Q25" s="187" t="str">
        <f>IFERROR(INDEX('Controles de Corrupción'!$C$10:$AZ$251,MATCH(A25,'Controles de Corrupción'!$B$10:$B$251,0),47),"")</f>
        <v/>
      </c>
    </row>
    <row r="26" spans="1:17" ht="135.75" customHeight="1" x14ac:dyDescent="0.25">
      <c r="A26" s="118" t="s">
        <v>619</v>
      </c>
      <c r="B26" s="866"/>
      <c r="C26" s="928"/>
      <c r="D26" s="762"/>
      <c r="E26" s="760"/>
      <c r="F26" s="763"/>
      <c r="G26" s="763"/>
      <c r="H26" s="930"/>
      <c r="I26" s="763"/>
      <c r="J26" s="763"/>
      <c r="K26" s="763"/>
      <c r="L26" s="763"/>
      <c r="M26" s="186"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87" t="str">
        <f>IFERROR(INDEX('Controles de Corrupción'!$C$10:$AZ$251,MATCH(A26,'Controles de Corrupción'!$B$10:$B$251,0),47),"")</f>
        <v/>
      </c>
    </row>
    <row r="27" spans="1:17" ht="43.5" hidden="1" customHeight="1" x14ac:dyDescent="0.25">
      <c r="A27" s="118" t="s">
        <v>620</v>
      </c>
      <c r="B27" s="866"/>
      <c r="C27" s="928"/>
      <c r="D27" s="762"/>
      <c r="E27" s="760"/>
      <c r="F27" s="763"/>
      <c r="G27" s="763"/>
      <c r="H27" s="930"/>
      <c r="I27" s="763"/>
      <c r="J27" s="763"/>
      <c r="K27" s="763"/>
      <c r="L27" s="763"/>
      <c r="M27" s="186"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87" t="str">
        <f>IFERROR(INDEX('Controles de Corrupción'!$C$10:$AZ$251,MATCH(A27,'Controles de Corrupción'!$B$10:$B$251,0),47),"")</f>
        <v/>
      </c>
    </row>
    <row r="28" spans="1:17" ht="43.5" hidden="1" customHeight="1" x14ac:dyDescent="0.25">
      <c r="A28" s="118" t="s">
        <v>621</v>
      </c>
      <c r="B28" s="866"/>
      <c r="C28" s="928"/>
      <c r="D28" s="762"/>
      <c r="E28" s="760"/>
      <c r="F28" s="763"/>
      <c r="G28" s="763"/>
      <c r="H28" s="930"/>
      <c r="I28" s="763"/>
      <c r="J28" s="763"/>
      <c r="K28" s="763"/>
      <c r="L28" s="763"/>
      <c r="M28" s="186"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87" t="str">
        <f>IFERROR(INDEX('Controles de Corrupción'!$C$10:$AZ$251,MATCH(A28,'Controles de Corrupción'!$B$10:$B$251,0),47),"")</f>
        <v/>
      </c>
    </row>
    <row r="29" spans="1:17" ht="43.5" hidden="1" customHeight="1" x14ac:dyDescent="0.25">
      <c r="A29" s="118" t="s">
        <v>622</v>
      </c>
      <c r="B29" s="866"/>
      <c r="C29" s="928"/>
      <c r="D29" s="762"/>
      <c r="E29" s="760"/>
      <c r="F29" s="763"/>
      <c r="G29" s="763"/>
      <c r="H29" s="930"/>
      <c r="I29" s="763"/>
      <c r="J29" s="763"/>
      <c r="K29" s="763"/>
      <c r="L29" s="763"/>
      <c r="M29" s="186"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87" t="str">
        <f>IFERROR(INDEX('Controles de Corrupción'!$C$10:$AZ$251,MATCH(A29,'Controles de Corrupción'!$B$10:$B$251,0),47),"")</f>
        <v/>
      </c>
    </row>
    <row r="30" spans="1:17" ht="43.5" hidden="1" customHeight="1" x14ac:dyDescent="0.25">
      <c r="A30" s="118" t="s">
        <v>623</v>
      </c>
      <c r="B30" s="757"/>
      <c r="C30" s="928"/>
      <c r="D30" s="762"/>
      <c r="E30" s="760"/>
      <c r="F30" s="763"/>
      <c r="G30" s="763"/>
      <c r="H30" s="842"/>
      <c r="I30" s="763"/>
      <c r="J30" s="763"/>
      <c r="K30" s="763"/>
      <c r="L30" s="763"/>
      <c r="M30" s="186"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87" t="str">
        <f>IFERROR(INDEX('Controles de Corrupción'!$C$10:$AZ$251,MATCH(A30,'Controles de Corrupción'!$B$10:$B$251,0),47),"")</f>
        <v/>
      </c>
    </row>
    <row r="31" spans="1:17" ht="125.25" customHeight="1" x14ac:dyDescent="0.25">
      <c r="A31" s="118" t="s">
        <v>624</v>
      </c>
      <c r="B31" s="862"/>
      <c r="C31" s="928" t="str">
        <f>IFERROR(INDEX('Riesgos de Corrupción'!$B$11:$BN$100,MATCH('Mapa Riesgo Corrupción'!B31,'Riesgos de Corrupción'!$B$11:$B$100,0),2),"")</f>
        <v/>
      </c>
      <c r="D31" s="762" t="str">
        <f>IFERROR(INDEX('Riesgos de Corrupción'!$B$11:$BN$100,MATCH('Mapa Riesgo Corrupción'!B31,'Riesgos de Corrupción'!$B$11:$B$100,0),4),"")</f>
        <v/>
      </c>
      <c r="E31" s="760" t="str">
        <f>IFERROR(INDEX('Riesgos de Corrupción'!$B$11:$BN$100,MATCH('Mapa Riesgo Corrupción'!B31,'Riesgos de Corrupción'!$B$11:$B$100,0),5),"")</f>
        <v/>
      </c>
      <c r="F31" s="763" t="str">
        <f>IFERROR(INDEX('Riesgos de Corrupción'!$B$11:$BN$100,MATCH('Mapa Riesgo Corrupción'!B31,'Riesgos de Corrupción'!$B$11:$B$100,0),18),"")</f>
        <v/>
      </c>
      <c r="G31" s="763" t="str">
        <f>IFERROR(INDEX('Riesgos de Corrupción'!$B$11:$BN$100,MATCH('Mapa Riesgo Corrupción'!B31,'Riesgos de Corrupción'!$B$11:$B$100,0),63),"")</f>
        <v/>
      </c>
      <c r="H31" s="929" t="str">
        <f>IFERROR(INDEX('Riesgos de Corrupción'!$B$11:$BN$100,MATCH('Mapa Riesgo Corrupción'!B31,'Riesgos de Corrupción'!$B$11:$B$100,0),64),"")</f>
        <v/>
      </c>
      <c r="I31" s="763" t="str">
        <f>IFERROR(INDEX('Controles de Corrupción'!$C$10:$AZ$251,MATCH('Mapa Riesgo Corrupción'!B31,'Controles de Corrupción'!$C$10:$C$251,0),33),"")</f>
        <v/>
      </c>
      <c r="J31" s="763" t="str">
        <f>IFERROR(INDEX('Controles de Corrupción'!$C$10:$AZ$251,MATCH('Mapa Riesgo Corrupción'!B31,'Controles de Corrupción'!$C$10:$C$251,0),36),"")</f>
        <v/>
      </c>
      <c r="K31" s="763" t="str">
        <f>IFERROR(INDEX('Controles de Corrupción'!$C$10:$AZ$251,MATCH('Mapa Riesgo Corrupción'!B31,'Controles de Corrupción'!$C$10:$C$251,0),37),"")</f>
        <v/>
      </c>
      <c r="L31" s="763" t="str">
        <f>IFERROR(INDEX('Controles de Corrupción'!$C$10:$AZ$251,MATCH('Mapa Riesgo Corrupción'!B31,'Controles de Corrupción'!$C$10:$C$251,0),38),"")</f>
        <v/>
      </c>
      <c r="M31" s="186" t="str">
        <f>IFERROR(INDEX('Controles de Corrupción'!$C$10:$AZ$251,MATCH(A31,'Controles de Corrupción'!$B$10:$B$251,0),4),"")</f>
        <v/>
      </c>
      <c r="N31" s="69" t="str">
        <f>IFERROR(INDEX('Controles de Corrupción'!$C$10:$AZ$251,MATCH(A31,'Controles de Corrupción'!$B$10:$B$251,0),40),"")</f>
        <v/>
      </c>
      <c r="O31" s="69" t="str">
        <f>IFERROR(INDEX('Controles de Corrupción'!$C$10:$AZ$251,MATCH(A31,'Controles de Corrupción'!$B$10:$B$251,0),41),"")</f>
        <v/>
      </c>
      <c r="P31" s="69" t="str">
        <f>IFERROR(INDEX('Controles de Corrupción'!$C$10:$AZ$251,MATCH(A31,'Controles de Corrupción'!$B$10:$B$251,0),42),"")</f>
        <v/>
      </c>
      <c r="Q31" s="187" t="str">
        <f>IFERROR(INDEX('Controles de Corrupción'!$C$10:$AZ$251,MATCH(A31,'Controles de Corrupción'!$B$10:$B$251,0),47),"")</f>
        <v/>
      </c>
    </row>
    <row r="32" spans="1:17" ht="159.75" customHeight="1" x14ac:dyDescent="0.25">
      <c r="A32" s="118" t="s">
        <v>625</v>
      </c>
      <c r="B32" s="866"/>
      <c r="C32" s="928"/>
      <c r="D32" s="762"/>
      <c r="E32" s="760"/>
      <c r="F32" s="763"/>
      <c r="G32" s="763"/>
      <c r="H32" s="930"/>
      <c r="I32" s="763"/>
      <c r="J32" s="763"/>
      <c r="K32" s="763"/>
      <c r="L32" s="763"/>
      <c r="M32" s="186" t="str">
        <f>IFERROR(INDEX('Controles de Corrupción'!$C$10:$AZ$251,MATCH(A32,'Controles de Corrupción'!$B$10:$B$251,0),4),"")</f>
        <v/>
      </c>
      <c r="N32" s="186"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87" t="str">
        <f>IFERROR(INDEX('Controles de Corrupción'!$C$10:$AZ$251,MATCH(A32,'Controles de Corrupción'!$B$10:$B$251,0),47),"")</f>
        <v/>
      </c>
    </row>
    <row r="33" spans="1:17" ht="43.5" hidden="1" customHeight="1" x14ac:dyDescent="0.25">
      <c r="A33" s="118" t="s">
        <v>626</v>
      </c>
      <c r="B33" s="866"/>
      <c r="C33" s="928"/>
      <c r="D33" s="762"/>
      <c r="E33" s="760"/>
      <c r="F33" s="763"/>
      <c r="G33" s="763"/>
      <c r="H33" s="930"/>
      <c r="I33" s="763"/>
      <c r="J33" s="763"/>
      <c r="K33" s="763"/>
      <c r="L33" s="763"/>
      <c r="M33" s="186"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87" t="str">
        <f>IFERROR(INDEX('Controles de Corrupción'!$C$10:$AZ$251,MATCH(A33,'Controles de Corrupción'!$B$10:$B$251,0),47),"")</f>
        <v/>
      </c>
    </row>
    <row r="34" spans="1:17" ht="43.5" hidden="1" customHeight="1" x14ac:dyDescent="0.25">
      <c r="A34" s="118" t="s">
        <v>627</v>
      </c>
      <c r="B34" s="866"/>
      <c r="C34" s="928"/>
      <c r="D34" s="762"/>
      <c r="E34" s="760"/>
      <c r="F34" s="763"/>
      <c r="G34" s="763"/>
      <c r="H34" s="930"/>
      <c r="I34" s="763"/>
      <c r="J34" s="763"/>
      <c r="K34" s="763"/>
      <c r="L34" s="763"/>
      <c r="M34" s="186"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87" t="str">
        <f>IFERROR(INDEX('Controles de Corrupción'!$C$10:$AZ$251,MATCH(A34,'Controles de Corrupción'!$B$10:$B$251,0),47),"")</f>
        <v/>
      </c>
    </row>
    <row r="35" spans="1:17" ht="43.5" hidden="1" customHeight="1" x14ac:dyDescent="0.25">
      <c r="A35" s="118" t="s">
        <v>628</v>
      </c>
      <c r="B35" s="866"/>
      <c r="C35" s="928"/>
      <c r="D35" s="762"/>
      <c r="E35" s="760"/>
      <c r="F35" s="763"/>
      <c r="G35" s="763"/>
      <c r="H35" s="930"/>
      <c r="I35" s="763"/>
      <c r="J35" s="763"/>
      <c r="K35" s="763"/>
      <c r="L35" s="763"/>
      <c r="M35" s="186"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87" t="str">
        <f>IFERROR(INDEX('Controles de Corrupción'!$C$10:$AZ$251,MATCH(A35,'Controles de Corrupción'!$B$10:$B$251,0),47),"")</f>
        <v/>
      </c>
    </row>
    <row r="36" spans="1:17" ht="43.5" hidden="1" customHeight="1" x14ac:dyDescent="0.25">
      <c r="A36" s="118" t="s">
        <v>629</v>
      </c>
      <c r="B36" s="757"/>
      <c r="C36" s="928"/>
      <c r="D36" s="762"/>
      <c r="E36" s="760"/>
      <c r="F36" s="763"/>
      <c r="G36" s="763"/>
      <c r="H36" s="842"/>
      <c r="I36" s="763"/>
      <c r="J36" s="763"/>
      <c r="K36" s="763"/>
      <c r="L36" s="763"/>
      <c r="M36" s="186"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8" t="s">
        <v>630</v>
      </c>
      <c r="B37" s="862"/>
      <c r="C37" s="928" t="str">
        <f>IFERROR(INDEX('Riesgos de Corrupción'!$B$11:$BN$100,MATCH('Mapa Riesgo Corrupción'!B37,'Riesgos de Corrupción'!$B$11:$B$100,0),2),"")</f>
        <v/>
      </c>
      <c r="D37" s="762" t="str">
        <f>IFERROR(INDEX('Riesgos de Corrupción'!$B$11:$BN$100,MATCH('Mapa Riesgo Corrupción'!B37,'Riesgos de Corrupción'!$B$11:$B$100,0),4),"")</f>
        <v/>
      </c>
      <c r="E37" s="760" t="str">
        <f>IFERROR(INDEX('Riesgos de Corrupción'!$B$11:$BN$100,MATCH('Mapa Riesgo Corrupción'!B37,'Riesgos de Corrupción'!$B$11:$B$100,0),5),"")</f>
        <v/>
      </c>
      <c r="F37" s="763" t="str">
        <f>IFERROR(INDEX('Riesgos de Corrupción'!$B$11:$BN$100,MATCH('Mapa Riesgo Corrupción'!B37,'Riesgos de Corrupción'!$B$11:$B$100,0),18),"")</f>
        <v/>
      </c>
      <c r="G37" s="763" t="str">
        <f>IFERROR(INDEX('Riesgos de Corrupción'!$B$11:$BN$100,MATCH('Mapa Riesgo Corrupción'!B37,'Riesgos de Corrupción'!$B$11:$B$100,0),63),"")</f>
        <v/>
      </c>
      <c r="H37" s="929" t="str">
        <f>IFERROR(INDEX('Riesgos de Corrupción'!$B$11:$BN$100,MATCH('Mapa Riesgo Corrupción'!B37,'Riesgos de Corrupción'!$B$11:$B$100,0),64),"")</f>
        <v/>
      </c>
      <c r="I37" s="763" t="str">
        <f>IFERROR(INDEX('Controles de Corrupción'!$C$10:$AZ$251,MATCH('Mapa Riesgo Corrupción'!B37,'Controles de Corrupción'!$C$10:$C$251,0),33),"")</f>
        <v/>
      </c>
      <c r="J37" s="763" t="str">
        <f>IFERROR(INDEX('Controles de Corrupción'!$C$10:$AZ$251,MATCH('Mapa Riesgo Corrupción'!B37,'Controles de Corrupción'!$C$10:$C$251,0),36),"")</f>
        <v/>
      </c>
      <c r="K37" s="763" t="str">
        <f>IFERROR(INDEX('Controles de Corrupción'!$C$10:$AZ$251,MATCH('Mapa Riesgo Corrupción'!B37,'Controles de Corrupción'!$C$10:$C$251,0),37),"")</f>
        <v/>
      </c>
      <c r="L37" s="763" t="str">
        <f>IFERROR(INDEX('Controles de Corrupción'!$C$10:$AZ$251,MATCH('Mapa Riesgo Corrupción'!B37,'Controles de Corrupción'!$C$10:$C$251,0),38),"")</f>
        <v/>
      </c>
      <c r="M37" s="186"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87" t="str">
        <f>IFERROR(INDEX('Controles de Corrupción'!$C$10:$AZ$251,MATCH(A37,'Controles de Corrupción'!$B$10:$B$251,0),47),"")</f>
        <v/>
      </c>
    </row>
    <row r="38" spans="1:17" ht="43.5" hidden="1" customHeight="1" x14ac:dyDescent="0.25">
      <c r="A38" s="118" t="s">
        <v>631</v>
      </c>
      <c r="B38" s="866"/>
      <c r="C38" s="928"/>
      <c r="D38" s="762"/>
      <c r="E38" s="760"/>
      <c r="F38" s="763"/>
      <c r="G38" s="763"/>
      <c r="H38" s="930"/>
      <c r="I38" s="763"/>
      <c r="J38" s="763"/>
      <c r="K38" s="763"/>
      <c r="L38" s="763"/>
      <c r="M38" s="186"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8" t="s">
        <v>632</v>
      </c>
      <c r="B39" s="866"/>
      <c r="C39" s="928"/>
      <c r="D39" s="762"/>
      <c r="E39" s="760"/>
      <c r="F39" s="763"/>
      <c r="G39" s="763"/>
      <c r="H39" s="930"/>
      <c r="I39" s="763"/>
      <c r="J39" s="763"/>
      <c r="K39" s="763"/>
      <c r="L39" s="763"/>
      <c r="M39" s="186"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8" t="s">
        <v>633</v>
      </c>
      <c r="B40" s="866"/>
      <c r="C40" s="928"/>
      <c r="D40" s="762"/>
      <c r="E40" s="760"/>
      <c r="F40" s="763"/>
      <c r="G40" s="763"/>
      <c r="H40" s="930"/>
      <c r="I40" s="763"/>
      <c r="J40" s="763"/>
      <c r="K40" s="763"/>
      <c r="L40" s="763"/>
      <c r="M40" s="186"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8" t="s">
        <v>634</v>
      </c>
      <c r="B41" s="866"/>
      <c r="C41" s="928"/>
      <c r="D41" s="762"/>
      <c r="E41" s="760"/>
      <c r="F41" s="763"/>
      <c r="G41" s="763"/>
      <c r="H41" s="930"/>
      <c r="I41" s="763"/>
      <c r="J41" s="763"/>
      <c r="K41" s="763"/>
      <c r="L41" s="763"/>
      <c r="M41" s="186"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8" t="s">
        <v>635</v>
      </c>
      <c r="B42" s="757"/>
      <c r="C42" s="928"/>
      <c r="D42" s="762"/>
      <c r="E42" s="760"/>
      <c r="F42" s="763"/>
      <c r="G42" s="763"/>
      <c r="H42" s="842"/>
      <c r="I42" s="763"/>
      <c r="J42" s="763"/>
      <c r="K42" s="763"/>
      <c r="L42" s="763"/>
      <c r="M42" s="186"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8" t="s">
        <v>636</v>
      </c>
      <c r="B43" s="862"/>
      <c r="C43" s="928" t="str">
        <f>IFERROR(INDEX('Riesgos de Corrupción'!$B$11:$BN$100,MATCH('Mapa Riesgo Corrupción'!B43,'Riesgos de Corrupción'!$B$11:$B$100,0),2),"")</f>
        <v/>
      </c>
      <c r="D43" s="762" t="str">
        <f>IFERROR(INDEX('Riesgos de Corrupción'!$B$11:$BN$100,MATCH('Mapa Riesgo Corrupción'!B43,'Riesgos de Corrupción'!$B$11:$B$100,0),4),"")</f>
        <v/>
      </c>
      <c r="E43" s="760" t="str">
        <f>IFERROR(INDEX('Riesgos de Corrupción'!$B$11:$BN$100,MATCH('Mapa Riesgo Corrupción'!B43,'Riesgos de Corrupción'!$B$11:$B$100,0),5),"")</f>
        <v/>
      </c>
      <c r="F43" s="763" t="str">
        <f>IFERROR(INDEX('Riesgos de Corrupción'!$B$11:$BN$100,MATCH('Mapa Riesgo Corrupción'!B43,'Riesgos de Corrupción'!$B$11:$B$100,0),18),"")</f>
        <v/>
      </c>
      <c r="G43" s="763" t="str">
        <f>IFERROR(INDEX('Riesgos de Corrupción'!$B$11:$BN$100,MATCH('Mapa Riesgo Corrupción'!B43,'Riesgos de Corrupción'!$B$11:$B$100,0),63),"")</f>
        <v/>
      </c>
      <c r="H43" s="929" t="str">
        <f>IFERROR(INDEX('Riesgos de Corrupción'!$B$11:$BN$100,MATCH('Mapa Riesgo Corrupción'!B43,'Riesgos de Corrupción'!$B$11:$B$100,0),64),"")</f>
        <v/>
      </c>
      <c r="I43" s="763" t="str">
        <f>IFERROR(INDEX('Controles de Corrupción'!$C$10:$AZ$251,MATCH('Mapa Riesgo Corrupción'!B43,'Controles de Corrupción'!$C$10:$C$251,0),33),"")</f>
        <v/>
      </c>
      <c r="J43" s="763" t="str">
        <f>IFERROR(INDEX('Controles de Corrupción'!$C$10:$AZ$251,MATCH('Mapa Riesgo Corrupción'!B43,'Controles de Corrupción'!$C$10:$C$251,0),36),"")</f>
        <v/>
      </c>
      <c r="K43" s="763" t="str">
        <f>IFERROR(INDEX('Controles de Corrupción'!$C$10:$AZ$251,MATCH('Mapa Riesgo Corrupción'!B43,'Controles de Corrupción'!$C$10:$C$251,0),37),"")</f>
        <v/>
      </c>
      <c r="L43" s="763" t="str">
        <f>IFERROR(INDEX('Controles de Corrupción'!$C$10:$AZ$251,MATCH('Mapa Riesgo Corrupción'!B43,'Controles de Corrupción'!$C$10:$C$251,0),38),"")</f>
        <v/>
      </c>
      <c r="M43" s="186"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87" t="str">
        <f>IFERROR(INDEX('Controles de Corrupción'!$C$10:$AZ$251,MATCH(A43,'Controles de Corrupción'!$B$10:$B$251,0),47),"")</f>
        <v/>
      </c>
    </row>
    <row r="44" spans="1:17" ht="43.5" hidden="1" customHeight="1" x14ac:dyDescent="0.25">
      <c r="A44" s="118" t="s">
        <v>637</v>
      </c>
      <c r="B44" s="866"/>
      <c r="C44" s="928"/>
      <c r="D44" s="762"/>
      <c r="E44" s="760"/>
      <c r="F44" s="763"/>
      <c r="G44" s="763"/>
      <c r="H44" s="930"/>
      <c r="I44" s="763"/>
      <c r="J44" s="763"/>
      <c r="K44" s="763"/>
      <c r="L44" s="763"/>
      <c r="M44" s="186"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8" t="s">
        <v>638</v>
      </c>
      <c r="B45" s="866"/>
      <c r="C45" s="928"/>
      <c r="D45" s="762"/>
      <c r="E45" s="760"/>
      <c r="F45" s="763"/>
      <c r="G45" s="763"/>
      <c r="H45" s="930"/>
      <c r="I45" s="763"/>
      <c r="J45" s="763"/>
      <c r="K45" s="763"/>
      <c r="L45" s="763"/>
      <c r="M45" s="186"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8" t="s">
        <v>639</v>
      </c>
      <c r="B46" s="866"/>
      <c r="C46" s="928"/>
      <c r="D46" s="762"/>
      <c r="E46" s="760"/>
      <c r="F46" s="763"/>
      <c r="G46" s="763"/>
      <c r="H46" s="930"/>
      <c r="I46" s="763"/>
      <c r="J46" s="763"/>
      <c r="K46" s="763"/>
      <c r="L46" s="763"/>
      <c r="M46" s="186"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8" t="s">
        <v>640</v>
      </c>
      <c r="B47" s="866"/>
      <c r="C47" s="928"/>
      <c r="D47" s="762"/>
      <c r="E47" s="760"/>
      <c r="F47" s="763"/>
      <c r="G47" s="763"/>
      <c r="H47" s="930"/>
      <c r="I47" s="763"/>
      <c r="J47" s="763"/>
      <c r="K47" s="763"/>
      <c r="L47" s="763"/>
      <c r="M47" s="186"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8" t="s">
        <v>641</v>
      </c>
      <c r="B48" s="757"/>
      <c r="C48" s="928"/>
      <c r="D48" s="762"/>
      <c r="E48" s="760"/>
      <c r="F48" s="763"/>
      <c r="G48" s="763"/>
      <c r="H48" s="842"/>
      <c r="I48" s="763"/>
      <c r="J48" s="763"/>
      <c r="K48" s="763"/>
      <c r="L48" s="763"/>
      <c r="M48" s="186"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8" t="s">
        <v>642</v>
      </c>
      <c r="B49" s="862"/>
      <c r="C49" s="928" t="str">
        <f>IFERROR(INDEX('Riesgos de Corrupción'!$B$11:$BN$100,MATCH('Mapa Riesgo Corrupción'!B49,'Riesgos de Corrupción'!$B$11:$B$100,0),2),"")</f>
        <v/>
      </c>
      <c r="D49" s="762" t="str">
        <f>IFERROR(INDEX('Riesgos de Corrupción'!$B$11:$BN$100,MATCH('Mapa Riesgo Corrupción'!B49,'Riesgos de Corrupción'!$B$11:$B$100,0),4),"")</f>
        <v/>
      </c>
      <c r="E49" s="760" t="str">
        <f>IFERROR(INDEX('Riesgos de Corrupción'!$B$11:$BN$100,MATCH('Mapa Riesgo Corrupción'!B49,'Riesgos de Corrupción'!$B$11:$B$100,0),5),"")</f>
        <v/>
      </c>
      <c r="F49" s="763" t="str">
        <f>IFERROR(INDEX('Riesgos de Corrupción'!$B$11:$BN$100,MATCH('Mapa Riesgo Corrupción'!B49,'Riesgos de Corrupción'!$B$11:$B$100,0),18),"")</f>
        <v/>
      </c>
      <c r="G49" s="763" t="str">
        <f>IFERROR(INDEX('Riesgos de Corrupción'!$B$11:$BN$100,MATCH('Mapa Riesgo Corrupción'!B49,'Riesgos de Corrupción'!$B$11:$B$100,0),63),"")</f>
        <v/>
      </c>
      <c r="H49" s="929" t="str">
        <f>IFERROR(INDEX('Riesgos de Corrupción'!$B$11:$BN$100,MATCH('Mapa Riesgo Corrupción'!B49,'Riesgos de Corrupción'!$B$11:$B$100,0),64),"")</f>
        <v/>
      </c>
      <c r="I49" s="763" t="str">
        <f>IFERROR(INDEX('Controles de Corrupción'!$C$10:$AZ$251,MATCH('Mapa Riesgo Corrupción'!B49,'Controles de Corrupción'!$C$10:$C$251,0),33),"")</f>
        <v/>
      </c>
      <c r="J49" s="763" t="str">
        <f>IFERROR(INDEX('Controles de Corrupción'!$C$10:$AZ$251,MATCH('Mapa Riesgo Corrupción'!B49,'Controles de Corrupción'!$C$10:$C$251,0),36),"")</f>
        <v/>
      </c>
      <c r="K49" s="763" t="str">
        <f>IFERROR(INDEX('Controles de Corrupción'!$C$10:$AZ$251,MATCH('Mapa Riesgo Corrupción'!B49,'Controles de Corrupción'!$C$10:$C$251,0),37),"")</f>
        <v/>
      </c>
      <c r="L49" s="763" t="str">
        <f>IFERROR(INDEX('Controles de Corrupción'!$C$10:$AZ$251,MATCH('Mapa Riesgo Corrupción'!B49,'Controles de Corrupción'!$C$10:$C$251,0),38),"")</f>
        <v/>
      </c>
      <c r="M49" s="186"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8" t="s">
        <v>643</v>
      </c>
      <c r="B50" s="866"/>
      <c r="C50" s="928"/>
      <c r="D50" s="762"/>
      <c r="E50" s="760"/>
      <c r="F50" s="763"/>
      <c r="G50" s="763"/>
      <c r="H50" s="930"/>
      <c r="I50" s="763"/>
      <c r="J50" s="763"/>
      <c r="K50" s="763"/>
      <c r="L50" s="763"/>
      <c r="M50" s="186"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8" t="s">
        <v>644</v>
      </c>
      <c r="B51" s="866"/>
      <c r="C51" s="928"/>
      <c r="D51" s="762"/>
      <c r="E51" s="760"/>
      <c r="F51" s="763"/>
      <c r="G51" s="763"/>
      <c r="H51" s="930"/>
      <c r="I51" s="763"/>
      <c r="J51" s="763"/>
      <c r="K51" s="763"/>
      <c r="L51" s="763"/>
      <c r="M51" s="186"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8" t="s">
        <v>645</v>
      </c>
      <c r="B52" s="866"/>
      <c r="C52" s="928"/>
      <c r="D52" s="762"/>
      <c r="E52" s="760"/>
      <c r="F52" s="763"/>
      <c r="G52" s="763"/>
      <c r="H52" s="930"/>
      <c r="I52" s="763"/>
      <c r="J52" s="763"/>
      <c r="K52" s="763"/>
      <c r="L52" s="763"/>
      <c r="M52" s="186"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8" t="s">
        <v>646</v>
      </c>
      <c r="B53" s="866"/>
      <c r="C53" s="928"/>
      <c r="D53" s="762"/>
      <c r="E53" s="760"/>
      <c r="F53" s="763"/>
      <c r="G53" s="763"/>
      <c r="H53" s="930"/>
      <c r="I53" s="763"/>
      <c r="J53" s="763"/>
      <c r="K53" s="763"/>
      <c r="L53" s="763"/>
      <c r="M53" s="186"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8" t="s">
        <v>647</v>
      </c>
      <c r="B54" s="757"/>
      <c r="C54" s="928"/>
      <c r="D54" s="762"/>
      <c r="E54" s="760"/>
      <c r="F54" s="763"/>
      <c r="G54" s="763"/>
      <c r="H54" s="842"/>
      <c r="I54" s="763"/>
      <c r="J54" s="763"/>
      <c r="K54" s="763"/>
      <c r="L54" s="763"/>
      <c r="M54" s="186"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8" t="s">
        <v>648</v>
      </c>
      <c r="B55" s="862"/>
      <c r="C55" s="932" t="str">
        <f>IFERROR(INDEX('Riesgos de Corrupción'!$B$11:$BN$100,MATCH('Mapa Riesgo Corrupción'!B55,'Riesgos de Corrupción'!$B$11:$B$100,0),2),"")</f>
        <v/>
      </c>
      <c r="D55" s="761" t="str">
        <f>IFERROR(INDEX('Riesgos de Corrupción'!$B$11:$BN$100,MATCH('Mapa Riesgo Corrupción'!B55,'Riesgos de Corrupción'!$B$11:$B$100,0),4),"")</f>
        <v/>
      </c>
      <c r="E55" s="759" t="str">
        <f>IFERROR(INDEX('Riesgos de Corrupción'!$B$11:$BN$100,MATCH('Mapa Riesgo Corrupción'!B55,'Riesgos de Corrupción'!$B$11:$B$100,0),5),"")</f>
        <v/>
      </c>
      <c r="F55" s="841" t="str">
        <f>IFERROR(INDEX('Riesgos de Corrupción'!$B$11:$BN$100,MATCH('Mapa Riesgo Corrupción'!B55,'Riesgos de Corrupción'!$B$11:$B$100,0),18),"")</f>
        <v/>
      </c>
      <c r="G55" s="841" t="str">
        <f>IFERROR(INDEX('Riesgos de Corrupción'!$B$11:$BN$100,MATCH('Mapa Riesgo Corrupción'!B55,'Riesgos de Corrupción'!$B$11:$B$100,0),63),"")</f>
        <v/>
      </c>
      <c r="H55" s="929" t="str">
        <f>IFERROR(INDEX('Riesgos de Corrupción'!$B$11:$BN$100,MATCH('Mapa Riesgo Corrupción'!B55,'Riesgos de Corrupción'!$B$11:$B$100,0),64),"")</f>
        <v/>
      </c>
      <c r="I55" s="841" t="str">
        <f>IFERROR(INDEX('Controles de Corrupción'!$C$10:$AZ$251,MATCH('Mapa Riesgo Corrupción'!B55,'Controles de Corrupción'!$C$10:$C$251,0),33),"")</f>
        <v/>
      </c>
      <c r="J55" s="841" t="str">
        <f>IFERROR(INDEX('Controles de Corrupción'!$C$10:$AZ$251,MATCH('Mapa Riesgo Corrupción'!B55,'Controles de Corrupción'!$C$10:$C$251,0),36),"")</f>
        <v/>
      </c>
      <c r="K55" s="841" t="str">
        <f>IFERROR(INDEX('Controles de Corrupción'!$C$10:$AZ$251,MATCH('Mapa Riesgo Corrupción'!B55,'Controles de Corrupción'!$C$10:$C$251,0),37),"")</f>
        <v/>
      </c>
      <c r="L55" s="841" t="str">
        <f>IFERROR(INDEX('Controles de Corrupción'!$C$10:$AZ$251,MATCH('Mapa Riesgo Corrupción'!B55,'Controles de Corrupción'!$C$10:$C$251,0),38),"")</f>
        <v/>
      </c>
      <c r="M55" s="186"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8" t="s">
        <v>649</v>
      </c>
      <c r="B56" s="866"/>
      <c r="C56" s="933"/>
      <c r="D56" s="762"/>
      <c r="E56" s="760"/>
      <c r="F56" s="763"/>
      <c r="G56" s="763"/>
      <c r="H56" s="930"/>
      <c r="I56" s="763"/>
      <c r="J56" s="763"/>
      <c r="K56" s="763"/>
      <c r="L56" s="763"/>
      <c r="M56" s="186"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8" t="s">
        <v>650</v>
      </c>
      <c r="B57" s="866"/>
      <c r="C57" s="933"/>
      <c r="D57" s="762"/>
      <c r="E57" s="760"/>
      <c r="F57" s="763"/>
      <c r="G57" s="763"/>
      <c r="H57" s="930"/>
      <c r="I57" s="763"/>
      <c r="J57" s="763"/>
      <c r="K57" s="763"/>
      <c r="L57" s="763"/>
      <c r="M57" s="186"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8" t="s">
        <v>651</v>
      </c>
      <c r="B58" s="866"/>
      <c r="C58" s="933"/>
      <c r="D58" s="762"/>
      <c r="E58" s="760"/>
      <c r="F58" s="763"/>
      <c r="G58" s="763"/>
      <c r="H58" s="930"/>
      <c r="I58" s="763"/>
      <c r="J58" s="763"/>
      <c r="K58" s="763"/>
      <c r="L58" s="763"/>
      <c r="M58" s="186"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8" t="s">
        <v>652</v>
      </c>
      <c r="B59" s="866"/>
      <c r="C59" s="933"/>
      <c r="D59" s="762"/>
      <c r="E59" s="760"/>
      <c r="F59" s="763"/>
      <c r="G59" s="763"/>
      <c r="H59" s="930"/>
      <c r="I59" s="763"/>
      <c r="J59" s="763"/>
      <c r="K59" s="763"/>
      <c r="L59" s="763"/>
      <c r="M59" s="186"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8" t="s">
        <v>653</v>
      </c>
      <c r="B60" s="757"/>
      <c r="C60" s="933"/>
      <c r="D60" s="762"/>
      <c r="E60" s="760"/>
      <c r="F60" s="763"/>
      <c r="G60" s="763"/>
      <c r="H60" s="842"/>
      <c r="I60" s="763"/>
      <c r="J60" s="763"/>
      <c r="K60" s="763"/>
      <c r="L60" s="763"/>
      <c r="M60" s="186"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8" t="s">
        <v>654</v>
      </c>
      <c r="B61" s="862"/>
      <c r="C61" s="932" t="str">
        <f>IFERROR(INDEX('Riesgos de Corrupción'!$B$11:$BN$100,MATCH('Mapa Riesgo Corrupción'!B61,'Riesgos de Corrupción'!$B$11:$B$100,0),2),"")</f>
        <v/>
      </c>
      <c r="D61" s="761" t="str">
        <f>IFERROR(INDEX('Riesgos de Corrupción'!$B$11:$BN$100,MATCH('Mapa Riesgo Corrupción'!B61,'Riesgos de Corrupción'!$B$11:$B$100,0),4),"")</f>
        <v/>
      </c>
      <c r="E61" s="759" t="str">
        <f>IFERROR(INDEX('Riesgos de Corrupción'!$B$11:$BN$100,MATCH('Mapa Riesgo Corrupción'!B61,'Riesgos de Corrupción'!$B$11:$B$100,0),5),"")</f>
        <v/>
      </c>
      <c r="F61" s="841" t="str">
        <f>IFERROR(INDEX('Riesgos de Corrupción'!$B$11:$BN$100,MATCH('Mapa Riesgo Corrupción'!B61,'Riesgos de Corrupción'!$B$11:$B$100,0),18),"")</f>
        <v/>
      </c>
      <c r="G61" s="841" t="str">
        <f>IFERROR(INDEX('Riesgos de Corrupción'!$B$11:$BN$100,MATCH('Mapa Riesgo Corrupción'!B61,'Riesgos de Corrupción'!$B$11:$B$100,0),63),"")</f>
        <v/>
      </c>
      <c r="H61" s="929" t="str">
        <f>IFERROR(INDEX('Riesgos de Corrupción'!$B$11:$BN$100,MATCH('Mapa Riesgo Corrupción'!B61,'Riesgos de Corrupción'!$B$11:$B$100,0),64),"")</f>
        <v/>
      </c>
      <c r="I61" s="841" t="str">
        <f>IFERROR(INDEX('Controles de Corrupción'!$C$10:$AZ$251,MATCH('Mapa Riesgo Corrupción'!B61,'Controles de Corrupción'!$C$10:$C$251,0),33),"")</f>
        <v/>
      </c>
      <c r="J61" s="841" t="str">
        <f>IFERROR(INDEX('Controles de Corrupción'!$C$10:$AZ$251,MATCH('Mapa Riesgo Corrupción'!B61,'Controles de Corrupción'!$C$10:$C$251,0),36),"")</f>
        <v/>
      </c>
      <c r="K61" s="841" t="str">
        <f>IFERROR(INDEX('Controles de Corrupción'!$C$10:$AZ$251,MATCH('Mapa Riesgo Corrupción'!B61,'Controles de Corrupción'!$C$10:$C$251,0),37),"")</f>
        <v/>
      </c>
      <c r="L61" s="841" t="str">
        <f>IFERROR(INDEX('Controles de Corrupción'!$C$10:$AZ$251,MATCH('Mapa Riesgo Corrupción'!B61,'Controles de Corrupción'!$C$10:$C$251,0),38),"")</f>
        <v/>
      </c>
      <c r="M61" s="186"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8" t="s">
        <v>655</v>
      </c>
      <c r="B62" s="866"/>
      <c r="C62" s="933"/>
      <c r="D62" s="762"/>
      <c r="E62" s="760"/>
      <c r="F62" s="763"/>
      <c r="G62" s="763"/>
      <c r="H62" s="930"/>
      <c r="I62" s="763"/>
      <c r="J62" s="763"/>
      <c r="K62" s="763"/>
      <c r="L62" s="763"/>
      <c r="M62" s="186"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8" t="s">
        <v>656</v>
      </c>
      <c r="B63" s="866"/>
      <c r="C63" s="933"/>
      <c r="D63" s="762"/>
      <c r="E63" s="760"/>
      <c r="F63" s="763"/>
      <c r="G63" s="763"/>
      <c r="H63" s="930"/>
      <c r="I63" s="763"/>
      <c r="J63" s="763"/>
      <c r="K63" s="763"/>
      <c r="L63" s="763"/>
      <c r="M63" s="186"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8" t="s">
        <v>657</v>
      </c>
      <c r="B64" s="866"/>
      <c r="C64" s="933"/>
      <c r="D64" s="762"/>
      <c r="E64" s="760"/>
      <c r="F64" s="763"/>
      <c r="G64" s="763"/>
      <c r="H64" s="930"/>
      <c r="I64" s="763"/>
      <c r="J64" s="763"/>
      <c r="K64" s="763"/>
      <c r="L64" s="763"/>
      <c r="M64" s="186"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8" t="s">
        <v>658</v>
      </c>
      <c r="B65" s="866"/>
      <c r="C65" s="933"/>
      <c r="D65" s="762"/>
      <c r="E65" s="760"/>
      <c r="F65" s="763"/>
      <c r="G65" s="763"/>
      <c r="H65" s="930"/>
      <c r="I65" s="763"/>
      <c r="J65" s="763"/>
      <c r="K65" s="763"/>
      <c r="L65" s="763"/>
      <c r="M65" s="186"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8" t="s">
        <v>659</v>
      </c>
      <c r="B66" s="757"/>
      <c r="C66" s="933"/>
      <c r="D66" s="762"/>
      <c r="E66" s="760"/>
      <c r="F66" s="763"/>
      <c r="G66" s="763"/>
      <c r="H66" s="842"/>
      <c r="I66" s="763"/>
      <c r="J66" s="763"/>
      <c r="K66" s="763"/>
      <c r="L66" s="763"/>
      <c r="M66" s="186"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8" t="s">
        <v>660</v>
      </c>
      <c r="B67" s="862"/>
      <c r="C67" s="932" t="str">
        <f>IFERROR(INDEX('Riesgos de Corrupción'!$B$11:$BN$100,MATCH('Mapa Riesgo Corrupción'!B67,'Riesgos de Corrupción'!$B$11:$B$100,0),2),"")</f>
        <v/>
      </c>
      <c r="D67" s="761" t="str">
        <f>IFERROR(INDEX('Riesgos de Corrupción'!$B$11:$BN$100,MATCH('Mapa Riesgo Corrupción'!B67,'Riesgos de Corrupción'!$B$11:$B$100,0),4),"")</f>
        <v/>
      </c>
      <c r="E67" s="759" t="str">
        <f>IFERROR(INDEX('Riesgos de Corrupción'!$B$11:$BN$100,MATCH('Mapa Riesgo Corrupción'!B67,'Riesgos de Corrupción'!$B$11:$B$100,0),5),"")</f>
        <v/>
      </c>
      <c r="F67" s="841" t="str">
        <f>IFERROR(INDEX('Riesgos de Corrupción'!$B$11:$BN$100,MATCH('Mapa Riesgo Corrupción'!B67,'Riesgos de Corrupción'!$B$11:$B$100,0),18),"")</f>
        <v/>
      </c>
      <c r="G67" s="841" t="str">
        <f>IFERROR(INDEX('Riesgos de Corrupción'!$B$11:$BN$100,MATCH('Mapa Riesgo Corrupción'!B67,'Riesgos de Corrupción'!$B$11:$B$100,0),63),"")</f>
        <v/>
      </c>
      <c r="H67" s="929" t="str">
        <f>IFERROR(INDEX('Riesgos de Corrupción'!$B$11:$BN$100,MATCH('Mapa Riesgo Corrupción'!B67,'Riesgos de Corrupción'!$B$11:$B$100,0),64),"")</f>
        <v/>
      </c>
      <c r="I67" s="841" t="str">
        <f>IFERROR(INDEX('Controles de Corrupción'!$C$10:$AZ$251,MATCH('Mapa Riesgo Corrupción'!B67,'Controles de Corrupción'!$C$10:$C$251,0),33),"")</f>
        <v/>
      </c>
      <c r="J67" s="841" t="str">
        <f>IFERROR(INDEX('Controles de Corrupción'!$C$10:$AZ$251,MATCH('Mapa Riesgo Corrupción'!B67,'Controles de Corrupción'!$C$10:$C$251,0),36),"")</f>
        <v/>
      </c>
      <c r="K67" s="841" t="str">
        <f>IFERROR(INDEX('Controles de Corrupción'!$C$10:$AZ$251,MATCH('Mapa Riesgo Corrupción'!B67,'Controles de Corrupción'!$C$10:$C$251,0),37),"")</f>
        <v/>
      </c>
      <c r="L67" s="841" t="str">
        <f>IFERROR(INDEX('Controles de Corrupción'!$C$10:$AZ$251,MATCH('Mapa Riesgo Corrupción'!B67,'Controles de Corrupción'!$C$10:$C$251,0),38),"")</f>
        <v/>
      </c>
      <c r="M67" s="186"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8" t="s">
        <v>661</v>
      </c>
      <c r="B68" s="866"/>
      <c r="C68" s="933"/>
      <c r="D68" s="762"/>
      <c r="E68" s="760"/>
      <c r="F68" s="763"/>
      <c r="G68" s="763"/>
      <c r="H68" s="930"/>
      <c r="I68" s="763"/>
      <c r="J68" s="763"/>
      <c r="K68" s="763"/>
      <c r="L68" s="763"/>
      <c r="M68" s="186"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8" t="s">
        <v>662</v>
      </c>
      <c r="B69" s="866"/>
      <c r="C69" s="933"/>
      <c r="D69" s="762"/>
      <c r="E69" s="760"/>
      <c r="F69" s="763"/>
      <c r="G69" s="763"/>
      <c r="H69" s="930"/>
      <c r="I69" s="763"/>
      <c r="J69" s="763"/>
      <c r="K69" s="763"/>
      <c r="L69" s="763"/>
      <c r="M69" s="186"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8" t="s">
        <v>663</v>
      </c>
      <c r="B70" s="866"/>
      <c r="C70" s="933"/>
      <c r="D70" s="762"/>
      <c r="E70" s="760"/>
      <c r="F70" s="763"/>
      <c r="G70" s="763"/>
      <c r="H70" s="930"/>
      <c r="I70" s="763"/>
      <c r="J70" s="763"/>
      <c r="K70" s="763"/>
      <c r="L70" s="763"/>
      <c r="M70" s="186"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8" t="s">
        <v>664</v>
      </c>
      <c r="B71" s="866"/>
      <c r="C71" s="933"/>
      <c r="D71" s="762"/>
      <c r="E71" s="760"/>
      <c r="F71" s="763"/>
      <c r="G71" s="763"/>
      <c r="H71" s="930"/>
      <c r="I71" s="763"/>
      <c r="J71" s="763"/>
      <c r="K71" s="763"/>
      <c r="L71" s="763"/>
      <c r="M71" s="186"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8" t="s">
        <v>665</v>
      </c>
      <c r="B72" s="757"/>
      <c r="C72" s="933"/>
      <c r="D72" s="762"/>
      <c r="E72" s="760"/>
      <c r="F72" s="763"/>
      <c r="G72" s="763"/>
      <c r="H72" s="842"/>
      <c r="I72" s="763"/>
      <c r="J72" s="763"/>
      <c r="K72" s="763"/>
      <c r="L72" s="763"/>
      <c r="M72" s="186"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8" t="s">
        <v>666</v>
      </c>
      <c r="B73" s="862"/>
      <c r="C73" s="932" t="str">
        <f>IFERROR(INDEX('Riesgos de Corrupción'!$B$11:$BN$100,MATCH('Mapa Riesgo Corrupción'!B73,'Riesgos de Corrupción'!$B$11:$B$100,0),2),"")</f>
        <v/>
      </c>
      <c r="D73" s="761" t="str">
        <f>IFERROR(INDEX('Riesgos de Corrupción'!$B$11:$BN$100,MATCH('Mapa Riesgo Corrupción'!B73,'Riesgos de Corrupción'!$B$11:$B$100,0),4),"")</f>
        <v/>
      </c>
      <c r="E73" s="759" t="str">
        <f>IFERROR(INDEX('Riesgos de Corrupción'!$B$11:$BN$100,MATCH('Mapa Riesgo Corrupción'!B73,'Riesgos de Corrupción'!$B$11:$B$100,0),5),"")</f>
        <v/>
      </c>
      <c r="F73" s="841" t="str">
        <f>IFERROR(INDEX('Riesgos de Corrupción'!$B$11:$BN$100,MATCH('Mapa Riesgo Corrupción'!B73,'Riesgos de Corrupción'!$B$11:$B$100,0),18),"")</f>
        <v/>
      </c>
      <c r="G73" s="841" t="str">
        <f>IFERROR(INDEX('Riesgos de Corrupción'!$B$11:$BN$100,MATCH('Mapa Riesgo Corrupción'!B73,'Riesgos de Corrupción'!$B$11:$B$100,0),63),"")</f>
        <v/>
      </c>
      <c r="H73" s="929" t="str">
        <f>IFERROR(INDEX('Riesgos de Corrupción'!$B$11:$BN$100,MATCH('Mapa Riesgo Corrupción'!B73,'Riesgos de Corrupción'!$B$11:$B$100,0),64),"")</f>
        <v/>
      </c>
      <c r="I73" s="841" t="str">
        <f>IFERROR(INDEX('Controles de Corrupción'!$C$10:$AZ$251,MATCH('Mapa Riesgo Corrupción'!B73,'Controles de Corrupción'!$C$10:$C$251,0),33),"")</f>
        <v/>
      </c>
      <c r="J73" s="841" t="str">
        <f>IFERROR(INDEX('Controles de Corrupción'!$C$10:$AZ$251,MATCH('Mapa Riesgo Corrupción'!B73,'Controles de Corrupción'!$C$10:$C$251,0),36),"")</f>
        <v/>
      </c>
      <c r="K73" s="841" t="str">
        <f>IFERROR(INDEX('Controles de Corrupción'!$C$10:$AZ$251,MATCH('Mapa Riesgo Corrupción'!B73,'Controles de Corrupción'!$C$10:$C$251,0),37),"")</f>
        <v/>
      </c>
      <c r="L73" s="841" t="str">
        <f>IFERROR(INDEX('Controles de Corrupción'!$C$10:$AZ$251,MATCH('Mapa Riesgo Corrupción'!B73,'Controles de Corrupción'!$C$10:$C$251,0),38),"")</f>
        <v/>
      </c>
      <c r="M73" s="186"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8" t="s">
        <v>667</v>
      </c>
      <c r="B74" s="866"/>
      <c r="C74" s="933"/>
      <c r="D74" s="762"/>
      <c r="E74" s="760"/>
      <c r="F74" s="763"/>
      <c r="G74" s="763"/>
      <c r="H74" s="930"/>
      <c r="I74" s="763"/>
      <c r="J74" s="763"/>
      <c r="K74" s="763"/>
      <c r="L74" s="763"/>
      <c r="M74" s="186"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8" t="s">
        <v>668</v>
      </c>
      <c r="B75" s="866"/>
      <c r="C75" s="933"/>
      <c r="D75" s="762"/>
      <c r="E75" s="760"/>
      <c r="F75" s="763"/>
      <c r="G75" s="763"/>
      <c r="H75" s="930"/>
      <c r="I75" s="763"/>
      <c r="J75" s="763"/>
      <c r="K75" s="763"/>
      <c r="L75" s="763"/>
      <c r="M75" s="186"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8" t="s">
        <v>669</v>
      </c>
      <c r="B76" s="866"/>
      <c r="C76" s="933"/>
      <c r="D76" s="762"/>
      <c r="E76" s="760"/>
      <c r="F76" s="763"/>
      <c r="G76" s="763"/>
      <c r="H76" s="930"/>
      <c r="I76" s="763"/>
      <c r="J76" s="763"/>
      <c r="K76" s="763"/>
      <c r="L76" s="763"/>
      <c r="M76" s="186"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8" t="s">
        <v>670</v>
      </c>
      <c r="B77" s="866"/>
      <c r="C77" s="933"/>
      <c r="D77" s="762"/>
      <c r="E77" s="760"/>
      <c r="F77" s="763"/>
      <c r="G77" s="763"/>
      <c r="H77" s="930"/>
      <c r="I77" s="763"/>
      <c r="J77" s="763"/>
      <c r="K77" s="763"/>
      <c r="L77" s="763"/>
      <c r="M77" s="186"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8" t="s">
        <v>671</v>
      </c>
      <c r="B78" s="757"/>
      <c r="C78" s="933"/>
      <c r="D78" s="762"/>
      <c r="E78" s="760"/>
      <c r="F78" s="763"/>
      <c r="G78" s="763"/>
      <c r="H78" s="842"/>
      <c r="I78" s="763"/>
      <c r="J78" s="763"/>
      <c r="K78" s="763"/>
      <c r="L78" s="763"/>
      <c r="M78" s="186"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8" t="s">
        <v>672</v>
      </c>
      <c r="B79" s="862"/>
      <c r="C79" s="932" t="str">
        <f>IFERROR(INDEX('Riesgos de Corrupción'!$B$11:$BN$100,MATCH('Mapa Riesgo Corrupción'!B79,'Riesgos de Corrupción'!$B$11:$B$100,0),2),"")</f>
        <v/>
      </c>
      <c r="D79" s="761" t="str">
        <f>IFERROR(INDEX('Riesgos de Corrupción'!$B$11:$BN$100,MATCH('Mapa Riesgo Corrupción'!B79,'Riesgos de Corrupción'!$B$11:$B$100,0),4),"")</f>
        <v/>
      </c>
      <c r="E79" s="759" t="str">
        <f>IFERROR(INDEX('Riesgos de Corrupción'!$B$11:$BN$100,MATCH('Mapa Riesgo Corrupción'!B79,'Riesgos de Corrupción'!$B$11:$B$100,0),5),"")</f>
        <v/>
      </c>
      <c r="F79" s="841" t="str">
        <f>IFERROR(INDEX('Riesgos de Corrupción'!$B$11:$BN$100,MATCH('Mapa Riesgo Corrupción'!B79,'Riesgos de Corrupción'!$B$11:$B$100,0),18),"")</f>
        <v/>
      </c>
      <c r="G79" s="841" t="str">
        <f>IFERROR(INDEX('Riesgos de Corrupción'!$B$11:$BN$100,MATCH('Mapa Riesgo Corrupción'!B79,'Riesgos de Corrupción'!$B$11:$B$100,0),63),"")</f>
        <v/>
      </c>
      <c r="H79" s="929" t="str">
        <f>IFERROR(INDEX('Riesgos de Corrupción'!$B$11:$BN$100,MATCH('Mapa Riesgo Corrupción'!B79,'Riesgos de Corrupción'!$B$11:$B$100,0),64),"")</f>
        <v/>
      </c>
      <c r="I79" s="841" t="str">
        <f>IFERROR(INDEX('Controles de Corrupción'!$C$10:$AZ$251,MATCH('Mapa Riesgo Corrupción'!B79,'Controles de Corrupción'!$C$10:$C$251,0),33),"")</f>
        <v/>
      </c>
      <c r="J79" s="841" t="str">
        <f>IFERROR(INDEX('Controles de Corrupción'!$C$10:$AZ$251,MATCH('Mapa Riesgo Corrupción'!B79,'Controles de Corrupción'!$C$10:$C$251,0),36),"")</f>
        <v/>
      </c>
      <c r="K79" s="841" t="str">
        <f>IFERROR(INDEX('Controles de Corrupción'!$C$10:$AZ$251,MATCH('Mapa Riesgo Corrupción'!B79,'Controles de Corrupción'!$C$10:$C$251,0),37),"")</f>
        <v/>
      </c>
      <c r="L79" s="841" t="str">
        <f>IFERROR(INDEX('Controles de Corrupción'!$C$10:$AZ$251,MATCH('Mapa Riesgo Corrupción'!B79,'Controles de Corrupción'!$C$10:$C$251,0),38),"")</f>
        <v/>
      </c>
      <c r="M79" s="186"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8" t="s">
        <v>673</v>
      </c>
      <c r="B80" s="866"/>
      <c r="C80" s="933"/>
      <c r="D80" s="762"/>
      <c r="E80" s="760"/>
      <c r="F80" s="763"/>
      <c r="G80" s="763"/>
      <c r="H80" s="930"/>
      <c r="I80" s="763"/>
      <c r="J80" s="763"/>
      <c r="K80" s="763"/>
      <c r="L80" s="763"/>
      <c r="M80" s="186"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8" t="s">
        <v>674</v>
      </c>
      <c r="B81" s="866"/>
      <c r="C81" s="933"/>
      <c r="D81" s="762"/>
      <c r="E81" s="760"/>
      <c r="F81" s="763"/>
      <c r="G81" s="763"/>
      <c r="H81" s="930"/>
      <c r="I81" s="763"/>
      <c r="J81" s="763"/>
      <c r="K81" s="763"/>
      <c r="L81" s="763"/>
      <c r="M81" s="186"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8" t="s">
        <v>675</v>
      </c>
      <c r="B82" s="866"/>
      <c r="C82" s="933"/>
      <c r="D82" s="762"/>
      <c r="E82" s="760"/>
      <c r="F82" s="763"/>
      <c r="G82" s="763"/>
      <c r="H82" s="930"/>
      <c r="I82" s="763"/>
      <c r="J82" s="763"/>
      <c r="K82" s="763"/>
      <c r="L82" s="763"/>
      <c r="M82" s="186"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8" t="s">
        <v>676</v>
      </c>
      <c r="B83" s="866"/>
      <c r="C83" s="933"/>
      <c r="D83" s="762"/>
      <c r="E83" s="760"/>
      <c r="F83" s="763"/>
      <c r="G83" s="763"/>
      <c r="H83" s="930"/>
      <c r="I83" s="763"/>
      <c r="J83" s="763"/>
      <c r="K83" s="763"/>
      <c r="L83" s="763"/>
      <c r="M83" s="186"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8" t="s">
        <v>677</v>
      </c>
      <c r="B84" s="757"/>
      <c r="C84" s="933"/>
      <c r="D84" s="762"/>
      <c r="E84" s="760"/>
      <c r="F84" s="763"/>
      <c r="G84" s="763"/>
      <c r="H84" s="842"/>
      <c r="I84" s="763"/>
      <c r="J84" s="763"/>
      <c r="K84" s="763"/>
      <c r="L84" s="763"/>
      <c r="M84" s="186"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8" t="s">
        <v>678</v>
      </c>
      <c r="B85" s="862"/>
      <c r="C85" s="932" t="str">
        <f>IFERROR(INDEX('Riesgos de Corrupción'!$B$11:$BN$100,MATCH('Mapa Riesgo Corrupción'!B85,'Riesgos de Corrupción'!$B$11:$B$100,0),2),"")</f>
        <v/>
      </c>
      <c r="D85" s="761" t="str">
        <f>IFERROR(INDEX('Riesgos de Corrupción'!$B$11:$BN$100,MATCH('Mapa Riesgo Corrupción'!B85,'Riesgos de Corrupción'!$B$11:$B$100,0),4),"")</f>
        <v/>
      </c>
      <c r="E85" s="759" t="str">
        <f>IFERROR(INDEX('Riesgos de Corrupción'!$B$11:$BN$100,MATCH('Mapa Riesgo Corrupción'!B85,'Riesgos de Corrupción'!$B$11:$B$100,0),5),"")</f>
        <v/>
      </c>
      <c r="F85" s="841" t="str">
        <f>IFERROR(INDEX('Riesgos de Corrupción'!$B$11:$BN$100,MATCH('Mapa Riesgo Corrupción'!B85,'Riesgos de Corrupción'!$B$11:$B$100,0),18),"")</f>
        <v/>
      </c>
      <c r="G85" s="841" t="str">
        <f>IFERROR(INDEX('Riesgos de Corrupción'!$B$11:$BN$100,MATCH('Mapa Riesgo Corrupción'!B85,'Riesgos de Corrupción'!$B$11:$B$100,0),63),"")</f>
        <v/>
      </c>
      <c r="H85" s="929" t="str">
        <f>IFERROR(INDEX('Riesgos de Corrupción'!$B$11:$BN$100,MATCH('Mapa Riesgo Corrupción'!B85,'Riesgos de Corrupción'!$B$11:$B$100,0),64),"")</f>
        <v/>
      </c>
      <c r="I85" s="841" t="str">
        <f>IFERROR(INDEX('Controles de Corrupción'!$C$10:$AZ$251,MATCH('Mapa Riesgo Corrupción'!B85,'Controles de Corrupción'!$C$10:$C$251,0),33),"")</f>
        <v/>
      </c>
      <c r="J85" s="841" t="str">
        <f>IFERROR(INDEX('Controles de Corrupción'!$C$10:$AZ$251,MATCH('Mapa Riesgo Corrupción'!B85,'Controles de Corrupción'!$C$10:$C$251,0),36),"")</f>
        <v/>
      </c>
      <c r="K85" s="841" t="str">
        <f>IFERROR(INDEX('Controles de Corrupción'!$C$10:$AZ$251,MATCH('Mapa Riesgo Corrupción'!B85,'Controles de Corrupción'!$C$10:$C$251,0),37),"")</f>
        <v/>
      </c>
      <c r="L85" s="841" t="str">
        <f>IFERROR(INDEX('Controles de Corrupción'!$C$10:$AZ$251,MATCH('Mapa Riesgo Corrupción'!B85,'Controles de Corrupción'!$C$10:$C$251,0),38),"")</f>
        <v/>
      </c>
      <c r="M85" s="186"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8" t="s">
        <v>679</v>
      </c>
      <c r="B86" s="866"/>
      <c r="C86" s="933"/>
      <c r="D86" s="762"/>
      <c r="E86" s="760"/>
      <c r="F86" s="763"/>
      <c r="G86" s="763"/>
      <c r="H86" s="930"/>
      <c r="I86" s="763"/>
      <c r="J86" s="763"/>
      <c r="K86" s="763"/>
      <c r="L86" s="763"/>
      <c r="M86" s="186"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8" t="s">
        <v>680</v>
      </c>
      <c r="B87" s="866"/>
      <c r="C87" s="933"/>
      <c r="D87" s="762"/>
      <c r="E87" s="760"/>
      <c r="F87" s="763"/>
      <c r="G87" s="763"/>
      <c r="H87" s="930"/>
      <c r="I87" s="763"/>
      <c r="J87" s="763"/>
      <c r="K87" s="763"/>
      <c r="L87" s="763"/>
      <c r="M87" s="186"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8" t="s">
        <v>681</v>
      </c>
      <c r="B88" s="866"/>
      <c r="C88" s="933"/>
      <c r="D88" s="762"/>
      <c r="E88" s="760"/>
      <c r="F88" s="763"/>
      <c r="G88" s="763"/>
      <c r="H88" s="930"/>
      <c r="I88" s="763"/>
      <c r="J88" s="763"/>
      <c r="K88" s="763"/>
      <c r="L88" s="763"/>
      <c r="M88" s="186"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8" t="s">
        <v>682</v>
      </c>
      <c r="B89" s="866"/>
      <c r="C89" s="933"/>
      <c r="D89" s="762"/>
      <c r="E89" s="760"/>
      <c r="F89" s="763"/>
      <c r="G89" s="763"/>
      <c r="H89" s="930"/>
      <c r="I89" s="763"/>
      <c r="J89" s="763"/>
      <c r="K89" s="763"/>
      <c r="L89" s="763"/>
      <c r="M89" s="186"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8" t="s">
        <v>683</v>
      </c>
      <c r="B90" s="757"/>
      <c r="C90" s="933"/>
      <c r="D90" s="762"/>
      <c r="E90" s="760"/>
      <c r="F90" s="763"/>
      <c r="G90" s="763"/>
      <c r="H90" s="842"/>
      <c r="I90" s="763"/>
      <c r="J90" s="763"/>
      <c r="K90" s="763"/>
      <c r="L90" s="763"/>
      <c r="M90" s="186"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8" t="s">
        <v>684</v>
      </c>
      <c r="B91" s="862"/>
      <c r="C91" s="932" t="str">
        <f>IFERROR(INDEX('Riesgos de Corrupción'!$B$11:$BN$100,MATCH('Mapa Riesgo Corrupción'!B91,'Riesgos de Corrupción'!$B$11:$B$100,0),2),"")</f>
        <v/>
      </c>
      <c r="D91" s="761" t="str">
        <f>IFERROR(INDEX('Riesgos de Corrupción'!$B$11:$BN$100,MATCH('Mapa Riesgo Corrupción'!B91,'Riesgos de Corrupción'!$B$11:$B$100,0),4),"")</f>
        <v/>
      </c>
      <c r="E91" s="939" t="str">
        <f>IFERROR(INDEX('Riesgos de Corrupción'!$B$11:$BN$100,MATCH('Mapa Riesgo Corrupción'!B91,'Riesgos de Corrupción'!$B$11:$B$100,0),5),"")</f>
        <v/>
      </c>
      <c r="F91" s="841" t="str">
        <f>IFERROR(INDEX('Riesgos de Corrupción'!$B$11:$BN$100,MATCH('Mapa Riesgo Corrupción'!B91,'Riesgos de Corrupción'!$B$11:$B$100,0),18),"")</f>
        <v/>
      </c>
      <c r="G91" s="841" t="str">
        <f>IFERROR(INDEX('Riesgos de Corrupción'!$B$11:$BN$100,MATCH('Mapa Riesgo Corrupción'!B91,'Riesgos de Corrupción'!$B$11:$B$100,0),63),"")</f>
        <v/>
      </c>
      <c r="H91" s="929" t="str">
        <f>IFERROR(INDEX('Riesgos de Corrupción'!$B$11:$BN$100,MATCH('Mapa Riesgo Corrupción'!B91,'Riesgos de Corrupción'!$B$11:$B$100,0),64),"")</f>
        <v/>
      </c>
      <c r="I91" s="841" t="str">
        <f>IFERROR(INDEX('Controles de Corrupción'!$C$10:$AZ$251,MATCH('Mapa Riesgo Corrupción'!B91,'Controles de Corrupción'!$C$10:$C$251,0),33),"")</f>
        <v/>
      </c>
      <c r="J91" s="841" t="str">
        <f>IFERROR(INDEX('Controles de Corrupción'!$C$10:$AZ$251,MATCH('Mapa Riesgo Corrupción'!B91,'Controles de Corrupción'!$C$10:$C$251,0),36),"")</f>
        <v/>
      </c>
      <c r="K91" s="841" t="str">
        <f>IFERROR(INDEX('Controles de Corrupción'!$C$10:$AZ$251,MATCH('Mapa Riesgo Corrupción'!B91,'Controles de Corrupción'!$C$10:$C$251,0),37),"")</f>
        <v/>
      </c>
      <c r="L91" s="841" t="str">
        <f>IFERROR(INDEX('Controles de Corrupción'!$C$10:$AZ$251,MATCH('Mapa Riesgo Corrupción'!B91,'Controles de Corrupción'!$C$10:$C$251,0),38),"")</f>
        <v/>
      </c>
      <c r="M91" s="186"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8" t="s">
        <v>685</v>
      </c>
      <c r="B92" s="866"/>
      <c r="C92" s="933"/>
      <c r="D92" s="762"/>
      <c r="E92" s="940"/>
      <c r="F92" s="763"/>
      <c r="G92" s="763"/>
      <c r="H92" s="930"/>
      <c r="I92" s="763"/>
      <c r="J92" s="763"/>
      <c r="K92" s="763"/>
      <c r="L92" s="763"/>
      <c r="M92" s="186"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8" t="s">
        <v>686</v>
      </c>
      <c r="B93" s="866"/>
      <c r="C93" s="933"/>
      <c r="D93" s="762"/>
      <c r="E93" s="940"/>
      <c r="F93" s="763"/>
      <c r="G93" s="763"/>
      <c r="H93" s="930"/>
      <c r="I93" s="763"/>
      <c r="J93" s="763"/>
      <c r="K93" s="763"/>
      <c r="L93" s="763"/>
      <c r="M93" s="186"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8" t="s">
        <v>687</v>
      </c>
      <c r="B94" s="866"/>
      <c r="C94" s="933"/>
      <c r="D94" s="762"/>
      <c r="E94" s="940"/>
      <c r="F94" s="763"/>
      <c r="G94" s="763"/>
      <c r="H94" s="930"/>
      <c r="I94" s="763"/>
      <c r="J94" s="763"/>
      <c r="K94" s="763"/>
      <c r="L94" s="763"/>
      <c r="M94" s="186"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8" t="s">
        <v>688</v>
      </c>
      <c r="B95" s="866"/>
      <c r="C95" s="933"/>
      <c r="D95" s="762"/>
      <c r="E95" s="940"/>
      <c r="F95" s="763"/>
      <c r="G95" s="763"/>
      <c r="H95" s="930"/>
      <c r="I95" s="763"/>
      <c r="J95" s="763"/>
      <c r="K95" s="763"/>
      <c r="L95" s="763"/>
      <c r="M95" s="186"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8" t="s">
        <v>689</v>
      </c>
      <c r="B96" s="757"/>
      <c r="C96" s="933"/>
      <c r="D96" s="762"/>
      <c r="E96" s="940"/>
      <c r="F96" s="763"/>
      <c r="G96" s="763"/>
      <c r="H96" s="842"/>
      <c r="I96" s="763"/>
      <c r="J96" s="763"/>
      <c r="K96" s="763"/>
      <c r="L96" s="763"/>
      <c r="M96" s="186"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8" t="s">
        <v>690</v>
      </c>
      <c r="B97" s="934"/>
      <c r="C97" s="937" t="str">
        <f>IFERROR(INDEX('Riesgos de Corrupción'!$B$11:$BN$100,MATCH('Mapa Riesgo Corrupción'!B97,'Riesgos de Corrupción'!$B$11:$B$100,0),2),"")</f>
        <v/>
      </c>
      <c r="D97" s="761" t="str">
        <f>IFERROR(INDEX('Riesgos de Corrupción'!$B$11:$BN$100,MATCH('Mapa Riesgo Corrupción'!B97,'Riesgos de Corrupción'!$B$11:$B$100,0),4),"")</f>
        <v/>
      </c>
      <c r="E97" s="939" t="str">
        <f>IFERROR(INDEX('Riesgos de Corrupción'!$B$11:$BN$100,MATCH('Mapa Riesgo Corrupción'!B97,'Riesgos de Corrupción'!$B$11:$B$100,0),5),"")</f>
        <v/>
      </c>
      <c r="F97" s="841" t="str">
        <f>IFERROR(INDEX('Riesgos de Corrupción'!$B$11:$BN$100,MATCH('Mapa Riesgo Corrupción'!B97,'Riesgos de Corrupción'!$B$11:$B$100,0),18),"")</f>
        <v/>
      </c>
      <c r="G97" s="841" t="str">
        <f>IFERROR(INDEX('Riesgos de Corrupción'!$B$11:$BN$100,MATCH('Mapa Riesgo Corrupción'!B97,'Riesgos de Corrupción'!$B$11:$B$100,0),63),"")</f>
        <v/>
      </c>
      <c r="H97" s="929" t="str">
        <f>IFERROR(INDEX('Riesgos de Corrupción'!$B$11:$BN$100,MATCH('Mapa Riesgo Corrupción'!B97,'Riesgos de Corrupción'!$B$11:$B$100,0),64),"")</f>
        <v/>
      </c>
      <c r="I97" s="841" t="str">
        <f>IFERROR(INDEX('Controles de Corrupción'!$C$10:$AZ$251,MATCH('Mapa Riesgo Corrupción'!B97,'Controles de Corrupción'!$C$10:$C$251,0),33),"")</f>
        <v/>
      </c>
      <c r="J97" s="841" t="str">
        <f>IFERROR(INDEX('Controles de Corrupción'!$C$10:$AZ$251,MATCH('Mapa Riesgo Corrupción'!B97,'Controles de Corrupción'!$C$10:$C$251,0),36),"")</f>
        <v/>
      </c>
      <c r="K97" s="841" t="str">
        <f>IFERROR(INDEX('Controles de Corrupción'!$C$10:$AZ$251,MATCH('Mapa Riesgo Corrupción'!B97,'Controles de Corrupción'!$C$10:$C$251,0),37),"")</f>
        <v/>
      </c>
      <c r="L97" s="841" t="str">
        <f>IFERROR(INDEX('Controles de Corrupción'!$C$10:$AZ$251,MATCH('Mapa Riesgo Corrupción'!B97,'Controles de Corrupción'!$C$10:$C$251,0),38),"")</f>
        <v/>
      </c>
      <c r="M97" s="186"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8" t="s">
        <v>691</v>
      </c>
      <c r="B98" s="935"/>
      <c r="C98" s="938"/>
      <c r="D98" s="762"/>
      <c r="E98" s="940"/>
      <c r="F98" s="763"/>
      <c r="G98" s="763"/>
      <c r="H98" s="930"/>
      <c r="I98" s="763"/>
      <c r="J98" s="763"/>
      <c r="K98" s="763"/>
      <c r="L98" s="763"/>
      <c r="M98" s="186"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8" t="s">
        <v>692</v>
      </c>
      <c r="B99" s="935"/>
      <c r="C99" s="938"/>
      <c r="D99" s="762"/>
      <c r="E99" s="940"/>
      <c r="F99" s="763"/>
      <c r="G99" s="763"/>
      <c r="H99" s="930"/>
      <c r="I99" s="763"/>
      <c r="J99" s="763"/>
      <c r="K99" s="763"/>
      <c r="L99" s="763"/>
      <c r="M99" s="186"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8" t="s">
        <v>693</v>
      </c>
      <c r="B100" s="935"/>
      <c r="C100" s="938"/>
      <c r="D100" s="762"/>
      <c r="E100" s="940"/>
      <c r="F100" s="763"/>
      <c r="G100" s="763"/>
      <c r="H100" s="930"/>
      <c r="I100" s="763"/>
      <c r="J100" s="763"/>
      <c r="K100" s="763"/>
      <c r="L100" s="763"/>
      <c r="M100" s="186"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8" t="s">
        <v>694</v>
      </c>
      <c r="B101" s="935"/>
      <c r="C101" s="938"/>
      <c r="D101" s="762"/>
      <c r="E101" s="940"/>
      <c r="F101" s="763"/>
      <c r="G101" s="763"/>
      <c r="H101" s="930"/>
      <c r="I101" s="763"/>
      <c r="J101" s="763"/>
      <c r="K101" s="763"/>
      <c r="L101" s="763"/>
      <c r="M101" s="186"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8" t="s">
        <v>695</v>
      </c>
      <c r="B102" s="936"/>
      <c r="C102" s="938"/>
      <c r="D102" s="762"/>
      <c r="E102" s="940"/>
      <c r="F102" s="763"/>
      <c r="G102" s="763"/>
      <c r="H102" s="842"/>
      <c r="I102" s="763"/>
      <c r="J102" s="763"/>
      <c r="K102" s="763"/>
      <c r="L102" s="763"/>
      <c r="M102" s="186"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8" t="s">
        <v>696</v>
      </c>
      <c r="B103" s="934"/>
      <c r="C103" s="937" t="str">
        <f>IFERROR(INDEX('Riesgos de Corrupción'!$B$11:$BN$100,MATCH('Mapa Riesgo Corrupción'!B103,'Riesgos de Corrupción'!$B$11:$B$100,0),2),"")</f>
        <v/>
      </c>
      <c r="D103" s="761" t="str">
        <f>IFERROR(INDEX('Riesgos de Corrupción'!$B$11:$BN$100,MATCH('Mapa Riesgo Corrupción'!B103,'Riesgos de Corrupción'!$B$11:$B$100,0),4),"")</f>
        <v/>
      </c>
      <c r="E103" s="939" t="str">
        <f>IFERROR(INDEX('Riesgos de Corrupción'!$B$11:$BN$100,MATCH('Mapa Riesgo Corrupción'!B103,'Riesgos de Corrupción'!$B$11:$B$100,0),5),"")</f>
        <v/>
      </c>
      <c r="F103" s="841" t="str">
        <f>IFERROR(INDEX('Riesgos de Corrupción'!$B$11:$BN$100,MATCH('Mapa Riesgo Corrupción'!B103,'Riesgos de Corrupción'!$B$11:$B$100,0),18),"")</f>
        <v/>
      </c>
      <c r="G103" s="841" t="str">
        <f>IFERROR(INDEX('Riesgos de Corrupción'!$B$11:$BN$100,MATCH('Mapa Riesgo Corrupción'!B103,'Riesgos de Corrupción'!$B$11:$B$100,0),63),"")</f>
        <v/>
      </c>
      <c r="H103" s="929" t="str">
        <f>IFERROR(INDEX('Riesgos de Corrupción'!$B$11:$BN$100,MATCH('Mapa Riesgo Corrupción'!B103,'Riesgos de Corrupción'!$B$11:$B$100,0),64),"")</f>
        <v/>
      </c>
      <c r="I103" s="841" t="str">
        <f>IFERROR(INDEX('Controles de Corrupción'!$C$10:$AZ$251,MATCH('Mapa Riesgo Corrupción'!B103,'Controles de Corrupción'!$C$10:$C$251,0),33),"")</f>
        <v/>
      </c>
      <c r="J103" s="841" t="str">
        <f>IFERROR(INDEX('Controles de Corrupción'!$C$10:$AZ$251,MATCH('Mapa Riesgo Corrupción'!B103,'Controles de Corrupción'!$C$10:$C$251,0),36),"")</f>
        <v/>
      </c>
      <c r="K103" s="841" t="str">
        <f>IFERROR(INDEX('Controles de Corrupción'!$C$10:$AZ$251,MATCH('Mapa Riesgo Corrupción'!B103,'Controles de Corrupción'!$C$10:$C$251,0),37),"")</f>
        <v/>
      </c>
      <c r="L103" s="841" t="str">
        <f>IFERROR(INDEX('Controles de Corrupción'!$C$10:$AZ$251,MATCH('Mapa Riesgo Corrupción'!B103,'Controles de Corrupción'!$C$10:$C$251,0),38),"")</f>
        <v/>
      </c>
      <c r="M103" s="186"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8" t="s">
        <v>697</v>
      </c>
      <c r="B104" s="935"/>
      <c r="C104" s="938"/>
      <c r="D104" s="762"/>
      <c r="E104" s="940"/>
      <c r="F104" s="763"/>
      <c r="G104" s="763"/>
      <c r="H104" s="930"/>
      <c r="I104" s="763"/>
      <c r="J104" s="763"/>
      <c r="K104" s="763"/>
      <c r="L104" s="763"/>
      <c r="M104" s="186"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8" t="s">
        <v>698</v>
      </c>
      <c r="B105" s="935"/>
      <c r="C105" s="938"/>
      <c r="D105" s="762"/>
      <c r="E105" s="940"/>
      <c r="F105" s="763"/>
      <c r="G105" s="763"/>
      <c r="H105" s="930"/>
      <c r="I105" s="763"/>
      <c r="J105" s="763"/>
      <c r="K105" s="763"/>
      <c r="L105" s="763"/>
      <c r="M105" s="186"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8" t="s">
        <v>699</v>
      </c>
      <c r="B106" s="935"/>
      <c r="C106" s="938"/>
      <c r="D106" s="762"/>
      <c r="E106" s="940"/>
      <c r="F106" s="763"/>
      <c r="G106" s="763"/>
      <c r="H106" s="930"/>
      <c r="I106" s="763"/>
      <c r="J106" s="763"/>
      <c r="K106" s="763"/>
      <c r="L106" s="763"/>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8" t="s">
        <v>700</v>
      </c>
      <c r="B107" s="935"/>
      <c r="C107" s="938"/>
      <c r="D107" s="762"/>
      <c r="E107" s="940"/>
      <c r="F107" s="763"/>
      <c r="G107" s="763"/>
      <c r="H107" s="930"/>
      <c r="I107" s="763"/>
      <c r="J107" s="763"/>
      <c r="K107" s="763"/>
      <c r="L107" s="763"/>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8" t="s">
        <v>701</v>
      </c>
      <c r="B108" s="936"/>
      <c r="C108" s="938"/>
      <c r="D108" s="762"/>
      <c r="E108" s="940"/>
      <c r="F108" s="763"/>
      <c r="G108" s="763"/>
      <c r="H108" s="842"/>
      <c r="I108" s="763"/>
      <c r="J108" s="763"/>
      <c r="K108" s="763"/>
      <c r="L108" s="763"/>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8" t="s">
        <v>702</v>
      </c>
      <c r="B109" s="934"/>
      <c r="C109" s="937" t="str">
        <f>IFERROR(INDEX('Riesgos de Corrupción'!$B$11:$BN$100,MATCH('Mapa Riesgo Corrupción'!B109,'Riesgos de Corrupción'!$B$11:$B$100,0),2),"")</f>
        <v/>
      </c>
      <c r="D109" s="761" t="str">
        <f>IFERROR(INDEX('Riesgos de Corrupción'!$B$11:$BN$100,MATCH('Mapa Riesgo Corrupción'!B109,'Riesgos de Corrupción'!$B$11:$B$100,0),4),"")</f>
        <v/>
      </c>
      <c r="E109" s="939" t="str">
        <f>IFERROR(INDEX('Riesgos de Corrupción'!$B$11:$BN$100,MATCH('Mapa Riesgo Corrupción'!B109,'Riesgos de Corrupción'!$B$11:$B$100,0),5),"")</f>
        <v/>
      </c>
      <c r="F109" s="841" t="str">
        <f>IFERROR(INDEX('Riesgos de Corrupción'!$B$11:$BN$100,MATCH('Mapa Riesgo Corrupción'!B109,'Riesgos de Corrupción'!$B$11:$B$100,0),18),"")</f>
        <v/>
      </c>
      <c r="G109" s="841" t="str">
        <f>IFERROR(INDEX('Riesgos de Corrupción'!$B$11:$BN$100,MATCH('Mapa Riesgo Corrupción'!B109,'Riesgos de Corrupción'!$B$11:$B$100,0),63),"")</f>
        <v/>
      </c>
      <c r="H109" s="929" t="str">
        <f>IFERROR(INDEX('Riesgos de Corrupción'!$B$11:$BN$100,MATCH('Mapa Riesgo Corrupción'!B109,'Riesgos de Corrupción'!$B$11:$B$100,0),64),"")</f>
        <v/>
      </c>
      <c r="I109" s="841" t="str">
        <f>IFERROR(INDEX('Controles de Corrupción'!$C$10:$AZ$251,MATCH('Mapa Riesgo Corrupción'!B109,'Controles de Corrupción'!$C$10:$C$251,0),33),"")</f>
        <v/>
      </c>
      <c r="J109" s="841" t="str">
        <f>IFERROR(INDEX('Controles de Corrupción'!$C$10:$AZ$251,MATCH('Mapa Riesgo Corrupción'!B109,'Controles de Corrupción'!$C$10:$C$251,0),36),"")</f>
        <v/>
      </c>
      <c r="K109" s="841" t="str">
        <f>IFERROR(INDEX('Controles de Corrupción'!$C$10:$AZ$251,MATCH('Mapa Riesgo Corrupción'!B109,'Controles de Corrupción'!$C$10:$C$251,0),37),"")</f>
        <v/>
      </c>
      <c r="L109" s="841"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8" t="s">
        <v>703</v>
      </c>
      <c r="B110" s="935"/>
      <c r="C110" s="938"/>
      <c r="D110" s="762"/>
      <c r="E110" s="940"/>
      <c r="F110" s="763"/>
      <c r="G110" s="763"/>
      <c r="H110" s="930"/>
      <c r="I110" s="763"/>
      <c r="J110" s="763"/>
      <c r="K110" s="763"/>
      <c r="L110" s="763"/>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8" t="s">
        <v>704</v>
      </c>
      <c r="B111" s="935"/>
      <c r="C111" s="938"/>
      <c r="D111" s="762"/>
      <c r="E111" s="940"/>
      <c r="F111" s="763"/>
      <c r="G111" s="763"/>
      <c r="H111" s="930"/>
      <c r="I111" s="763"/>
      <c r="J111" s="763"/>
      <c r="K111" s="763"/>
      <c r="L111" s="763"/>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8" t="s">
        <v>705</v>
      </c>
      <c r="B112" s="935"/>
      <c r="C112" s="938"/>
      <c r="D112" s="762"/>
      <c r="E112" s="940"/>
      <c r="F112" s="763"/>
      <c r="G112" s="763"/>
      <c r="H112" s="930"/>
      <c r="I112" s="763"/>
      <c r="J112" s="763"/>
      <c r="K112" s="763"/>
      <c r="L112" s="763"/>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8" t="s">
        <v>706</v>
      </c>
      <c r="B113" s="935"/>
      <c r="C113" s="938"/>
      <c r="D113" s="762"/>
      <c r="E113" s="940"/>
      <c r="F113" s="763"/>
      <c r="G113" s="763"/>
      <c r="H113" s="930"/>
      <c r="I113" s="763"/>
      <c r="J113" s="763"/>
      <c r="K113" s="763"/>
      <c r="L113" s="763"/>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8" t="s">
        <v>707</v>
      </c>
      <c r="B114" s="936"/>
      <c r="C114" s="938"/>
      <c r="D114" s="762"/>
      <c r="E114" s="940"/>
      <c r="F114" s="763"/>
      <c r="G114" s="763"/>
      <c r="H114" s="842"/>
      <c r="I114" s="763"/>
      <c r="J114" s="763"/>
      <c r="K114" s="763"/>
      <c r="L114" s="763"/>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8" t="s">
        <v>708</v>
      </c>
      <c r="B115" s="934"/>
      <c r="C115" s="937" t="str">
        <f>IFERROR(INDEX('Riesgos de Corrupción'!$B$11:$BN$100,MATCH('Mapa Riesgo Corrupción'!B115,'Riesgos de Corrupción'!$B$11:$B$100,0),2),"")</f>
        <v/>
      </c>
      <c r="D115" s="761" t="str">
        <f>IFERROR(INDEX('Riesgos de Corrupción'!$B$11:$BN$100,MATCH('Mapa Riesgo Corrupción'!B115,'Riesgos de Corrupción'!$B$11:$B$100,0),4),"")</f>
        <v/>
      </c>
      <c r="E115" s="939" t="str">
        <f>IFERROR(INDEX('Riesgos de Corrupción'!$B$11:$BN$100,MATCH('Mapa Riesgo Corrupción'!B115,'Riesgos de Corrupción'!$B$11:$B$100,0),5),"")</f>
        <v/>
      </c>
      <c r="F115" s="841" t="str">
        <f>IFERROR(INDEX('Riesgos de Corrupción'!$B$11:$BN$100,MATCH('Mapa Riesgo Corrupción'!B115,'Riesgos de Corrupción'!$B$11:$B$100,0),18),"")</f>
        <v/>
      </c>
      <c r="G115" s="841" t="str">
        <f>IFERROR(INDEX('Riesgos de Corrupción'!$B$11:$BN$100,MATCH('Mapa Riesgo Corrupción'!B115,'Riesgos de Corrupción'!$B$11:$B$100,0),63),"")</f>
        <v/>
      </c>
      <c r="H115" s="929" t="str">
        <f>IFERROR(INDEX('Riesgos de Corrupción'!$B$11:$BN$100,MATCH('Mapa Riesgo Corrupción'!B115,'Riesgos de Corrupción'!$B$11:$B$100,0),64),"")</f>
        <v/>
      </c>
      <c r="I115" s="841" t="str">
        <f>IFERROR(INDEX('Controles de Corrupción'!$C$10:$AZ$251,MATCH('Mapa Riesgo Corrupción'!B115,'Controles de Corrupción'!$C$10:$C$251,0),33),"")</f>
        <v/>
      </c>
      <c r="J115" s="841" t="str">
        <f>IFERROR(INDEX('Controles de Corrupción'!$C$10:$AZ$251,MATCH('Mapa Riesgo Corrupción'!B115,'Controles de Corrupción'!$C$10:$C$251,0),36),"")</f>
        <v/>
      </c>
      <c r="K115" s="841" t="str">
        <f>IFERROR(INDEX('Controles de Corrupción'!$C$10:$AZ$251,MATCH('Mapa Riesgo Corrupción'!B115,'Controles de Corrupción'!$C$10:$C$251,0),37),"")</f>
        <v/>
      </c>
      <c r="L115" s="841"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8" t="s">
        <v>709</v>
      </c>
      <c r="B116" s="935"/>
      <c r="C116" s="938"/>
      <c r="D116" s="762"/>
      <c r="E116" s="940"/>
      <c r="F116" s="763"/>
      <c r="G116" s="763"/>
      <c r="H116" s="930"/>
      <c r="I116" s="763"/>
      <c r="J116" s="763"/>
      <c r="K116" s="763"/>
      <c r="L116" s="763"/>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8" t="s">
        <v>710</v>
      </c>
      <c r="B117" s="935"/>
      <c r="C117" s="938"/>
      <c r="D117" s="762"/>
      <c r="E117" s="940"/>
      <c r="F117" s="763"/>
      <c r="G117" s="763"/>
      <c r="H117" s="930"/>
      <c r="I117" s="763"/>
      <c r="J117" s="763"/>
      <c r="K117" s="763"/>
      <c r="L117" s="763"/>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8" t="s">
        <v>711</v>
      </c>
      <c r="B118" s="935"/>
      <c r="C118" s="938"/>
      <c r="D118" s="762"/>
      <c r="E118" s="940"/>
      <c r="F118" s="763"/>
      <c r="G118" s="763"/>
      <c r="H118" s="930"/>
      <c r="I118" s="763"/>
      <c r="J118" s="763"/>
      <c r="K118" s="763"/>
      <c r="L118" s="763"/>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8" t="s">
        <v>712</v>
      </c>
      <c r="B119" s="935"/>
      <c r="C119" s="938"/>
      <c r="D119" s="762"/>
      <c r="E119" s="940"/>
      <c r="F119" s="763"/>
      <c r="G119" s="763"/>
      <c r="H119" s="930"/>
      <c r="I119" s="763"/>
      <c r="J119" s="763"/>
      <c r="K119" s="763"/>
      <c r="L119" s="763"/>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8" t="s">
        <v>713</v>
      </c>
      <c r="B120" s="936"/>
      <c r="C120" s="938"/>
      <c r="D120" s="762"/>
      <c r="E120" s="940"/>
      <c r="F120" s="763"/>
      <c r="G120" s="763"/>
      <c r="H120" s="842"/>
      <c r="I120" s="763"/>
      <c r="J120" s="763"/>
      <c r="K120" s="763"/>
      <c r="L120" s="763"/>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8" t="s">
        <v>714</v>
      </c>
      <c r="B121" s="934"/>
      <c r="C121" s="937" t="str">
        <f>IFERROR(INDEX('Riesgos de Corrupción'!$B$11:$BN$100,MATCH('Mapa Riesgo Corrupción'!B121,'Riesgos de Corrupción'!$B$11:$B$100,0),2),"")</f>
        <v/>
      </c>
      <c r="D121" s="761" t="str">
        <f>IFERROR(INDEX('Riesgos de Corrupción'!$B$11:$BN$100,MATCH('Mapa Riesgo Corrupción'!B121,'Riesgos de Corrupción'!$B$11:$B$100,0),4),"")</f>
        <v/>
      </c>
      <c r="E121" s="939" t="str">
        <f>IFERROR(INDEX('Riesgos de Corrupción'!$B$11:$BN$100,MATCH('Mapa Riesgo Corrupción'!B121,'Riesgos de Corrupción'!$B$11:$B$100,0),5),"")</f>
        <v/>
      </c>
      <c r="F121" s="841" t="str">
        <f>IFERROR(INDEX('Riesgos de Corrupción'!$B$11:$BN$100,MATCH('Mapa Riesgo Corrupción'!B121,'Riesgos de Corrupción'!$B$11:$B$100,0),18),"")</f>
        <v/>
      </c>
      <c r="G121" s="841" t="str">
        <f>IFERROR(INDEX('Riesgos de Corrupción'!$B$11:$BN$100,MATCH('Mapa Riesgo Corrupción'!B121,'Riesgos de Corrupción'!$B$11:$B$100,0),63),"")</f>
        <v/>
      </c>
      <c r="H121" s="929" t="str">
        <f>IFERROR(INDEX('Riesgos de Corrupción'!$B$11:$BN$100,MATCH('Mapa Riesgo Corrupción'!B121,'Riesgos de Corrupción'!$B$11:$B$100,0),64),"")</f>
        <v/>
      </c>
      <c r="I121" s="841" t="str">
        <f>IFERROR(INDEX('Controles de Corrupción'!$C$10:$AZ$251,MATCH('Mapa Riesgo Corrupción'!B121,'Controles de Corrupción'!$C$10:$C$251,0),33),"")</f>
        <v/>
      </c>
      <c r="J121" s="841" t="str">
        <f>IFERROR(INDEX('Controles de Corrupción'!$C$10:$AZ$251,MATCH('Mapa Riesgo Corrupción'!B121,'Controles de Corrupción'!$C$10:$C$251,0),36),"")</f>
        <v/>
      </c>
      <c r="K121" s="841" t="str">
        <f>IFERROR(INDEX('Controles de Corrupción'!$C$10:$AZ$251,MATCH('Mapa Riesgo Corrupción'!B121,'Controles de Corrupción'!$C$10:$C$251,0),37),"")</f>
        <v/>
      </c>
      <c r="L121" s="841"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8" t="s">
        <v>715</v>
      </c>
      <c r="B122" s="935"/>
      <c r="C122" s="938"/>
      <c r="D122" s="762"/>
      <c r="E122" s="940"/>
      <c r="F122" s="763"/>
      <c r="G122" s="763"/>
      <c r="H122" s="930"/>
      <c r="I122" s="763"/>
      <c r="J122" s="763"/>
      <c r="K122" s="763"/>
      <c r="L122" s="763"/>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8" t="s">
        <v>716</v>
      </c>
      <c r="B123" s="935"/>
      <c r="C123" s="938"/>
      <c r="D123" s="762"/>
      <c r="E123" s="940"/>
      <c r="F123" s="763"/>
      <c r="G123" s="763"/>
      <c r="H123" s="930"/>
      <c r="I123" s="763"/>
      <c r="J123" s="763"/>
      <c r="K123" s="763"/>
      <c r="L123" s="763"/>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8" t="s">
        <v>717</v>
      </c>
      <c r="B124" s="935"/>
      <c r="C124" s="938"/>
      <c r="D124" s="762"/>
      <c r="E124" s="940"/>
      <c r="F124" s="763"/>
      <c r="G124" s="763"/>
      <c r="H124" s="930"/>
      <c r="I124" s="763"/>
      <c r="J124" s="763"/>
      <c r="K124" s="763"/>
      <c r="L124" s="763"/>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8" t="s">
        <v>718</v>
      </c>
      <c r="B125" s="935"/>
      <c r="C125" s="938"/>
      <c r="D125" s="762"/>
      <c r="E125" s="940"/>
      <c r="F125" s="763"/>
      <c r="G125" s="763"/>
      <c r="H125" s="930"/>
      <c r="I125" s="763"/>
      <c r="J125" s="763"/>
      <c r="K125" s="763"/>
      <c r="L125" s="763"/>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8" t="s">
        <v>719</v>
      </c>
      <c r="B126" s="936"/>
      <c r="C126" s="938"/>
      <c r="D126" s="762"/>
      <c r="E126" s="940"/>
      <c r="F126" s="763"/>
      <c r="G126" s="763"/>
      <c r="H126" s="842"/>
      <c r="I126" s="763"/>
      <c r="J126" s="763"/>
      <c r="K126" s="763"/>
      <c r="L126" s="763"/>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8" t="s">
        <v>720</v>
      </c>
      <c r="B127" s="934"/>
      <c r="C127" s="937" t="str">
        <f>IFERROR(INDEX('Riesgos de Corrupción'!$B$11:$BN$100,MATCH('Mapa Riesgo Corrupción'!B127,'Riesgos de Corrupción'!$B$11:$B$100,0),2),"")</f>
        <v/>
      </c>
      <c r="D127" s="761" t="str">
        <f>IFERROR(INDEX('Riesgos de Corrupción'!$B$11:$BN$100,MATCH('Mapa Riesgo Corrupción'!B127,'Riesgos de Corrupción'!$B$11:$B$100,0),4),"")</f>
        <v/>
      </c>
      <c r="E127" s="939" t="str">
        <f>IFERROR(INDEX('Riesgos de Corrupción'!$B$11:$BN$100,MATCH('Mapa Riesgo Corrupción'!B127,'Riesgos de Corrupción'!$B$11:$B$100,0),5),"")</f>
        <v/>
      </c>
      <c r="F127" s="841" t="str">
        <f>IFERROR(INDEX('Riesgos de Corrupción'!$B$11:$BN$100,MATCH('Mapa Riesgo Corrupción'!B127,'Riesgos de Corrupción'!$B$11:$B$100,0),18),"")</f>
        <v/>
      </c>
      <c r="G127" s="841" t="str">
        <f>IFERROR(INDEX('Riesgos de Corrupción'!$B$11:$BN$100,MATCH('Mapa Riesgo Corrupción'!B127,'Riesgos de Corrupción'!$B$11:$B$100,0),63),"")</f>
        <v/>
      </c>
      <c r="H127" s="929" t="str">
        <f>IFERROR(INDEX('Riesgos de Corrupción'!$B$11:$BN$100,MATCH('Mapa Riesgo Corrupción'!B127,'Riesgos de Corrupción'!$B$11:$B$100,0),64),"")</f>
        <v/>
      </c>
      <c r="I127" s="841" t="str">
        <f>IFERROR(INDEX('Controles de Corrupción'!$C$10:$AZ$251,MATCH('Mapa Riesgo Corrupción'!B127,'Controles de Corrupción'!$C$10:$C$251,0),33),"")</f>
        <v/>
      </c>
      <c r="J127" s="841" t="str">
        <f>IFERROR(INDEX('Controles de Corrupción'!$C$10:$AZ$251,MATCH('Mapa Riesgo Corrupción'!B127,'Controles de Corrupción'!$C$10:$C$251,0),36),"")</f>
        <v/>
      </c>
      <c r="K127" s="841" t="str">
        <f>IFERROR(INDEX('Controles de Corrupción'!$C$10:$AZ$251,MATCH('Mapa Riesgo Corrupción'!B127,'Controles de Corrupción'!$C$10:$C$251,0),37),"")</f>
        <v/>
      </c>
      <c r="L127" s="841"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8" t="s">
        <v>721</v>
      </c>
      <c r="B128" s="935"/>
      <c r="C128" s="938"/>
      <c r="D128" s="762"/>
      <c r="E128" s="940"/>
      <c r="F128" s="763"/>
      <c r="G128" s="763"/>
      <c r="H128" s="930"/>
      <c r="I128" s="763"/>
      <c r="J128" s="763"/>
      <c r="K128" s="763"/>
      <c r="L128" s="763"/>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8" t="s">
        <v>722</v>
      </c>
      <c r="B129" s="935"/>
      <c r="C129" s="938"/>
      <c r="D129" s="762"/>
      <c r="E129" s="940"/>
      <c r="F129" s="763"/>
      <c r="G129" s="763"/>
      <c r="H129" s="930"/>
      <c r="I129" s="763"/>
      <c r="J129" s="763"/>
      <c r="K129" s="763"/>
      <c r="L129" s="763"/>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8" t="s">
        <v>723</v>
      </c>
      <c r="B130" s="935"/>
      <c r="C130" s="938"/>
      <c r="D130" s="762"/>
      <c r="E130" s="940"/>
      <c r="F130" s="763"/>
      <c r="G130" s="763"/>
      <c r="H130" s="930"/>
      <c r="I130" s="763"/>
      <c r="J130" s="763"/>
      <c r="K130" s="763"/>
      <c r="L130" s="763"/>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8" t="s">
        <v>724</v>
      </c>
      <c r="B131" s="935"/>
      <c r="C131" s="938"/>
      <c r="D131" s="762"/>
      <c r="E131" s="940"/>
      <c r="F131" s="763"/>
      <c r="G131" s="763"/>
      <c r="H131" s="930"/>
      <c r="I131" s="763"/>
      <c r="J131" s="763"/>
      <c r="K131" s="763"/>
      <c r="L131" s="763"/>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8" t="s">
        <v>725</v>
      </c>
      <c r="B132" s="936"/>
      <c r="C132" s="938"/>
      <c r="D132" s="762"/>
      <c r="E132" s="940"/>
      <c r="F132" s="763"/>
      <c r="G132" s="763"/>
      <c r="H132" s="842"/>
      <c r="I132" s="763"/>
      <c r="J132" s="763"/>
      <c r="K132" s="763"/>
      <c r="L132" s="763"/>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8" t="s">
        <v>726</v>
      </c>
      <c r="B133" s="934"/>
      <c r="C133" s="937" t="str">
        <f>IFERROR(INDEX('Riesgos de Corrupción'!$B$11:$BN$100,MATCH('Mapa Riesgo Corrupción'!B133,'Riesgos de Corrupción'!$B$11:$B$100,0),2),"")</f>
        <v/>
      </c>
      <c r="D133" s="761" t="str">
        <f>IFERROR(INDEX('Riesgos de Corrupción'!$B$11:$BN$100,MATCH('Mapa Riesgo Corrupción'!B133,'Riesgos de Corrupción'!$B$11:$B$100,0),4),"")</f>
        <v/>
      </c>
      <c r="E133" s="939" t="str">
        <f>IFERROR(INDEX('Riesgos de Corrupción'!$B$11:$BN$100,MATCH('Mapa Riesgo Corrupción'!B133,'Riesgos de Corrupción'!$B$11:$B$100,0),5),"")</f>
        <v/>
      </c>
      <c r="F133" s="841" t="str">
        <f>IFERROR(INDEX('Riesgos de Corrupción'!$B$11:$BN$100,MATCH('Mapa Riesgo Corrupción'!B133,'Riesgos de Corrupción'!$B$11:$B$100,0),18),"")</f>
        <v/>
      </c>
      <c r="G133" s="841" t="str">
        <f>IFERROR(INDEX('Riesgos de Corrupción'!$B$11:$BN$100,MATCH('Mapa Riesgo Corrupción'!B133,'Riesgos de Corrupción'!$B$11:$B$100,0),63),"")</f>
        <v/>
      </c>
      <c r="H133" s="929" t="str">
        <f>IFERROR(INDEX('Riesgos de Corrupción'!$B$11:$BN$100,MATCH('Mapa Riesgo Corrupción'!B133,'Riesgos de Corrupción'!$B$11:$B$100,0),64),"")</f>
        <v/>
      </c>
      <c r="I133" s="841" t="str">
        <f>IFERROR(INDEX('Controles de Corrupción'!$C$10:$AZ$251,MATCH('Mapa Riesgo Corrupción'!B133,'Controles de Corrupción'!$C$10:$C$251,0),33),"")</f>
        <v/>
      </c>
      <c r="J133" s="841" t="str">
        <f>IFERROR(INDEX('Controles de Corrupción'!$C$10:$AZ$251,MATCH('Mapa Riesgo Corrupción'!B133,'Controles de Corrupción'!$C$10:$C$251,0),36),"")</f>
        <v/>
      </c>
      <c r="K133" s="841" t="str">
        <f>IFERROR(INDEX('Controles de Corrupción'!$C$10:$AZ$251,MATCH('Mapa Riesgo Corrupción'!B133,'Controles de Corrupción'!$C$10:$C$251,0),37),"")</f>
        <v/>
      </c>
      <c r="L133" s="841"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8" t="s">
        <v>727</v>
      </c>
      <c r="B134" s="935"/>
      <c r="C134" s="938"/>
      <c r="D134" s="762"/>
      <c r="E134" s="940"/>
      <c r="F134" s="763"/>
      <c r="G134" s="763"/>
      <c r="H134" s="930"/>
      <c r="I134" s="763"/>
      <c r="J134" s="763"/>
      <c r="K134" s="763"/>
      <c r="L134" s="763"/>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8" t="s">
        <v>728</v>
      </c>
      <c r="B135" s="935"/>
      <c r="C135" s="938"/>
      <c r="D135" s="762"/>
      <c r="E135" s="940"/>
      <c r="F135" s="763"/>
      <c r="G135" s="763"/>
      <c r="H135" s="930"/>
      <c r="I135" s="763"/>
      <c r="J135" s="763"/>
      <c r="K135" s="763"/>
      <c r="L135" s="763"/>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8" t="s">
        <v>729</v>
      </c>
      <c r="B136" s="935"/>
      <c r="C136" s="938"/>
      <c r="D136" s="762"/>
      <c r="E136" s="940"/>
      <c r="F136" s="763"/>
      <c r="G136" s="763"/>
      <c r="H136" s="930"/>
      <c r="I136" s="763"/>
      <c r="J136" s="763"/>
      <c r="K136" s="763"/>
      <c r="L136" s="763"/>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8" t="s">
        <v>730</v>
      </c>
      <c r="B137" s="935"/>
      <c r="C137" s="938"/>
      <c r="D137" s="762"/>
      <c r="E137" s="940"/>
      <c r="F137" s="763"/>
      <c r="G137" s="763"/>
      <c r="H137" s="930"/>
      <c r="I137" s="763"/>
      <c r="J137" s="763"/>
      <c r="K137" s="763"/>
      <c r="L137" s="763"/>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8" t="s">
        <v>731</v>
      </c>
      <c r="B138" s="936"/>
      <c r="C138" s="938"/>
      <c r="D138" s="762"/>
      <c r="E138" s="940"/>
      <c r="F138" s="763"/>
      <c r="G138" s="763"/>
      <c r="H138" s="842"/>
      <c r="I138" s="763"/>
      <c r="J138" s="763"/>
      <c r="K138" s="763"/>
      <c r="L138" s="763"/>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8" t="s">
        <v>732</v>
      </c>
      <c r="B139" s="934"/>
      <c r="C139" s="937" t="str">
        <f>IFERROR(INDEX('Riesgos de Corrupción'!$B$11:$BN$100,MATCH('Mapa Riesgo Corrupción'!B139,'Riesgos de Corrupción'!$B$11:$B$100,0),2),"")</f>
        <v/>
      </c>
      <c r="D139" s="761" t="str">
        <f>IFERROR(INDEX('Riesgos de Corrupción'!$B$11:$BN$100,MATCH('Mapa Riesgo Corrupción'!B139,'Riesgos de Corrupción'!$B$11:$B$100,0),4),"")</f>
        <v/>
      </c>
      <c r="E139" s="939" t="str">
        <f>IFERROR(INDEX('Riesgos de Corrupción'!$B$11:$BN$100,MATCH('Mapa Riesgo Corrupción'!B139,'Riesgos de Corrupción'!$B$11:$B$100,0),5),"")</f>
        <v/>
      </c>
      <c r="F139" s="841" t="str">
        <f>IFERROR(INDEX('Riesgos de Corrupción'!$B$11:$BN$100,MATCH('Mapa Riesgo Corrupción'!B139,'Riesgos de Corrupción'!$B$11:$B$100,0),18),"")</f>
        <v/>
      </c>
      <c r="G139" s="841" t="str">
        <f>IFERROR(INDEX('Riesgos de Corrupción'!$B$11:$BN$100,MATCH('Mapa Riesgo Corrupción'!B139,'Riesgos de Corrupción'!$B$11:$B$100,0),63),"")</f>
        <v/>
      </c>
      <c r="H139" s="929" t="str">
        <f>IFERROR(INDEX('Riesgos de Corrupción'!$B$11:$BN$100,MATCH('Mapa Riesgo Corrupción'!B139,'Riesgos de Corrupción'!$B$11:$B$100,0),64),"")</f>
        <v/>
      </c>
      <c r="I139" s="841" t="str">
        <f>IFERROR(INDEX('Controles de Corrupción'!$C$10:$AZ$251,MATCH('Mapa Riesgo Corrupción'!B139,'Controles de Corrupción'!$C$10:$C$251,0),33),"")</f>
        <v/>
      </c>
      <c r="J139" s="841" t="str">
        <f>IFERROR(INDEX('Controles de Corrupción'!$C$10:$AZ$251,MATCH('Mapa Riesgo Corrupción'!B139,'Controles de Corrupción'!$C$10:$C$251,0),36),"")</f>
        <v/>
      </c>
      <c r="K139" s="841" t="str">
        <f>IFERROR(INDEX('Controles de Corrupción'!$C$10:$AZ$251,MATCH('Mapa Riesgo Corrupción'!B139,'Controles de Corrupción'!$C$10:$C$251,0),37),"")</f>
        <v/>
      </c>
      <c r="L139" s="841"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8" t="s">
        <v>733</v>
      </c>
      <c r="B140" s="935"/>
      <c r="C140" s="938"/>
      <c r="D140" s="762"/>
      <c r="E140" s="940"/>
      <c r="F140" s="763"/>
      <c r="G140" s="763"/>
      <c r="H140" s="930"/>
      <c r="I140" s="763"/>
      <c r="J140" s="763"/>
      <c r="K140" s="763"/>
      <c r="L140" s="763"/>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8" t="s">
        <v>734</v>
      </c>
      <c r="B141" s="935"/>
      <c r="C141" s="938"/>
      <c r="D141" s="762"/>
      <c r="E141" s="940"/>
      <c r="F141" s="763"/>
      <c r="G141" s="763"/>
      <c r="H141" s="930"/>
      <c r="I141" s="763"/>
      <c r="J141" s="763"/>
      <c r="K141" s="763"/>
      <c r="L141" s="763"/>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8" t="s">
        <v>735</v>
      </c>
      <c r="B142" s="935"/>
      <c r="C142" s="938"/>
      <c r="D142" s="762"/>
      <c r="E142" s="940"/>
      <c r="F142" s="763"/>
      <c r="G142" s="763"/>
      <c r="H142" s="930"/>
      <c r="I142" s="763"/>
      <c r="J142" s="763"/>
      <c r="K142" s="763"/>
      <c r="L142" s="763"/>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8" t="s">
        <v>736</v>
      </c>
      <c r="B143" s="935"/>
      <c r="C143" s="938"/>
      <c r="D143" s="762"/>
      <c r="E143" s="940"/>
      <c r="F143" s="763"/>
      <c r="G143" s="763"/>
      <c r="H143" s="930"/>
      <c r="I143" s="763"/>
      <c r="J143" s="763"/>
      <c r="K143" s="763"/>
      <c r="L143" s="763"/>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8" t="s">
        <v>737</v>
      </c>
      <c r="B144" s="936"/>
      <c r="C144" s="938"/>
      <c r="D144" s="762"/>
      <c r="E144" s="940"/>
      <c r="F144" s="763"/>
      <c r="G144" s="763"/>
      <c r="H144" s="842"/>
      <c r="I144" s="763"/>
      <c r="J144" s="763"/>
      <c r="K144" s="763"/>
      <c r="L144" s="763"/>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8" t="s">
        <v>738</v>
      </c>
      <c r="B145" s="934"/>
      <c r="C145" s="937" t="str">
        <f>IFERROR(INDEX('Riesgos de Corrupción'!$B$11:$BN$100,MATCH('Mapa Riesgo Corrupción'!B145,'Riesgos de Corrupción'!$B$11:$B$100,0),2),"")</f>
        <v/>
      </c>
      <c r="D145" s="761" t="str">
        <f>IFERROR(INDEX('Riesgos de Corrupción'!$B$11:$BN$100,MATCH('Mapa Riesgo Corrupción'!B145,'Riesgos de Corrupción'!$B$11:$B$100,0),4),"")</f>
        <v/>
      </c>
      <c r="E145" s="939" t="str">
        <f>IFERROR(INDEX('Riesgos de Corrupción'!$B$11:$BN$100,MATCH('Mapa Riesgo Corrupción'!B145,'Riesgos de Corrupción'!$B$11:$B$100,0),5),"")</f>
        <v/>
      </c>
      <c r="F145" s="841" t="str">
        <f>IFERROR(INDEX('Riesgos de Corrupción'!$B$11:$BN$100,MATCH('Mapa Riesgo Corrupción'!B145,'Riesgos de Corrupción'!$B$11:$B$100,0),18),"")</f>
        <v/>
      </c>
      <c r="G145" s="841" t="str">
        <f>IFERROR(INDEX('Riesgos de Corrupción'!$B$11:$BN$100,MATCH('Mapa Riesgo Corrupción'!B145,'Riesgos de Corrupción'!$B$11:$B$100,0),63),"")</f>
        <v/>
      </c>
      <c r="H145" s="929" t="str">
        <f>IFERROR(INDEX('Riesgos de Corrupción'!$B$11:$BN$100,MATCH('Mapa Riesgo Corrupción'!B145,'Riesgos de Corrupción'!$B$11:$B$100,0),64),"")</f>
        <v/>
      </c>
      <c r="I145" s="841" t="str">
        <f>IFERROR(INDEX('Controles de Corrupción'!$C$10:$AZ$251,MATCH('Mapa Riesgo Corrupción'!B145,'Controles de Corrupción'!$C$10:$C$251,0),33),"")</f>
        <v/>
      </c>
      <c r="J145" s="841" t="str">
        <f>IFERROR(INDEX('Controles de Corrupción'!$C$10:$AZ$251,MATCH('Mapa Riesgo Corrupción'!B145,'Controles de Corrupción'!$C$10:$C$251,0),36),"")</f>
        <v/>
      </c>
      <c r="K145" s="841" t="str">
        <f>IFERROR(INDEX('Controles de Corrupción'!$C$10:$AZ$251,MATCH('Mapa Riesgo Corrupción'!B145,'Controles de Corrupción'!$C$10:$C$251,0),37),"")</f>
        <v/>
      </c>
      <c r="L145" s="841"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8" t="s">
        <v>739</v>
      </c>
      <c r="B146" s="935"/>
      <c r="C146" s="938"/>
      <c r="D146" s="762"/>
      <c r="E146" s="940"/>
      <c r="F146" s="763"/>
      <c r="G146" s="763"/>
      <c r="H146" s="930"/>
      <c r="I146" s="763"/>
      <c r="J146" s="763"/>
      <c r="K146" s="763"/>
      <c r="L146" s="763"/>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8" t="s">
        <v>740</v>
      </c>
      <c r="B147" s="935"/>
      <c r="C147" s="938"/>
      <c r="D147" s="762"/>
      <c r="E147" s="940"/>
      <c r="F147" s="763"/>
      <c r="G147" s="763"/>
      <c r="H147" s="930"/>
      <c r="I147" s="763"/>
      <c r="J147" s="763"/>
      <c r="K147" s="763"/>
      <c r="L147" s="763"/>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8" t="s">
        <v>741</v>
      </c>
      <c r="B148" s="935"/>
      <c r="C148" s="938"/>
      <c r="D148" s="762"/>
      <c r="E148" s="940"/>
      <c r="F148" s="763"/>
      <c r="G148" s="763"/>
      <c r="H148" s="930"/>
      <c r="I148" s="763"/>
      <c r="J148" s="763"/>
      <c r="K148" s="763"/>
      <c r="L148" s="763"/>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8" t="s">
        <v>742</v>
      </c>
      <c r="B149" s="935"/>
      <c r="C149" s="938"/>
      <c r="D149" s="762"/>
      <c r="E149" s="940"/>
      <c r="F149" s="763"/>
      <c r="G149" s="763"/>
      <c r="H149" s="930"/>
      <c r="I149" s="763"/>
      <c r="J149" s="763"/>
      <c r="K149" s="763"/>
      <c r="L149" s="763"/>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8" t="s">
        <v>743</v>
      </c>
      <c r="B150" s="936"/>
      <c r="C150" s="938"/>
      <c r="D150" s="762"/>
      <c r="E150" s="940"/>
      <c r="F150" s="763"/>
      <c r="G150" s="763"/>
      <c r="H150" s="842"/>
      <c r="I150" s="763"/>
      <c r="J150" s="763"/>
      <c r="K150" s="763"/>
      <c r="L150" s="763"/>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8" t="s">
        <v>744</v>
      </c>
      <c r="B151" s="934"/>
      <c r="C151" s="937" t="str">
        <f>IFERROR(INDEX('Riesgos de Corrupción'!$B$11:$BN$100,MATCH('Mapa Riesgo Corrupción'!B151,'Riesgos de Corrupción'!$B$11:$B$100,0),2),"")</f>
        <v/>
      </c>
      <c r="D151" s="761" t="str">
        <f>IFERROR(INDEX('Riesgos de Corrupción'!$B$11:$BN$100,MATCH('Mapa Riesgo Corrupción'!B151,'Riesgos de Corrupción'!$B$11:$B$100,0),4),"")</f>
        <v/>
      </c>
      <c r="E151" s="939" t="str">
        <f>IFERROR(INDEX('Riesgos de Corrupción'!$B$11:$BN$100,MATCH('Mapa Riesgo Corrupción'!B151,'Riesgos de Corrupción'!$B$11:$B$100,0),5),"")</f>
        <v/>
      </c>
      <c r="F151" s="841" t="str">
        <f>IFERROR(INDEX('Riesgos de Corrupción'!$B$11:$BN$100,MATCH('Mapa Riesgo Corrupción'!B151,'Riesgos de Corrupción'!$B$11:$B$100,0),18),"")</f>
        <v/>
      </c>
      <c r="G151" s="841" t="str">
        <f>IFERROR(INDEX('Riesgos de Corrupción'!$B$11:$BN$100,MATCH('Mapa Riesgo Corrupción'!B151,'Riesgos de Corrupción'!$B$11:$B$100,0),63),"")</f>
        <v/>
      </c>
      <c r="H151" s="929" t="str">
        <f>IFERROR(INDEX('Riesgos de Corrupción'!$B$11:$BN$100,MATCH('Mapa Riesgo Corrupción'!B151,'Riesgos de Corrupción'!$B$11:$B$100,0),64),"")</f>
        <v/>
      </c>
      <c r="I151" s="841" t="str">
        <f>IFERROR(INDEX('Controles de Corrupción'!$C$10:$AZ$251,MATCH('Mapa Riesgo Corrupción'!B151,'Controles de Corrupción'!$C$10:$C$251,0),33),"")</f>
        <v/>
      </c>
      <c r="J151" s="841" t="str">
        <f>IFERROR(INDEX('Controles de Corrupción'!$C$10:$AZ$251,MATCH('Mapa Riesgo Corrupción'!B151,'Controles de Corrupción'!$C$10:$C$251,0),36),"")</f>
        <v/>
      </c>
      <c r="K151" s="841" t="str">
        <f>IFERROR(INDEX('Controles de Corrupción'!$C$10:$AZ$251,MATCH('Mapa Riesgo Corrupción'!B151,'Controles de Corrupción'!$C$10:$C$251,0),37),"")</f>
        <v/>
      </c>
      <c r="L151" s="841"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8" t="s">
        <v>745</v>
      </c>
      <c r="B152" s="935"/>
      <c r="C152" s="938"/>
      <c r="D152" s="762"/>
      <c r="E152" s="940"/>
      <c r="F152" s="763"/>
      <c r="G152" s="763"/>
      <c r="H152" s="930"/>
      <c r="I152" s="763"/>
      <c r="J152" s="763"/>
      <c r="K152" s="763"/>
      <c r="L152" s="763"/>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8" t="s">
        <v>746</v>
      </c>
      <c r="B153" s="935"/>
      <c r="C153" s="938"/>
      <c r="D153" s="762"/>
      <c r="E153" s="940"/>
      <c r="F153" s="763"/>
      <c r="G153" s="763"/>
      <c r="H153" s="930"/>
      <c r="I153" s="763"/>
      <c r="J153" s="763"/>
      <c r="K153" s="763"/>
      <c r="L153" s="763"/>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8" t="s">
        <v>747</v>
      </c>
      <c r="B154" s="935"/>
      <c r="C154" s="938"/>
      <c r="D154" s="762"/>
      <c r="E154" s="940"/>
      <c r="F154" s="763"/>
      <c r="G154" s="763"/>
      <c r="H154" s="930"/>
      <c r="I154" s="763"/>
      <c r="J154" s="763"/>
      <c r="K154" s="763"/>
      <c r="L154" s="763"/>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8" t="s">
        <v>748</v>
      </c>
      <c r="B155" s="935"/>
      <c r="C155" s="938"/>
      <c r="D155" s="762"/>
      <c r="E155" s="940"/>
      <c r="F155" s="763"/>
      <c r="G155" s="763"/>
      <c r="H155" s="930"/>
      <c r="I155" s="763"/>
      <c r="J155" s="763"/>
      <c r="K155" s="763"/>
      <c r="L155" s="763"/>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8" t="s">
        <v>749</v>
      </c>
      <c r="B156" s="936"/>
      <c r="C156" s="938"/>
      <c r="D156" s="762"/>
      <c r="E156" s="940"/>
      <c r="F156" s="763"/>
      <c r="G156" s="763"/>
      <c r="H156" s="842"/>
      <c r="I156" s="763"/>
      <c r="J156" s="763"/>
      <c r="K156" s="763"/>
      <c r="L156" s="763"/>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8" t="s">
        <v>750</v>
      </c>
      <c r="B157" s="934"/>
      <c r="C157" s="937" t="str">
        <f>IFERROR(INDEX('Riesgos de Corrupción'!$B$11:$BN$100,MATCH('Mapa Riesgo Corrupción'!B157,'Riesgos de Corrupción'!$B$11:$B$100,0),2),"")</f>
        <v/>
      </c>
      <c r="D157" s="761" t="str">
        <f>IFERROR(INDEX('Riesgos de Corrupción'!$B$11:$BN$100,MATCH('Mapa Riesgo Corrupción'!B157,'Riesgos de Corrupción'!$B$11:$B$100,0),4),"")</f>
        <v/>
      </c>
      <c r="E157" s="939" t="str">
        <f>IFERROR(INDEX('Riesgos de Corrupción'!$B$11:$BN$100,MATCH('Mapa Riesgo Corrupción'!B157,'Riesgos de Corrupción'!$B$11:$B$100,0),5),"")</f>
        <v/>
      </c>
      <c r="F157" s="841" t="str">
        <f>IFERROR(INDEX('Riesgos de Corrupción'!$B$11:$BN$100,MATCH('Mapa Riesgo Corrupción'!B157,'Riesgos de Corrupción'!$B$11:$B$100,0),18),"")</f>
        <v/>
      </c>
      <c r="G157" s="841" t="str">
        <f>IFERROR(INDEX('Riesgos de Corrupción'!$B$11:$BN$100,MATCH('Mapa Riesgo Corrupción'!B157,'Riesgos de Corrupción'!$B$11:$B$100,0),63),"")</f>
        <v/>
      </c>
      <c r="H157" s="929" t="str">
        <f>IFERROR(INDEX('Riesgos de Corrupción'!$B$11:$BN$100,MATCH('Mapa Riesgo Corrupción'!B157,'Riesgos de Corrupción'!$B$11:$B$100,0),64),"")</f>
        <v/>
      </c>
      <c r="I157" s="841" t="str">
        <f>IFERROR(INDEX('Controles de Corrupción'!$C$10:$AZ$251,MATCH('Mapa Riesgo Corrupción'!B157,'Controles de Corrupción'!$C$10:$C$251,0),33),"")</f>
        <v/>
      </c>
      <c r="J157" s="841" t="str">
        <f>IFERROR(INDEX('Controles de Corrupción'!$C$10:$AZ$251,MATCH('Mapa Riesgo Corrupción'!B157,'Controles de Corrupción'!$C$10:$C$251,0),36),"")</f>
        <v/>
      </c>
      <c r="K157" s="841" t="str">
        <f>IFERROR(INDEX('Controles de Corrupción'!$C$10:$AZ$251,MATCH('Mapa Riesgo Corrupción'!B157,'Controles de Corrupción'!$C$10:$C$251,0),37),"")</f>
        <v/>
      </c>
      <c r="L157" s="841"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8" t="s">
        <v>751</v>
      </c>
      <c r="B158" s="935"/>
      <c r="C158" s="938"/>
      <c r="D158" s="762"/>
      <c r="E158" s="940"/>
      <c r="F158" s="763"/>
      <c r="G158" s="763"/>
      <c r="H158" s="930"/>
      <c r="I158" s="763"/>
      <c r="J158" s="763"/>
      <c r="K158" s="763"/>
      <c r="L158" s="763"/>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8" t="s">
        <v>752</v>
      </c>
      <c r="B159" s="935"/>
      <c r="C159" s="938"/>
      <c r="D159" s="762"/>
      <c r="E159" s="940"/>
      <c r="F159" s="763"/>
      <c r="G159" s="763"/>
      <c r="H159" s="930"/>
      <c r="I159" s="763"/>
      <c r="J159" s="763"/>
      <c r="K159" s="763"/>
      <c r="L159" s="763"/>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8" t="s">
        <v>753</v>
      </c>
      <c r="B160" s="935"/>
      <c r="C160" s="938"/>
      <c r="D160" s="762"/>
      <c r="E160" s="940"/>
      <c r="F160" s="763"/>
      <c r="G160" s="763"/>
      <c r="H160" s="930"/>
      <c r="I160" s="763"/>
      <c r="J160" s="763"/>
      <c r="K160" s="763"/>
      <c r="L160" s="763"/>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8" t="s">
        <v>754</v>
      </c>
      <c r="B161" s="935"/>
      <c r="C161" s="938"/>
      <c r="D161" s="762"/>
      <c r="E161" s="940"/>
      <c r="F161" s="763"/>
      <c r="G161" s="763"/>
      <c r="H161" s="930"/>
      <c r="I161" s="763"/>
      <c r="J161" s="763"/>
      <c r="K161" s="763"/>
      <c r="L161" s="763"/>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8" t="s">
        <v>755</v>
      </c>
      <c r="B162" s="936"/>
      <c r="C162" s="938"/>
      <c r="D162" s="762"/>
      <c r="E162" s="940"/>
      <c r="F162" s="763"/>
      <c r="G162" s="763"/>
      <c r="H162" s="842"/>
      <c r="I162" s="763"/>
      <c r="J162" s="763"/>
      <c r="K162" s="763"/>
      <c r="L162" s="763"/>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8" t="s">
        <v>756</v>
      </c>
      <c r="B163" s="934"/>
      <c r="C163" s="937" t="str">
        <f>IFERROR(INDEX('Riesgos de Corrupción'!$B$11:$BN$100,MATCH('Mapa Riesgo Corrupción'!B163,'Riesgos de Corrupción'!$B$11:$B$100,0),2),"")</f>
        <v/>
      </c>
      <c r="D163" s="761" t="str">
        <f>IFERROR(INDEX('Riesgos de Corrupción'!$B$11:$BN$100,MATCH('Mapa Riesgo Corrupción'!B163,'Riesgos de Corrupción'!$B$11:$B$100,0),4),"")</f>
        <v/>
      </c>
      <c r="E163" s="939" t="str">
        <f>IFERROR(INDEX('Riesgos de Corrupción'!$B$11:$BN$100,MATCH('Mapa Riesgo Corrupción'!B163,'Riesgos de Corrupción'!$B$11:$B$100,0),5),"")</f>
        <v/>
      </c>
      <c r="F163" s="841" t="str">
        <f>IFERROR(INDEX('Riesgos de Corrupción'!$B$11:$BN$100,MATCH('Mapa Riesgo Corrupción'!B163,'Riesgos de Corrupción'!$B$11:$B$100,0),18),"")</f>
        <v/>
      </c>
      <c r="G163" s="841" t="str">
        <f>IFERROR(INDEX('Riesgos de Corrupción'!$B$11:$BN$100,MATCH('Mapa Riesgo Corrupción'!B163,'Riesgos de Corrupción'!$B$11:$B$100,0),63),"")</f>
        <v/>
      </c>
      <c r="H163" s="929" t="str">
        <f>IFERROR(INDEX('Riesgos de Corrupción'!$B$11:$BN$100,MATCH('Mapa Riesgo Corrupción'!B163,'Riesgos de Corrupción'!$B$11:$B$100,0),64),"")</f>
        <v/>
      </c>
      <c r="I163" s="841" t="str">
        <f>IFERROR(INDEX('Controles de Corrupción'!$C$10:$AZ$251,MATCH('Mapa Riesgo Corrupción'!B163,'Controles de Corrupción'!$C$10:$C$251,0),33),"")</f>
        <v/>
      </c>
      <c r="J163" s="841" t="str">
        <f>IFERROR(INDEX('Controles de Corrupción'!$C$10:$AZ$251,MATCH('Mapa Riesgo Corrupción'!B163,'Controles de Corrupción'!$C$10:$C$251,0),36),"")</f>
        <v/>
      </c>
      <c r="K163" s="841" t="str">
        <f>IFERROR(INDEX('Controles de Corrupción'!$C$10:$AZ$251,MATCH('Mapa Riesgo Corrupción'!B163,'Controles de Corrupción'!$C$10:$C$251,0),37),"")</f>
        <v/>
      </c>
      <c r="L163" s="841"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8" t="s">
        <v>757</v>
      </c>
      <c r="B164" s="935"/>
      <c r="C164" s="938"/>
      <c r="D164" s="762"/>
      <c r="E164" s="940"/>
      <c r="F164" s="763"/>
      <c r="G164" s="763"/>
      <c r="H164" s="930"/>
      <c r="I164" s="763"/>
      <c r="J164" s="763"/>
      <c r="K164" s="763"/>
      <c r="L164" s="763"/>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8" t="s">
        <v>758</v>
      </c>
      <c r="B165" s="935"/>
      <c r="C165" s="938"/>
      <c r="D165" s="762"/>
      <c r="E165" s="940"/>
      <c r="F165" s="763"/>
      <c r="G165" s="763"/>
      <c r="H165" s="930"/>
      <c r="I165" s="763"/>
      <c r="J165" s="763"/>
      <c r="K165" s="763"/>
      <c r="L165" s="763"/>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8" t="s">
        <v>759</v>
      </c>
      <c r="B166" s="935"/>
      <c r="C166" s="938"/>
      <c r="D166" s="762"/>
      <c r="E166" s="940"/>
      <c r="F166" s="763"/>
      <c r="G166" s="763"/>
      <c r="H166" s="930"/>
      <c r="I166" s="763"/>
      <c r="J166" s="763"/>
      <c r="K166" s="763"/>
      <c r="L166" s="763"/>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8" t="s">
        <v>760</v>
      </c>
      <c r="B167" s="935"/>
      <c r="C167" s="938"/>
      <c r="D167" s="762"/>
      <c r="E167" s="940"/>
      <c r="F167" s="763"/>
      <c r="G167" s="763"/>
      <c r="H167" s="930"/>
      <c r="I167" s="763"/>
      <c r="J167" s="763"/>
      <c r="K167" s="763"/>
      <c r="L167" s="763"/>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8" t="s">
        <v>761</v>
      </c>
      <c r="B168" s="936"/>
      <c r="C168" s="938"/>
      <c r="D168" s="762"/>
      <c r="E168" s="940"/>
      <c r="F168" s="763"/>
      <c r="G168" s="763"/>
      <c r="H168" s="842"/>
      <c r="I168" s="763"/>
      <c r="J168" s="763"/>
      <c r="K168" s="763"/>
      <c r="L168" s="763"/>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8" t="s">
        <v>762</v>
      </c>
      <c r="B169" s="934"/>
      <c r="C169" s="937" t="str">
        <f>IFERROR(INDEX('Riesgos de Corrupción'!$B$11:$BN$100,MATCH('Mapa Riesgo Corrupción'!B169,'Riesgos de Corrupción'!$B$11:$B$100,0),2),"")</f>
        <v/>
      </c>
      <c r="D169" s="761" t="str">
        <f>IFERROR(INDEX('Riesgos de Corrupción'!$B$11:$BN$100,MATCH('Mapa Riesgo Corrupción'!B169,'Riesgos de Corrupción'!$B$11:$B$100,0),4),"")</f>
        <v/>
      </c>
      <c r="E169" s="939" t="str">
        <f>IFERROR(INDEX('Riesgos de Corrupción'!$B$11:$BN$100,MATCH('Mapa Riesgo Corrupción'!B169,'Riesgos de Corrupción'!$B$11:$B$100,0),5),"")</f>
        <v/>
      </c>
      <c r="F169" s="841" t="str">
        <f>IFERROR(INDEX('Riesgos de Corrupción'!$B$11:$BN$100,MATCH('Mapa Riesgo Corrupción'!B169,'Riesgos de Corrupción'!$B$11:$B$100,0),18),"")</f>
        <v/>
      </c>
      <c r="G169" s="841" t="str">
        <f>IFERROR(INDEX('Riesgos de Corrupción'!$B$11:$BN$100,MATCH('Mapa Riesgo Corrupción'!B169,'Riesgos de Corrupción'!$B$11:$B$100,0),63),"")</f>
        <v/>
      </c>
      <c r="H169" s="929" t="str">
        <f>IFERROR(INDEX('Riesgos de Corrupción'!$B$11:$BN$100,MATCH('Mapa Riesgo Corrupción'!B169,'Riesgos de Corrupción'!$B$11:$B$100,0),64),"")</f>
        <v/>
      </c>
      <c r="I169" s="841" t="str">
        <f>IFERROR(INDEX('Controles de Corrupción'!$C$10:$AZ$251,MATCH('Mapa Riesgo Corrupción'!B169,'Controles de Corrupción'!$C$10:$C$251,0),33),"")</f>
        <v/>
      </c>
      <c r="J169" s="841" t="str">
        <f>IFERROR(INDEX('Controles de Corrupción'!$C$10:$AZ$251,MATCH('Mapa Riesgo Corrupción'!B169,'Controles de Corrupción'!$C$10:$C$251,0),36),"")</f>
        <v/>
      </c>
      <c r="K169" s="841" t="str">
        <f>IFERROR(INDEX('Controles de Corrupción'!$C$10:$AZ$251,MATCH('Mapa Riesgo Corrupción'!B169,'Controles de Corrupción'!$C$10:$C$251,0),37),"")</f>
        <v/>
      </c>
      <c r="L169" s="841"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8" t="s">
        <v>763</v>
      </c>
      <c r="B170" s="935"/>
      <c r="C170" s="938"/>
      <c r="D170" s="762"/>
      <c r="E170" s="940"/>
      <c r="F170" s="763"/>
      <c r="G170" s="763"/>
      <c r="H170" s="930"/>
      <c r="I170" s="763"/>
      <c r="J170" s="763"/>
      <c r="K170" s="763"/>
      <c r="L170" s="763"/>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8" t="s">
        <v>764</v>
      </c>
      <c r="B171" s="935"/>
      <c r="C171" s="938"/>
      <c r="D171" s="762"/>
      <c r="E171" s="940"/>
      <c r="F171" s="763"/>
      <c r="G171" s="763"/>
      <c r="H171" s="930"/>
      <c r="I171" s="763"/>
      <c r="J171" s="763"/>
      <c r="K171" s="763"/>
      <c r="L171" s="763"/>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8" t="s">
        <v>765</v>
      </c>
      <c r="B172" s="935"/>
      <c r="C172" s="938"/>
      <c r="D172" s="762"/>
      <c r="E172" s="940"/>
      <c r="F172" s="763"/>
      <c r="G172" s="763"/>
      <c r="H172" s="930"/>
      <c r="I172" s="763"/>
      <c r="J172" s="763"/>
      <c r="K172" s="763"/>
      <c r="L172" s="763"/>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8" t="s">
        <v>766</v>
      </c>
      <c r="B173" s="935"/>
      <c r="C173" s="938"/>
      <c r="D173" s="762"/>
      <c r="E173" s="940"/>
      <c r="F173" s="763"/>
      <c r="G173" s="763"/>
      <c r="H173" s="930"/>
      <c r="I173" s="763"/>
      <c r="J173" s="763"/>
      <c r="K173" s="763"/>
      <c r="L173" s="763"/>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8" t="s">
        <v>767</v>
      </c>
      <c r="B174" s="936"/>
      <c r="C174" s="938"/>
      <c r="D174" s="762"/>
      <c r="E174" s="940"/>
      <c r="F174" s="763"/>
      <c r="G174" s="763"/>
      <c r="H174" s="842"/>
      <c r="I174" s="763"/>
      <c r="J174" s="763"/>
      <c r="K174" s="763"/>
      <c r="L174" s="763"/>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8" t="s">
        <v>768</v>
      </c>
      <c r="B175" s="934"/>
      <c r="C175" s="937" t="str">
        <f>IFERROR(INDEX('Riesgos de Corrupción'!$B$11:$BN$100,MATCH('Mapa Riesgo Corrupción'!B175,'Riesgos de Corrupción'!$B$11:$B$100,0),2),"")</f>
        <v/>
      </c>
      <c r="D175" s="761" t="str">
        <f>IFERROR(INDEX('Riesgos de Corrupción'!$B$11:$BN$100,MATCH('Mapa Riesgo Corrupción'!B175,'Riesgos de Corrupción'!$B$11:$B$100,0),4),"")</f>
        <v/>
      </c>
      <c r="E175" s="939" t="str">
        <f>IFERROR(INDEX('Riesgos de Corrupción'!$B$11:$BN$100,MATCH('Mapa Riesgo Corrupción'!B175,'Riesgos de Corrupción'!$B$11:$B$100,0),5),"")</f>
        <v/>
      </c>
      <c r="F175" s="841" t="str">
        <f>IFERROR(INDEX('Riesgos de Corrupción'!$B$11:$BN$100,MATCH('Mapa Riesgo Corrupción'!B175,'Riesgos de Corrupción'!$B$11:$B$100,0),18),"")</f>
        <v/>
      </c>
      <c r="G175" s="841" t="str">
        <f>IFERROR(INDEX('Riesgos de Corrupción'!$B$11:$BN$100,MATCH('Mapa Riesgo Corrupción'!B175,'Riesgos de Corrupción'!$B$11:$B$100,0),63),"")</f>
        <v/>
      </c>
      <c r="H175" s="929" t="str">
        <f>IFERROR(INDEX('Riesgos de Corrupción'!$B$11:$BN$100,MATCH('Mapa Riesgo Corrupción'!B175,'Riesgos de Corrupción'!$B$11:$B$100,0),64),"")</f>
        <v/>
      </c>
      <c r="I175" s="841" t="str">
        <f>IFERROR(INDEX('Controles de Corrupción'!$C$10:$AZ$251,MATCH('Mapa Riesgo Corrupción'!B175,'Controles de Corrupción'!$C$10:$C$251,0),33),"")</f>
        <v/>
      </c>
      <c r="J175" s="841" t="str">
        <f>IFERROR(INDEX('Controles de Corrupción'!$C$10:$AZ$251,MATCH('Mapa Riesgo Corrupción'!B175,'Controles de Corrupción'!$C$10:$C$251,0),36),"")</f>
        <v/>
      </c>
      <c r="K175" s="841" t="str">
        <f>IFERROR(INDEX('Controles de Corrupción'!$C$10:$AZ$251,MATCH('Mapa Riesgo Corrupción'!B175,'Controles de Corrupción'!$C$10:$C$251,0),37),"")</f>
        <v/>
      </c>
      <c r="L175" s="841"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8" t="s">
        <v>769</v>
      </c>
      <c r="B176" s="935"/>
      <c r="C176" s="938"/>
      <c r="D176" s="762"/>
      <c r="E176" s="940"/>
      <c r="F176" s="763"/>
      <c r="G176" s="763"/>
      <c r="H176" s="930"/>
      <c r="I176" s="763"/>
      <c r="J176" s="763"/>
      <c r="K176" s="763"/>
      <c r="L176" s="763"/>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8" t="s">
        <v>770</v>
      </c>
      <c r="B177" s="935"/>
      <c r="C177" s="938"/>
      <c r="D177" s="762"/>
      <c r="E177" s="940"/>
      <c r="F177" s="763"/>
      <c r="G177" s="763"/>
      <c r="H177" s="930"/>
      <c r="I177" s="763"/>
      <c r="J177" s="763"/>
      <c r="K177" s="763"/>
      <c r="L177" s="763"/>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8" t="s">
        <v>771</v>
      </c>
      <c r="B178" s="935"/>
      <c r="C178" s="938"/>
      <c r="D178" s="762"/>
      <c r="E178" s="940"/>
      <c r="F178" s="763"/>
      <c r="G178" s="763"/>
      <c r="H178" s="930"/>
      <c r="I178" s="763"/>
      <c r="J178" s="763"/>
      <c r="K178" s="763"/>
      <c r="L178" s="763"/>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8" t="s">
        <v>772</v>
      </c>
      <c r="B179" s="935"/>
      <c r="C179" s="938"/>
      <c r="D179" s="762"/>
      <c r="E179" s="940"/>
      <c r="F179" s="763"/>
      <c r="G179" s="763"/>
      <c r="H179" s="930"/>
      <c r="I179" s="763"/>
      <c r="J179" s="763"/>
      <c r="K179" s="763"/>
      <c r="L179" s="763"/>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8" t="s">
        <v>773</v>
      </c>
      <c r="B180" s="936"/>
      <c r="C180" s="938"/>
      <c r="D180" s="762"/>
      <c r="E180" s="940"/>
      <c r="F180" s="763"/>
      <c r="G180" s="763"/>
      <c r="H180" s="842"/>
      <c r="I180" s="763"/>
      <c r="J180" s="763"/>
      <c r="K180" s="763"/>
      <c r="L180" s="763"/>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8" t="s">
        <v>774</v>
      </c>
      <c r="B181" s="934"/>
      <c r="C181" s="937" t="str">
        <f>IFERROR(INDEX('Riesgos de Corrupción'!$B$11:$BN$100,MATCH('Mapa Riesgo Corrupción'!B181,'Riesgos de Corrupción'!$B$11:$B$100,0),2),"")</f>
        <v/>
      </c>
      <c r="D181" s="761" t="str">
        <f>IFERROR(INDEX('Riesgos de Corrupción'!$B$11:$BN$100,MATCH('Mapa Riesgo Corrupción'!B181,'Riesgos de Corrupción'!$B$11:$B$100,0),4),"")</f>
        <v/>
      </c>
      <c r="E181" s="939" t="str">
        <f>IFERROR(INDEX('Riesgos de Corrupción'!$B$11:$BN$100,MATCH('Mapa Riesgo Corrupción'!B181,'Riesgos de Corrupción'!$B$11:$B$100,0),5),"")</f>
        <v/>
      </c>
      <c r="F181" s="841" t="str">
        <f>IFERROR(INDEX('Riesgos de Corrupción'!$B$11:$BN$100,MATCH('Mapa Riesgo Corrupción'!B181,'Riesgos de Corrupción'!$B$11:$B$100,0),18),"")</f>
        <v/>
      </c>
      <c r="G181" s="841" t="str">
        <f>IFERROR(INDEX('Riesgos de Corrupción'!$B$11:$BN$100,MATCH('Mapa Riesgo Corrupción'!B181,'Riesgos de Corrupción'!$B$11:$B$100,0),63),"")</f>
        <v/>
      </c>
      <c r="H181" s="929" t="str">
        <f>IFERROR(INDEX('Riesgos de Corrupción'!$B$11:$BN$100,MATCH('Mapa Riesgo Corrupción'!B181,'Riesgos de Corrupción'!$B$11:$B$100,0),64),"")</f>
        <v/>
      </c>
      <c r="I181" s="841" t="str">
        <f>IFERROR(INDEX('Controles de Corrupción'!$C$10:$AZ$251,MATCH('Mapa Riesgo Corrupción'!B181,'Controles de Corrupción'!$C$10:$C$251,0),33),"")</f>
        <v/>
      </c>
      <c r="J181" s="841" t="str">
        <f>IFERROR(INDEX('Controles de Corrupción'!$C$10:$AZ$251,MATCH('Mapa Riesgo Corrupción'!B181,'Controles de Corrupción'!$C$10:$C$251,0),36),"")</f>
        <v/>
      </c>
      <c r="K181" s="841" t="str">
        <f>IFERROR(INDEX('Controles de Corrupción'!$C$10:$AZ$251,MATCH('Mapa Riesgo Corrupción'!B181,'Controles de Corrupción'!$C$10:$C$251,0),37),"")</f>
        <v/>
      </c>
      <c r="L181" s="841"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8" t="s">
        <v>775</v>
      </c>
      <c r="B182" s="935"/>
      <c r="C182" s="938"/>
      <c r="D182" s="762"/>
      <c r="E182" s="940"/>
      <c r="F182" s="763"/>
      <c r="G182" s="763"/>
      <c r="H182" s="930"/>
      <c r="I182" s="763"/>
      <c r="J182" s="763"/>
      <c r="K182" s="763"/>
      <c r="L182" s="763"/>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8" t="s">
        <v>776</v>
      </c>
      <c r="B183" s="935"/>
      <c r="C183" s="938"/>
      <c r="D183" s="762"/>
      <c r="E183" s="940"/>
      <c r="F183" s="763"/>
      <c r="G183" s="763"/>
      <c r="H183" s="930"/>
      <c r="I183" s="763"/>
      <c r="J183" s="763"/>
      <c r="K183" s="763"/>
      <c r="L183" s="763"/>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8" t="s">
        <v>777</v>
      </c>
      <c r="B184" s="935"/>
      <c r="C184" s="938"/>
      <c r="D184" s="762"/>
      <c r="E184" s="940"/>
      <c r="F184" s="763"/>
      <c r="G184" s="763"/>
      <c r="H184" s="930"/>
      <c r="I184" s="763"/>
      <c r="J184" s="763"/>
      <c r="K184" s="763"/>
      <c r="L184" s="763"/>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8" t="s">
        <v>778</v>
      </c>
      <c r="B185" s="935"/>
      <c r="C185" s="938"/>
      <c r="D185" s="762"/>
      <c r="E185" s="940"/>
      <c r="F185" s="763"/>
      <c r="G185" s="763"/>
      <c r="H185" s="930"/>
      <c r="I185" s="763"/>
      <c r="J185" s="763"/>
      <c r="K185" s="763"/>
      <c r="L185" s="763"/>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8" t="s">
        <v>779</v>
      </c>
      <c r="B186" s="936"/>
      <c r="C186" s="938"/>
      <c r="D186" s="762"/>
      <c r="E186" s="940"/>
      <c r="F186" s="763"/>
      <c r="G186" s="763"/>
      <c r="H186" s="842"/>
      <c r="I186" s="763"/>
      <c r="J186" s="763"/>
      <c r="K186" s="763"/>
      <c r="L186" s="763"/>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8" t="s">
        <v>780</v>
      </c>
      <c r="B187" s="934"/>
      <c r="C187" s="937" t="str">
        <f>IFERROR(INDEX('Riesgos de Corrupción'!$B$11:$BN$100,MATCH('Mapa Riesgo Corrupción'!B187,'Riesgos de Corrupción'!$B$11:$B$100,0),2),"")</f>
        <v/>
      </c>
      <c r="D187" s="761" t="str">
        <f>IFERROR(INDEX('Riesgos de Corrupción'!$B$11:$BN$100,MATCH('Mapa Riesgo Corrupción'!B187,'Riesgos de Corrupción'!$B$11:$B$100,0),4),"")</f>
        <v/>
      </c>
      <c r="E187" s="939" t="str">
        <f>IFERROR(INDEX('Riesgos de Corrupción'!$B$11:$BN$100,MATCH('Mapa Riesgo Corrupción'!B187,'Riesgos de Corrupción'!$B$11:$B$100,0),5),"")</f>
        <v/>
      </c>
      <c r="F187" s="841" t="str">
        <f>IFERROR(INDEX('Riesgos de Corrupción'!$B$11:$BN$100,MATCH('Mapa Riesgo Corrupción'!B187,'Riesgos de Corrupción'!$B$11:$B$100,0),18),"")</f>
        <v/>
      </c>
      <c r="G187" s="841" t="str">
        <f>IFERROR(INDEX('Riesgos de Corrupción'!$B$11:$BN$100,MATCH('Mapa Riesgo Corrupción'!B187,'Riesgos de Corrupción'!$B$11:$B$100,0),63),"")</f>
        <v/>
      </c>
      <c r="H187" s="929" t="str">
        <f>IFERROR(INDEX('Riesgos de Corrupción'!$B$11:$BN$100,MATCH('Mapa Riesgo Corrupción'!B187,'Riesgos de Corrupción'!$B$11:$B$100,0),64),"")</f>
        <v/>
      </c>
      <c r="I187" s="841" t="str">
        <f>IFERROR(INDEX('Controles de Corrupción'!$C$10:$AZ$251,MATCH('Mapa Riesgo Corrupción'!B187,'Controles de Corrupción'!$C$10:$C$251,0),33),"")</f>
        <v/>
      </c>
      <c r="J187" s="841" t="str">
        <f>IFERROR(INDEX('Controles de Corrupción'!$C$10:$AZ$251,MATCH('Mapa Riesgo Corrupción'!B187,'Controles de Corrupción'!$C$10:$C$251,0),36),"")</f>
        <v/>
      </c>
      <c r="K187" s="841" t="str">
        <f>IFERROR(INDEX('Controles de Corrupción'!$C$10:$AZ$251,MATCH('Mapa Riesgo Corrupción'!B187,'Controles de Corrupción'!$C$10:$C$251,0),37),"")</f>
        <v/>
      </c>
      <c r="L187" s="841"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8" t="s">
        <v>781</v>
      </c>
      <c r="B188" s="935"/>
      <c r="C188" s="938"/>
      <c r="D188" s="762"/>
      <c r="E188" s="940"/>
      <c r="F188" s="763"/>
      <c r="G188" s="763"/>
      <c r="H188" s="930"/>
      <c r="I188" s="763"/>
      <c r="J188" s="763"/>
      <c r="K188" s="763"/>
      <c r="L188" s="763"/>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8" t="s">
        <v>782</v>
      </c>
      <c r="B189" s="935"/>
      <c r="C189" s="938"/>
      <c r="D189" s="762"/>
      <c r="E189" s="940"/>
      <c r="F189" s="763"/>
      <c r="G189" s="763"/>
      <c r="H189" s="930"/>
      <c r="I189" s="763"/>
      <c r="J189" s="763"/>
      <c r="K189" s="763"/>
      <c r="L189" s="763"/>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8" t="s">
        <v>783</v>
      </c>
      <c r="B190" s="935"/>
      <c r="C190" s="938"/>
      <c r="D190" s="762"/>
      <c r="E190" s="940"/>
      <c r="F190" s="763"/>
      <c r="G190" s="763"/>
      <c r="H190" s="930"/>
      <c r="I190" s="763"/>
      <c r="J190" s="763"/>
      <c r="K190" s="763"/>
      <c r="L190" s="763"/>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8" t="s">
        <v>784</v>
      </c>
      <c r="B191" s="935"/>
      <c r="C191" s="938"/>
      <c r="D191" s="762"/>
      <c r="E191" s="940"/>
      <c r="F191" s="763"/>
      <c r="G191" s="763"/>
      <c r="H191" s="930"/>
      <c r="I191" s="763"/>
      <c r="J191" s="763"/>
      <c r="K191" s="763"/>
      <c r="L191" s="763"/>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8" t="s">
        <v>785</v>
      </c>
      <c r="B192" s="936"/>
      <c r="C192" s="938"/>
      <c r="D192" s="762"/>
      <c r="E192" s="940"/>
      <c r="F192" s="763"/>
      <c r="G192" s="763"/>
      <c r="H192" s="842"/>
      <c r="I192" s="763"/>
      <c r="J192" s="763"/>
      <c r="K192" s="763"/>
      <c r="L192" s="763"/>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8" t="s">
        <v>786</v>
      </c>
      <c r="B193" s="934"/>
      <c r="C193" s="937" t="str">
        <f>IFERROR(INDEX('Riesgos de Corrupción'!$B$11:$BN$100,MATCH('Mapa Riesgo Corrupción'!B193,'Riesgos de Corrupción'!$B$11:$B$100,0),2),"")</f>
        <v/>
      </c>
      <c r="D193" s="761" t="str">
        <f>IFERROR(INDEX('Riesgos de Corrupción'!$B$11:$BN$100,MATCH('Mapa Riesgo Corrupción'!B193,'Riesgos de Corrupción'!$B$11:$B$100,0),4),"")</f>
        <v/>
      </c>
      <c r="E193" s="939" t="str">
        <f>IFERROR(INDEX('Riesgos de Corrupción'!$B$11:$BN$100,MATCH('Mapa Riesgo Corrupción'!B193,'Riesgos de Corrupción'!$B$11:$B$100,0),5),"")</f>
        <v/>
      </c>
      <c r="F193" s="841" t="str">
        <f>IFERROR(INDEX('Riesgos de Corrupción'!$B$11:$BN$100,MATCH('Mapa Riesgo Corrupción'!B193,'Riesgos de Corrupción'!$B$11:$B$100,0),18),"")</f>
        <v/>
      </c>
      <c r="G193" s="841" t="str">
        <f>IFERROR(INDEX('Riesgos de Corrupción'!$B$11:$BN$100,MATCH('Mapa Riesgo Corrupción'!B193,'Riesgos de Corrupción'!$B$11:$B$100,0),63),"")</f>
        <v/>
      </c>
      <c r="H193" s="929" t="str">
        <f>IFERROR(INDEX('Riesgos de Corrupción'!$B$11:$BN$100,MATCH('Mapa Riesgo Corrupción'!B193,'Riesgos de Corrupción'!$B$11:$B$100,0),64),"")</f>
        <v/>
      </c>
      <c r="I193" s="841" t="str">
        <f>IFERROR(INDEX('Controles de Corrupción'!$C$10:$AZ$251,MATCH('Mapa Riesgo Corrupción'!B193,'Controles de Corrupción'!$C$10:$C$251,0),33),"")</f>
        <v/>
      </c>
      <c r="J193" s="841" t="str">
        <f>IFERROR(INDEX('Controles de Corrupción'!$C$10:$AZ$251,MATCH('Mapa Riesgo Corrupción'!B193,'Controles de Corrupción'!$C$10:$C$251,0),36),"")</f>
        <v/>
      </c>
      <c r="K193" s="841" t="str">
        <f>IFERROR(INDEX('Controles de Corrupción'!$C$10:$AZ$251,MATCH('Mapa Riesgo Corrupción'!B193,'Controles de Corrupción'!$C$10:$C$251,0),37),"")</f>
        <v/>
      </c>
      <c r="L193" s="841"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8" t="s">
        <v>787</v>
      </c>
      <c r="B194" s="935"/>
      <c r="C194" s="938"/>
      <c r="D194" s="762"/>
      <c r="E194" s="940"/>
      <c r="F194" s="763"/>
      <c r="G194" s="763"/>
      <c r="H194" s="930"/>
      <c r="I194" s="763"/>
      <c r="J194" s="763"/>
      <c r="K194" s="763"/>
      <c r="L194" s="763"/>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8" t="s">
        <v>788</v>
      </c>
      <c r="B195" s="935"/>
      <c r="C195" s="938"/>
      <c r="D195" s="762"/>
      <c r="E195" s="940"/>
      <c r="F195" s="763"/>
      <c r="G195" s="763"/>
      <c r="H195" s="930"/>
      <c r="I195" s="763"/>
      <c r="J195" s="763"/>
      <c r="K195" s="763"/>
      <c r="L195" s="763"/>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8" t="s">
        <v>789</v>
      </c>
      <c r="B196" s="935"/>
      <c r="C196" s="938"/>
      <c r="D196" s="762"/>
      <c r="E196" s="940"/>
      <c r="F196" s="763"/>
      <c r="G196" s="763"/>
      <c r="H196" s="930"/>
      <c r="I196" s="763"/>
      <c r="J196" s="763"/>
      <c r="K196" s="763"/>
      <c r="L196" s="763"/>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8" t="s">
        <v>790</v>
      </c>
      <c r="B197" s="935"/>
      <c r="C197" s="938"/>
      <c r="D197" s="762"/>
      <c r="E197" s="940"/>
      <c r="F197" s="763"/>
      <c r="G197" s="763"/>
      <c r="H197" s="930"/>
      <c r="I197" s="763"/>
      <c r="J197" s="763"/>
      <c r="K197" s="763"/>
      <c r="L197" s="763"/>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8" t="s">
        <v>791</v>
      </c>
      <c r="B198" s="936"/>
      <c r="C198" s="938"/>
      <c r="D198" s="762"/>
      <c r="E198" s="940"/>
      <c r="F198" s="763"/>
      <c r="G198" s="763"/>
      <c r="H198" s="842"/>
      <c r="I198" s="763"/>
      <c r="J198" s="763"/>
      <c r="K198" s="763"/>
      <c r="L198" s="763"/>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8" t="s">
        <v>792</v>
      </c>
      <c r="B199" s="934"/>
      <c r="C199" s="937" t="str">
        <f>IFERROR(INDEX('Riesgos de Corrupción'!$B$11:$BN$100,MATCH('Mapa Riesgo Corrupción'!B199,'Riesgos de Corrupción'!$B$11:$B$100,0),2),"")</f>
        <v/>
      </c>
      <c r="D199" s="761" t="str">
        <f>IFERROR(INDEX('Riesgos de Corrupción'!$B$11:$BN$100,MATCH('Mapa Riesgo Corrupción'!B199,'Riesgos de Corrupción'!$B$11:$B$100,0),4),"")</f>
        <v/>
      </c>
      <c r="E199" s="939" t="str">
        <f>IFERROR(INDEX('Riesgos de Corrupción'!$B$11:$BN$100,MATCH('Mapa Riesgo Corrupción'!B199,'Riesgos de Corrupción'!$B$11:$B$100,0),5),"")</f>
        <v/>
      </c>
      <c r="F199" s="841" t="str">
        <f>IFERROR(INDEX('Riesgos de Corrupción'!$B$11:$BN$100,MATCH('Mapa Riesgo Corrupción'!B199,'Riesgos de Corrupción'!$B$11:$B$100,0),18),"")</f>
        <v/>
      </c>
      <c r="G199" s="841" t="str">
        <f>IFERROR(INDEX('Riesgos de Corrupción'!$B$11:$BN$100,MATCH('Mapa Riesgo Corrupción'!B199,'Riesgos de Corrupción'!$B$11:$B$100,0),63),"")</f>
        <v/>
      </c>
      <c r="H199" s="929" t="str">
        <f>IFERROR(INDEX('Riesgos de Corrupción'!$B$11:$BN$100,MATCH('Mapa Riesgo Corrupción'!B199,'Riesgos de Corrupción'!$B$11:$B$100,0),64),"")</f>
        <v/>
      </c>
      <c r="I199" s="841" t="str">
        <f>IFERROR(INDEX('Controles de Corrupción'!$C$10:$AZ$251,MATCH('Mapa Riesgo Corrupción'!B199,'Controles de Corrupción'!$C$10:$C$251,0),33),"")</f>
        <v/>
      </c>
      <c r="J199" s="841" t="str">
        <f>IFERROR(INDEX('Controles de Corrupción'!$C$10:$AZ$251,MATCH('Mapa Riesgo Corrupción'!B199,'Controles de Corrupción'!$C$10:$C$251,0),36),"")</f>
        <v/>
      </c>
      <c r="K199" s="841" t="str">
        <f>IFERROR(INDEX('Controles de Corrupción'!$C$10:$AZ$251,MATCH('Mapa Riesgo Corrupción'!B199,'Controles de Corrupción'!$C$10:$C$251,0),37),"")</f>
        <v/>
      </c>
      <c r="L199" s="841"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8" t="s">
        <v>793</v>
      </c>
      <c r="B200" s="935"/>
      <c r="C200" s="938"/>
      <c r="D200" s="762"/>
      <c r="E200" s="940"/>
      <c r="F200" s="763"/>
      <c r="G200" s="763"/>
      <c r="H200" s="930"/>
      <c r="I200" s="763"/>
      <c r="J200" s="763"/>
      <c r="K200" s="763"/>
      <c r="L200" s="763"/>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8" t="s">
        <v>794</v>
      </c>
      <c r="B201" s="935"/>
      <c r="C201" s="938"/>
      <c r="D201" s="762"/>
      <c r="E201" s="940"/>
      <c r="F201" s="763"/>
      <c r="G201" s="763"/>
      <c r="H201" s="930"/>
      <c r="I201" s="763"/>
      <c r="J201" s="763"/>
      <c r="K201" s="763"/>
      <c r="L201" s="763"/>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8" t="s">
        <v>795</v>
      </c>
      <c r="B202" s="935"/>
      <c r="C202" s="938"/>
      <c r="D202" s="762"/>
      <c r="E202" s="940"/>
      <c r="F202" s="763"/>
      <c r="G202" s="763"/>
      <c r="H202" s="930"/>
      <c r="I202" s="763"/>
      <c r="J202" s="763"/>
      <c r="K202" s="763"/>
      <c r="L202" s="763"/>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8" t="s">
        <v>796</v>
      </c>
      <c r="B203" s="935"/>
      <c r="C203" s="938"/>
      <c r="D203" s="762"/>
      <c r="E203" s="940"/>
      <c r="F203" s="763"/>
      <c r="G203" s="763"/>
      <c r="H203" s="930"/>
      <c r="I203" s="763"/>
      <c r="J203" s="763"/>
      <c r="K203" s="763"/>
      <c r="L203" s="763"/>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8" t="s">
        <v>797</v>
      </c>
      <c r="B204" s="936"/>
      <c r="C204" s="938"/>
      <c r="D204" s="762"/>
      <c r="E204" s="940"/>
      <c r="F204" s="763"/>
      <c r="G204" s="763"/>
      <c r="H204" s="842"/>
      <c r="I204" s="763"/>
      <c r="J204" s="763"/>
      <c r="K204" s="763"/>
      <c r="L204" s="763"/>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8" t="s">
        <v>798</v>
      </c>
      <c r="B205" s="934"/>
      <c r="C205" s="937" t="str">
        <f>IFERROR(INDEX('Riesgos de Corrupción'!$B$11:$BN$100,MATCH('Mapa Riesgo Corrupción'!B205,'Riesgos de Corrupción'!$B$11:$B$100,0),2),"")</f>
        <v/>
      </c>
      <c r="D205" s="761" t="str">
        <f>IFERROR(INDEX('Riesgos de Corrupción'!$B$11:$BN$100,MATCH('Mapa Riesgo Corrupción'!B205,'Riesgos de Corrupción'!$B$11:$B$100,0),4),"")</f>
        <v/>
      </c>
      <c r="E205" s="939" t="str">
        <f>IFERROR(INDEX('Riesgos de Corrupción'!$B$11:$BN$100,MATCH('Mapa Riesgo Corrupción'!B205,'Riesgos de Corrupción'!$B$11:$B$100,0),5),"")</f>
        <v/>
      </c>
      <c r="F205" s="841" t="str">
        <f>IFERROR(INDEX('Riesgos de Corrupción'!$B$11:$BN$100,MATCH('Mapa Riesgo Corrupción'!B205,'Riesgos de Corrupción'!$B$11:$B$100,0),18),"")</f>
        <v/>
      </c>
      <c r="G205" s="841" t="str">
        <f>IFERROR(INDEX('Riesgos de Corrupción'!$B$11:$BN$100,MATCH('Mapa Riesgo Corrupción'!B205,'Riesgos de Corrupción'!$B$11:$B$100,0),63),"")</f>
        <v/>
      </c>
      <c r="H205" s="929" t="str">
        <f>IFERROR(INDEX('Riesgos de Corrupción'!$B$11:$BN$100,MATCH('Mapa Riesgo Corrupción'!B205,'Riesgos de Corrupción'!$B$11:$B$100,0),64),"")</f>
        <v/>
      </c>
      <c r="I205" s="841" t="str">
        <f>IFERROR(INDEX('Controles de Corrupción'!$C$10:$AZ$251,MATCH('Mapa Riesgo Corrupción'!B205,'Controles de Corrupción'!$C$10:$C$251,0),33),"")</f>
        <v/>
      </c>
      <c r="J205" s="841" t="str">
        <f>IFERROR(INDEX('Controles de Corrupción'!$C$10:$AZ$251,MATCH('Mapa Riesgo Corrupción'!B205,'Controles de Corrupción'!$C$10:$C$251,0),36),"")</f>
        <v/>
      </c>
      <c r="K205" s="841" t="str">
        <f>IFERROR(INDEX('Controles de Corrupción'!$C$10:$AZ$251,MATCH('Mapa Riesgo Corrupción'!B205,'Controles de Corrupción'!$C$10:$C$251,0),37),"")</f>
        <v/>
      </c>
      <c r="L205" s="841"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8" t="s">
        <v>799</v>
      </c>
      <c r="B206" s="935"/>
      <c r="C206" s="938"/>
      <c r="D206" s="762"/>
      <c r="E206" s="940"/>
      <c r="F206" s="763"/>
      <c r="G206" s="763"/>
      <c r="H206" s="930"/>
      <c r="I206" s="763"/>
      <c r="J206" s="763"/>
      <c r="K206" s="763"/>
      <c r="L206" s="763"/>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8" t="s">
        <v>800</v>
      </c>
      <c r="B207" s="935"/>
      <c r="C207" s="938"/>
      <c r="D207" s="762"/>
      <c r="E207" s="940"/>
      <c r="F207" s="763"/>
      <c r="G207" s="763"/>
      <c r="H207" s="930"/>
      <c r="I207" s="763"/>
      <c r="J207" s="763"/>
      <c r="K207" s="763"/>
      <c r="L207" s="763"/>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8" t="s">
        <v>801</v>
      </c>
      <c r="B208" s="935"/>
      <c r="C208" s="938"/>
      <c r="D208" s="762"/>
      <c r="E208" s="940"/>
      <c r="F208" s="763"/>
      <c r="G208" s="763"/>
      <c r="H208" s="930"/>
      <c r="I208" s="763"/>
      <c r="J208" s="763"/>
      <c r="K208" s="763"/>
      <c r="L208" s="763"/>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8" t="s">
        <v>802</v>
      </c>
      <c r="B209" s="935"/>
      <c r="C209" s="938"/>
      <c r="D209" s="762"/>
      <c r="E209" s="940"/>
      <c r="F209" s="763"/>
      <c r="G209" s="763"/>
      <c r="H209" s="930"/>
      <c r="I209" s="763"/>
      <c r="J209" s="763"/>
      <c r="K209" s="763"/>
      <c r="L209" s="763"/>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8" t="s">
        <v>803</v>
      </c>
      <c r="B210" s="936"/>
      <c r="C210" s="938"/>
      <c r="D210" s="762"/>
      <c r="E210" s="940"/>
      <c r="F210" s="763"/>
      <c r="G210" s="763"/>
      <c r="H210" s="842"/>
      <c r="I210" s="763"/>
      <c r="J210" s="763"/>
      <c r="K210" s="763"/>
      <c r="L210" s="763"/>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8" t="s">
        <v>804</v>
      </c>
      <c r="B211" s="934"/>
      <c r="C211" s="937" t="str">
        <f>IFERROR(INDEX('Riesgos de Corrupción'!$B$11:$BN$100,MATCH('Mapa Riesgo Corrupción'!B211,'Riesgos de Corrupción'!$B$11:$B$100,0),2),"")</f>
        <v/>
      </c>
      <c r="D211" s="761" t="str">
        <f>IFERROR(INDEX('Riesgos de Corrupción'!$B$11:$BN$100,MATCH('Mapa Riesgo Corrupción'!B211,'Riesgos de Corrupción'!$B$11:$B$100,0),4),"")</f>
        <v/>
      </c>
      <c r="E211" s="939" t="str">
        <f>IFERROR(INDEX('Riesgos de Corrupción'!$B$11:$BN$100,MATCH('Mapa Riesgo Corrupción'!B211,'Riesgos de Corrupción'!$B$11:$B$100,0),5),"")</f>
        <v/>
      </c>
      <c r="F211" s="841" t="str">
        <f>IFERROR(INDEX('Riesgos de Corrupción'!$B$11:$BN$100,MATCH('Mapa Riesgo Corrupción'!B211,'Riesgos de Corrupción'!$B$11:$B$100,0),18),"")</f>
        <v/>
      </c>
      <c r="G211" s="841" t="str">
        <f>IFERROR(INDEX('Riesgos de Corrupción'!$B$11:$BN$100,MATCH('Mapa Riesgo Corrupción'!B211,'Riesgos de Corrupción'!$B$11:$B$100,0),63),"")</f>
        <v/>
      </c>
      <c r="H211" s="929" t="str">
        <f>IFERROR(INDEX('Riesgos de Corrupción'!$B$11:$BN$100,MATCH('Mapa Riesgo Corrupción'!B211,'Riesgos de Corrupción'!$B$11:$B$100,0),64),"")</f>
        <v/>
      </c>
      <c r="I211" s="841" t="str">
        <f>IFERROR(INDEX('Controles de Corrupción'!$C$10:$AZ$251,MATCH('Mapa Riesgo Corrupción'!B211,'Controles de Corrupción'!$C$10:$C$251,0),33),"")</f>
        <v/>
      </c>
      <c r="J211" s="841" t="str">
        <f>IFERROR(INDEX('Controles de Corrupción'!$C$10:$AZ$251,MATCH('Mapa Riesgo Corrupción'!B211,'Controles de Corrupción'!$C$10:$C$251,0),36),"")</f>
        <v/>
      </c>
      <c r="K211" s="841" t="str">
        <f>IFERROR(INDEX('Controles de Corrupción'!$C$10:$AZ$251,MATCH('Mapa Riesgo Corrupción'!B211,'Controles de Corrupción'!$C$10:$C$251,0),37),"")</f>
        <v/>
      </c>
      <c r="L211" s="841"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8" t="s">
        <v>805</v>
      </c>
      <c r="B212" s="935"/>
      <c r="C212" s="938"/>
      <c r="D212" s="762"/>
      <c r="E212" s="940"/>
      <c r="F212" s="763"/>
      <c r="G212" s="763"/>
      <c r="H212" s="930"/>
      <c r="I212" s="763"/>
      <c r="J212" s="763"/>
      <c r="K212" s="763"/>
      <c r="L212" s="763"/>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8" t="s">
        <v>806</v>
      </c>
      <c r="B213" s="935"/>
      <c r="C213" s="938"/>
      <c r="D213" s="762"/>
      <c r="E213" s="940"/>
      <c r="F213" s="763"/>
      <c r="G213" s="763"/>
      <c r="H213" s="930"/>
      <c r="I213" s="763"/>
      <c r="J213" s="763"/>
      <c r="K213" s="763"/>
      <c r="L213" s="763"/>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8" t="s">
        <v>807</v>
      </c>
      <c r="B214" s="935"/>
      <c r="C214" s="938"/>
      <c r="D214" s="762"/>
      <c r="E214" s="940"/>
      <c r="F214" s="763"/>
      <c r="G214" s="763"/>
      <c r="H214" s="930"/>
      <c r="I214" s="763"/>
      <c r="J214" s="763"/>
      <c r="K214" s="763"/>
      <c r="L214" s="763"/>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8" t="s">
        <v>808</v>
      </c>
      <c r="B215" s="935"/>
      <c r="C215" s="938"/>
      <c r="D215" s="762"/>
      <c r="E215" s="940"/>
      <c r="F215" s="763"/>
      <c r="G215" s="763"/>
      <c r="H215" s="930"/>
      <c r="I215" s="763"/>
      <c r="J215" s="763"/>
      <c r="K215" s="763"/>
      <c r="L215" s="763"/>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8" t="s">
        <v>809</v>
      </c>
      <c r="B216" s="936"/>
      <c r="C216" s="938"/>
      <c r="D216" s="762"/>
      <c r="E216" s="940"/>
      <c r="F216" s="763"/>
      <c r="G216" s="763"/>
      <c r="H216" s="842"/>
      <c r="I216" s="763"/>
      <c r="J216" s="763"/>
      <c r="K216" s="763"/>
      <c r="L216" s="763"/>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8" t="s">
        <v>810</v>
      </c>
      <c r="B217" s="934"/>
      <c r="C217" s="937" t="str">
        <f>IFERROR(INDEX('Riesgos de Corrupción'!$B$11:$BN$100,MATCH('Mapa Riesgo Corrupción'!B217,'Riesgos de Corrupción'!$B$11:$B$100,0),2),"")</f>
        <v/>
      </c>
      <c r="D217" s="761" t="str">
        <f>IFERROR(INDEX('Riesgos de Corrupción'!$B$11:$BN$100,MATCH('Mapa Riesgo Corrupción'!B217,'Riesgos de Corrupción'!$B$11:$B$100,0),4),"")</f>
        <v/>
      </c>
      <c r="E217" s="939" t="str">
        <f>IFERROR(INDEX('Riesgos de Corrupción'!$B$11:$BN$100,MATCH('Mapa Riesgo Corrupción'!B217,'Riesgos de Corrupción'!$B$11:$B$100,0),5),"")</f>
        <v/>
      </c>
      <c r="F217" s="841" t="str">
        <f>IFERROR(INDEX('Riesgos de Corrupción'!$B$11:$BN$100,MATCH('Mapa Riesgo Corrupción'!B217,'Riesgos de Corrupción'!$B$11:$B$100,0),18),"")</f>
        <v/>
      </c>
      <c r="G217" s="841" t="str">
        <f>IFERROR(INDEX('Riesgos de Corrupción'!$B$11:$BN$100,MATCH('Mapa Riesgo Corrupción'!B217,'Riesgos de Corrupción'!$B$11:$B$100,0),63),"")</f>
        <v/>
      </c>
      <c r="H217" s="929" t="str">
        <f>IFERROR(INDEX('Riesgos de Corrupción'!$B$11:$BN$100,MATCH('Mapa Riesgo Corrupción'!B217,'Riesgos de Corrupción'!$B$11:$B$100,0),64),"")</f>
        <v/>
      </c>
      <c r="I217" s="841" t="str">
        <f>IFERROR(INDEX('Controles de Corrupción'!$C$10:$AZ$251,MATCH('Mapa Riesgo Corrupción'!B217,'Controles de Corrupción'!$C$10:$C$251,0),33),"")</f>
        <v/>
      </c>
      <c r="J217" s="841" t="str">
        <f>IFERROR(INDEX('Controles de Corrupción'!$C$10:$AZ$251,MATCH('Mapa Riesgo Corrupción'!B217,'Controles de Corrupción'!$C$10:$C$251,0),36),"")</f>
        <v/>
      </c>
      <c r="K217" s="841" t="str">
        <f>IFERROR(INDEX('Controles de Corrupción'!$C$10:$AZ$251,MATCH('Mapa Riesgo Corrupción'!B217,'Controles de Corrupción'!$C$10:$C$251,0),37),"")</f>
        <v/>
      </c>
      <c r="L217" s="841"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8" t="s">
        <v>811</v>
      </c>
      <c r="B218" s="935"/>
      <c r="C218" s="938"/>
      <c r="D218" s="762"/>
      <c r="E218" s="940"/>
      <c r="F218" s="763"/>
      <c r="G218" s="763"/>
      <c r="H218" s="930"/>
      <c r="I218" s="763"/>
      <c r="J218" s="763"/>
      <c r="K218" s="763"/>
      <c r="L218" s="763"/>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8" t="s">
        <v>812</v>
      </c>
      <c r="B219" s="935"/>
      <c r="C219" s="938"/>
      <c r="D219" s="762"/>
      <c r="E219" s="940"/>
      <c r="F219" s="763"/>
      <c r="G219" s="763"/>
      <c r="H219" s="930"/>
      <c r="I219" s="763"/>
      <c r="J219" s="763"/>
      <c r="K219" s="763"/>
      <c r="L219" s="763"/>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8" t="s">
        <v>813</v>
      </c>
      <c r="B220" s="935"/>
      <c r="C220" s="938"/>
      <c r="D220" s="762"/>
      <c r="E220" s="940"/>
      <c r="F220" s="763"/>
      <c r="G220" s="763"/>
      <c r="H220" s="930"/>
      <c r="I220" s="763"/>
      <c r="J220" s="763"/>
      <c r="K220" s="763"/>
      <c r="L220" s="763"/>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8" t="s">
        <v>814</v>
      </c>
      <c r="B221" s="935"/>
      <c r="C221" s="938"/>
      <c r="D221" s="762"/>
      <c r="E221" s="940"/>
      <c r="F221" s="763"/>
      <c r="G221" s="763"/>
      <c r="H221" s="930"/>
      <c r="I221" s="763"/>
      <c r="J221" s="763"/>
      <c r="K221" s="763"/>
      <c r="L221" s="763"/>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8" t="s">
        <v>815</v>
      </c>
      <c r="B222" s="936"/>
      <c r="C222" s="938"/>
      <c r="D222" s="762"/>
      <c r="E222" s="940"/>
      <c r="F222" s="763"/>
      <c r="G222" s="763"/>
      <c r="H222" s="842"/>
      <c r="I222" s="763"/>
      <c r="J222" s="763"/>
      <c r="K222" s="763"/>
      <c r="L222" s="763"/>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8" t="s">
        <v>816</v>
      </c>
      <c r="B223" s="934"/>
      <c r="C223" s="937" t="str">
        <f>IFERROR(INDEX('Riesgos de Corrupción'!$B$11:$BN$100,MATCH('Mapa Riesgo Corrupción'!B223,'Riesgos de Corrupción'!$B$11:$B$100,0),2),"")</f>
        <v/>
      </c>
      <c r="D223" s="761" t="str">
        <f>IFERROR(INDEX('Riesgos de Corrupción'!$B$11:$BN$100,MATCH('Mapa Riesgo Corrupción'!B223,'Riesgos de Corrupción'!$B$11:$B$100,0),4),"")</f>
        <v/>
      </c>
      <c r="E223" s="939" t="str">
        <f>IFERROR(INDEX('Riesgos de Corrupción'!$B$11:$BN$100,MATCH('Mapa Riesgo Corrupción'!B223,'Riesgos de Corrupción'!$B$11:$B$100,0),5),"")</f>
        <v/>
      </c>
      <c r="F223" s="841" t="str">
        <f>IFERROR(INDEX('Riesgos de Corrupción'!$B$11:$BN$100,MATCH('Mapa Riesgo Corrupción'!B223,'Riesgos de Corrupción'!$B$11:$B$100,0),18),"")</f>
        <v/>
      </c>
      <c r="G223" s="841" t="str">
        <f>IFERROR(INDEX('Riesgos de Corrupción'!$B$11:$BN$100,MATCH('Mapa Riesgo Corrupción'!B223,'Riesgos de Corrupción'!$B$11:$B$100,0),63),"")</f>
        <v/>
      </c>
      <c r="H223" s="929" t="str">
        <f>IFERROR(INDEX('Riesgos de Corrupción'!$B$11:$BN$100,MATCH('Mapa Riesgo Corrupción'!B223,'Riesgos de Corrupción'!$B$11:$B$100,0),64),"")</f>
        <v/>
      </c>
      <c r="I223" s="841" t="str">
        <f>IFERROR(INDEX('Controles de Corrupción'!$C$10:$AZ$251,MATCH('Mapa Riesgo Corrupción'!B223,'Controles de Corrupción'!$C$10:$C$251,0),33),"")</f>
        <v/>
      </c>
      <c r="J223" s="841" t="str">
        <f>IFERROR(INDEX('Controles de Corrupción'!$C$10:$AZ$251,MATCH('Mapa Riesgo Corrupción'!B223,'Controles de Corrupción'!$C$10:$C$251,0),36),"")</f>
        <v/>
      </c>
      <c r="K223" s="841" t="str">
        <f>IFERROR(INDEX('Controles de Corrupción'!$C$10:$AZ$251,MATCH('Mapa Riesgo Corrupción'!B223,'Controles de Corrupción'!$C$10:$C$251,0),37),"")</f>
        <v/>
      </c>
      <c r="L223" s="841"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8" t="s">
        <v>817</v>
      </c>
      <c r="B224" s="935"/>
      <c r="C224" s="938"/>
      <c r="D224" s="762"/>
      <c r="E224" s="940"/>
      <c r="F224" s="763"/>
      <c r="G224" s="763"/>
      <c r="H224" s="930"/>
      <c r="I224" s="763"/>
      <c r="J224" s="763"/>
      <c r="K224" s="763"/>
      <c r="L224" s="763"/>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8" t="s">
        <v>818</v>
      </c>
      <c r="B225" s="935"/>
      <c r="C225" s="938"/>
      <c r="D225" s="762"/>
      <c r="E225" s="940"/>
      <c r="F225" s="763"/>
      <c r="G225" s="763"/>
      <c r="H225" s="930"/>
      <c r="I225" s="763"/>
      <c r="J225" s="763"/>
      <c r="K225" s="763"/>
      <c r="L225" s="763"/>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8" t="s">
        <v>819</v>
      </c>
      <c r="B226" s="935"/>
      <c r="C226" s="938"/>
      <c r="D226" s="762"/>
      <c r="E226" s="940"/>
      <c r="F226" s="763"/>
      <c r="G226" s="763"/>
      <c r="H226" s="930"/>
      <c r="I226" s="763"/>
      <c r="J226" s="763"/>
      <c r="K226" s="763"/>
      <c r="L226" s="763"/>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8" t="s">
        <v>820</v>
      </c>
      <c r="B227" s="935"/>
      <c r="C227" s="938"/>
      <c r="D227" s="762"/>
      <c r="E227" s="940"/>
      <c r="F227" s="763"/>
      <c r="G227" s="763"/>
      <c r="H227" s="930"/>
      <c r="I227" s="763"/>
      <c r="J227" s="763"/>
      <c r="K227" s="763"/>
      <c r="L227" s="763"/>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8" t="s">
        <v>821</v>
      </c>
      <c r="B228" s="936"/>
      <c r="C228" s="938"/>
      <c r="D228" s="762"/>
      <c r="E228" s="940"/>
      <c r="F228" s="763"/>
      <c r="G228" s="763"/>
      <c r="H228" s="842"/>
      <c r="I228" s="763"/>
      <c r="J228" s="763"/>
      <c r="K228" s="763"/>
      <c r="L228" s="763"/>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8" t="s">
        <v>822</v>
      </c>
      <c r="B229" s="934"/>
      <c r="C229" s="937" t="str">
        <f>IFERROR(INDEX('Riesgos de Corrupción'!$B$11:$BN$100,MATCH('Mapa Riesgo Corrupción'!B229,'Riesgos de Corrupción'!$B$11:$B$100,0),2),"")</f>
        <v/>
      </c>
      <c r="D229" s="761" t="str">
        <f>IFERROR(INDEX('Riesgos de Corrupción'!$B$11:$BN$100,MATCH('Mapa Riesgo Corrupción'!B229,'Riesgos de Corrupción'!$B$11:$B$100,0),4),"")</f>
        <v/>
      </c>
      <c r="E229" s="939" t="str">
        <f>IFERROR(INDEX('Riesgos de Corrupción'!$B$11:$BN$100,MATCH('Mapa Riesgo Corrupción'!B229,'Riesgos de Corrupción'!$B$11:$B$100,0),5),"")</f>
        <v/>
      </c>
      <c r="F229" s="841" t="str">
        <f>IFERROR(INDEX('Riesgos de Corrupción'!$B$11:$BN$100,MATCH('Mapa Riesgo Corrupción'!B229,'Riesgos de Corrupción'!$B$11:$B$100,0),18),"")</f>
        <v/>
      </c>
      <c r="G229" s="841" t="str">
        <f>IFERROR(INDEX('Riesgos de Corrupción'!$B$11:$BN$100,MATCH('Mapa Riesgo Corrupción'!B229,'Riesgos de Corrupción'!$B$11:$B$100,0),63),"")</f>
        <v/>
      </c>
      <c r="H229" s="929" t="str">
        <f>IFERROR(INDEX('Riesgos de Corrupción'!$B$11:$BN$100,MATCH('Mapa Riesgo Corrupción'!B229,'Riesgos de Corrupción'!$B$11:$B$100,0),64),"")</f>
        <v/>
      </c>
      <c r="I229" s="841" t="str">
        <f>IFERROR(INDEX('Controles de Corrupción'!$C$10:$AZ$251,MATCH('Mapa Riesgo Corrupción'!B229,'Controles de Corrupción'!$C$10:$C$251,0),33),"")</f>
        <v/>
      </c>
      <c r="J229" s="841" t="str">
        <f>IFERROR(INDEX('Controles de Corrupción'!$C$10:$AZ$251,MATCH('Mapa Riesgo Corrupción'!B229,'Controles de Corrupción'!$C$10:$C$251,0),36),"")</f>
        <v/>
      </c>
      <c r="K229" s="841" t="str">
        <f>IFERROR(INDEX('Controles de Corrupción'!$C$10:$AZ$251,MATCH('Mapa Riesgo Corrupción'!B229,'Controles de Corrupción'!$C$10:$C$251,0),37),"")</f>
        <v/>
      </c>
      <c r="L229" s="841"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8" t="s">
        <v>823</v>
      </c>
      <c r="B230" s="935"/>
      <c r="C230" s="938"/>
      <c r="D230" s="762"/>
      <c r="E230" s="940"/>
      <c r="F230" s="763"/>
      <c r="G230" s="763"/>
      <c r="H230" s="930"/>
      <c r="I230" s="763"/>
      <c r="J230" s="763"/>
      <c r="K230" s="763"/>
      <c r="L230" s="763"/>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8" t="s">
        <v>824</v>
      </c>
      <c r="B231" s="935"/>
      <c r="C231" s="938"/>
      <c r="D231" s="762"/>
      <c r="E231" s="940"/>
      <c r="F231" s="763"/>
      <c r="G231" s="763"/>
      <c r="H231" s="930"/>
      <c r="I231" s="763"/>
      <c r="J231" s="763"/>
      <c r="K231" s="763"/>
      <c r="L231" s="763"/>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8" t="s">
        <v>825</v>
      </c>
      <c r="B232" s="935"/>
      <c r="C232" s="938"/>
      <c r="D232" s="762"/>
      <c r="E232" s="940"/>
      <c r="F232" s="763"/>
      <c r="G232" s="763"/>
      <c r="H232" s="930"/>
      <c r="I232" s="763"/>
      <c r="J232" s="763"/>
      <c r="K232" s="763"/>
      <c r="L232" s="763"/>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8" t="s">
        <v>826</v>
      </c>
      <c r="B233" s="935"/>
      <c r="C233" s="938"/>
      <c r="D233" s="762"/>
      <c r="E233" s="940"/>
      <c r="F233" s="763"/>
      <c r="G233" s="763"/>
      <c r="H233" s="930"/>
      <c r="I233" s="763"/>
      <c r="J233" s="763"/>
      <c r="K233" s="763"/>
      <c r="L233" s="763"/>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8" t="s">
        <v>827</v>
      </c>
      <c r="B234" s="936"/>
      <c r="C234" s="938"/>
      <c r="D234" s="762"/>
      <c r="E234" s="940"/>
      <c r="F234" s="763"/>
      <c r="G234" s="763"/>
      <c r="H234" s="842"/>
      <c r="I234" s="763"/>
      <c r="J234" s="763"/>
      <c r="K234" s="763"/>
      <c r="L234" s="763"/>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8" t="s">
        <v>828</v>
      </c>
      <c r="B235" s="934"/>
      <c r="C235" s="937" t="str">
        <f>IFERROR(INDEX('Riesgos de Corrupción'!$B$11:$BN$100,MATCH('Mapa Riesgo Corrupción'!B235,'Riesgos de Corrupción'!$B$11:$B$100,0),2),"")</f>
        <v/>
      </c>
      <c r="D235" s="761" t="str">
        <f>IFERROR(INDEX('Riesgos de Corrupción'!$B$11:$BN$100,MATCH('Mapa Riesgo Corrupción'!B235,'Riesgos de Corrupción'!$B$11:$B$100,0),4),"")</f>
        <v/>
      </c>
      <c r="E235" s="939" t="str">
        <f>IFERROR(INDEX('Riesgos de Corrupción'!$B$11:$BN$100,MATCH('Mapa Riesgo Corrupción'!B235,'Riesgos de Corrupción'!$B$11:$B$100,0),5),"")</f>
        <v/>
      </c>
      <c r="F235" s="841" t="str">
        <f>IFERROR(INDEX('Riesgos de Corrupción'!$B$11:$BN$100,MATCH('Mapa Riesgo Corrupción'!B235,'Riesgos de Corrupción'!$B$11:$B$100,0),18),"")</f>
        <v/>
      </c>
      <c r="G235" s="841" t="str">
        <f>IFERROR(INDEX('Riesgos de Corrupción'!$B$11:$BN$100,MATCH('Mapa Riesgo Corrupción'!B235,'Riesgos de Corrupción'!$B$11:$B$100,0),63),"")</f>
        <v/>
      </c>
      <c r="H235" s="929" t="str">
        <f>IFERROR(INDEX('Riesgos de Corrupción'!$B$11:$BN$100,MATCH('Mapa Riesgo Corrupción'!B235,'Riesgos de Corrupción'!$B$11:$B$100,0),64),"")</f>
        <v/>
      </c>
      <c r="I235" s="841" t="str">
        <f>IFERROR(INDEX('Controles de Corrupción'!$C$10:$AZ$251,MATCH('Mapa Riesgo Corrupción'!B235,'Controles de Corrupción'!$C$10:$C$251,0),33),"")</f>
        <v/>
      </c>
      <c r="J235" s="841" t="str">
        <f>IFERROR(INDEX('Controles de Corrupción'!$C$10:$AZ$251,MATCH('Mapa Riesgo Corrupción'!B235,'Controles de Corrupción'!$C$10:$C$251,0),36),"")</f>
        <v/>
      </c>
      <c r="K235" s="841" t="str">
        <f>IFERROR(INDEX('Controles de Corrupción'!$C$10:$AZ$251,MATCH('Mapa Riesgo Corrupción'!B235,'Controles de Corrupción'!$C$10:$C$251,0),37),"")</f>
        <v/>
      </c>
      <c r="L235" s="841"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8" t="s">
        <v>829</v>
      </c>
      <c r="B236" s="935"/>
      <c r="C236" s="938"/>
      <c r="D236" s="762"/>
      <c r="E236" s="940"/>
      <c r="F236" s="763"/>
      <c r="G236" s="763"/>
      <c r="H236" s="930"/>
      <c r="I236" s="763"/>
      <c r="J236" s="763"/>
      <c r="K236" s="763"/>
      <c r="L236" s="763"/>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8" t="s">
        <v>830</v>
      </c>
      <c r="B237" s="935"/>
      <c r="C237" s="938"/>
      <c r="D237" s="762"/>
      <c r="E237" s="940"/>
      <c r="F237" s="763"/>
      <c r="G237" s="763"/>
      <c r="H237" s="930"/>
      <c r="I237" s="763"/>
      <c r="J237" s="763"/>
      <c r="K237" s="763"/>
      <c r="L237" s="763"/>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8" t="s">
        <v>831</v>
      </c>
      <c r="B238" s="935"/>
      <c r="C238" s="938"/>
      <c r="D238" s="762"/>
      <c r="E238" s="940"/>
      <c r="F238" s="763"/>
      <c r="G238" s="763"/>
      <c r="H238" s="930"/>
      <c r="I238" s="763"/>
      <c r="J238" s="763"/>
      <c r="K238" s="763"/>
      <c r="L238" s="763"/>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8" t="s">
        <v>832</v>
      </c>
      <c r="B239" s="935"/>
      <c r="C239" s="938"/>
      <c r="D239" s="762"/>
      <c r="E239" s="940"/>
      <c r="F239" s="763"/>
      <c r="G239" s="763"/>
      <c r="H239" s="930"/>
      <c r="I239" s="763"/>
      <c r="J239" s="763"/>
      <c r="K239" s="763"/>
      <c r="L239" s="763"/>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8" t="s">
        <v>833</v>
      </c>
      <c r="B240" s="936"/>
      <c r="C240" s="938"/>
      <c r="D240" s="762"/>
      <c r="E240" s="940"/>
      <c r="F240" s="763"/>
      <c r="G240" s="763"/>
      <c r="H240" s="842"/>
      <c r="I240" s="763"/>
      <c r="J240" s="763"/>
      <c r="K240" s="763"/>
      <c r="L240" s="763"/>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8" t="s">
        <v>834</v>
      </c>
      <c r="B241" s="934"/>
      <c r="C241" s="937" t="str">
        <f>IFERROR(INDEX('Riesgos de Corrupción'!$B$11:$BN$100,MATCH('Mapa Riesgo Corrupción'!B241,'Riesgos de Corrupción'!$B$11:$B$100,0),2),"")</f>
        <v/>
      </c>
      <c r="D241" s="761" t="str">
        <f>IFERROR(INDEX('Riesgos de Corrupción'!$B$11:$BN$100,MATCH('Mapa Riesgo Corrupción'!B241,'Riesgos de Corrupción'!$B$11:$B$100,0),4),"")</f>
        <v/>
      </c>
      <c r="E241" s="939" t="str">
        <f>IFERROR(INDEX('Riesgos de Corrupción'!$B$11:$BN$100,MATCH('Mapa Riesgo Corrupción'!B241,'Riesgos de Corrupción'!$B$11:$B$100,0),5),"")</f>
        <v/>
      </c>
      <c r="F241" s="841" t="str">
        <f>IFERROR(INDEX('Riesgos de Corrupción'!$B$11:$BN$100,MATCH('Mapa Riesgo Corrupción'!B241,'Riesgos de Corrupción'!$B$11:$B$100,0),18),"")</f>
        <v/>
      </c>
      <c r="G241" s="841" t="str">
        <f>IFERROR(INDEX('Riesgos de Corrupción'!$B$11:$BN$100,MATCH('Mapa Riesgo Corrupción'!B241,'Riesgos de Corrupción'!$B$11:$B$100,0),63),"")</f>
        <v/>
      </c>
      <c r="H241" s="929" t="str">
        <f>IFERROR(INDEX('Riesgos de Corrupción'!$B$11:$BN$100,MATCH('Mapa Riesgo Corrupción'!B241,'Riesgos de Corrupción'!$B$11:$B$100,0),64),"")</f>
        <v/>
      </c>
      <c r="I241" s="841" t="str">
        <f>IFERROR(INDEX('Controles de Corrupción'!$C$10:$AZ$251,MATCH('Mapa Riesgo Corrupción'!B241,'Controles de Corrupción'!$C$10:$C$251,0),33),"")</f>
        <v/>
      </c>
      <c r="J241" s="841" t="str">
        <f>IFERROR(INDEX('Controles de Corrupción'!$C$10:$AZ$251,MATCH('Mapa Riesgo Corrupción'!B241,'Controles de Corrupción'!$C$10:$C$251,0),36),"")</f>
        <v/>
      </c>
      <c r="K241" s="841" t="str">
        <f>IFERROR(INDEX('Controles de Corrupción'!$C$10:$AZ$251,MATCH('Mapa Riesgo Corrupción'!B241,'Controles de Corrupción'!$C$10:$C$251,0),37),"")</f>
        <v/>
      </c>
      <c r="L241" s="841"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8" t="s">
        <v>835</v>
      </c>
      <c r="B242" s="935"/>
      <c r="C242" s="938"/>
      <c r="D242" s="762"/>
      <c r="E242" s="940"/>
      <c r="F242" s="763"/>
      <c r="G242" s="763"/>
      <c r="H242" s="930"/>
      <c r="I242" s="763"/>
      <c r="J242" s="763"/>
      <c r="K242" s="763"/>
      <c r="L242" s="763"/>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8" t="s">
        <v>836</v>
      </c>
      <c r="B243" s="935"/>
      <c r="C243" s="938"/>
      <c r="D243" s="762"/>
      <c r="E243" s="940"/>
      <c r="F243" s="763"/>
      <c r="G243" s="763"/>
      <c r="H243" s="930"/>
      <c r="I243" s="763"/>
      <c r="J243" s="763"/>
      <c r="K243" s="763"/>
      <c r="L243" s="763"/>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8" t="s">
        <v>837</v>
      </c>
      <c r="B244" s="935"/>
      <c r="C244" s="938"/>
      <c r="D244" s="762"/>
      <c r="E244" s="940"/>
      <c r="F244" s="763"/>
      <c r="G244" s="763"/>
      <c r="H244" s="930"/>
      <c r="I244" s="763"/>
      <c r="J244" s="763"/>
      <c r="K244" s="763"/>
      <c r="L244" s="763"/>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8" t="s">
        <v>838</v>
      </c>
      <c r="B245" s="935"/>
      <c r="C245" s="938"/>
      <c r="D245" s="762"/>
      <c r="E245" s="940"/>
      <c r="F245" s="763"/>
      <c r="G245" s="763"/>
      <c r="H245" s="930"/>
      <c r="I245" s="763"/>
      <c r="J245" s="763"/>
      <c r="K245" s="763"/>
      <c r="L245" s="763"/>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8" t="s">
        <v>839</v>
      </c>
      <c r="B246" s="936"/>
      <c r="C246" s="938"/>
      <c r="D246" s="762"/>
      <c r="E246" s="940"/>
      <c r="F246" s="763"/>
      <c r="G246" s="763"/>
      <c r="H246" s="842"/>
      <c r="I246" s="763"/>
      <c r="J246" s="763"/>
      <c r="K246" s="763"/>
      <c r="L246" s="763"/>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8" t="s">
        <v>840</v>
      </c>
      <c r="B247" s="934"/>
      <c r="C247" s="937" t="str">
        <f>IFERROR(INDEX('Riesgos de Corrupción'!$B$11:$BN$100,MATCH('Mapa Riesgo Corrupción'!B247,'Riesgos de Corrupción'!$B$11:$B$100,0),2),"")</f>
        <v/>
      </c>
      <c r="D247" s="761" t="str">
        <f>IFERROR(INDEX('Riesgos de Corrupción'!$B$11:$BN$100,MATCH('Mapa Riesgo Corrupción'!B247,'Riesgos de Corrupción'!$B$11:$B$100,0),4),"")</f>
        <v/>
      </c>
      <c r="E247" s="939" t="str">
        <f>IFERROR(INDEX('Riesgos de Corrupción'!$B$11:$BN$100,MATCH('Mapa Riesgo Corrupción'!B247,'Riesgos de Corrupción'!$B$11:$B$100,0),5),"")</f>
        <v/>
      </c>
      <c r="F247" s="841" t="str">
        <f>IFERROR(INDEX('Riesgos de Corrupción'!$B$11:$BN$100,MATCH('Mapa Riesgo Corrupción'!B247,'Riesgos de Corrupción'!$B$11:$B$100,0),18),"")</f>
        <v/>
      </c>
      <c r="G247" s="841" t="str">
        <f>IFERROR(INDEX('Riesgos de Corrupción'!$B$11:$BN$100,MATCH('Mapa Riesgo Corrupción'!B247,'Riesgos de Corrupción'!$B$11:$B$100,0),63),"")</f>
        <v/>
      </c>
      <c r="H247" s="929" t="str">
        <f>IFERROR(INDEX('Riesgos de Corrupción'!$B$11:$BN$100,MATCH('Mapa Riesgo Corrupción'!B247,'Riesgos de Corrupción'!$B$11:$B$100,0),64),"")</f>
        <v/>
      </c>
      <c r="I247" s="841" t="str">
        <f>IFERROR(INDEX('Controles de Corrupción'!$C$10:$AZ$251,MATCH('Mapa Riesgo Corrupción'!B247,'Controles de Corrupción'!$C$10:$C$251,0),33),"")</f>
        <v/>
      </c>
      <c r="J247" s="841" t="str">
        <f>IFERROR(INDEX('Controles de Corrupción'!$C$10:$AZ$251,MATCH('Mapa Riesgo Corrupción'!B247,'Controles de Corrupción'!$C$10:$C$251,0),36),"")</f>
        <v/>
      </c>
      <c r="K247" s="841" t="str">
        <f>IFERROR(INDEX('Controles de Corrupción'!$C$10:$AZ$251,MATCH('Mapa Riesgo Corrupción'!B247,'Controles de Corrupción'!$C$10:$C$251,0),37),"")</f>
        <v/>
      </c>
      <c r="L247" s="841"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8" t="s">
        <v>841</v>
      </c>
      <c r="B248" s="935"/>
      <c r="C248" s="938"/>
      <c r="D248" s="762"/>
      <c r="E248" s="940"/>
      <c r="F248" s="763"/>
      <c r="G248" s="763"/>
      <c r="H248" s="930"/>
      <c r="I248" s="763"/>
      <c r="J248" s="763"/>
      <c r="K248" s="763"/>
      <c r="L248" s="763"/>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8" t="s">
        <v>842</v>
      </c>
      <c r="B249" s="935"/>
      <c r="C249" s="938"/>
      <c r="D249" s="762"/>
      <c r="E249" s="940"/>
      <c r="F249" s="763"/>
      <c r="G249" s="763"/>
      <c r="H249" s="930"/>
      <c r="I249" s="763"/>
      <c r="J249" s="763"/>
      <c r="K249" s="763"/>
      <c r="L249" s="763"/>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8" t="s">
        <v>843</v>
      </c>
      <c r="B250" s="935"/>
      <c r="C250" s="938"/>
      <c r="D250" s="762"/>
      <c r="E250" s="940"/>
      <c r="F250" s="763"/>
      <c r="G250" s="763"/>
      <c r="H250" s="930"/>
      <c r="I250" s="763"/>
      <c r="J250" s="763"/>
      <c r="K250" s="763"/>
      <c r="L250" s="763"/>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8" t="s">
        <v>844</v>
      </c>
      <c r="B251" s="935"/>
      <c r="C251" s="938"/>
      <c r="D251" s="762"/>
      <c r="E251" s="940"/>
      <c r="F251" s="763"/>
      <c r="G251" s="763"/>
      <c r="H251" s="930"/>
      <c r="I251" s="763"/>
      <c r="J251" s="763"/>
      <c r="K251" s="763"/>
      <c r="L251" s="763"/>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8" t="s">
        <v>845</v>
      </c>
      <c r="B252" s="936"/>
      <c r="C252" s="938"/>
      <c r="D252" s="762"/>
      <c r="E252" s="940"/>
      <c r="F252" s="763"/>
      <c r="G252" s="763"/>
      <c r="H252" s="842"/>
      <c r="I252" s="763"/>
      <c r="J252" s="763"/>
      <c r="K252" s="763"/>
      <c r="L252" s="763"/>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8" t="s">
        <v>846</v>
      </c>
      <c r="B253" s="934"/>
      <c r="C253" s="937" t="str">
        <f>IFERROR(INDEX('Riesgos de Corrupción'!$B$11:$BN$100,MATCH('Mapa Riesgo Corrupción'!B253,'Riesgos de Corrupción'!$B$11:$B$100,0),2),"")</f>
        <v/>
      </c>
      <c r="D253" s="761" t="str">
        <f>IFERROR(INDEX('Riesgos de Corrupción'!$B$11:$BN$100,MATCH('Mapa Riesgo Corrupción'!B253,'Riesgos de Corrupción'!$B$11:$B$100,0),4),"")</f>
        <v/>
      </c>
      <c r="E253" s="939" t="str">
        <f>IFERROR(INDEX('Riesgos de Corrupción'!$B$11:$BN$100,MATCH('Mapa Riesgo Corrupción'!B253,'Riesgos de Corrupción'!$B$11:$B$100,0),5),"")</f>
        <v/>
      </c>
      <c r="F253" s="841" t="str">
        <f>IFERROR(INDEX('Riesgos de Corrupción'!$B$11:$BN$100,MATCH('Mapa Riesgo Corrupción'!B253,'Riesgos de Corrupción'!$B$11:$B$100,0),18),"")</f>
        <v/>
      </c>
      <c r="G253" s="841" t="str">
        <f>IFERROR(INDEX('Riesgos de Corrupción'!$B$11:$BN$100,MATCH('Mapa Riesgo Corrupción'!B253,'Riesgos de Corrupción'!$B$11:$B$100,0),63),"")</f>
        <v/>
      </c>
      <c r="H253" s="929" t="str">
        <f>IFERROR(INDEX('Riesgos de Corrupción'!$B$11:$BN$100,MATCH('Mapa Riesgo Corrupción'!B253,'Riesgos de Corrupción'!$B$11:$B$100,0),64),"")</f>
        <v/>
      </c>
      <c r="I253" s="841" t="str">
        <f>IFERROR(INDEX('Controles de Corrupción'!$C$10:$AZ$251,MATCH('Mapa Riesgo Corrupción'!B253,'Controles de Corrupción'!$C$10:$C$251,0),33),"")</f>
        <v/>
      </c>
      <c r="J253" s="841" t="str">
        <f>IFERROR(INDEX('Controles de Corrupción'!$C$10:$AZ$251,MATCH('Mapa Riesgo Corrupción'!B253,'Controles de Corrupción'!$C$10:$C$251,0),36),"")</f>
        <v/>
      </c>
      <c r="K253" s="841" t="str">
        <f>IFERROR(INDEX('Controles de Corrupción'!$C$10:$AZ$251,MATCH('Mapa Riesgo Corrupción'!B253,'Controles de Corrupción'!$C$10:$C$251,0),37),"")</f>
        <v/>
      </c>
      <c r="L253" s="841"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8" t="s">
        <v>847</v>
      </c>
      <c r="B254" s="935"/>
      <c r="C254" s="938"/>
      <c r="D254" s="762"/>
      <c r="E254" s="940"/>
      <c r="F254" s="763"/>
      <c r="G254" s="763"/>
      <c r="H254" s="930"/>
      <c r="I254" s="763"/>
      <c r="J254" s="763"/>
      <c r="K254" s="763"/>
      <c r="L254" s="763"/>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8" t="s">
        <v>848</v>
      </c>
      <c r="B255" s="935"/>
      <c r="C255" s="938"/>
      <c r="D255" s="762"/>
      <c r="E255" s="940"/>
      <c r="F255" s="763"/>
      <c r="G255" s="763"/>
      <c r="H255" s="930"/>
      <c r="I255" s="763"/>
      <c r="J255" s="763"/>
      <c r="K255" s="763"/>
      <c r="L255" s="763"/>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8" t="s">
        <v>849</v>
      </c>
      <c r="B256" s="935"/>
      <c r="C256" s="938"/>
      <c r="D256" s="762"/>
      <c r="E256" s="940"/>
      <c r="F256" s="763"/>
      <c r="G256" s="763"/>
      <c r="H256" s="930"/>
      <c r="I256" s="763"/>
      <c r="J256" s="763"/>
      <c r="K256" s="763"/>
      <c r="L256" s="763"/>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8" t="s">
        <v>850</v>
      </c>
      <c r="B257" s="935"/>
      <c r="C257" s="938"/>
      <c r="D257" s="762"/>
      <c r="E257" s="940"/>
      <c r="F257" s="763"/>
      <c r="G257" s="763"/>
      <c r="H257" s="930"/>
      <c r="I257" s="763"/>
      <c r="J257" s="763"/>
      <c r="K257" s="763"/>
      <c r="L257" s="763"/>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8" t="s">
        <v>851</v>
      </c>
      <c r="B258" s="936"/>
      <c r="C258" s="938"/>
      <c r="D258" s="762"/>
      <c r="E258" s="940"/>
      <c r="F258" s="763"/>
      <c r="G258" s="763"/>
      <c r="H258" s="842"/>
      <c r="I258" s="763"/>
      <c r="J258" s="763"/>
      <c r="K258" s="763"/>
      <c r="L258" s="763"/>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8" t="s">
        <v>852</v>
      </c>
      <c r="B259" s="934"/>
      <c r="C259" s="937" t="str">
        <f>IFERROR(INDEX('Riesgos de Corrupción'!$B$11:$BN$100,MATCH('Mapa Riesgo Corrupción'!B259,'Riesgos de Corrupción'!$B$11:$B$100,0),2),"")</f>
        <v/>
      </c>
      <c r="D259" s="761" t="str">
        <f>IFERROR(INDEX('Riesgos de Corrupción'!$B$11:$BN$100,MATCH('Mapa Riesgo Corrupción'!B259,'Riesgos de Corrupción'!$B$11:$B$100,0),4),"")</f>
        <v/>
      </c>
      <c r="E259" s="939" t="str">
        <f>IFERROR(INDEX('Riesgos de Corrupción'!$B$11:$BN$100,MATCH('Mapa Riesgo Corrupción'!B259,'Riesgos de Corrupción'!$B$11:$B$100,0),5),"")</f>
        <v/>
      </c>
      <c r="F259" s="841" t="str">
        <f>IFERROR(INDEX('Riesgos de Corrupción'!$B$11:$BN$100,MATCH('Mapa Riesgo Corrupción'!B259,'Riesgos de Corrupción'!$B$11:$B$100,0),18),"")</f>
        <v/>
      </c>
      <c r="G259" s="841" t="str">
        <f>IFERROR(INDEX('Riesgos de Corrupción'!$B$11:$BN$100,MATCH('Mapa Riesgo Corrupción'!B259,'Riesgos de Corrupción'!$B$11:$B$100,0),63),"")</f>
        <v/>
      </c>
      <c r="H259" s="929" t="str">
        <f>IFERROR(INDEX('Riesgos de Corrupción'!$B$11:$BN$100,MATCH('Mapa Riesgo Corrupción'!B259,'Riesgos de Corrupción'!$B$11:$B$100,0),64),"")</f>
        <v/>
      </c>
      <c r="I259" s="841" t="str">
        <f>IFERROR(INDEX('Controles de Corrupción'!$C$10:$AZ$251,MATCH('Mapa Riesgo Corrupción'!B259,'Controles de Corrupción'!$C$10:$C$251,0),33),"")</f>
        <v/>
      </c>
      <c r="J259" s="841" t="str">
        <f>IFERROR(INDEX('Controles de Corrupción'!$C$10:$AZ$251,MATCH('Mapa Riesgo Corrupción'!B259,'Controles de Corrupción'!$C$10:$C$251,0),36),"")</f>
        <v/>
      </c>
      <c r="K259" s="841" t="str">
        <f>IFERROR(INDEX('Controles de Corrupción'!$C$10:$AZ$251,MATCH('Mapa Riesgo Corrupción'!B259,'Controles de Corrupción'!$C$10:$C$251,0),37),"")</f>
        <v/>
      </c>
      <c r="L259" s="841"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8" t="s">
        <v>853</v>
      </c>
      <c r="B260" s="935"/>
      <c r="C260" s="938"/>
      <c r="D260" s="762"/>
      <c r="E260" s="940"/>
      <c r="F260" s="763"/>
      <c r="G260" s="763"/>
      <c r="H260" s="930"/>
      <c r="I260" s="763"/>
      <c r="J260" s="763"/>
      <c r="K260" s="763"/>
      <c r="L260" s="763"/>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8" t="s">
        <v>854</v>
      </c>
      <c r="B261" s="935"/>
      <c r="C261" s="938"/>
      <c r="D261" s="762"/>
      <c r="E261" s="940"/>
      <c r="F261" s="763"/>
      <c r="G261" s="763"/>
      <c r="H261" s="930"/>
      <c r="I261" s="763"/>
      <c r="J261" s="763"/>
      <c r="K261" s="763"/>
      <c r="L261" s="763"/>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8" t="s">
        <v>855</v>
      </c>
      <c r="B262" s="935"/>
      <c r="C262" s="938"/>
      <c r="D262" s="762"/>
      <c r="E262" s="940"/>
      <c r="F262" s="763"/>
      <c r="G262" s="763"/>
      <c r="H262" s="930"/>
      <c r="I262" s="763"/>
      <c r="J262" s="763"/>
      <c r="K262" s="763"/>
      <c r="L262" s="763"/>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8" t="s">
        <v>856</v>
      </c>
      <c r="B263" s="935"/>
      <c r="C263" s="938"/>
      <c r="D263" s="762"/>
      <c r="E263" s="940"/>
      <c r="F263" s="763"/>
      <c r="G263" s="763"/>
      <c r="H263" s="930"/>
      <c r="I263" s="763"/>
      <c r="J263" s="763"/>
      <c r="K263" s="763"/>
      <c r="L263" s="763"/>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8" t="s">
        <v>857</v>
      </c>
      <c r="B264" s="936"/>
      <c r="C264" s="938"/>
      <c r="D264" s="762"/>
      <c r="E264" s="940"/>
      <c r="F264" s="763"/>
      <c r="G264" s="763"/>
      <c r="H264" s="842"/>
      <c r="I264" s="763"/>
      <c r="J264" s="763"/>
      <c r="K264" s="763"/>
      <c r="L264" s="763"/>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8" t="s">
        <v>858</v>
      </c>
      <c r="B265" s="934"/>
      <c r="C265" s="937" t="str">
        <f>IFERROR(INDEX('Riesgos de Corrupción'!$B$11:$BN$100,MATCH('Mapa Riesgo Corrupción'!B265,'Riesgos de Corrupción'!$B$11:$B$100,0),2),"")</f>
        <v/>
      </c>
      <c r="D265" s="761" t="str">
        <f>IFERROR(INDEX('Riesgos de Corrupción'!$B$11:$BN$100,MATCH('Mapa Riesgo Corrupción'!B265,'Riesgos de Corrupción'!$B$11:$B$100,0),4),"")</f>
        <v/>
      </c>
      <c r="E265" s="939" t="str">
        <f>IFERROR(INDEX('Riesgos de Corrupción'!$B$11:$BN$100,MATCH('Mapa Riesgo Corrupción'!B265,'Riesgos de Corrupción'!$B$11:$B$100,0),5),"")</f>
        <v/>
      </c>
      <c r="F265" s="841" t="str">
        <f>IFERROR(INDEX('Riesgos de Corrupción'!$B$11:$BN$100,MATCH('Mapa Riesgo Corrupción'!B265,'Riesgos de Corrupción'!$B$11:$B$100,0),18),"")</f>
        <v/>
      </c>
      <c r="G265" s="841" t="str">
        <f>IFERROR(INDEX('Riesgos de Corrupción'!$B$11:$BN$100,MATCH('Mapa Riesgo Corrupción'!B265,'Riesgos de Corrupción'!$B$11:$B$100,0),63),"")</f>
        <v/>
      </c>
      <c r="H265" s="929" t="str">
        <f>IFERROR(INDEX('Riesgos de Corrupción'!$B$11:$BN$100,MATCH('Mapa Riesgo Corrupción'!B265,'Riesgos de Corrupción'!$B$11:$B$100,0),64),"")</f>
        <v/>
      </c>
      <c r="I265" s="841" t="str">
        <f>IFERROR(INDEX('Controles de Corrupción'!$C$10:$AZ$251,MATCH('Mapa Riesgo Corrupción'!B265,'Controles de Corrupción'!$C$10:$C$251,0),33),"")</f>
        <v/>
      </c>
      <c r="J265" s="841" t="str">
        <f>IFERROR(INDEX('Controles de Corrupción'!$C$10:$AZ$251,MATCH('Mapa Riesgo Corrupción'!B265,'Controles de Corrupción'!$C$10:$C$251,0),36),"")</f>
        <v/>
      </c>
      <c r="K265" s="841" t="str">
        <f>IFERROR(INDEX('Controles de Corrupción'!$C$10:$AZ$251,MATCH('Mapa Riesgo Corrupción'!B265,'Controles de Corrupción'!$C$10:$C$251,0),37),"")</f>
        <v/>
      </c>
      <c r="L265" s="841"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8" t="s">
        <v>859</v>
      </c>
      <c r="B266" s="935"/>
      <c r="C266" s="938"/>
      <c r="D266" s="762"/>
      <c r="E266" s="940"/>
      <c r="F266" s="763"/>
      <c r="G266" s="763"/>
      <c r="H266" s="930"/>
      <c r="I266" s="763"/>
      <c r="J266" s="763"/>
      <c r="K266" s="763"/>
      <c r="L266" s="763"/>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8" t="s">
        <v>860</v>
      </c>
      <c r="B267" s="935"/>
      <c r="C267" s="938"/>
      <c r="D267" s="762"/>
      <c r="E267" s="940"/>
      <c r="F267" s="763"/>
      <c r="G267" s="763"/>
      <c r="H267" s="930"/>
      <c r="I267" s="763"/>
      <c r="J267" s="763"/>
      <c r="K267" s="763"/>
      <c r="L267" s="763"/>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8" t="s">
        <v>861</v>
      </c>
      <c r="B268" s="935"/>
      <c r="C268" s="938"/>
      <c r="D268" s="762"/>
      <c r="E268" s="940"/>
      <c r="F268" s="763"/>
      <c r="G268" s="763"/>
      <c r="H268" s="930"/>
      <c r="I268" s="763"/>
      <c r="J268" s="763"/>
      <c r="K268" s="763"/>
      <c r="L268" s="763"/>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8" t="s">
        <v>862</v>
      </c>
      <c r="B269" s="935"/>
      <c r="C269" s="938"/>
      <c r="D269" s="762"/>
      <c r="E269" s="940"/>
      <c r="F269" s="763"/>
      <c r="G269" s="763"/>
      <c r="H269" s="930"/>
      <c r="I269" s="763"/>
      <c r="J269" s="763"/>
      <c r="K269" s="763"/>
      <c r="L269" s="763"/>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8" t="s">
        <v>863</v>
      </c>
      <c r="B270" s="936"/>
      <c r="C270" s="938"/>
      <c r="D270" s="762"/>
      <c r="E270" s="940"/>
      <c r="F270" s="763"/>
      <c r="G270" s="763"/>
      <c r="H270" s="842"/>
      <c r="I270" s="763"/>
      <c r="J270" s="763"/>
      <c r="K270" s="763"/>
      <c r="L270" s="763"/>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8" t="s">
        <v>864</v>
      </c>
      <c r="B271" s="934"/>
      <c r="C271" s="937" t="str">
        <f>IFERROR(INDEX('Riesgos de Corrupción'!$B$11:$BN$100,MATCH('Mapa Riesgo Corrupción'!B271,'Riesgos de Corrupción'!$B$11:$B$100,0),2),"")</f>
        <v/>
      </c>
      <c r="D271" s="761" t="str">
        <f>IFERROR(INDEX('Riesgos de Corrupción'!$B$11:$BN$100,MATCH('Mapa Riesgo Corrupción'!B271,'Riesgos de Corrupción'!$B$11:$B$100,0),4),"")</f>
        <v/>
      </c>
      <c r="E271" s="939" t="str">
        <f>IFERROR(INDEX('Riesgos de Corrupción'!$B$11:$BN$100,MATCH('Mapa Riesgo Corrupción'!B271,'Riesgos de Corrupción'!$B$11:$B$100,0),5),"")</f>
        <v/>
      </c>
      <c r="F271" s="841" t="str">
        <f>IFERROR(INDEX('Riesgos de Corrupción'!$B$11:$BN$100,MATCH('Mapa Riesgo Corrupción'!B271,'Riesgos de Corrupción'!$B$11:$B$100,0),18),"")</f>
        <v/>
      </c>
      <c r="G271" s="841" t="str">
        <f>IFERROR(INDEX('Riesgos de Corrupción'!$B$11:$BN$100,MATCH('Mapa Riesgo Corrupción'!B271,'Riesgos de Corrupción'!$B$11:$B$100,0),63),"")</f>
        <v/>
      </c>
      <c r="H271" s="929" t="str">
        <f>IFERROR(INDEX('Riesgos de Corrupción'!$B$11:$BN$100,MATCH('Mapa Riesgo Corrupción'!B271,'Riesgos de Corrupción'!$B$11:$B$100,0),64),"")</f>
        <v/>
      </c>
      <c r="I271" s="841" t="str">
        <f>IFERROR(INDEX('Controles de Corrupción'!$C$10:$AZ$251,MATCH('Mapa Riesgo Corrupción'!B271,'Controles de Corrupción'!$C$10:$C$251,0),33),"")</f>
        <v/>
      </c>
      <c r="J271" s="841" t="str">
        <f>IFERROR(INDEX('Controles de Corrupción'!$C$10:$AZ$251,MATCH('Mapa Riesgo Corrupción'!B271,'Controles de Corrupción'!$C$10:$C$251,0),36),"")</f>
        <v/>
      </c>
      <c r="K271" s="841" t="str">
        <f>IFERROR(INDEX('Controles de Corrupción'!$C$10:$AZ$251,MATCH('Mapa Riesgo Corrupción'!B271,'Controles de Corrupción'!$C$10:$C$251,0),37),"")</f>
        <v/>
      </c>
      <c r="L271" s="841"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8" t="s">
        <v>865</v>
      </c>
      <c r="B272" s="935"/>
      <c r="C272" s="938"/>
      <c r="D272" s="762"/>
      <c r="E272" s="940"/>
      <c r="F272" s="763"/>
      <c r="G272" s="763"/>
      <c r="H272" s="930"/>
      <c r="I272" s="763"/>
      <c r="J272" s="763"/>
      <c r="K272" s="763"/>
      <c r="L272" s="763"/>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8" t="s">
        <v>866</v>
      </c>
      <c r="B273" s="935"/>
      <c r="C273" s="938"/>
      <c r="D273" s="762"/>
      <c r="E273" s="940"/>
      <c r="F273" s="763"/>
      <c r="G273" s="763"/>
      <c r="H273" s="930"/>
      <c r="I273" s="763"/>
      <c r="J273" s="763"/>
      <c r="K273" s="763"/>
      <c r="L273" s="763"/>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8" t="s">
        <v>867</v>
      </c>
      <c r="B274" s="935"/>
      <c r="C274" s="938"/>
      <c r="D274" s="762"/>
      <c r="E274" s="940"/>
      <c r="F274" s="763"/>
      <c r="G274" s="763"/>
      <c r="H274" s="930"/>
      <c r="I274" s="763"/>
      <c r="J274" s="763"/>
      <c r="K274" s="763"/>
      <c r="L274" s="763"/>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8" t="s">
        <v>868</v>
      </c>
      <c r="B275" s="935"/>
      <c r="C275" s="938"/>
      <c r="D275" s="762"/>
      <c r="E275" s="940"/>
      <c r="F275" s="763"/>
      <c r="G275" s="763"/>
      <c r="H275" s="930"/>
      <c r="I275" s="763"/>
      <c r="J275" s="763"/>
      <c r="K275" s="763"/>
      <c r="L275" s="763"/>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8" t="s">
        <v>869</v>
      </c>
      <c r="B276" s="936"/>
      <c r="C276" s="938"/>
      <c r="D276" s="762"/>
      <c r="E276" s="940"/>
      <c r="F276" s="763"/>
      <c r="G276" s="763"/>
      <c r="H276" s="842"/>
      <c r="I276" s="763"/>
      <c r="J276" s="763"/>
      <c r="K276" s="763"/>
      <c r="L276" s="763"/>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8" t="s">
        <v>870</v>
      </c>
      <c r="B277" s="934"/>
      <c r="C277" s="937" t="str">
        <f>IFERROR(INDEX('Riesgos de Corrupción'!$B$11:$BN$100,MATCH('Mapa Riesgo Corrupción'!B277,'Riesgos de Corrupción'!$B$11:$B$100,0),2),"")</f>
        <v/>
      </c>
      <c r="D277" s="761" t="str">
        <f>IFERROR(INDEX('Riesgos de Corrupción'!$B$11:$BN$100,MATCH('Mapa Riesgo Corrupción'!B277,'Riesgos de Corrupción'!$B$11:$B$100,0),4),"")</f>
        <v/>
      </c>
      <c r="E277" s="939" t="str">
        <f>IFERROR(INDEX('Riesgos de Corrupción'!$B$11:$BN$100,MATCH('Mapa Riesgo Corrupción'!B277,'Riesgos de Corrupción'!$B$11:$B$100,0),5),"")</f>
        <v/>
      </c>
      <c r="F277" s="841" t="str">
        <f>IFERROR(INDEX('Riesgos de Corrupción'!$B$11:$BN$100,MATCH('Mapa Riesgo Corrupción'!B277,'Riesgos de Corrupción'!$B$11:$B$100,0),18),"")</f>
        <v/>
      </c>
      <c r="G277" s="841" t="str">
        <f>IFERROR(INDEX('Riesgos de Corrupción'!$B$11:$BN$100,MATCH('Mapa Riesgo Corrupción'!B277,'Riesgos de Corrupción'!$B$11:$B$100,0),63),"")</f>
        <v/>
      </c>
      <c r="H277" s="929" t="str">
        <f>IFERROR(INDEX('Riesgos de Corrupción'!$B$11:$BN$100,MATCH('Mapa Riesgo Corrupción'!B277,'Riesgos de Corrupción'!$B$11:$B$100,0),64),"")</f>
        <v/>
      </c>
      <c r="I277" s="841" t="str">
        <f>IFERROR(INDEX('Controles de Corrupción'!$C$10:$AZ$251,MATCH('Mapa Riesgo Corrupción'!B277,'Controles de Corrupción'!$C$10:$C$251,0),33),"")</f>
        <v/>
      </c>
      <c r="J277" s="841" t="str">
        <f>IFERROR(INDEX('Controles de Corrupción'!$C$10:$AZ$251,MATCH('Mapa Riesgo Corrupción'!B277,'Controles de Corrupción'!$C$10:$C$251,0),36),"")</f>
        <v/>
      </c>
      <c r="K277" s="841" t="str">
        <f>IFERROR(INDEX('Controles de Corrupción'!$C$10:$AZ$251,MATCH('Mapa Riesgo Corrupción'!B277,'Controles de Corrupción'!$C$10:$C$251,0),37),"")</f>
        <v/>
      </c>
      <c r="L277" s="841"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8" t="s">
        <v>871</v>
      </c>
      <c r="B278" s="935"/>
      <c r="C278" s="938"/>
      <c r="D278" s="762"/>
      <c r="E278" s="940"/>
      <c r="F278" s="763"/>
      <c r="G278" s="763"/>
      <c r="H278" s="930"/>
      <c r="I278" s="763"/>
      <c r="J278" s="763"/>
      <c r="K278" s="763"/>
      <c r="L278" s="763"/>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8" t="s">
        <v>872</v>
      </c>
      <c r="B279" s="935"/>
      <c r="C279" s="938"/>
      <c r="D279" s="762"/>
      <c r="E279" s="940"/>
      <c r="F279" s="763"/>
      <c r="G279" s="763"/>
      <c r="H279" s="930"/>
      <c r="I279" s="763"/>
      <c r="J279" s="763"/>
      <c r="K279" s="763"/>
      <c r="L279" s="763"/>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8" t="s">
        <v>873</v>
      </c>
      <c r="B280" s="935"/>
      <c r="C280" s="938"/>
      <c r="D280" s="762"/>
      <c r="E280" s="940"/>
      <c r="F280" s="763"/>
      <c r="G280" s="763"/>
      <c r="H280" s="930"/>
      <c r="I280" s="763"/>
      <c r="J280" s="763"/>
      <c r="K280" s="763"/>
      <c r="L280" s="763"/>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8" t="s">
        <v>874</v>
      </c>
      <c r="B281" s="935"/>
      <c r="C281" s="938"/>
      <c r="D281" s="762"/>
      <c r="E281" s="940"/>
      <c r="F281" s="763"/>
      <c r="G281" s="763"/>
      <c r="H281" s="930"/>
      <c r="I281" s="763"/>
      <c r="J281" s="763"/>
      <c r="K281" s="763"/>
      <c r="L281" s="763"/>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8" t="s">
        <v>875</v>
      </c>
      <c r="B282" s="936"/>
      <c r="C282" s="938"/>
      <c r="D282" s="762"/>
      <c r="E282" s="940"/>
      <c r="F282" s="763"/>
      <c r="G282" s="763"/>
      <c r="H282" s="842"/>
      <c r="I282" s="763"/>
      <c r="J282" s="763"/>
      <c r="K282" s="763"/>
      <c r="L282" s="763"/>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8" t="s">
        <v>876</v>
      </c>
      <c r="B283" s="934"/>
      <c r="C283" s="937" t="str">
        <f>IFERROR(INDEX('Riesgos de Corrupción'!$B$11:$BN$100,MATCH('Mapa Riesgo Corrupción'!B283,'Riesgos de Corrupción'!$B$11:$B$100,0),2),"")</f>
        <v/>
      </c>
      <c r="D283" s="761" t="str">
        <f>IFERROR(INDEX('Riesgos de Corrupción'!$B$11:$BN$100,MATCH('Mapa Riesgo Corrupción'!B283,'Riesgos de Corrupción'!$B$11:$B$100,0),4),"")</f>
        <v/>
      </c>
      <c r="E283" s="939" t="str">
        <f>IFERROR(INDEX('Riesgos de Corrupción'!$B$11:$BN$100,MATCH('Mapa Riesgo Corrupción'!B283,'Riesgos de Corrupción'!$B$11:$B$100,0),5),"")</f>
        <v/>
      </c>
      <c r="F283" s="841" t="str">
        <f>IFERROR(INDEX('Riesgos de Corrupción'!$B$11:$BN$100,MATCH('Mapa Riesgo Corrupción'!B283,'Riesgos de Corrupción'!$B$11:$B$100,0),18),"")</f>
        <v/>
      </c>
      <c r="G283" s="841" t="str">
        <f>IFERROR(INDEX('Riesgos de Corrupción'!$B$11:$BN$100,MATCH('Mapa Riesgo Corrupción'!B283,'Riesgos de Corrupción'!$B$11:$B$100,0),63),"")</f>
        <v/>
      </c>
      <c r="H283" s="929" t="str">
        <f>IFERROR(INDEX('Riesgos de Corrupción'!$B$11:$BN$100,MATCH('Mapa Riesgo Corrupción'!B283,'Riesgos de Corrupción'!$B$11:$B$100,0),64),"")</f>
        <v/>
      </c>
      <c r="I283" s="841" t="str">
        <f>IFERROR(INDEX('Controles de Corrupción'!$C$10:$AZ$251,MATCH('Mapa Riesgo Corrupción'!B283,'Controles de Corrupción'!$C$10:$C$251,0),33),"")</f>
        <v/>
      </c>
      <c r="J283" s="841" t="str">
        <f>IFERROR(INDEX('Controles de Corrupción'!$C$10:$AZ$251,MATCH('Mapa Riesgo Corrupción'!B283,'Controles de Corrupción'!$C$10:$C$251,0),36),"")</f>
        <v/>
      </c>
      <c r="K283" s="841" t="str">
        <f>IFERROR(INDEX('Controles de Corrupción'!$C$10:$AZ$251,MATCH('Mapa Riesgo Corrupción'!B283,'Controles de Corrupción'!$C$10:$C$251,0),37),"")</f>
        <v/>
      </c>
      <c r="L283" s="841"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8" t="s">
        <v>877</v>
      </c>
      <c r="B284" s="935"/>
      <c r="C284" s="938"/>
      <c r="D284" s="762"/>
      <c r="E284" s="940"/>
      <c r="F284" s="763"/>
      <c r="G284" s="763"/>
      <c r="H284" s="930"/>
      <c r="I284" s="763"/>
      <c r="J284" s="763"/>
      <c r="K284" s="763"/>
      <c r="L284" s="763"/>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8" t="s">
        <v>878</v>
      </c>
      <c r="B285" s="935"/>
      <c r="C285" s="938"/>
      <c r="D285" s="762"/>
      <c r="E285" s="940"/>
      <c r="F285" s="763"/>
      <c r="G285" s="763"/>
      <c r="H285" s="930"/>
      <c r="I285" s="763"/>
      <c r="J285" s="763"/>
      <c r="K285" s="763"/>
      <c r="L285" s="763"/>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8" t="s">
        <v>879</v>
      </c>
      <c r="B286" s="935"/>
      <c r="C286" s="938"/>
      <c r="D286" s="762"/>
      <c r="E286" s="940"/>
      <c r="F286" s="763"/>
      <c r="G286" s="763"/>
      <c r="H286" s="930"/>
      <c r="I286" s="763"/>
      <c r="J286" s="763"/>
      <c r="K286" s="763"/>
      <c r="L286" s="763"/>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8" t="s">
        <v>880</v>
      </c>
      <c r="B287" s="935"/>
      <c r="C287" s="938"/>
      <c r="D287" s="762"/>
      <c r="E287" s="940"/>
      <c r="F287" s="763"/>
      <c r="G287" s="763"/>
      <c r="H287" s="930"/>
      <c r="I287" s="763"/>
      <c r="J287" s="763"/>
      <c r="K287" s="763"/>
      <c r="L287" s="763"/>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8" t="s">
        <v>881</v>
      </c>
      <c r="B288" s="936"/>
      <c r="C288" s="938"/>
      <c r="D288" s="762"/>
      <c r="E288" s="940"/>
      <c r="F288" s="763"/>
      <c r="G288" s="763"/>
      <c r="H288" s="842"/>
      <c r="I288" s="763"/>
      <c r="J288" s="763"/>
      <c r="K288" s="763"/>
      <c r="L288" s="763"/>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8" t="s">
        <v>882</v>
      </c>
      <c r="B289" s="934"/>
      <c r="C289" s="937" t="str">
        <f>IFERROR(INDEX('Riesgos de Corrupción'!$B$11:$BN$100,MATCH('Mapa Riesgo Corrupción'!B289,'Riesgos de Corrupción'!$B$11:$B$100,0),2),"")</f>
        <v/>
      </c>
      <c r="D289" s="761" t="str">
        <f>IFERROR(INDEX('Riesgos de Corrupción'!$B$11:$BN$100,MATCH('Mapa Riesgo Corrupción'!B289,'Riesgos de Corrupción'!$B$11:$B$100,0),4),"")</f>
        <v/>
      </c>
      <c r="E289" s="939" t="str">
        <f>IFERROR(INDEX('Riesgos de Corrupción'!$B$11:$BN$100,MATCH('Mapa Riesgo Corrupción'!B289,'Riesgos de Corrupción'!$B$11:$B$100,0),5),"")</f>
        <v/>
      </c>
      <c r="F289" s="841" t="str">
        <f>IFERROR(INDEX('Riesgos de Corrupción'!$B$11:$BN$100,MATCH('Mapa Riesgo Corrupción'!B289,'Riesgos de Corrupción'!$B$11:$B$100,0),18),"")</f>
        <v/>
      </c>
      <c r="G289" s="841" t="str">
        <f>IFERROR(INDEX('Riesgos de Corrupción'!$B$11:$BN$100,MATCH('Mapa Riesgo Corrupción'!B289,'Riesgos de Corrupción'!$B$11:$B$100,0),63),"")</f>
        <v/>
      </c>
      <c r="H289" s="929" t="str">
        <f>IFERROR(INDEX('Riesgos de Corrupción'!$B$11:$BN$100,MATCH('Mapa Riesgo Corrupción'!B289,'Riesgos de Corrupción'!$B$11:$B$100,0),64),"")</f>
        <v/>
      </c>
      <c r="I289" s="841" t="str">
        <f>IFERROR(INDEX('Controles de Corrupción'!$C$10:$AZ$251,MATCH('Mapa Riesgo Corrupción'!B289,'Controles de Corrupción'!$C$10:$C$251,0),33),"")</f>
        <v/>
      </c>
      <c r="J289" s="841" t="str">
        <f>IFERROR(INDEX('Controles de Corrupción'!$C$10:$AZ$251,MATCH('Mapa Riesgo Corrupción'!B289,'Controles de Corrupción'!$C$10:$C$251,0),36),"")</f>
        <v/>
      </c>
      <c r="K289" s="841" t="str">
        <f>IFERROR(INDEX('Controles de Corrupción'!$C$10:$AZ$251,MATCH('Mapa Riesgo Corrupción'!B289,'Controles de Corrupción'!$C$10:$C$251,0),37),"")</f>
        <v/>
      </c>
      <c r="L289" s="841"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8" t="s">
        <v>883</v>
      </c>
      <c r="B290" s="935"/>
      <c r="C290" s="938"/>
      <c r="D290" s="762"/>
      <c r="E290" s="940"/>
      <c r="F290" s="763"/>
      <c r="G290" s="763"/>
      <c r="H290" s="930"/>
      <c r="I290" s="763"/>
      <c r="J290" s="763"/>
      <c r="K290" s="763"/>
      <c r="L290" s="763"/>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8" t="s">
        <v>884</v>
      </c>
      <c r="B291" s="935"/>
      <c r="C291" s="938"/>
      <c r="D291" s="762"/>
      <c r="E291" s="940"/>
      <c r="F291" s="763"/>
      <c r="G291" s="763"/>
      <c r="H291" s="930"/>
      <c r="I291" s="763"/>
      <c r="J291" s="763"/>
      <c r="K291" s="763"/>
      <c r="L291" s="763"/>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8" t="s">
        <v>885</v>
      </c>
      <c r="B292" s="935"/>
      <c r="C292" s="938"/>
      <c r="D292" s="762"/>
      <c r="E292" s="940"/>
      <c r="F292" s="763"/>
      <c r="G292" s="763"/>
      <c r="H292" s="930"/>
      <c r="I292" s="763"/>
      <c r="J292" s="763"/>
      <c r="K292" s="763"/>
      <c r="L292" s="763"/>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8" t="s">
        <v>886</v>
      </c>
      <c r="B293" s="935"/>
      <c r="C293" s="938"/>
      <c r="D293" s="762"/>
      <c r="E293" s="940"/>
      <c r="F293" s="763"/>
      <c r="G293" s="763"/>
      <c r="H293" s="930"/>
      <c r="I293" s="763"/>
      <c r="J293" s="763"/>
      <c r="K293" s="763"/>
      <c r="L293" s="763"/>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8" t="s">
        <v>887</v>
      </c>
      <c r="B294" s="936"/>
      <c r="C294" s="938"/>
      <c r="D294" s="762"/>
      <c r="E294" s="940"/>
      <c r="F294" s="763"/>
      <c r="G294" s="763"/>
      <c r="H294" s="842"/>
      <c r="I294" s="763"/>
      <c r="J294" s="763"/>
      <c r="K294" s="763"/>
      <c r="L294" s="763"/>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8" t="s">
        <v>888</v>
      </c>
      <c r="B295" s="934"/>
      <c r="C295" s="937" t="str">
        <f>IFERROR(INDEX('Riesgos de Corrupción'!$B$11:$BN$100,MATCH('Mapa Riesgo Corrupción'!B295,'Riesgos de Corrupción'!$B$11:$B$100,0),2),"")</f>
        <v/>
      </c>
      <c r="D295" s="761" t="str">
        <f>IFERROR(INDEX('Riesgos de Corrupción'!$B$11:$BN$100,MATCH('Mapa Riesgo Corrupción'!B295,'Riesgos de Corrupción'!$B$11:$B$100,0),4),"")</f>
        <v/>
      </c>
      <c r="E295" s="939" t="str">
        <f>IFERROR(INDEX('Riesgos de Corrupción'!$B$11:$BN$100,MATCH('Mapa Riesgo Corrupción'!B295,'Riesgos de Corrupción'!$B$11:$B$100,0),5),"")</f>
        <v/>
      </c>
      <c r="F295" s="841" t="str">
        <f>IFERROR(INDEX('Riesgos de Corrupción'!$B$11:$BN$100,MATCH('Mapa Riesgo Corrupción'!B295,'Riesgos de Corrupción'!$B$11:$B$100,0),18),"")</f>
        <v/>
      </c>
      <c r="G295" s="841" t="str">
        <f>IFERROR(INDEX('Riesgos de Corrupción'!$B$11:$BN$100,MATCH('Mapa Riesgo Corrupción'!B295,'Riesgos de Corrupción'!$B$11:$B$100,0),63),"")</f>
        <v/>
      </c>
      <c r="H295" s="929" t="str">
        <f>IFERROR(INDEX('Riesgos de Corrupción'!$B$11:$BN$100,MATCH('Mapa Riesgo Corrupción'!B295,'Riesgos de Corrupción'!$B$11:$B$100,0),64),"")</f>
        <v/>
      </c>
      <c r="I295" s="841" t="str">
        <f>IFERROR(INDEX('Controles de Corrupción'!$C$10:$AZ$251,MATCH('Mapa Riesgo Corrupción'!B295,'Controles de Corrupción'!$C$10:$C$251,0),33),"")</f>
        <v/>
      </c>
      <c r="J295" s="841" t="str">
        <f>IFERROR(INDEX('Controles de Corrupción'!$C$10:$AZ$251,MATCH('Mapa Riesgo Corrupción'!B295,'Controles de Corrupción'!$C$10:$C$251,0),36),"")</f>
        <v/>
      </c>
      <c r="K295" s="841" t="str">
        <f>IFERROR(INDEX('Controles de Corrupción'!$C$10:$AZ$251,MATCH('Mapa Riesgo Corrupción'!B295,'Controles de Corrupción'!$C$10:$C$251,0),37),"")</f>
        <v/>
      </c>
      <c r="L295" s="841"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8" t="s">
        <v>889</v>
      </c>
      <c r="B296" s="935"/>
      <c r="C296" s="938"/>
      <c r="D296" s="762"/>
      <c r="E296" s="940"/>
      <c r="F296" s="763"/>
      <c r="G296" s="763"/>
      <c r="H296" s="930"/>
      <c r="I296" s="763"/>
      <c r="J296" s="763"/>
      <c r="K296" s="763"/>
      <c r="L296" s="763"/>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8" t="s">
        <v>890</v>
      </c>
      <c r="B297" s="935"/>
      <c r="C297" s="938"/>
      <c r="D297" s="762"/>
      <c r="E297" s="940"/>
      <c r="F297" s="763"/>
      <c r="G297" s="763"/>
      <c r="H297" s="930"/>
      <c r="I297" s="763"/>
      <c r="J297" s="763"/>
      <c r="K297" s="763"/>
      <c r="L297" s="763"/>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8" t="s">
        <v>891</v>
      </c>
      <c r="B298" s="935"/>
      <c r="C298" s="938"/>
      <c r="D298" s="762"/>
      <c r="E298" s="940"/>
      <c r="F298" s="763"/>
      <c r="G298" s="763"/>
      <c r="H298" s="930"/>
      <c r="I298" s="763"/>
      <c r="J298" s="763"/>
      <c r="K298" s="763"/>
      <c r="L298" s="763"/>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8" t="s">
        <v>892</v>
      </c>
      <c r="B299" s="935"/>
      <c r="C299" s="938"/>
      <c r="D299" s="762"/>
      <c r="E299" s="940"/>
      <c r="F299" s="763"/>
      <c r="G299" s="763"/>
      <c r="H299" s="930"/>
      <c r="I299" s="763"/>
      <c r="J299" s="763"/>
      <c r="K299" s="763"/>
      <c r="L299" s="763"/>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8" t="s">
        <v>893</v>
      </c>
      <c r="B300" s="936"/>
      <c r="C300" s="938"/>
      <c r="D300" s="762"/>
      <c r="E300" s="940"/>
      <c r="F300" s="763"/>
      <c r="G300" s="763"/>
      <c r="H300" s="842"/>
      <c r="I300" s="763"/>
      <c r="J300" s="763"/>
      <c r="K300" s="763"/>
      <c r="L300" s="763"/>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8" t="s">
        <v>894</v>
      </c>
      <c r="B301" s="934"/>
      <c r="C301" s="937" t="str">
        <f>IFERROR(INDEX('Riesgos de Corrupción'!$B$11:$BN$100,MATCH('Mapa Riesgo Corrupción'!B301,'Riesgos de Corrupción'!$B$11:$B$100,0),2),"")</f>
        <v/>
      </c>
      <c r="D301" s="761" t="str">
        <f>IFERROR(INDEX('Riesgos de Corrupción'!$B$11:$BN$100,MATCH('Mapa Riesgo Corrupción'!B301,'Riesgos de Corrupción'!$B$11:$B$100,0),4),"")</f>
        <v/>
      </c>
      <c r="E301" s="939" t="str">
        <f>IFERROR(INDEX('Riesgos de Corrupción'!$B$11:$BN$100,MATCH('Mapa Riesgo Corrupción'!B301,'Riesgos de Corrupción'!$B$11:$B$100,0),5),"")</f>
        <v/>
      </c>
      <c r="F301" s="841" t="str">
        <f>IFERROR(INDEX('Riesgos de Corrupción'!$B$11:$BN$100,MATCH('Mapa Riesgo Corrupción'!B301,'Riesgos de Corrupción'!$B$11:$B$100,0),18),"")</f>
        <v/>
      </c>
      <c r="G301" s="841" t="str">
        <f>IFERROR(INDEX('Riesgos de Corrupción'!$B$11:$BN$100,MATCH('Mapa Riesgo Corrupción'!B301,'Riesgos de Corrupción'!$B$11:$B$100,0),63),"")</f>
        <v/>
      </c>
      <c r="H301" s="929" t="str">
        <f>IFERROR(INDEX('Riesgos de Corrupción'!$B$11:$BN$100,MATCH('Mapa Riesgo Corrupción'!B301,'Riesgos de Corrupción'!$B$11:$B$100,0),64),"")</f>
        <v/>
      </c>
      <c r="I301" s="841" t="str">
        <f>IFERROR(INDEX('Controles de Corrupción'!$C$10:$AZ$251,MATCH('Mapa Riesgo Corrupción'!B301,'Controles de Corrupción'!$C$10:$C$251,0),33),"")</f>
        <v/>
      </c>
      <c r="J301" s="841" t="str">
        <f>IFERROR(INDEX('Controles de Corrupción'!$C$10:$AZ$251,MATCH('Mapa Riesgo Corrupción'!B301,'Controles de Corrupción'!$C$10:$C$251,0),36),"")</f>
        <v/>
      </c>
      <c r="K301" s="841" t="str">
        <f>IFERROR(INDEX('Controles de Corrupción'!$C$10:$AZ$251,MATCH('Mapa Riesgo Corrupción'!B301,'Controles de Corrupción'!$C$10:$C$251,0),37),"")</f>
        <v/>
      </c>
      <c r="L301" s="841"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8" t="s">
        <v>895</v>
      </c>
      <c r="B302" s="935"/>
      <c r="C302" s="938"/>
      <c r="D302" s="762"/>
      <c r="E302" s="940"/>
      <c r="F302" s="763"/>
      <c r="G302" s="763"/>
      <c r="H302" s="930"/>
      <c r="I302" s="763"/>
      <c r="J302" s="763"/>
      <c r="K302" s="763"/>
      <c r="L302" s="763"/>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8" t="s">
        <v>896</v>
      </c>
      <c r="B303" s="935"/>
      <c r="C303" s="938"/>
      <c r="D303" s="762"/>
      <c r="E303" s="940"/>
      <c r="F303" s="763"/>
      <c r="G303" s="763"/>
      <c r="H303" s="930"/>
      <c r="I303" s="763"/>
      <c r="J303" s="763"/>
      <c r="K303" s="763"/>
      <c r="L303" s="763"/>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8" t="s">
        <v>897</v>
      </c>
      <c r="B304" s="935"/>
      <c r="C304" s="938"/>
      <c r="D304" s="762"/>
      <c r="E304" s="940"/>
      <c r="F304" s="763"/>
      <c r="G304" s="763"/>
      <c r="H304" s="930"/>
      <c r="I304" s="763"/>
      <c r="J304" s="763"/>
      <c r="K304" s="763"/>
      <c r="L304" s="763"/>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8" t="s">
        <v>898</v>
      </c>
      <c r="B305" s="935"/>
      <c r="C305" s="938"/>
      <c r="D305" s="762"/>
      <c r="E305" s="940"/>
      <c r="F305" s="763"/>
      <c r="G305" s="763"/>
      <c r="H305" s="930"/>
      <c r="I305" s="763"/>
      <c r="J305" s="763"/>
      <c r="K305" s="763"/>
      <c r="L305" s="763"/>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8" t="s">
        <v>899</v>
      </c>
      <c r="B306" s="936"/>
      <c r="C306" s="938"/>
      <c r="D306" s="762"/>
      <c r="E306" s="940"/>
      <c r="F306" s="763"/>
      <c r="G306" s="763"/>
      <c r="H306" s="842"/>
      <c r="I306" s="763"/>
      <c r="J306" s="763"/>
      <c r="K306" s="763"/>
      <c r="L306" s="763"/>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8" t="s">
        <v>900</v>
      </c>
      <c r="B307" s="934"/>
      <c r="C307" s="937" t="str">
        <f>IFERROR(INDEX('Riesgos de Corrupción'!$B$11:$BN$100,MATCH('Mapa Riesgo Corrupción'!B307,'Riesgos de Corrupción'!$B$11:$B$100,0),2),"")</f>
        <v/>
      </c>
      <c r="D307" s="761" t="str">
        <f>IFERROR(INDEX('Riesgos de Corrupción'!$B$11:$BN$100,MATCH('Mapa Riesgo Corrupción'!B307,'Riesgos de Corrupción'!$B$11:$B$100,0),4),"")</f>
        <v/>
      </c>
      <c r="E307" s="939" t="str">
        <f>IFERROR(INDEX('Riesgos de Corrupción'!$B$11:$BN$100,MATCH('Mapa Riesgo Corrupción'!B307,'Riesgos de Corrupción'!$B$11:$B$100,0),5),"")</f>
        <v/>
      </c>
      <c r="F307" s="841" t="str">
        <f>IFERROR(INDEX('Riesgos de Corrupción'!$B$11:$BN$100,MATCH('Mapa Riesgo Corrupción'!B307,'Riesgos de Corrupción'!$B$11:$B$100,0),18),"")</f>
        <v/>
      </c>
      <c r="G307" s="841" t="str">
        <f>IFERROR(INDEX('Riesgos de Corrupción'!$B$11:$BN$100,MATCH('Mapa Riesgo Corrupción'!B307,'Riesgos de Corrupción'!$B$11:$B$100,0),63),"")</f>
        <v/>
      </c>
      <c r="H307" s="929" t="str">
        <f>IFERROR(INDEX('Riesgos de Corrupción'!$B$11:$BN$100,MATCH('Mapa Riesgo Corrupción'!B307,'Riesgos de Corrupción'!$B$11:$B$100,0),64),"")</f>
        <v/>
      </c>
      <c r="I307" s="841" t="str">
        <f>IFERROR(INDEX('Controles de Corrupción'!$C$10:$AZ$251,MATCH('Mapa Riesgo Corrupción'!B307,'Controles de Corrupción'!$C$10:$C$251,0),33),"")</f>
        <v/>
      </c>
      <c r="J307" s="841" t="str">
        <f>IFERROR(INDEX('Controles de Corrupción'!$C$10:$AZ$251,MATCH('Mapa Riesgo Corrupción'!B307,'Controles de Corrupción'!$C$10:$C$251,0),36),"")</f>
        <v/>
      </c>
      <c r="K307" s="841" t="str">
        <f>IFERROR(INDEX('Controles de Corrupción'!$C$10:$AZ$251,MATCH('Mapa Riesgo Corrupción'!B307,'Controles de Corrupción'!$C$10:$C$251,0),37),"")</f>
        <v/>
      </c>
      <c r="L307" s="841"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8" t="s">
        <v>901</v>
      </c>
      <c r="B308" s="935"/>
      <c r="C308" s="938"/>
      <c r="D308" s="762"/>
      <c r="E308" s="940"/>
      <c r="F308" s="763"/>
      <c r="G308" s="763"/>
      <c r="H308" s="930"/>
      <c r="I308" s="763"/>
      <c r="J308" s="763"/>
      <c r="K308" s="763"/>
      <c r="L308" s="763"/>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8" t="s">
        <v>902</v>
      </c>
      <c r="B309" s="935"/>
      <c r="C309" s="938"/>
      <c r="D309" s="762"/>
      <c r="E309" s="940"/>
      <c r="F309" s="763"/>
      <c r="G309" s="763"/>
      <c r="H309" s="930"/>
      <c r="I309" s="763"/>
      <c r="J309" s="763"/>
      <c r="K309" s="763"/>
      <c r="L309" s="763"/>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8" t="s">
        <v>903</v>
      </c>
      <c r="B310" s="935"/>
      <c r="C310" s="938"/>
      <c r="D310" s="762"/>
      <c r="E310" s="940"/>
      <c r="F310" s="763"/>
      <c r="G310" s="763"/>
      <c r="H310" s="930"/>
      <c r="I310" s="763"/>
      <c r="J310" s="763"/>
      <c r="K310" s="763"/>
      <c r="L310" s="763"/>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8" t="s">
        <v>904</v>
      </c>
      <c r="B311" s="935"/>
      <c r="C311" s="938"/>
      <c r="D311" s="762"/>
      <c r="E311" s="940"/>
      <c r="F311" s="763"/>
      <c r="G311" s="763"/>
      <c r="H311" s="930"/>
      <c r="I311" s="763"/>
      <c r="J311" s="763"/>
      <c r="K311" s="763"/>
      <c r="L311" s="763"/>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8" t="s">
        <v>905</v>
      </c>
      <c r="B312" s="936"/>
      <c r="C312" s="938"/>
      <c r="D312" s="762"/>
      <c r="E312" s="940"/>
      <c r="F312" s="763"/>
      <c r="G312" s="763"/>
      <c r="H312" s="842"/>
      <c r="I312" s="763"/>
      <c r="J312" s="763"/>
      <c r="K312" s="763"/>
      <c r="L312" s="763"/>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8" t="s">
        <v>906</v>
      </c>
      <c r="B313" s="934"/>
      <c r="C313" s="937" t="str">
        <f>IFERROR(INDEX('Riesgos de Corrupción'!$B$11:$BN$100,MATCH('Mapa Riesgo Corrupción'!B313,'Riesgos de Corrupción'!$B$11:$B$100,0),2),"")</f>
        <v/>
      </c>
      <c r="D313" s="761" t="str">
        <f>IFERROR(INDEX('Riesgos de Corrupción'!$B$11:$BN$100,MATCH('Mapa Riesgo Corrupción'!B313,'Riesgos de Corrupción'!$B$11:$B$100,0),4),"")</f>
        <v/>
      </c>
      <c r="E313" s="939" t="str">
        <f>IFERROR(INDEX('Riesgos de Corrupción'!$B$11:$BN$100,MATCH('Mapa Riesgo Corrupción'!B313,'Riesgos de Corrupción'!$B$11:$B$100,0),5),"")</f>
        <v/>
      </c>
      <c r="F313" s="841" t="str">
        <f>IFERROR(INDEX('Riesgos de Corrupción'!$B$11:$BN$100,MATCH('Mapa Riesgo Corrupción'!B313,'Riesgos de Corrupción'!$B$11:$B$100,0),18),"")</f>
        <v/>
      </c>
      <c r="G313" s="841" t="str">
        <f>IFERROR(INDEX('Riesgos de Corrupción'!$B$11:$BN$100,MATCH('Mapa Riesgo Corrupción'!B313,'Riesgos de Corrupción'!$B$11:$B$100,0),63),"")</f>
        <v/>
      </c>
      <c r="H313" s="929" t="str">
        <f>IFERROR(INDEX('Riesgos de Corrupción'!$B$11:$BN$100,MATCH('Mapa Riesgo Corrupción'!B313,'Riesgos de Corrupción'!$B$11:$B$100,0),64),"")</f>
        <v/>
      </c>
      <c r="I313" s="841" t="str">
        <f>IFERROR(INDEX('Controles de Corrupción'!$C$10:$AZ$251,MATCH('Mapa Riesgo Corrupción'!B313,'Controles de Corrupción'!$C$10:$C$251,0),33),"")</f>
        <v/>
      </c>
      <c r="J313" s="841" t="str">
        <f>IFERROR(INDEX('Controles de Corrupción'!$C$10:$AZ$251,MATCH('Mapa Riesgo Corrupción'!B313,'Controles de Corrupción'!$C$10:$C$251,0),36),"")</f>
        <v/>
      </c>
      <c r="K313" s="841" t="str">
        <f>IFERROR(INDEX('Controles de Corrupción'!$C$10:$AZ$251,MATCH('Mapa Riesgo Corrupción'!B313,'Controles de Corrupción'!$C$10:$C$251,0),37),"")</f>
        <v/>
      </c>
      <c r="L313" s="841"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8" t="s">
        <v>907</v>
      </c>
      <c r="B314" s="935"/>
      <c r="C314" s="938"/>
      <c r="D314" s="762"/>
      <c r="E314" s="940"/>
      <c r="F314" s="763"/>
      <c r="G314" s="763"/>
      <c r="H314" s="930"/>
      <c r="I314" s="763"/>
      <c r="J314" s="763"/>
      <c r="K314" s="763"/>
      <c r="L314" s="763"/>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8" t="s">
        <v>908</v>
      </c>
      <c r="B315" s="935"/>
      <c r="C315" s="938"/>
      <c r="D315" s="762"/>
      <c r="E315" s="940"/>
      <c r="F315" s="763"/>
      <c r="G315" s="763"/>
      <c r="H315" s="930"/>
      <c r="I315" s="763"/>
      <c r="J315" s="763"/>
      <c r="K315" s="763"/>
      <c r="L315" s="763"/>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8" t="s">
        <v>909</v>
      </c>
      <c r="B316" s="935"/>
      <c r="C316" s="938"/>
      <c r="D316" s="762"/>
      <c r="E316" s="940"/>
      <c r="F316" s="763"/>
      <c r="G316" s="763"/>
      <c r="H316" s="930"/>
      <c r="I316" s="763"/>
      <c r="J316" s="763"/>
      <c r="K316" s="763"/>
      <c r="L316" s="763"/>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8" t="s">
        <v>910</v>
      </c>
      <c r="B317" s="935"/>
      <c r="C317" s="938"/>
      <c r="D317" s="762"/>
      <c r="E317" s="940"/>
      <c r="F317" s="763"/>
      <c r="G317" s="763"/>
      <c r="H317" s="930"/>
      <c r="I317" s="763"/>
      <c r="J317" s="763"/>
      <c r="K317" s="763"/>
      <c r="L317" s="763"/>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8" t="s">
        <v>911</v>
      </c>
      <c r="B318" s="936"/>
      <c r="C318" s="938"/>
      <c r="D318" s="762"/>
      <c r="E318" s="940"/>
      <c r="F318" s="763"/>
      <c r="G318" s="763"/>
      <c r="H318" s="842"/>
      <c r="I318" s="763"/>
      <c r="J318" s="763"/>
      <c r="K318" s="763"/>
      <c r="L318" s="763"/>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8" t="s">
        <v>912</v>
      </c>
      <c r="B319" s="934"/>
      <c r="C319" s="937" t="str">
        <f>IFERROR(INDEX('Riesgos de Corrupción'!$B$11:$BN$100,MATCH('Mapa Riesgo Corrupción'!B319,'Riesgos de Corrupción'!$B$11:$B$100,0),2),"")</f>
        <v/>
      </c>
      <c r="D319" s="761" t="str">
        <f>IFERROR(INDEX('Riesgos de Corrupción'!$B$11:$BN$100,MATCH('Mapa Riesgo Corrupción'!B319,'Riesgos de Corrupción'!$B$11:$B$100,0),4),"")</f>
        <v/>
      </c>
      <c r="E319" s="939" t="str">
        <f>IFERROR(INDEX('Riesgos de Corrupción'!$B$11:$BN$100,MATCH('Mapa Riesgo Corrupción'!B319,'Riesgos de Corrupción'!$B$11:$B$100,0),5),"")</f>
        <v/>
      </c>
      <c r="F319" s="841" t="str">
        <f>IFERROR(INDEX('Riesgos de Corrupción'!$B$11:$BN$100,MATCH('Mapa Riesgo Corrupción'!B319,'Riesgos de Corrupción'!$B$11:$B$100,0),18),"")</f>
        <v/>
      </c>
      <c r="G319" s="841" t="str">
        <f>IFERROR(INDEX('Riesgos de Corrupción'!$B$11:$BN$100,MATCH('Mapa Riesgo Corrupción'!B319,'Riesgos de Corrupción'!$B$11:$B$100,0),63),"")</f>
        <v/>
      </c>
      <c r="H319" s="929" t="str">
        <f>IFERROR(INDEX('Riesgos de Corrupción'!$B$11:$BN$100,MATCH('Mapa Riesgo Corrupción'!B319,'Riesgos de Corrupción'!$B$11:$B$100,0),64),"")</f>
        <v/>
      </c>
      <c r="I319" s="841" t="str">
        <f>IFERROR(INDEX('Controles de Corrupción'!$C$10:$AZ$251,MATCH('Mapa Riesgo Corrupción'!B319,'Controles de Corrupción'!$C$10:$C$251,0),33),"")</f>
        <v/>
      </c>
      <c r="J319" s="841" t="str">
        <f>IFERROR(INDEX('Controles de Corrupción'!$C$10:$AZ$251,MATCH('Mapa Riesgo Corrupción'!B319,'Controles de Corrupción'!$C$10:$C$251,0),36),"")</f>
        <v/>
      </c>
      <c r="K319" s="841" t="str">
        <f>IFERROR(INDEX('Controles de Corrupción'!$C$10:$AZ$251,MATCH('Mapa Riesgo Corrupción'!B319,'Controles de Corrupción'!$C$10:$C$251,0),37),"")</f>
        <v/>
      </c>
      <c r="L319" s="841"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8" t="s">
        <v>913</v>
      </c>
      <c r="B320" s="935"/>
      <c r="C320" s="938"/>
      <c r="D320" s="762"/>
      <c r="E320" s="940"/>
      <c r="F320" s="763"/>
      <c r="G320" s="763"/>
      <c r="H320" s="930"/>
      <c r="I320" s="763"/>
      <c r="J320" s="763"/>
      <c r="K320" s="763"/>
      <c r="L320" s="763"/>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8" t="s">
        <v>914</v>
      </c>
      <c r="B321" s="935"/>
      <c r="C321" s="938"/>
      <c r="D321" s="762"/>
      <c r="E321" s="940"/>
      <c r="F321" s="763"/>
      <c r="G321" s="763"/>
      <c r="H321" s="930"/>
      <c r="I321" s="763"/>
      <c r="J321" s="763"/>
      <c r="K321" s="763"/>
      <c r="L321" s="763"/>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8" t="s">
        <v>915</v>
      </c>
      <c r="B322" s="935"/>
      <c r="C322" s="938"/>
      <c r="D322" s="762"/>
      <c r="E322" s="940"/>
      <c r="F322" s="763"/>
      <c r="G322" s="763"/>
      <c r="H322" s="930"/>
      <c r="I322" s="763"/>
      <c r="J322" s="763"/>
      <c r="K322" s="763"/>
      <c r="L322" s="763"/>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8" t="s">
        <v>916</v>
      </c>
      <c r="B323" s="935"/>
      <c r="C323" s="938"/>
      <c r="D323" s="762"/>
      <c r="E323" s="940"/>
      <c r="F323" s="763"/>
      <c r="G323" s="763"/>
      <c r="H323" s="930"/>
      <c r="I323" s="763"/>
      <c r="J323" s="763"/>
      <c r="K323" s="763"/>
      <c r="L323" s="763"/>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8" t="s">
        <v>917</v>
      </c>
      <c r="B324" s="936"/>
      <c r="C324" s="938"/>
      <c r="D324" s="762"/>
      <c r="E324" s="940"/>
      <c r="F324" s="763"/>
      <c r="G324" s="763"/>
      <c r="H324" s="842"/>
      <c r="I324" s="763"/>
      <c r="J324" s="763"/>
      <c r="K324" s="763"/>
      <c r="L324" s="763"/>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8" t="s">
        <v>918</v>
      </c>
      <c r="B325" s="934"/>
      <c r="C325" s="937" t="str">
        <f>IFERROR(INDEX('Riesgos de Corrupción'!$B$11:$BN$100,MATCH('Mapa Riesgo Corrupción'!B325,'Riesgos de Corrupción'!$B$11:$B$100,0),2),"")</f>
        <v/>
      </c>
      <c r="D325" s="761" t="str">
        <f>IFERROR(INDEX('Riesgos de Corrupción'!$B$11:$BN$100,MATCH('Mapa Riesgo Corrupción'!B325,'Riesgos de Corrupción'!$B$11:$B$100,0),4),"")</f>
        <v/>
      </c>
      <c r="E325" s="939" t="str">
        <f>IFERROR(INDEX('Riesgos de Corrupción'!$B$11:$BN$100,MATCH('Mapa Riesgo Corrupción'!B325,'Riesgos de Corrupción'!$B$11:$B$100,0),5),"")</f>
        <v/>
      </c>
      <c r="F325" s="841" t="str">
        <f>IFERROR(INDEX('Riesgos de Corrupción'!$B$11:$BN$100,MATCH('Mapa Riesgo Corrupción'!B325,'Riesgos de Corrupción'!$B$11:$B$100,0),18),"")</f>
        <v/>
      </c>
      <c r="G325" s="841" t="str">
        <f>IFERROR(INDEX('Riesgos de Corrupción'!$B$11:$BN$100,MATCH('Mapa Riesgo Corrupción'!B325,'Riesgos de Corrupción'!$B$11:$B$100,0),63),"")</f>
        <v/>
      </c>
      <c r="H325" s="929" t="str">
        <f>IFERROR(INDEX('Riesgos de Corrupción'!$B$11:$BN$100,MATCH('Mapa Riesgo Corrupción'!B325,'Riesgos de Corrupción'!$B$11:$B$100,0),64),"")</f>
        <v/>
      </c>
      <c r="I325" s="841" t="str">
        <f>IFERROR(INDEX('Controles de Corrupción'!$C$10:$AZ$251,MATCH('Mapa Riesgo Corrupción'!B325,'Controles de Corrupción'!$C$10:$C$251,0),33),"")</f>
        <v/>
      </c>
      <c r="J325" s="841" t="str">
        <f>IFERROR(INDEX('Controles de Corrupción'!$C$10:$AZ$251,MATCH('Mapa Riesgo Corrupción'!B325,'Controles de Corrupción'!$C$10:$C$251,0),36),"")</f>
        <v/>
      </c>
      <c r="K325" s="841" t="str">
        <f>IFERROR(INDEX('Controles de Corrupción'!$C$10:$AZ$251,MATCH('Mapa Riesgo Corrupción'!B325,'Controles de Corrupción'!$C$10:$C$251,0),37),"")</f>
        <v/>
      </c>
      <c r="L325" s="841"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8" t="s">
        <v>919</v>
      </c>
      <c r="B326" s="935"/>
      <c r="C326" s="938"/>
      <c r="D326" s="762"/>
      <c r="E326" s="940"/>
      <c r="F326" s="763"/>
      <c r="G326" s="763"/>
      <c r="H326" s="930"/>
      <c r="I326" s="763"/>
      <c r="J326" s="763"/>
      <c r="K326" s="763"/>
      <c r="L326" s="763"/>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8" t="s">
        <v>920</v>
      </c>
      <c r="B327" s="935"/>
      <c r="C327" s="938"/>
      <c r="D327" s="762"/>
      <c r="E327" s="940"/>
      <c r="F327" s="763"/>
      <c r="G327" s="763"/>
      <c r="H327" s="930"/>
      <c r="I327" s="763"/>
      <c r="J327" s="763"/>
      <c r="K327" s="763"/>
      <c r="L327" s="763"/>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8" t="s">
        <v>921</v>
      </c>
      <c r="B328" s="935"/>
      <c r="C328" s="938"/>
      <c r="D328" s="762"/>
      <c r="E328" s="940"/>
      <c r="F328" s="763"/>
      <c r="G328" s="763"/>
      <c r="H328" s="930"/>
      <c r="I328" s="763"/>
      <c r="J328" s="763"/>
      <c r="K328" s="763"/>
      <c r="L328" s="763"/>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8" t="s">
        <v>922</v>
      </c>
      <c r="B329" s="935"/>
      <c r="C329" s="938"/>
      <c r="D329" s="762"/>
      <c r="E329" s="940"/>
      <c r="F329" s="763"/>
      <c r="G329" s="763"/>
      <c r="H329" s="930"/>
      <c r="I329" s="763"/>
      <c r="J329" s="763"/>
      <c r="K329" s="763"/>
      <c r="L329" s="763"/>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8" t="s">
        <v>923</v>
      </c>
      <c r="B330" s="936"/>
      <c r="C330" s="938"/>
      <c r="D330" s="762"/>
      <c r="E330" s="940"/>
      <c r="F330" s="763"/>
      <c r="G330" s="763"/>
      <c r="H330" s="842"/>
      <c r="I330" s="763"/>
      <c r="J330" s="763"/>
      <c r="K330" s="763"/>
      <c r="L330" s="763"/>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8" t="s">
        <v>924</v>
      </c>
      <c r="B331" s="934"/>
      <c r="C331" s="937" t="str">
        <f>IFERROR(INDEX('Riesgos de Corrupción'!$B$11:$BN$100,MATCH('Mapa Riesgo Corrupción'!B331,'Riesgos de Corrupción'!$B$11:$B$100,0),2),"")</f>
        <v/>
      </c>
      <c r="D331" s="761" t="str">
        <f>IFERROR(INDEX('Riesgos de Corrupción'!$B$11:$BN$100,MATCH('Mapa Riesgo Corrupción'!B331,'Riesgos de Corrupción'!$B$11:$B$100,0),4),"")</f>
        <v/>
      </c>
      <c r="E331" s="939" t="str">
        <f>IFERROR(INDEX('Riesgos de Corrupción'!$B$11:$BN$100,MATCH('Mapa Riesgo Corrupción'!B331,'Riesgos de Corrupción'!$B$11:$B$100,0),5),"")</f>
        <v/>
      </c>
      <c r="F331" s="841" t="str">
        <f>IFERROR(INDEX('Riesgos de Corrupción'!$B$11:$BN$100,MATCH('Mapa Riesgo Corrupción'!B331,'Riesgos de Corrupción'!$B$11:$B$100,0),18),"")</f>
        <v/>
      </c>
      <c r="G331" s="841" t="str">
        <f>IFERROR(INDEX('Riesgos de Corrupción'!$B$11:$BN$100,MATCH('Mapa Riesgo Corrupción'!B331,'Riesgos de Corrupción'!$B$11:$B$100,0),63),"")</f>
        <v/>
      </c>
      <c r="H331" s="929" t="str">
        <f>IFERROR(INDEX('Riesgos de Corrupción'!$B$11:$BN$100,MATCH('Mapa Riesgo Corrupción'!B331,'Riesgos de Corrupción'!$B$11:$B$100,0),64),"")</f>
        <v/>
      </c>
      <c r="I331" s="841" t="str">
        <f>IFERROR(INDEX('Controles de Corrupción'!$C$10:$AZ$251,MATCH('Mapa Riesgo Corrupción'!B331,'Controles de Corrupción'!$C$10:$C$251,0),33),"")</f>
        <v/>
      </c>
      <c r="J331" s="841" t="str">
        <f>IFERROR(INDEX('Controles de Corrupción'!$C$10:$AZ$251,MATCH('Mapa Riesgo Corrupción'!B331,'Controles de Corrupción'!$C$10:$C$251,0),36),"")</f>
        <v/>
      </c>
      <c r="K331" s="841" t="str">
        <f>IFERROR(INDEX('Controles de Corrupción'!$C$10:$AZ$251,MATCH('Mapa Riesgo Corrupción'!B331,'Controles de Corrupción'!$C$10:$C$251,0),37),"")</f>
        <v/>
      </c>
      <c r="L331" s="841"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8" t="s">
        <v>925</v>
      </c>
      <c r="B332" s="935"/>
      <c r="C332" s="938"/>
      <c r="D332" s="762"/>
      <c r="E332" s="940"/>
      <c r="F332" s="763"/>
      <c r="G332" s="763"/>
      <c r="H332" s="930"/>
      <c r="I332" s="763"/>
      <c r="J332" s="763"/>
      <c r="K332" s="763"/>
      <c r="L332" s="763"/>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8" t="s">
        <v>926</v>
      </c>
      <c r="B333" s="935"/>
      <c r="C333" s="938"/>
      <c r="D333" s="762"/>
      <c r="E333" s="940"/>
      <c r="F333" s="763"/>
      <c r="G333" s="763"/>
      <c r="H333" s="930"/>
      <c r="I333" s="763"/>
      <c r="J333" s="763"/>
      <c r="K333" s="763"/>
      <c r="L333" s="763"/>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8" t="s">
        <v>927</v>
      </c>
      <c r="B334" s="935"/>
      <c r="C334" s="938"/>
      <c r="D334" s="762"/>
      <c r="E334" s="940"/>
      <c r="F334" s="763"/>
      <c r="G334" s="763"/>
      <c r="H334" s="930"/>
      <c r="I334" s="763"/>
      <c r="J334" s="763"/>
      <c r="K334" s="763"/>
      <c r="L334" s="763"/>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8" t="s">
        <v>928</v>
      </c>
      <c r="B335" s="935"/>
      <c r="C335" s="938"/>
      <c r="D335" s="762"/>
      <c r="E335" s="940"/>
      <c r="F335" s="763"/>
      <c r="G335" s="763"/>
      <c r="H335" s="930"/>
      <c r="I335" s="763"/>
      <c r="J335" s="763"/>
      <c r="K335" s="763"/>
      <c r="L335" s="763"/>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8" t="s">
        <v>929</v>
      </c>
      <c r="B336" s="936"/>
      <c r="C336" s="938"/>
      <c r="D336" s="762"/>
      <c r="E336" s="940"/>
      <c r="F336" s="763"/>
      <c r="G336" s="763"/>
      <c r="H336" s="842"/>
      <c r="I336" s="763"/>
      <c r="J336" s="763"/>
      <c r="K336" s="763"/>
      <c r="L336" s="763"/>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8" t="s">
        <v>930</v>
      </c>
      <c r="B337" s="934"/>
      <c r="C337" s="937" t="str">
        <f>IFERROR(INDEX('Riesgos de Corrupción'!$B$11:$BN$100,MATCH('Mapa Riesgo Corrupción'!B337,'Riesgos de Corrupción'!$B$11:$B$100,0),2),"")</f>
        <v/>
      </c>
      <c r="D337" s="761" t="str">
        <f>IFERROR(INDEX('Riesgos de Corrupción'!$B$11:$BN$100,MATCH('Mapa Riesgo Corrupción'!B337,'Riesgos de Corrupción'!$B$11:$B$100,0),4),"")</f>
        <v/>
      </c>
      <c r="E337" s="939" t="str">
        <f>IFERROR(INDEX('Riesgos de Corrupción'!$B$11:$BN$100,MATCH('Mapa Riesgo Corrupción'!B337,'Riesgos de Corrupción'!$B$11:$B$100,0),5),"")</f>
        <v/>
      </c>
      <c r="F337" s="841" t="str">
        <f>IFERROR(INDEX('Riesgos de Corrupción'!$B$11:$BN$100,MATCH('Mapa Riesgo Corrupción'!B337,'Riesgos de Corrupción'!$B$11:$B$100,0),18),"")</f>
        <v/>
      </c>
      <c r="G337" s="841" t="str">
        <f>IFERROR(INDEX('Riesgos de Corrupción'!$B$11:$BN$100,MATCH('Mapa Riesgo Corrupción'!B337,'Riesgos de Corrupción'!$B$11:$B$100,0),63),"")</f>
        <v/>
      </c>
      <c r="H337" s="929" t="str">
        <f>IFERROR(INDEX('Riesgos de Corrupción'!$B$11:$BN$100,MATCH('Mapa Riesgo Corrupción'!B337,'Riesgos de Corrupción'!$B$11:$B$100,0),64),"")</f>
        <v/>
      </c>
      <c r="I337" s="841" t="str">
        <f>IFERROR(INDEX('Controles de Corrupción'!$C$10:$AZ$251,MATCH('Mapa Riesgo Corrupción'!B337,'Controles de Corrupción'!$C$10:$C$251,0),33),"")</f>
        <v/>
      </c>
      <c r="J337" s="841" t="str">
        <f>IFERROR(INDEX('Controles de Corrupción'!$C$10:$AZ$251,MATCH('Mapa Riesgo Corrupción'!B337,'Controles de Corrupción'!$C$10:$C$251,0),36),"")</f>
        <v/>
      </c>
      <c r="K337" s="841" t="str">
        <f>IFERROR(INDEX('Controles de Corrupción'!$C$10:$AZ$251,MATCH('Mapa Riesgo Corrupción'!B337,'Controles de Corrupción'!$C$10:$C$251,0),37),"")</f>
        <v/>
      </c>
      <c r="L337" s="841"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8" t="s">
        <v>931</v>
      </c>
      <c r="B338" s="935"/>
      <c r="C338" s="938"/>
      <c r="D338" s="762"/>
      <c r="E338" s="940"/>
      <c r="F338" s="763"/>
      <c r="G338" s="763"/>
      <c r="H338" s="930"/>
      <c r="I338" s="763"/>
      <c r="J338" s="763"/>
      <c r="K338" s="763"/>
      <c r="L338" s="763"/>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8" t="s">
        <v>932</v>
      </c>
      <c r="B339" s="935"/>
      <c r="C339" s="938"/>
      <c r="D339" s="762"/>
      <c r="E339" s="940"/>
      <c r="F339" s="763"/>
      <c r="G339" s="763"/>
      <c r="H339" s="930"/>
      <c r="I339" s="763"/>
      <c r="J339" s="763"/>
      <c r="K339" s="763"/>
      <c r="L339" s="763"/>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8" t="s">
        <v>933</v>
      </c>
      <c r="B340" s="935"/>
      <c r="C340" s="938"/>
      <c r="D340" s="762"/>
      <c r="E340" s="940"/>
      <c r="F340" s="763"/>
      <c r="G340" s="763"/>
      <c r="H340" s="930"/>
      <c r="I340" s="763"/>
      <c r="J340" s="763"/>
      <c r="K340" s="763"/>
      <c r="L340" s="763"/>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8" t="s">
        <v>934</v>
      </c>
      <c r="B341" s="935"/>
      <c r="C341" s="938"/>
      <c r="D341" s="762"/>
      <c r="E341" s="940"/>
      <c r="F341" s="763"/>
      <c r="G341" s="763"/>
      <c r="H341" s="930"/>
      <c r="I341" s="763"/>
      <c r="J341" s="763"/>
      <c r="K341" s="763"/>
      <c r="L341" s="763"/>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8" t="s">
        <v>935</v>
      </c>
      <c r="B342" s="936"/>
      <c r="C342" s="938"/>
      <c r="D342" s="762"/>
      <c r="E342" s="940"/>
      <c r="F342" s="763"/>
      <c r="G342" s="763"/>
      <c r="H342" s="842"/>
      <c r="I342" s="763"/>
      <c r="J342" s="763"/>
      <c r="K342" s="763"/>
      <c r="L342" s="763"/>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8" t="s">
        <v>936</v>
      </c>
      <c r="B343" s="934"/>
      <c r="C343" s="937" t="str">
        <f>IFERROR(INDEX('Riesgos de Corrupción'!$B$11:$BN$100,MATCH('Mapa Riesgo Corrupción'!B343,'Riesgos de Corrupción'!$B$11:$B$100,0),2),"")</f>
        <v/>
      </c>
      <c r="D343" s="761" t="str">
        <f>IFERROR(INDEX('Riesgos de Corrupción'!$B$11:$BN$100,MATCH('Mapa Riesgo Corrupción'!B343,'Riesgos de Corrupción'!$B$11:$B$100,0),4),"")</f>
        <v/>
      </c>
      <c r="E343" s="939" t="str">
        <f>IFERROR(INDEX('Riesgos de Corrupción'!$B$11:$BN$100,MATCH('Mapa Riesgo Corrupción'!B343,'Riesgos de Corrupción'!$B$11:$B$100,0),5),"")</f>
        <v/>
      </c>
      <c r="F343" s="841" t="str">
        <f>IFERROR(INDEX('Riesgos de Corrupción'!$B$11:$BN$100,MATCH('Mapa Riesgo Corrupción'!B343,'Riesgos de Corrupción'!$B$11:$B$100,0),18),"")</f>
        <v/>
      </c>
      <c r="G343" s="841" t="str">
        <f>IFERROR(INDEX('Riesgos de Corrupción'!$B$11:$BN$100,MATCH('Mapa Riesgo Corrupción'!B343,'Riesgos de Corrupción'!$B$11:$B$100,0),63),"")</f>
        <v/>
      </c>
      <c r="H343" s="929" t="str">
        <f>IFERROR(INDEX('Riesgos de Corrupción'!$B$11:$BN$100,MATCH('Mapa Riesgo Corrupción'!B343,'Riesgos de Corrupción'!$B$11:$B$100,0),64),"")</f>
        <v/>
      </c>
      <c r="I343" s="841" t="str">
        <f>IFERROR(INDEX('Controles de Corrupción'!$C$10:$AZ$251,MATCH('Mapa Riesgo Corrupción'!B343,'Controles de Corrupción'!$C$10:$C$251,0),33),"")</f>
        <v/>
      </c>
      <c r="J343" s="841" t="str">
        <f>IFERROR(INDEX('Controles de Corrupción'!$C$10:$AZ$251,MATCH('Mapa Riesgo Corrupción'!B343,'Controles de Corrupción'!$C$10:$C$251,0),36),"")</f>
        <v/>
      </c>
      <c r="K343" s="841" t="str">
        <f>IFERROR(INDEX('Controles de Corrupción'!$C$10:$AZ$251,MATCH('Mapa Riesgo Corrupción'!B343,'Controles de Corrupción'!$C$10:$C$251,0),37),"")</f>
        <v/>
      </c>
      <c r="L343" s="841"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8" t="s">
        <v>937</v>
      </c>
      <c r="B344" s="935"/>
      <c r="C344" s="938"/>
      <c r="D344" s="762"/>
      <c r="E344" s="940"/>
      <c r="F344" s="763"/>
      <c r="G344" s="763"/>
      <c r="H344" s="930"/>
      <c r="I344" s="763"/>
      <c r="J344" s="763"/>
      <c r="K344" s="763"/>
      <c r="L344" s="763"/>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8" t="s">
        <v>938</v>
      </c>
      <c r="B345" s="935"/>
      <c r="C345" s="938"/>
      <c r="D345" s="762"/>
      <c r="E345" s="940"/>
      <c r="F345" s="763"/>
      <c r="G345" s="763"/>
      <c r="H345" s="930"/>
      <c r="I345" s="763"/>
      <c r="J345" s="763"/>
      <c r="K345" s="763"/>
      <c r="L345" s="763"/>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8" t="s">
        <v>939</v>
      </c>
      <c r="B346" s="935"/>
      <c r="C346" s="938"/>
      <c r="D346" s="762"/>
      <c r="E346" s="940"/>
      <c r="F346" s="763"/>
      <c r="G346" s="763"/>
      <c r="H346" s="930"/>
      <c r="I346" s="763"/>
      <c r="J346" s="763"/>
      <c r="K346" s="763"/>
      <c r="L346" s="763"/>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8" t="s">
        <v>940</v>
      </c>
      <c r="B347" s="935"/>
      <c r="C347" s="938"/>
      <c r="D347" s="762"/>
      <c r="E347" s="940"/>
      <c r="F347" s="763"/>
      <c r="G347" s="763"/>
      <c r="H347" s="930"/>
      <c r="I347" s="763"/>
      <c r="J347" s="763"/>
      <c r="K347" s="763"/>
      <c r="L347" s="763"/>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8" t="s">
        <v>941</v>
      </c>
      <c r="B348" s="936"/>
      <c r="C348" s="938"/>
      <c r="D348" s="762"/>
      <c r="E348" s="940"/>
      <c r="F348" s="763"/>
      <c r="G348" s="763"/>
      <c r="H348" s="842"/>
      <c r="I348" s="763"/>
      <c r="J348" s="763"/>
      <c r="K348" s="763"/>
      <c r="L348" s="763"/>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8" t="s">
        <v>942</v>
      </c>
      <c r="B349" s="934"/>
      <c r="C349" s="937" t="str">
        <f>IFERROR(INDEX('Riesgos de Corrupción'!$B$11:$BN$100,MATCH('Mapa Riesgo Corrupción'!B349,'Riesgos de Corrupción'!$B$11:$B$100,0),2),"")</f>
        <v/>
      </c>
      <c r="D349" s="761" t="str">
        <f>IFERROR(INDEX('Riesgos de Corrupción'!$B$11:$BN$100,MATCH('Mapa Riesgo Corrupción'!B349,'Riesgos de Corrupción'!$B$11:$B$100,0),4),"")</f>
        <v/>
      </c>
      <c r="E349" s="939" t="str">
        <f>IFERROR(INDEX('Riesgos de Corrupción'!$B$11:$BN$100,MATCH('Mapa Riesgo Corrupción'!B349,'Riesgos de Corrupción'!$B$11:$B$100,0),5),"")</f>
        <v/>
      </c>
      <c r="F349" s="841" t="str">
        <f>IFERROR(INDEX('Riesgos de Corrupción'!$B$11:$BN$100,MATCH('Mapa Riesgo Corrupción'!B349,'Riesgos de Corrupción'!$B$11:$B$100,0),18),"")</f>
        <v/>
      </c>
      <c r="G349" s="841" t="str">
        <f>IFERROR(INDEX('Riesgos de Corrupción'!$B$11:$BN$100,MATCH('Mapa Riesgo Corrupción'!B349,'Riesgos de Corrupción'!$B$11:$B$100,0),63),"")</f>
        <v/>
      </c>
      <c r="H349" s="929" t="str">
        <f>IFERROR(INDEX('Riesgos de Corrupción'!$B$11:$BN$100,MATCH('Mapa Riesgo Corrupción'!B349,'Riesgos de Corrupción'!$B$11:$B$100,0),64),"")</f>
        <v/>
      </c>
      <c r="I349" s="841" t="str">
        <f>IFERROR(INDEX('Controles de Corrupción'!$C$10:$AZ$251,MATCH('Mapa Riesgo Corrupción'!B349,'Controles de Corrupción'!$C$10:$C$251,0),33),"")</f>
        <v/>
      </c>
      <c r="J349" s="841" t="str">
        <f>IFERROR(INDEX('Controles de Corrupción'!$C$10:$AZ$251,MATCH('Mapa Riesgo Corrupción'!B349,'Controles de Corrupción'!$C$10:$C$251,0),36),"")</f>
        <v/>
      </c>
      <c r="K349" s="841" t="str">
        <f>IFERROR(INDEX('Controles de Corrupción'!$C$10:$AZ$251,MATCH('Mapa Riesgo Corrupción'!B349,'Controles de Corrupción'!$C$10:$C$251,0),37),"")</f>
        <v/>
      </c>
      <c r="L349" s="841"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8" t="s">
        <v>943</v>
      </c>
      <c r="B350" s="935"/>
      <c r="C350" s="938"/>
      <c r="D350" s="762"/>
      <c r="E350" s="940"/>
      <c r="F350" s="763"/>
      <c r="G350" s="763"/>
      <c r="H350" s="930"/>
      <c r="I350" s="763"/>
      <c r="J350" s="763"/>
      <c r="K350" s="763"/>
      <c r="L350" s="763"/>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8" t="s">
        <v>944</v>
      </c>
      <c r="B351" s="935"/>
      <c r="C351" s="938"/>
      <c r="D351" s="762"/>
      <c r="E351" s="940"/>
      <c r="F351" s="763"/>
      <c r="G351" s="763"/>
      <c r="H351" s="930"/>
      <c r="I351" s="763"/>
      <c r="J351" s="763"/>
      <c r="K351" s="763"/>
      <c r="L351" s="763"/>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8" t="s">
        <v>945</v>
      </c>
      <c r="B352" s="935"/>
      <c r="C352" s="938"/>
      <c r="D352" s="762"/>
      <c r="E352" s="940"/>
      <c r="F352" s="763"/>
      <c r="G352" s="763"/>
      <c r="H352" s="930"/>
      <c r="I352" s="763"/>
      <c r="J352" s="763"/>
      <c r="K352" s="763"/>
      <c r="L352" s="763"/>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8" t="s">
        <v>946</v>
      </c>
      <c r="B353" s="935"/>
      <c r="C353" s="938"/>
      <c r="D353" s="762"/>
      <c r="E353" s="940"/>
      <c r="F353" s="763"/>
      <c r="G353" s="763"/>
      <c r="H353" s="930"/>
      <c r="I353" s="763"/>
      <c r="J353" s="763"/>
      <c r="K353" s="763"/>
      <c r="L353" s="763"/>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8" t="s">
        <v>947</v>
      </c>
      <c r="B354" s="936"/>
      <c r="C354" s="938"/>
      <c r="D354" s="762"/>
      <c r="E354" s="940"/>
      <c r="F354" s="763"/>
      <c r="G354" s="763"/>
      <c r="H354" s="842"/>
      <c r="I354" s="763"/>
      <c r="J354" s="763"/>
      <c r="K354" s="763"/>
      <c r="L354" s="763"/>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8" t="s">
        <v>948</v>
      </c>
      <c r="B355" s="934"/>
      <c r="C355" s="937" t="str">
        <f>IFERROR(INDEX('Riesgos de Corrupción'!$B$11:$BN$100,MATCH('Mapa Riesgo Corrupción'!B355,'Riesgos de Corrupción'!$B$11:$B$100,0),2),"")</f>
        <v/>
      </c>
      <c r="D355" s="761" t="str">
        <f>IFERROR(INDEX('Riesgos de Corrupción'!$B$11:$BN$100,MATCH('Mapa Riesgo Corrupción'!B355,'Riesgos de Corrupción'!$B$11:$B$100,0),4),"")</f>
        <v/>
      </c>
      <c r="E355" s="939" t="str">
        <f>IFERROR(INDEX('Riesgos de Corrupción'!$B$11:$BN$100,MATCH('Mapa Riesgo Corrupción'!B355,'Riesgos de Corrupción'!$B$11:$B$100,0),5),"")</f>
        <v/>
      </c>
      <c r="F355" s="841" t="str">
        <f>IFERROR(INDEX('Riesgos de Corrupción'!$B$11:$BN$100,MATCH('Mapa Riesgo Corrupción'!B355,'Riesgos de Corrupción'!$B$11:$B$100,0),18),"")</f>
        <v/>
      </c>
      <c r="G355" s="841" t="str">
        <f>IFERROR(INDEX('Riesgos de Corrupción'!$B$11:$BN$100,MATCH('Mapa Riesgo Corrupción'!B355,'Riesgos de Corrupción'!$B$11:$B$100,0),63),"")</f>
        <v/>
      </c>
      <c r="H355" s="929" t="str">
        <f>IFERROR(INDEX('Riesgos de Corrupción'!$B$11:$BN$100,MATCH('Mapa Riesgo Corrupción'!B355,'Riesgos de Corrupción'!$B$11:$B$100,0),64),"")</f>
        <v/>
      </c>
      <c r="I355" s="841" t="str">
        <f>IFERROR(INDEX('Controles de Corrupción'!$C$10:$AZ$251,MATCH('Mapa Riesgo Corrupción'!B355,'Controles de Corrupción'!$C$10:$C$251,0),33),"")</f>
        <v/>
      </c>
      <c r="J355" s="841" t="str">
        <f>IFERROR(INDEX('Controles de Corrupción'!$C$10:$AZ$251,MATCH('Mapa Riesgo Corrupción'!B355,'Controles de Corrupción'!$C$10:$C$251,0),36),"")</f>
        <v/>
      </c>
      <c r="K355" s="841" t="str">
        <f>IFERROR(INDEX('Controles de Corrupción'!$C$10:$AZ$251,MATCH('Mapa Riesgo Corrupción'!B355,'Controles de Corrupción'!$C$10:$C$251,0),37),"")</f>
        <v/>
      </c>
      <c r="L355" s="841"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8" t="s">
        <v>949</v>
      </c>
      <c r="B356" s="935"/>
      <c r="C356" s="938"/>
      <c r="D356" s="762"/>
      <c r="E356" s="940"/>
      <c r="F356" s="763"/>
      <c r="G356" s="763"/>
      <c r="H356" s="930"/>
      <c r="I356" s="763"/>
      <c r="J356" s="763"/>
      <c r="K356" s="763"/>
      <c r="L356" s="763"/>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8" t="s">
        <v>950</v>
      </c>
      <c r="B357" s="935"/>
      <c r="C357" s="938"/>
      <c r="D357" s="762"/>
      <c r="E357" s="940"/>
      <c r="F357" s="763"/>
      <c r="G357" s="763"/>
      <c r="H357" s="930"/>
      <c r="I357" s="763"/>
      <c r="J357" s="763"/>
      <c r="K357" s="763"/>
      <c r="L357" s="763"/>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8" t="s">
        <v>951</v>
      </c>
      <c r="B358" s="935"/>
      <c r="C358" s="938"/>
      <c r="D358" s="762"/>
      <c r="E358" s="940"/>
      <c r="F358" s="763"/>
      <c r="G358" s="763"/>
      <c r="H358" s="930"/>
      <c r="I358" s="763"/>
      <c r="J358" s="763"/>
      <c r="K358" s="763"/>
      <c r="L358" s="763"/>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8" t="s">
        <v>952</v>
      </c>
      <c r="B359" s="935"/>
      <c r="C359" s="938"/>
      <c r="D359" s="762"/>
      <c r="E359" s="940"/>
      <c r="F359" s="763"/>
      <c r="G359" s="763"/>
      <c r="H359" s="930"/>
      <c r="I359" s="763"/>
      <c r="J359" s="763"/>
      <c r="K359" s="763"/>
      <c r="L359" s="763"/>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8" t="s">
        <v>953</v>
      </c>
      <c r="B360" s="936"/>
      <c r="C360" s="938"/>
      <c r="D360" s="762"/>
      <c r="E360" s="940"/>
      <c r="F360" s="763"/>
      <c r="G360" s="763"/>
      <c r="H360" s="842"/>
      <c r="I360" s="763"/>
      <c r="J360" s="763"/>
      <c r="K360" s="763"/>
      <c r="L360" s="763"/>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8" t="s">
        <v>954</v>
      </c>
      <c r="B361" s="934"/>
      <c r="C361" s="937" t="str">
        <f>IFERROR(INDEX('Riesgos de Corrupción'!$B$11:$BN$100,MATCH('Mapa Riesgo Corrupción'!B361,'Riesgos de Corrupción'!$B$11:$B$100,0),2),"")</f>
        <v/>
      </c>
      <c r="D361" s="761" t="str">
        <f>IFERROR(INDEX('Riesgos de Corrupción'!$B$11:$BN$100,MATCH('Mapa Riesgo Corrupción'!B361,'Riesgos de Corrupción'!$B$11:$B$100,0),4),"")</f>
        <v/>
      </c>
      <c r="E361" s="939" t="str">
        <f>IFERROR(INDEX('Riesgos de Corrupción'!$B$11:$BN$100,MATCH('Mapa Riesgo Corrupción'!B361,'Riesgos de Corrupción'!$B$11:$B$100,0),5),"")</f>
        <v/>
      </c>
      <c r="F361" s="841" t="str">
        <f>IFERROR(INDEX('Riesgos de Corrupción'!$B$11:$BN$100,MATCH('Mapa Riesgo Corrupción'!B361,'Riesgos de Corrupción'!$B$11:$B$100,0),18),"")</f>
        <v/>
      </c>
      <c r="G361" s="841" t="str">
        <f>IFERROR(INDEX('Riesgos de Corrupción'!$B$11:$BN$100,MATCH('Mapa Riesgo Corrupción'!B361,'Riesgos de Corrupción'!$B$11:$B$100,0),63),"")</f>
        <v/>
      </c>
      <c r="H361" s="929" t="str">
        <f>IFERROR(INDEX('Riesgos de Corrupción'!$B$11:$BN$100,MATCH('Mapa Riesgo Corrupción'!B361,'Riesgos de Corrupción'!$B$11:$B$100,0),64),"")</f>
        <v/>
      </c>
      <c r="I361" s="841" t="str">
        <f>IFERROR(INDEX('Controles de Corrupción'!$C$10:$AZ$251,MATCH('Mapa Riesgo Corrupción'!B361,'Controles de Corrupción'!$C$10:$C$251,0),33),"")</f>
        <v/>
      </c>
      <c r="J361" s="841" t="str">
        <f>IFERROR(INDEX('Controles de Corrupción'!$C$10:$AZ$251,MATCH('Mapa Riesgo Corrupción'!B361,'Controles de Corrupción'!$C$10:$C$251,0),36),"")</f>
        <v/>
      </c>
      <c r="K361" s="841" t="str">
        <f>IFERROR(INDEX('Controles de Corrupción'!$C$10:$AZ$251,MATCH('Mapa Riesgo Corrupción'!B361,'Controles de Corrupción'!$C$10:$C$251,0),37),"")</f>
        <v/>
      </c>
      <c r="L361" s="841"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8" t="s">
        <v>955</v>
      </c>
      <c r="B362" s="935"/>
      <c r="C362" s="938"/>
      <c r="D362" s="762"/>
      <c r="E362" s="940"/>
      <c r="F362" s="763"/>
      <c r="G362" s="763"/>
      <c r="H362" s="930"/>
      <c r="I362" s="763"/>
      <c r="J362" s="763"/>
      <c r="K362" s="763"/>
      <c r="L362" s="763"/>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8" t="s">
        <v>956</v>
      </c>
      <c r="B363" s="935"/>
      <c r="C363" s="938"/>
      <c r="D363" s="762"/>
      <c r="E363" s="940"/>
      <c r="F363" s="763"/>
      <c r="G363" s="763"/>
      <c r="H363" s="930"/>
      <c r="I363" s="763"/>
      <c r="J363" s="763"/>
      <c r="K363" s="763"/>
      <c r="L363" s="763"/>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8" t="s">
        <v>957</v>
      </c>
      <c r="B364" s="935"/>
      <c r="C364" s="938"/>
      <c r="D364" s="762"/>
      <c r="E364" s="940"/>
      <c r="F364" s="763"/>
      <c r="G364" s="763"/>
      <c r="H364" s="930"/>
      <c r="I364" s="763"/>
      <c r="J364" s="763"/>
      <c r="K364" s="763"/>
      <c r="L364" s="763"/>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8" t="s">
        <v>958</v>
      </c>
      <c r="B365" s="935"/>
      <c r="C365" s="938"/>
      <c r="D365" s="762"/>
      <c r="E365" s="940"/>
      <c r="F365" s="763"/>
      <c r="G365" s="763"/>
      <c r="H365" s="930"/>
      <c r="I365" s="763"/>
      <c r="J365" s="763"/>
      <c r="K365" s="763"/>
      <c r="L365" s="763"/>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8" t="s">
        <v>959</v>
      </c>
      <c r="B366" s="936"/>
      <c r="C366" s="938"/>
      <c r="D366" s="762"/>
      <c r="E366" s="940"/>
      <c r="F366" s="763"/>
      <c r="G366" s="763"/>
      <c r="H366" s="842"/>
      <c r="I366" s="763"/>
      <c r="J366" s="763"/>
      <c r="K366" s="763"/>
      <c r="L366" s="763"/>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8" t="s">
        <v>960</v>
      </c>
      <c r="B367" s="934"/>
      <c r="C367" s="937" t="str">
        <f>IFERROR(INDEX('Riesgos de Corrupción'!$B$11:$BN$100,MATCH('Mapa Riesgo Corrupción'!B367,'Riesgos de Corrupción'!$B$11:$B$100,0),2),"")</f>
        <v/>
      </c>
      <c r="D367" s="761" t="str">
        <f>IFERROR(INDEX('Riesgos de Corrupción'!$B$11:$BN$100,MATCH('Mapa Riesgo Corrupción'!B367,'Riesgos de Corrupción'!$B$11:$B$100,0),4),"")</f>
        <v/>
      </c>
      <c r="E367" s="939" t="str">
        <f>IFERROR(INDEX('Riesgos de Corrupción'!$B$11:$BN$100,MATCH('Mapa Riesgo Corrupción'!B367,'Riesgos de Corrupción'!$B$11:$B$100,0),5),"")</f>
        <v/>
      </c>
      <c r="F367" s="841" t="str">
        <f>IFERROR(INDEX('Riesgos de Corrupción'!$B$11:$BN$100,MATCH('Mapa Riesgo Corrupción'!B367,'Riesgos de Corrupción'!$B$11:$B$100,0),18),"")</f>
        <v/>
      </c>
      <c r="G367" s="841" t="str">
        <f>IFERROR(INDEX('Riesgos de Corrupción'!$B$11:$BN$100,MATCH('Mapa Riesgo Corrupción'!B367,'Riesgos de Corrupción'!$B$11:$B$100,0),63),"")</f>
        <v/>
      </c>
      <c r="H367" s="929" t="str">
        <f>IFERROR(INDEX('Riesgos de Corrupción'!$B$11:$BN$100,MATCH('Mapa Riesgo Corrupción'!B367,'Riesgos de Corrupción'!$B$11:$B$100,0),64),"")</f>
        <v/>
      </c>
      <c r="I367" s="841" t="str">
        <f>IFERROR(INDEX('Controles de Corrupción'!$C$10:$AZ$251,MATCH('Mapa Riesgo Corrupción'!B367,'Controles de Corrupción'!$C$10:$C$251,0),33),"")</f>
        <v/>
      </c>
      <c r="J367" s="841" t="str">
        <f>IFERROR(INDEX('Controles de Corrupción'!$C$10:$AZ$251,MATCH('Mapa Riesgo Corrupción'!B367,'Controles de Corrupción'!$C$10:$C$251,0),36),"")</f>
        <v/>
      </c>
      <c r="K367" s="841" t="str">
        <f>IFERROR(INDEX('Controles de Corrupción'!$C$10:$AZ$251,MATCH('Mapa Riesgo Corrupción'!B367,'Controles de Corrupción'!$C$10:$C$251,0),37),"")</f>
        <v/>
      </c>
      <c r="L367" s="841"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8" t="s">
        <v>961</v>
      </c>
      <c r="B368" s="935"/>
      <c r="C368" s="938"/>
      <c r="D368" s="762"/>
      <c r="E368" s="940"/>
      <c r="F368" s="763"/>
      <c r="G368" s="763"/>
      <c r="H368" s="930"/>
      <c r="I368" s="763"/>
      <c r="J368" s="763"/>
      <c r="K368" s="763"/>
      <c r="L368" s="763"/>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8" t="s">
        <v>962</v>
      </c>
      <c r="B369" s="935"/>
      <c r="C369" s="938"/>
      <c r="D369" s="762"/>
      <c r="E369" s="940"/>
      <c r="F369" s="763"/>
      <c r="G369" s="763"/>
      <c r="H369" s="930"/>
      <c r="I369" s="763"/>
      <c r="J369" s="763"/>
      <c r="K369" s="763"/>
      <c r="L369" s="763"/>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8" t="s">
        <v>963</v>
      </c>
      <c r="B370" s="935"/>
      <c r="C370" s="938"/>
      <c r="D370" s="762"/>
      <c r="E370" s="940"/>
      <c r="F370" s="763"/>
      <c r="G370" s="763"/>
      <c r="H370" s="930"/>
      <c r="I370" s="763"/>
      <c r="J370" s="763"/>
      <c r="K370" s="763"/>
      <c r="L370" s="763"/>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8" t="s">
        <v>964</v>
      </c>
      <c r="B371" s="935"/>
      <c r="C371" s="938"/>
      <c r="D371" s="762"/>
      <c r="E371" s="940"/>
      <c r="F371" s="763"/>
      <c r="G371" s="763"/>
      <c r="H371" s="930"/>
      <c r="I371" s="763"/>
      <c r="J371" s="763"/>
      <c r="K371" s="763"/>
      <c r="L371" s="763"/>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8" t="s">
        <v>965</v>
      </c>
      <c r="B372" s="936"/>
      <c r="C372" s="938"/>
      <c r="D372" s="762"/>
      <c r="E372" s="940"/>
      <c r="F372" s="763"/>
      <c r="G372" s="763"/>
      <c r="H372" s="842"/>
      <c r="I372" s="763"/>
      <c r="J372" s="763"/>
      <c r="K372" s="763"/>
      <c r="L372" s="763"/>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8" t="s">
        <v>966</v>
      </c>
      <c r="B373" s="934"/>
      <c r="C373" s="937" t="str">
        <f>IFERROR(INDEX('Riesgos de Corrupción'!$B$11:$BN$100,MATCH('Mapa Riesgo Corrupción'!B373,'Riesgos de Corrupción'!$B$11:$B$100,0),2),"")</f>
        <v/>
      </c>
      <c r="D373" s="761" t="str">
        <f>IFERROR(INDEX('Riesgos de Corrupción'!$B$11:$BN$100,MATCH('Mapa Riesgo Corrupción'!B373,'Riesgos de Corrupción'!$B$11:$B$100,0),4),"")</f>
        <v/>
      </c>
      <c r="E373" s="939" t="str">
        <f>IFERROR(INDEX('Riesgos de Corrupción'!$B$11:$BN$100,MATCH('Mapa Riesgo Corrupción'!B373,'Riesgos de Corrupción'!$B$11:$B$100,0),5),"")</f>
        <v/>
      </c>
      <c r="F373" s="841" t="str">
        <f>IFERROR(INDEX('Riesgos de Corrupción'!$B$11:$BN$100,MATCH('Mapa Riesgo Corrupción'!B373,'Riesgos de Corrupción'!$B$11:$B$100,0),18),"")</f>
        <v/>
      </c>
      <c r="G373" s="841" t="str">
        <f>IFERROR(INDEX('Riesgos de Corrupción'!$B$11:$BN$100,MATCH('Mapa Riesgo Corrupción'!B373,'Riesgos de Corrupción'!$B$11:$B$100,0),63),"")</f>
        <v/>
      </c>
      <c r="H373" s="929" t="str">
        <f>IFERROR(INDEX('Riesgos de Corrupción'!$B$11:$BN$100,MATCH('Mapa Riesgo Corrupción'!B373,'Riesgos de Corrupción'!$B$11:$B$100,0),64),"")</f>
        <v/>
      </c>
      <c r="I373" s="841" t="str">
        <f>IFERROR(INDEX('Controles de Corrupción'!$C$10:$AZ$251,MATCH('Mapa Riesgo Corrupción'!B373,'Controles de Corrupción'!$C$10:$C$251,0),33),"")</f>
        <v/>
      </c>
      <c r="J373" s="841" t="str">
        <f>IFERROR(INDEX('Controles de Corrupción'!$C$10:$AZ$251,MATCH('Mapa Riesgo Corrupción'!B373,'Controles de Corrupción'!$C$10:$C$251,0),36),"")</f>
        <v/>
      </c>
      <c r="K373" s="841" t="str">
        <f>IFERROR(INDEX('Controles de Corrupción'!$C$10:$AZ$251,MATCH('Mapa Riesgo Corrupción'!B373,'Controles de Corrupción'!$C$10:$C$251,0),37),"")</f>
        <v/>
      </c>
      <c r="L373" s="841"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8" t="s">
        <v>967</v>
      </c>
      <c r="B374" s="935"/>
      <c r="C374" s="938"/>
      <c r="D374" s="762"/>
      <c r="E374" s="940"/>
      <c r="F374" s="763"/>
      <c r="G374" s="763"/>
      <c r="H374" s="930"/>
      <c r="I374" s="763"/>
      <c r="J374" s="763"/>
      <c r="K374" s="763"/>
      <c r="L374" s="763"/>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8" t="s">
        <v>968</v>
      </c>
      <c r="B375" s="935"/>
      <c r="C375" s="938"/>
      <c r="D375" s="762"/>
      <c r="E375" s="940"/>
      <c r="F375" s="763"/>
      <c r="G375" s="763"/>
      <c r="H375" s="930"/>
      <c r="I375" s="763"/>
      <c r="J375" s="763"/>
      <c r="K375" s="763"/>
      <c r="L375" s="763"/>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8" t="s">
        <v>969</v>
      </c>
      <c r="B376" s="935"/>
      <c r="C376" s="938"/>
      <c r="D376" s="762"/>
      <c r="E376" s="940"/>
      <c r="F376" s="763"/>
      <c r="G376" s="763"/>
      <c r="H376" s="930"/>
      <c r="I376" s="763"/>
      <c r="J376" s="763"/>
      <c r="K376" s="763"/>
      <c r="L376" s="763"/>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8" t="s">
        <v>970</v>
      </c>
      <c r="B377" s="935"/>
      <c r="C377" s="938"/>
      <c r="D377" s="762"/>
      <c r="E377" s="940"/>
      <c r="F377" s="763"/>
      <c r="G377" s="763"/>
      <c r="H377" s="930"/>
      <c r="I377" s="763"/>
      <c r="J377" s="763"/>
      <c r="K377" s="763"/>
      <c r="L377" s="763"/>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8" t="s">
        <v>971</v>
      </c>
      <c r="B378" s="936"/>
      <c r="C378" s="938"/>
      <c r="D378" s="762"/>
      <c r="E378" s="940"/>
      <c r="F378" s="763"/>
      <c r="G378" s="763"/>
      <c r="H378" s="842"/>
      <c r="I378" s="763"/>
      <c r="J378" s="763"/>
      <c r="K378" s="763"/>
      <c r="L378" s="763"/>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8" t="s">
        <v>972</v>
      </c>
      <c r="B379" s="934"/>
      <c r="C379" s="937" t="str">
        <f>IFERROR(INDEX('Riesgos de Corrupción'!$B$11:$BN$100,MATCH('Mapa Riesgo Corrupción'!B379,'Riesgos de Corrupción'!$B$11:$B$100,0),2),"")</f>
        <v/>
      </c>
      <c r="D379" s="761" t="str">
        <f>IFERROR(INDEX('Riesgos de Corrupción'!$B$11:$BN$100,MATCH('Mapa Riesgo Corrupción'!B379,'Riesgos de Corrupción'!$B$11:$B$100,0),4),"")</f>
        <v/>
      </c>
      <c r="E379" s="939" t="str">
        <f>IFERROR(INDEX('Riesgos de Corrupción'!$B$11:$BN$100,MATCH('Mapa Riesgo Corrupción'!B379,'Riesgos de Corrupción'!$B$11:$B$100,0),5),"")</f>
        <v/>
      </c>
      <c r="F379" s="841" t="str">
        <f>IFERROR(INDEX('Riesgos de Corrupción'!$B$11:$BN$100,MATCH('Mapa Riesgo Corrupción'!B379,'Riesgos de Corrupción'!$B$11:$B$100,0),18),"")</f>
        <v/>
      </c>
      <c r="G379" s="841" t="str">
        <f>IFERROR(INDEX('Riesgos de Corrupción'!$B$11:$BN$100,MATCH('Mapa Riesgo Corrupción'!B379,'Riesgos de Corrupción'!$B$11:$B$100,0),63),"")</f>
        <v/>
      </c>
      <c r="H379" s="929" t="str">
        <f>IFERROR(INDEX('Riesgos de Corrupción'!$B$11:$BN$100,MATCH('Mapa Riesgo Corrupción'!B379,'Riesgos de Corrupción'!$B$11:$B$100,0),64),"")</f>
        <v/>
      </c>
      <c r="I379" s="841" t="str">
        <f>IFERROR(INDEX('Controles de Corrupción'!$C$10:$AZ$251,MATCH('Mapa Riesgo Corrupción'!B379,'Controles de Corrupción'!$C$10:$C$251,0),33),"")</f>
        <v/>
      </c>
      <c r="J379" s="841" t="str">
        <f>IFERROR(INDEX('Controles de Corrupción'!$C$10:$AZ$251,MATCH('Mapa Riesgo Corrupción'!B379,'Controles de Corrupción'!$C$10:$C$251,0),36),"")</f>
        <v/>
      </c>
      <c r="K379" s="841" t="str">
        <f>IFERROR(INDEX('Controles de Corrupción'!$C$10:$AZ$251,MATCH('Mapa Riesgo Corrupción'!B379,'Controles de Corrupción'!$C$10:$C$251,0),37),"")</f>
        <v/>
      </c>
      <c r="L379" s="841"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8" t="s">
        <v>973</v>
      </c>
      <c r="B380" s="935"/>
      <c r="C380" s="938"/>
      <c r="D380" s="762"/>
      <c r="E380" s="940"/>
      <c r="F380" s="763"/>
      <c r="G380" s="763"/>
      <c r="H380" s="930"/>
      <c r="I380" s="763"/>
      <c r="J380" s="763"/>
      <c r="K380" s="763"/>
      <c r="L380" s="763"/>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8" t="s">
        <v>974</v>
      </c>
      <c r="B381" s="935"/>
      <c r="C381" s="938"/>
      <c r="D381" s="762"/>
      <c r="E381" s="940"/>
      <c r="F381" s="763"/>
      <c r="G381" s="763"/>
      <c r="H381" s="930"/>
      <c r="I381" s="763"/>
      <c r="J381" s="763"/>
      <c r="K381" s="763"/>
      <c r="L381" s="763"/>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8" t="s">
        <v>975</v>
      </c>
      <c r="B382" s="935"/>
      <c r="C382" s="938"/>
      <c r="D382" s="762"/>
      <c r="E382" s="940"/>
      <c r="F382" s="763"/>
      <c r="G382" s="763"/>
      <c r="H382" s="930"/>
      <c r="I382" s="763"/>
      <c r="J382" s="763"/>
      <c r="K382" s="763"/>
      <c r="L382" s="763"/>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8" t="s">
        <v>976</v>
      </c>
      <c r="B383" s="935"/>
      <c r="C383" s="938"/>
      <c r="D383" s="762"/>
      <c r="E383" s="940"/>
      <c r="F383" s="763"/>
      <c r="G383" s="763"/>
      <c r="H383" s="930"/>
      <c r="I383" s="763"/>
      <c r="J383" s="763"/>
      <c r="K383" s="763"/>
      <c r="L383" s="763"/>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8" t="s">
        <v>977</v>
      </c>
      <c r="B384" s="936"/>
      <c r="C384" s="938"/>
      <c r="D384" s="762"/>
      <c r="E384" s="940"/>
      <c r="F384" s="763"/>
      <c r="G384" s="763"/>
      <c r="H384" s="842"/>
      <c r="I384" s="763"/>
      <c r="J384" s="763"/>
      <c r="K384" s="763"/>
      <c r="L384" s="763"/>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8" t="s">
        <v>978</v>
      </c>
      <c r="B385" s="934"/>
      <c r="C385" s="937" t="str">
        <f>IFERROR(INDEX('Riesgos de Corrupción'!$B$11:$BN$100,MATCH('Mapa Riesgo Corrupción'!B385,'Riesgos de Corrupción'!$B$11:$B$100,0),2),"")</f>
        <v/>
      </c>
      <c r="D385" s="761" t="str">
        <f>IFERROR(INDEX('Riesgos de Corrupción'!$B$11:$BN$100,MATCH('Mapa Riesgo Corrupción'!B385,'Riesgos de Corrupción'!$B$11:$B$100,0),4),"")</f>
        <v/>
      </c>
      <c r="E385" s="939" t="str">
        <f>IFERROR(INDEX('Riesgos de Corrupción'!$B$11:$BN$100,MATCH('Mapa Riesgo Corrupción'!B385,'Riesgos de Corrupción'!$B$11:$B$100,0),5),"")</f>
        <v/>
      </c>
      <c r="F385" s="841" t="str">
        <f>IFERROR(INDEX('Riesgos de Corrupción'!$B$11:$BN$100,MATCH('Mapa Riesgo Corrupción'!B385,'Riesgos de Corrupción'!$B$11:$B$100,0),18),"")</f>
        <v/>
      </c>
      <c r="G385" s="841" t="str">
        <f>IFERROR(INDEX('Riesgos de Corrupción'!$B$11:$BN$100,MATCH('Mapa Riesgo Corrupción'!B385,'Riesgos de Corrupción'!$B$11:$B$100,0),63),"")</f>
        <v/>
      </c>
      <c r="H385" s="929" t="str">
        <f>IFERROR(INDEX('Riesgos de Corrupción'!$B$11:$BN$100,MATCH('Mapa Riesgo Corrupción'!B385,'Riesgos de Corrupción'!$B$11:$B$100,0),64),"")</f>
        <v/>
      </c>
      <c r="I385" s="841" t="str">
        <f>IFERROR(INDEX('Controles de Corrupción'!$C$10:$AZ$251,MATCH('Mapa Riesgo Corrupción'!B385,'Controles de Corrupción'!$C$10:$C$251,0),33),"")</f>
        <v/>
      </c>
      <c r="J385" s="841" t="str">
        <f>IFERROR(INDEX('Controles de Corrupción'!$C$10:$AZ$251,MATCH('Mapa Riesgo Corrupción'!B385,'Controles de Corrupción'!$C$10:$C$251,0),36),"")</f>
        <v/>
      </c>
      <c r="K385" s="841" t="str">
        <f>IFERROR(INDEX('Controles de Corrupción'!$C$10:$AZ$251,MATCH('Mapa Riesgo Corrupción'!B385,'Controles de Corrupción'!$C$10:$C$251,0),37),"")</f>
        <v/>
      </c>
      <c r="L385" s="841"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8" t="s">
        <v>979</v>
      </c>
      <c r="B386" s="935"/>
      <c r="C386" s="938"/>
      <c r="D386" s="762"/>
      <c r="E386" s="940"/>
      <c r="F386" s="763"/>
      <c r="G386" s="763"/>
      <c r="H386" s="930"/>
      <c r="I386" s="763"/>
      <c r="J386" s="763"/>
      <c r="K386" s="763"/>
      <c r="L386" s="763"/>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8" t="s">
        <v>980</v>
      </c>
      <c r="B387" s="935"/>
      <c r="C387" s="938"/>
      <c r="D387" s="762"/>
      <c r="E387" s="940"/>
      <c r="F387" s="763"/>
      <c r="G387" s="763"/>
      <c r="H387" s="930"/>
      <c r="I387" s="763"/>
      <c r="J387" s="763"/>
      <c r="K387" s="763"/>
      <c r="L387" s="763"/>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8" t="s">
        <v>981</v>
      </c>
      <c r="B388" s="935"/>
      <c r="C388" s="938"/>
      <c r="D388" s="762"/>
      <c r="E388" s="940"/>
      <c r="F388" s="763"/>
      <c r="G388" s="763"/>
      <c r="H388" s="930"/>
      <c r="I388" s="763"/>
      <c r="J388" s="763"/>
      <c r="K388" s="763"/>
      <c r="L388" s="763"/>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8" t="s">
        <v>982</v>
      </c>
      <c r="B389" s="935"/>
      <c r="C389" s="938"/>
      <c r="D389" s="762"/>
      <c r="E389" s="940"/>
      <c r="F389" s="763"/>
      <c r="G389" s="763"/>
      <c r="H389" s="930"/>
      <c r="I389" s="763"/>
      <c r="J389" s="763"/>
      <c r="K389" s="763"/>
      <c r="L389" s="763"/>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8" t="s">
        <v>983</v>
      </c>
      <c r="B390" s="936"/>
      <c r="C390" s="938"/>
      <c r="D390" s="762"/>
      <c r="E390" s="940"/>
      <c r="F390" s="763"/>
      <c r="G390" s="763"/>
      <c r="H390" s="842"/>
      <c r="I390" s="763"/>
      <c r="J390" s="763"/>
      <c r="K390" s="763"/>
      <c r="L390" s="763"/>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8" t="s">
        <v>984</v>
      </c>
      <c r="B391" s="934"/>
      <c r="C391" s="937" t="str">
        <f>IFERROR(INDEX('Riesgos de Corrupción'!$B$11:$BN$100,MATCH('Mapa Riesgo Corrupción'!B391,'Riesgos de Corrupción'!$B$11:$B$100,0),2),"")</f>
        <v/>
      </c>
      <c r="D391" s="761" t="str">
        <f>IFERROR(INDEX('Riesgos de Corrupción'!$B$11:$BN$100,MATCH('Mapa Riesgo Corrupción'!B391,'Riesgos de Corrupción'!$B$11:$B$100,0),4),"")</f>
        <v/>
      </c>
      <c r="E391" s="939" t="str">
        <f>IFERROR(INDEX('Riesgos de Corrupción'!$B$11:$BN$100,MATCH('Mapa Riesgo Corrupción'!B391,'Riesgos de Corrupción'!$B$11:$B$100,0),5),"")</f>
        <v/>
      </c>
      <c r="F391" s="841" t="str">
        <f>IFERROR(INDEX('Riesgos de Corrupción'!$B$11:$BN$100,MATCH('Mapa Riesgo Corrupción'!B391,'Riesgos de Corrupción'!$B$11:$B$100,0),18),"")</f>
        <v/>
      </c>
      <c r="G391" s="841" t="str">
        <f>IFERROR(INDEX('Riesgos de Corrupción'!$B$11:$BN$100,MATCH('Mapa Riesgo Corrupción'!B391,'Riesgos de Corrupción'!$B$11:$B$100,0),63),"")</f>
        <v/>
      </c>
      <c r="H391" s="929" t="str">
        <f>IFERROR(INDEX('Riesgos de Corrupción'!$B$11:$BN$100,MATCH('Mapa Riesgo Corrupción'!B391,'Riesgos de Corrupción'!$B$11:$B$100,0),64),"")</f>
        <v/>
      </c>
      <c r="I391" s="841" t="str">
        <f>IFERROR(INDEX('Controles de Corrupción'!$C$10:$AZ$251,MATCH('Mapa Riesgo Corrupción'!B391,'Controles de Corrupción'!$C$10:$C$251,0),33),"")</f>
        <v/>
      </c>
      <c r="J391" s="841" t="str">
        <f>IFERROR(INDEX('Controles de Corrupción'!$C$10:$AZ$251,MATCH('Mapa Riesgo Corrupción'!B391,'Controles de Corrupción'!$C$10:$C$251,0),36),"")</f>
        <v/>
      </c>
      <c r="K391" s="841" t="str">
        <f>IFERROR(INDEX('Controles de Corrupción'!$C$10:$AZ$251,MATCH('Mapa Riesgo Corrupción'!B391,'Controles de Corrupción'!$C$10:$C$251,0),37),"")</f>
        <v/>
      </c>
      <c r="L391" s="841"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8" t="s">
        <v>985</v>
      </c>
      <c r="B392" s="935"/>
      <c r="C392" s="938"/>
      <c r="D392" s="762"/>
      <c r="E392" s="940"/>
      <c r="F392" s="763"/>
      <c r="G392" s="763"/>
      <c r="H392" s="930"/>
      <c r="I392" s="763"/>
      <c r="J392" s="763"/>
      <c r="K392" s="763"/>
      <c r="L392" s="763"/>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8" t="s">
        <v>986</v>
      </c>
      <c r="B393" s="935"/>
      <c r="C393" s="938"/>
      <c r="D393" s="762"/>
      <c r="E393" s="940"/>
      <c r="F393" s="763"/>
      <c r="G393" s="763"/>
      <c r="H393" s="930"/>
      <c r="I393" s="763"/>
      <c r="J393" s="763"/>
      <c r="K393" s="763"/>
      <c r="L393" s="763"/>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8" t="s">
        <v>987</v>
      </c>
      <c r="B394" s="935"/>
      <c r="C394" s="938"/>
      <c r="D394" s="762"/>
      <c r="E394" s="940"/>
      <c r="F394" s="763"/>
      <c r="G394" s="763"/>
      <c r="H394" s="930"/>
      <c r="I394" s="763"/>
      <c r="J394" s="763"/>
      <c r="K394" s="763"/>
      <c r="L394" s="763"/>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8" t="s">
        <v>988</v>
      </c>
      <c r="B395" s="935"/>
      <c r="C395" s="938"/>
      <c r="D395" s="762"/>
      <c r="E395" s="940"/>
      <c r="F395" s="763"/>
      <c r="G395" s="763"/>
      <c r="H395" s="930"/>
      <c r="I395" s="763"/>
      <c r="J395" s="763"/>
      <c r="K395" s="763"/>
      <c r="L395" s="763"/>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8" t="s">
        <v>989</v>
      </c>
      <c r="B396" s="936"/>
      <c r="C396" s="938"/>
      <c r="D396" s="762"/>
      <c r="E396" s="940"/>
      <c r="F396" s="763"/>
      <c r="G396" s="763"/>
      <c r="H396" s="842"/>
      <c r="I396" s="763"/>
      <c r="J396" s="763"/>
      <c r="K396" s="763"/>
      <c r="L396" s="763"/>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8" t="s">
        <v>990</v>
      </c>
      <c r="B397" s="934"/>
      <c r="C397" s="937" t="str">
        <f>IFERROR(INDEX('Riesgos de Corrupción'!$B$11:$BN$100,MATCH('Mapa Riesgo Corrupción'!B397,'Riesgos de Corrupción'!$B$11:$B$100,0),2),"")</f>
        <v/>
      </c>
      <c r="D397" s="761" t="str">
        <f>IFERROR(INDEX('Riesgos de Corrupción'!$B$11:$BN$100,MATCH('Mapa Riesgo Corrupción'!B397,'Riesgos de Corrupción'!$B$11:$B$100,0),4),"")</f>
        <v/>
      </c>
      <c r="E397" s="939" t="str">
        <f>IFERROR(INDEX('Riesgos de Corrupción'!$B$11:$BN$100,MATCH('Mapa Riesgo Corrupción'!B397,'Riesgos de Corrupción'!$B$11:$B$100,0),5),"")</f>
        <v/>
      </c>
      <c r="F397" s="841" t="str">
        <f>IFERROR(INDEX('Riesgos de Corrupción'!$B$11:$BN$100,MATCH('Mapa Riesgo Corrupción'!B397,'Riesgos de Corrupción'!$B$11:$B$100,0),18),"")</f>
        <v/>
      </c>
      <c r="G397" s="841" t="str">
        <f>IFERROR(INDEX('Riesgos de Corrupción'!$B$11:$BN$100,MATCH('Mapa Riesgo Corrupción'!B397,'Riesgos de Corrupción'!$B$11:$B$100,0),63),"")</f>
        <v/>
      </c>
      <c r="H397" s="929" t="str">
        <f>IFERROR(INDEX('Riesgos de Corrupción'!$B$11:$BN$100,MATCH('Mapa Riesgo Corrupción'!B397,'Riesgos de Corrupción'!$B$11:$B$100,0),64),"")</f>
        <v/>
      </c>
      <c r="I397" s="841" t="str">
        <f>IFERROR(INDEX('Controles de Corrupción'!$C$10:$AZ$251,MATCH('Mapa Riesgo Corrupción'!B397,'Controles de Corrupción'!$C$10:$C$251,0),33),"")</f>
        <v/>
      </c>
      <c r="J397" s="841" t="str">
        <f>IFERROR(INDEX('Controles de Corrupción'!$C$10:$AZ$251,MATCH('Mapa Riesgo Corrupción'!B397,'Controles de Corrupción'!$C$10:$C$251,0),36),"")</f>
        <v/>
      </c>
      <c r="K397" s="841" t="str">
        <f>IFERROR(INDEX('Controles de Corrupción'!$C$10:$AZ$251,MATCH('Mapa Riesgo Corrupción'!B397,'Controles de Corrupción'!$C$10:$C$251,0),37),"")</f>
        <v/>
      </c>
      <c r="L397" s="841"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8" t="s">
        <v>991</v>
      </c>
      <c r="B398" s="935"/>
      <c r="C398" s="938"/>
      <c r="D398" s="762"/>
      <c r="E398" s="940"/>
      <c r="F398" s="763"/>
      <c r="G398" s="763"/>
      <c r="H398" s="930"/>
      <c r="I398" s="763"/>
      <c r="J398" s="763"/>
      <c r="K398" s="763"/>
      <c r="L398" s="763"/>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8" t="s">
        <v>992</v>
      </c>
      <c r="B399" s="935"/>
      <c r="C399" s="938"/>
      <c r="D399" s="762"/>
      <c r="E399" s="940"/>
      <c r="F399" s="763"/>
      <c r="G399" s="763"/>
      <c r="H399" s="930"/>
      <c r="I399" s="763"/>
      <c r="J399" s="763"/>
      <c r="K399" s="763"/>
      <c r="L399" s="763"/>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8" t="s">
        <v>993</v>
      </c>
      <c r="B400" s="935"/>
      <c r="C400" s="938"/>
      <c r="D400" s="762"/>
      <c r="E400" s="940"/>
      <c r="F400" s="763"/>
      <c r="G400" s="763"/>
      <c r="H400" s="930"/>
      <c r="I400" s="763"/>
      <c r="J400" s="763"/>
      <c r="K400" s="763"/>
      <c r="L400" s="763"/>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8" t="s">
        <v>994</v>
      </c>
      <c r="B401" s="935"/>
      <c r="C401" s="938"/>
      <c r="D401" s="762"/>
      <c r="E401" s="940"/>
      <c r="F401" s="763"/>
      <c r="G401" s="763"/>
      <c r="H401" s="930"/>
      <c r="I401" s="763"/>
      <c r="J401" s="763"/>
      <c r="K401" s="763"/>
      <c r="L401" s="763"/>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8" t="s">
        <v>995</v>
      </c>
      <c r="B402" s="936"/>
      <c r="C402" s="938"/>
      <c r="D402" s="762"/>
      <c r="E402" s="940"/>
      <c r="F402" s="763"/>
      <c r="G402" s="763"/>
      <c r="H402" s="842"/>
      <c r="I402" s="763"/>
      <c r="J402" s="763"/>
      <c r="K402" s="763"/>
      <c r="L402" s="763"/>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8" t="s">
        <v>996</v>
      </c>
      <c r="B403" s="934"/>
      <c r="C403" s="937" t="str">
        <f>IFERROR(INDEX('Riesgos de Corrupción'!$B$11:$BN$100,MATCH('Mapa Riesgo Corrupción'!B403,'Riesgos de Corrupción'!$B$11:$B$100,0),2),"")</f>
        <v/>
      </c>
      <c r="D403" s="761" t="str">
        <f>IFERROR(INDEX('Riesgos de Corrupción'!$B$11:$BN$100,MATCH('Mapa Riesgo Corrupción'!B403,'Riesgos de Corrupción'!$B$11:$B$100,0),4),"")</f>
        <v/>
      </c>
      <c r="E403" s="939" t="str">
        <f>IFERROR(INDEX('Riesgos de Corrupción'!$B$11:$BN$100,MATCH('Mapa Riesgo Corrupción'!B403,'Riesgos de Corrupción'!$B$11:$B$100,0),5),"")</f>
        <v/>
      </c>
      <c r="F403" s="841" t="str">
        <f>IFERROR(INDEX('Riesgos de Corrupción'!$B$11:$BN$100,MATCH('Mapa Riesgo Corrupción'!B403,'Riesgos de Corrupción'!$B$11:$B$100,0),18),"")</f>
        <v/>
      </c>
      <c r="G403" s="841" t="str">
        <f>IFERROR(INDEX('Riesgos de Corrupción'!$B$11:$BN$100,MATCH('Mapa Riesgo Corrupción'!B403,'Riesgos de Corrupción'!$B$11:$B$100,0),63),"")</f>
        <v/>
      </c>
      <c r="H403" s="929" t="str">
        <f>IFERROR(INDEX('Riesgos de Corrupción'!$B$11:$BN$100,MATCH('Mapa Riesgo Corrupción'!B403,'Riesgos de Corrupción'!$B$11:$B$100,0),64),"")</f>
        <v/>
      </c>
      <c r="I403" s="841" t="str">
        <f>IFERROR(INDEX('Controles de Corrupción'!$C$10:$AZ$251,MATCH('Mapa Riesgo Corrupción'!B403,'Controles de Corrupción'!$C$10:$C$251,0),33),"")</f>
        <v/>
      </c>
      <c r="J403" s="841" t="str">
        <f>IFERROR(INDEX('Controles de Corrupción'!$C$10:$AZ$251,MATCH('Mapa Riesgo Corrupción'!B403,'Controles de Corrupción'!$C$10:$C$251,0),36),"")</f>
        <v/>
      </c>
      <c r="K403" s="841" t="str">
        <f>IFERROR(INDEX('Controles de Corrupción'!$C$10:$AZ$251,MATCH('Mapa Riesgo Corrupción'!B403,'Controles de Corrupción'!$C$10:$C$251,0),37),"")</f>
        <v/>
      </c>
      <c r="L403" s="841"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8" t="s">
        <v>997</v>
      </c>
      <c r="B404" s="935"/>
      <c r="C404" s="938"/>
      <c r="D404" s="762"/>
      <c r="E404" s="940"/>
      <c r="F404" s="763"/>
      <c r="G404" s="763"/>
      <c r="H404" s="930"/>
      <c r="I404" s="763"/>
      <c r="J404" s="763"/>
      <c r="K404" s="763"/>
      <c r="L404" s="763"/>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8" t="s">
        <v>998</v>
      </c>
      <c r="B405" s="935"/>
      <c r="C405" s="938"/>
      <c r="D405" s="762"/>
      <c r="E405" s="940"/>
      <c r="F405" s="763"/>
      <c r="G405" s="763"/>
      <c r="H405" s="930"/>
      <c r="I405" s="763"/>
      <c r="J405" s="763"/>
      <c r="K405" s="763"/>
      <c r="L405" s="763"/>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8" t="s">
        <v>999</v>
      </c>
      <c r="B406" s="935"/>
      <c r="C406" s="938"/>
      <c r="D406" s="762"/>
      <c r="E406" s="940"/>
      <c r="F406" s="763"/>
      <c r="G406" s="763"/>
      <c r="H406" s="930"/>
      <c r="I406" s="763"/>
      <c r="J406" s="763"/>
      <c r="K406" s="763"/>
      <c r="L406" s="763"/>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8" t="s">
        <v>1000</v>
      </c>
      <c r="B407" s="935"/>
      <c r="C407" s="938"/>
      <c r="D407" s="762"/>
      <c r="E407" s="940"/>
      <c r="F407" s="763"/>
      <c r="G407" s="763"/>
      <c r="H407" s="930"/>
      <c r="I407" s="763"/>
      <c r="J407" s="763"/>
      <c r="K407" s="763"/>
      <c r="L407" s="763"/>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8" t="s">
        <v>1001</v>
      </c>
      <c r="B408" s="936"/>
      <c r="C408" s="938"/>
      <c r="D408" s="762"/>
      <c r="E408" s="940"/>
      <c r="F408" s="763"/>
      <c r="G408" s="763"/>
      <c r="H408" s="842"/>
      <c r="I408" s="763"/>
      <c r="J408" s="763"/>
      <c r="K408" s="763"/>
      <c r="L408" s="763"/>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8" t="s">
        <v>1002</v>
      </c>
      <c r="B409" s="934"/>
      <c r="C409" s="937" t="str">
        <f>IFERROR(INDEX('Riesgos de Corrupción'!$B$11:$BN$100,MATCH('Mapa Riesgo Corrupción'!B409,'Riesgos de Corrupción'!$B$11:$B$100,0),2),"")</f>
        <v/>
      </c>
      <c r="D409" s="761" t="str">
        <f>IFERROR(INDEX('Riesgos de Corrupción'!$B$11:$BN$100,MATCH('Mapa Riesgo Corrupción'!B409,'Riesgos de Corrupción'!$B$11:$B$100,0),4),"")</f>
        <v/>
      </c>
      <c r="E409" s="939" t="str">
        <f>IFERROR(INDEX('Riesgos de Corrupción'!$B$11:$BN$100,MATCH('Mapa Riesgo Corrupción'!B409,'Riesgos de Corrupción'!$B$11:$B$100,0),5),"")</f>
        <v/>
      </c>
      <c r="F409" s="841" t="str">
        <f>IFERROR(INDEX('Riesgos de Corrupción'!$B$11:$BN$100,MATCH('Mapa Riesgo Corrupción'!B409,'Riesgos de Corrupción'!$B$11:$B$100,0),18),"")</f>
        <v/>
      </c>
      <c r="G409" s="841" t="str">
        <f>IFERROR(INDEX('Riesgos de Corrupción'!$B$11:$BN$100,MATCH('Mapa Riesgo Corrupción'!B409,'Riesgos de Corrupción'!$B$11:$B$100,0),63),"")</f>
        <v/>
      </c>
      <c r="H409" s="929" t="str">
        <f>IFERROR(INDEX('Riesgos de Corrupción'!$B$11:$BN$100,MATCH('Mapa Riesgo Corrupción'!B409,'Riesgos de Corrupción'!$B$11:$B$100,0),64),"")</f>
        <v/>
      </c>
      <c r="I409" s="841" t="str">
        <f>IFERROR(INDEX('Controles de Corrupción'!$C$10:$AZ$251,MATCH('Mapa Riesgo Corrupción'!B409,'Controles de Corrupción'!$C$10:$C$251,0),33),"")</f>
        <v/>
      </c>
      <c r="J409" s="841" t="str">
        <f>IFERROR(INDEX('Controles de Corrupción'!$C$10:$AZ$251,MATCH('Mapa Riesgo Corrupción'!B409,'Controles de Corrupción'!$C$10:$C$251,0),36),"")</f>
        <v/>
      </c>
      <c r="K409" s="841" t="str">
        <f>IFERROR(INDEX('Controles de Corrupción'!$C$10:$AZ$251,MATCH('Mapa Riesgo Corrupción'!B409,'Controles de Corrupción'!$C$10:$C$251,0),37),"")</f>
        <v/>
      </c>
      <c r="L409" s="841"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8" t="s">
        <v>1003</v>
      </c>
      <c r="B410" s="935"/>
      <c r="C410" s="938"/>
      <c r="D410" s="762"/>
      <c r="E410" s="940"/>
      <c r="F410" s="763"/>
      <c r="G410" s="763"/>
      <c r="H410" s="930"/>
      <c r="I410" s="763"/>
      <c r="J410" s="763"/>
      <c r="K410" s="763"/>
      <c r="L410" s="763"/>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8" t="s">
        <v>1004</v>
      </c>
      <c r="B411" s="935"/>
      <c r="C411" s="938"/>
      <c r="D411" s="762"/>
      <c r="E411" s="940"/>
      <c r="F411" s="763"/>
      <c r="G411" s="763"/>
      <c r="H411" s="930"/>
      <c r="I411" s="763"/>
      <c r="J411" s="763"/>
      <c r="K411" s="763"/>
      <c r="L411" s="763"/>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8" t="s">
        <v>1005</v>
      </c>
      <c r="B412" s="935"/>
      <c r="C412" s="938"/>
      <c r="D412" s="762"/>
      <c r="E412" s="940"/>
      <c r="F412" s="763"/>
      <c r="G412" s="763"/>
      <c r="H412" s="930"/>
      <c r="I412" s="763"/>
      <c r="J412" s="763"/>
      <c r="K412" s="763"/>
      <c r="L412" s="763"/>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8" t="s">
        <v>1006</v>
      </c>
      <c r="B413" s="935"/>
      <c r="C413" s="938"/>
      <c r="D413" s="762"/>
      <c r="E413" s="940"/>
      <c r="F413" s="763"/>
      <c r="G413" s="763"/>
      <c r="H413" s="930"/>
      <c r="I413" s="763"/>
      <c r="J413" s="763"/>
      <c r="K413" s="763"/>
      <c r="L413" s="763"/>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8" t="s">
        <v>1007</v>
      </c>
      <c r="B414" s="936"/>
      <c r="C414" s="938"/>
      <c r="D414" s="762"/>
      <c r="E414" s="940"/>
      <c r="F414" s="763"/>
      <c r="G414" s="763"/>
      <c r="H414" s="842"/>
      <c r="I414" s="763"/>
      <c r="J414" s="763"/>
      <c r="K414" s="763"/>
      <c r="L414" s="763"/>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8" t="s">
        <v>1008</v>
      </c>
      <c r="B415" s="934"/>
      <c r="C415" s="937" t="str">
        <f>IFERROR(INDEX('Riesgos de Corrupción'!$B$11:$BN$100,MATCH('Mapa Riesgo Corrupción'!B415,'Riesgos de Corrupción'!$B$11:$B$100,0),2),"")</f>
        <v/>
      </c>
      <c r="D415" s="761" t="str">
        <f>IFERROR(INDEX('Riesgos de Corrupción'!$B$11:$BN$100,MATCH('Mapa Riesgo Corrupción'!B415,'Riesgos de Corrupción'!$B$11:$B$100,0),4),"")</f>
        <v/>
      </c>
      <c r="E415" s="939" t="str">
        <f>IFERROR(INDEX('Riesgos de Corrupción'!$B$11:$BN$100,MATCH('Mapa Riesgo Corrupción'!B415,'Riesgos de Corrupción'!$B$11:$B$100,0),5),"")</f>
        <v/>
      </c>
      <c r="F415" s="841" t="str">
        <f>IFERROR(INDEX('Riesgos de Corrupción'!$B$11:$BN$100,MATCH('Mapa Riesgo Corrupción'!B415,'Riesgos de Corrupción'!$B$11:$B$100,0),18),"")</f>
        <v/>
      </c>
      <c r="G415" s="841" t="str">
        <f>IFERROR(INDEX('Riesgos de Corrupción'!$B$11:$BN$100,MATCH('Mapa Riesgo Corrupción'!B415,'Riesgos de Corrupción'!$B$11:$B$100,0),63),"")</f>
        <v/>
      </c>
      <c r="H415" s="929" t="str">
        <f>IFERROR(INDEX('Riesgos de Corrupción'!$B$11:$BN$100,MATCH('Mapa Riesgo Corrupción'!B415,'Riesgos de Corrupción'!$B$11:$B$100,0),64),"")</f>
        <v/>
      </c>
      <c r="I415" s="841" t="str">
        <f>IFERROR(INDEX('Controles de Corrupción'!$C$10:$AZ$251,MATCH('Mapa Riesgo Corrupción'!B415,'Controles de Corrupción'!$C$10:$C$251,0),33),"")</f>
        <v/>
      </c>
      <c r="J415" s="841" t="str">
        <f>IFERROR(INDEX('Controles de Corrupción'!$C$10:$AZ$251,MATCH('Mapa Riesgo Corrupción'!B415,'Controles de Corrupción'!$C$10:$C$251,0),36),"")</f>
        <v/>
      </c>
      <c r="K415" s="841" t="str">
        <f>IFERROR(INDEX('Controles de Corrupción'!$C$10:$AZ$251,MATCH('Mapa Riesgo Corrupción'!B415,'Controles de Corrupción'!$C$10:$C$251,0),37),"")</f>
        <v/>
      </c>
      <c r="L415" s="841"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8" t="s">
        <v>1009</v>
      </c>
      <c r="B416" s="935"/>
      <c r="C416" s="938"/>
      <c r="D416" s="762"/>
      <c r="E416" s="940"/>
      <c r="F416" s="763"/>
      <c r="G416" s="763"/>
      <c r="H416" s="930"/>
      <c r="I416" s="763"/>
      <c r="J416" s="763"/>
      <c r="K416" s="763"/>
      <c r="L416" s="763"/>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8" t="s">
        <v>1010</v>
      </c>
      <c r="B417" s="935"/>
      <c r="C417" s="938"/>
      <c r="D417" s="762"/>
      <c r="E417" s="940"/>
      <c r="F417" s="763"/>
      <c r="G417" s="763"/>
      <c r="H417" s="930"/>
      <c r="I417" s="763"/>
      <c r="J417" s="763"/>
      <c r="K417" s="763"/>
      <c r="L417" s="763"/>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8" t="s">
        <v>1011</v>
      </c>
      <c r="B418" s="935"/>
      <c r="C418" s="938"/>
      <c r="D418" s="762"/>
      <c r="E418" s="940"/>
      <c r="F418" s="763"/>
      <c r="G418" s="763"/>
      <c r="H418" s="930"/>
      <c r="I418" s="763"/>
      <c r="J418" s="763"/>
      <c r="K418" s="763"/>
      <c r="L418" s="763"/>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8" t="s">
        <v>1012</v>
      </c>
      <c r="B419" s="935"/>
      <c r="C419" s="938"/>
      <c r="D419" s="762"/>
      <c r="E419" s="940"/>
      <c r="F419" s="763"/>
      <c r="G419" s="763"/>
      <c r="H419" s="930"/>
      <c r="I419" s="763"/>
      <c r="J419" s="763"/>
      <c r="K419" s="763"/>
      <c r="L419" s="763"/>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8" t="s">
        <v>1013</v>
      </c>
      <c r="B420" s="936"/>
      <c r="C420" s="938"/>
      <c r="D420" s="762"/>
      <c r="E420" s="940"/>
      <c r="F420" s="763"/>
      <c r="G420" s="763"/>
      <c r="H420" s="842"/>
      <c r="I420" s="763"/>
      <c r="J420" s="763"/>
      <c r="K420" s="763"/>
      <c r="L420" s="763"/>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8" t="s">
        <v>1014</v>
      </c>
      <c r="B421" s="934"/>
      <c r="C421" s="937" t="str">
        <f>IFERROR(INDEX('Riesgos de Corrupción'!$B$11:$BN$100,MATCH('Mapa Riesgo Corrupción'!B421,'Riesgos de Corrupción'!$B$11:$B$100,0),2),"")</f>
        <v/>
      </c>
      <c r="D421" s="761" t="str">
        <f>IFERROR(INDEX('Riesgos de Corrupción'!$B$11:$BN$100,MATCH('Mapa Riesgo Corrupción'!B421,'Riesgos de Corrupción'!$B$11:$B$100,0),4),"")</f>
        <v/>
      </c>
      <c r="E421" s="939" t="str">
        <f>IFERROR(INDEX('Riesgos de Corrupción'!$B$11:$BN$100,MATCH('Mapa Riesgo Corrupción'!B421,'Riesgos de Corrupción'!$B$11:$B$100,0),5),"")</f>
        <v/>
      </c>
      <c r="F421" s="841" t="str">
        <f>IFERROR(INDEX('Riesgos de Corrupción'!$B$11:$BN$100,MATCH('Mapa Riesgo Corrupción'!B421,'Riesgos de Corrupción'!$B$11:$B$100,0),18),"")</f>
        <v/>
      </c>
      <c r="G421" s="841" t="str">
        <f>IFERROR(INDEX('Riesgos de Corrupción'!$B$11:$BN$100,MATCH('Mapa Riesgo Corrupción'!B421,'Riesgos de Corrupción'!$B$11:$B$100,0),63),"")</f>
        <v/>
      </c>
      <c r="H421" s="929" t="str">
        <f>IFERROR(INDEX('Riesgos de Corrupción'!$B$11:$BN$100,MATCH('Mapa Riesgo Corrupción'!B421,'Riesgos de Corrupción'!$B$11:$B$100,0),64),"")</f>
        <v/>
      </c>
      <c r="I421" s="841" t="str">
        <f>IFERROR(INDEX('Controles de Corrupción'!$C$10:$AZ$251,MATCH('Mapa Riesgo Corrupción'!B421,'Controles de Corrupción'!$C$10:$C$251,0),33),"")</f>
        <v/>
      </c>
      <c r="J421" s="841" t="str">
        <f>IFERROR(INDEX('Controles de Corrupción'!$C$10:$AZ$251,MATCH('Mapa Riesgo Corrupción'!B421,'Controles de Corrupción'!$C$10:$C$251,0),36),"")</f>
        <v/>
      </c>
      <c r="K421" s="841" t="str">
        <f>IFERROR(INDEX('Controles de Corrupción'!$C$10:$AZ$251,MATCH('Mapa Riesgo Corrupción'!B421,'Controles de Corrupción'!$C$10:$C$251,0),37),"")</f>
        <v/>
      </c>
      <c r="L421" s="841"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8" t="s">
        <v>1015</v>
      </c>
      <c r="B422" s="935"/>
      <c r="C422" s="938"/>
      <c r="D422" s="762"/>
      <c r="E422" s="940"/>
      <c r="F422" s="763"/>
      <c r="G422" s="763"/>
      <c r="H422" s="930"/>
      <c r="I422" s="763"/>
      <c r="J422" s="763"/>
      <c r="K422" s="763"/>
      <c r="L422" s="763"/>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8" t="s">
        <v>1016</v>
      </c>
      <c r="B423" s="935"/>
      <c r="C423" s="938"/>
      <c r="D423" s="762"/>
      <c r="E423" s="940"/>
      <c r="F423" s="763"/>
      <c r="G423" s="763"/>
      <c r="H423" s="930"/>
      <c r="I423" s="763"/>
      <c r="J423" s="763"/>
      <c r="K423" s="763"/>
      <c r="L423" s="763"/>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8" t="s">
        <v>1017</v>
      </c>
      <c r="B424" s="935"/>
      <c r="C424" s="938"/>
      <c r="D424" s="762"/>
      <c r="E424" s="940"/>
      <c r="F424" s="763"/>
      <c r="G424" s="763"/>
      <c r="H424" s="930"/>
      <c r="I424" s="763"/>
      <c r="J424" s="763"/>
      <c r="K424" s="763"/>
      <c r="L424" s="763"/>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8" t="s">
        <v>1018</v>
      </c>
      <c r="B425" s="935"/>
      <c r="C425" s="938"/>
      <c r="D425" s="762"/>
      <c r="E425" s="940"/>
      <c r="F425" s="763"/>
      <c r="G425" s="763"/>
      <c r="H425" s="930"/>
      <c r="I425" s="763"/>
      <c r="J425" s="763"/>
      <c r="K425" s="763"/>
      <c r="L425" s="763"/>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8" t="s">
        <v>1019</v>
      </c>
      <c r="B426" s="936"/>
      <c r="C426" s="938"/>
      <c r="D426" s="762"/>
      <c r="E426" s="940"/>
      <c r="F426" s="763"/>
      <c r="G426" s="763"/>
      <c r="H426" s="842"/>
      <c r="I426" s="763"/>
      <c r="J426" s="763"/>
      <c r="K426" s="763"/>
      <c r="L426" s="763"/>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NLrMplX9pRbKOzmqlQfDnoxN1HIwFcerDZ1vHelGA2Wwqu0/eJVF51GO2tqAl116jOaLhYX/D+J5MffYmzLkSQ==" saltValue="nw7sbTFT9XnVS1o7uEwypg=="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7:H572">
    <cfRule type="containsText" dxfId="110" priority="9" operator="containsText" text="Zona Baja">
      <formula>NOT(ISERROR(SEARCH("Zona Baja",H427)))</formula>
    </cfRule>
    <cfRule type="containsText" dxfId="109" priority="10" operator="containsText" text="Zona Moderada">
      <formula>NOT(ISERROR(SEARCH("Zona Moderada",H427)))</formula>
    </cfRule>
    <cfRule type="containsText" dxfId="108" priority="11" operator="containsText" text="Zona Alta">
      <formula>NOT(ISERROR(SEARCH("Zona Alta",H427)))</formula>
    </cfRule>
    <cfRule type="containsText" dxfId="107" priority="12" operator="containsText" text="Zona Extrema">
      <formula>NOT(ISERROR(SEARCH("Zona Extrema",H427)))</formula>
    </cfRule>
  </conditionalFormatting>
  <conditionalFormatting sqref="K7:K1000">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S69"/>
  <sheetViews>
    <sheetView zoomScale="74" zoomScaleNormal="30" workbookViewId="0">
      <selection activeCell="AP17" sqref="AP17"/>
    </sheetView>
  </sheetViews>
  <sheetFormatPr baseColWidth="10" defaultColWidth="11.42578125" defaultRowHeight="16.5" x14ac:dyDescent="0.3"/>
  <cols>
    <col min="1" max="1" width="4" style="249" bestFit="1" customWidth="1"/>
    <col min="2" max="2" width="27.42578125" style="249" customWidth="1"/>
    <col min="3" max="3" width="24.7109375" style="249" customWidth="1"/>
    <col min="4" max="4" width="14.140625" style="249" customWidth="1"/>
    <col min="5" max="5" width="29" style="249" customWidth="1"/>
    <col min="6" max="6" width="33.28515625" style="249" customWidth="1"/>
    <col min="7" max="7" width="32.42578125" style="223" customWidth="1"/>
    <col min="8" max="9" width="19" style="250" customWidth="1"/>
    <col min="10" max="10" width="55.28515625" style="250" customWidth="1"/>
    <col min="11" max="11" width="17.85546875" style="223" customWidth="1"/>
    <col min="12" max="12" width="16.42578125" style="223" customWidth="1"/>
    <col min="13" max="13" width="6.28515625" style="223" bestFit="1" customWidth="1"/>
    <col min="14" max="14" width="27.28515625" style="223" bestFit="1" customWidth="1"/>
    <col min="15" max="15" width="30.42578125" style="223" hidden="1" customWidth="1"/>
    <col min="16" max="16" width="17.42578125" style="223" customWidth="1"/>
    <col min="17" max="17" width="6.28515625" style="223" bestFit="1" customWidth="1"/>
    <col min="18" max="18" width="16" style="223" customWidth="1"/>
    <col min="19" max="19" width="5.85546875" style="223" customWidth="1"/>
    <col min="20" max="20" width="89.85546875" style="223" customWidth="1"/>
    <col min="21" max="21" width="15.140625" style="223" bestFit="1" customWidth="1"/>
    <col min="22" max="22" width="6.85546875" style="223" customWidth="1"/>
    <col min="23" max="23" width="5" style="223" customWidth="1"/>
    <col min="24" max="24" width="5.42578125" style="223" customWidth="1"/>
    <col min="25" max="25" width="7.140625" style="223" customWidth="1"/>
    <col min="26" max="26" width="6.7109375" style="223" customWidth="1"/>
    <col min="27" max="27" width="7.42578125" style="223" customWidth="1"/>
    <col min="28" max="28" width="38.28515625" style="223" hidden="1" customWidth="1"/>
    <col min="29" max="29" width="8.7109375" style="223" customWidth="1"/>
    <col min="30" max="30" width="10.42578125" style="223" customWidth="1"/>
    <col min="31" max="31" width="9.28515625" style="223" customWidth="1"/>
    <col min="32" max="32" width="9.140625" style="223" customWidth="1"/>
    <col min="33" max="33" width="8.42578125" style="223" customWidth="1"/>
    <col min="34" max="34" width="7.28515625" style="223" customWidth="1"/>
    <col min="35" max="35" width="23" style="223" customWidth="1"/>
    <col min="36" max="36" width="18.85546875" style="223" customWidth="1"/>
    <col min="37" max="37" width="29.42578125" style="223" bestFit="1" customWidth="1"/>
    <col min="38" max="38" width="25.42578125" style="223" bestFit="1" customWidth="1"/>
    <col min="39" max="39" width="18.42578125" style="223" customWidth="1"/>
    <col min="40" max="40" width="17.7109375" style="223" customWidth="1"/>
    <col min="41" max="41" width="87.7109375" style="223" customWidth="1"/>
    <col min="42" max="42" width="115.140625" style="223" customWidth="1"/>
    <col min="43" max="43" width="31.85546875" style="223" customWidth="1"/>
    <col min="44" max="16384" width="11.42578125" style="223"/>
  </cols>
  <sheetData>
    <row r="1" spans="1:71" s="222" customFormat="1" ht="134.25" customHeight="1" x14ac:dyDescent="0.3">
      <c r="A1" s="584"/>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row>
    <row r="2" spans="1:71" s="222" customFormat="1" ht="24" customHeight="1" x14ac:dyDescent="0.3">
      <c r="A2" s="587"/>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8"/>
      <c r="AP2" s="588"/>
    </row>
    <row r="3" spans="1:71" x14ac:dyDescent="0.3">
      <c r="A3" s="224"/>
      <c r="B3" s="224"/>
      <c r="C3" s="224"/>
      <c r="D3" s="225"/>
      <c r="E3" s="224"/>
      <c r="F3" s="224"/>
      <c r="G3" s="222"/>
      <c r="H3" s="226"/>
      <c r="I3" s="226"/>
      <c r="J3" s="226"/>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1:71" ht="26.25" customHeight="1" x14ac:dyDescent="0.3">
      <c r="A4" s="590" t="s">
        <v>508</v>
      </c>
      <c r="B4" s="614"/>
      <c r="C4" s="614"/>
      <c r="D4" s="591"/>
      <c r="E4" s="596" t="s">
        <v>96</v>
      </c>
      <c r="F4" s="597"/>
      <c r="G4" s="597"/>
      <c r="H4" s="597"/>
      <c r="I4" s="597"/>
      <c r="J4" s="597"/>
      <c r="K4" s="597"/>
      <c r="L4" s="597"/>
      <c r="M4" s="597"/>
      <c r="N4" s="597"/>
      <c r="O4" s="597"/>
      <c r="P4" s="597"/>
      <c r="Q4" s="597"/>
      <c r="R4" s="598"/>
      <c r="S4" s="978"/>
      <c r="T4" s="978"/>
      <c r="U4" s="978"/>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row>
    <row r="5" spans="1:71" ht="50.25" customHeight="1" x14ac:dyDescent="0.3">
      <c r="A5" s="590" t="s">
        <v>509</v>
      </c>
      <c r="B5" s="614"/>
      <c r="C5" s="614"/>
      <c r="D5" s="614"/>
      <c r="E5" s="976"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77"/>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7"/>
      <c r="AI5" s="977"/>
      <c r="AJ5" s="977"/>
      <c r="AK5" s="977"/>
      <c r="AL5" s="977"/>
      <c r="AM5" s="977"/>
      <c r="AN5" s="977"/>
      <c r="AO5" s="977"/>
      <c r="AP5" s="977"/>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row>
    <row r="6" spans="1:71" ht="49.5" customHeight="1" x14ac:dyDescent="0.3">
      <c r="A6" s="590" t="s">
        <v>510</v>
      </c>
      <c r="B6" s="614"/>
      <c r="C6" s="614"/>
      <c r="D6" s="614"/>
      <c r="E6" s="976"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77"/>
      <c r="G6" s="977"/>
      <c r="H6" s="977"/>
      <c r="I6" s="977"/>
      <c r="J6" s="977"/>
      <c r="K6" s="977"/>
      <c r="L6" s="977"/>
      <c r="M6" s="977"/>
      <c r="N6" s="977"/>
      <c r="O6" s="977"/>
      <c r="P6" s="977"/>
      <c r="Q6" s="977"/>
      <c r="R6" s="977"/>
      <c r="S6" s="977"/>
      <c r="T6" s="977"/>
      <c r="U6" s="977"/>
      <c r="V6" s="977"/>
      <c r="W6" s="977"/>
      <c r="X6" s="977"/>
      <c r="Y6" s="977"/>
      <c r="Z6" s="977"/>
      <c r="AA6" s="977"/>
      <c r="AB6" s="977"/>
      <c r="AC6" s="977"/>
      <c r="AD6" s="977"/>
      <c r="AE6" s="977"/>
      <c r="AF6" s="977"/>
      <c r="AG6" s="977"/>
      <c r="AH6" s="977"/>
      <c r="AI6" s="977"/>
      <c r="AJ6" s="977"/>
      <c r="AK6" s="977"/>
      <c r="AL6" s="977"/>
      <c r="AM6" s="977"/>
      <c r="AN6" s="977"/>
      <c r="AO6" s="977"/>
      <c r="AP6" s="977"/>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row>
    <row r="7" spans="1:71" x14ac:dyDescent="0.3">
      <c r="A7" s="615" t="s">
        <v>511</v>
      </c>
      <c r="B7" s="616"/>
      <c r="C7" s="616"/>
      <c r="D7" s="616"/>
      <c r="E7" s="607"/>
      <c r="F7" s="607"/>
      <c r="G7" s="607"/>
      <c r="H7" s="607"/>
      <c r="I7" s="607"/>
      <c r="J7" s="607"/>
      <c r="K7" s="608"/>
      <c r="L7" s="602" t="s">
        <v>512</v>
      </c>
      <c r="M7" s="607"/>
      <c r="N7" s="607"/>
      <c r="O7" s="607"/>
      <c r="P7" s="607"/>
      <c r="Q7" s="607"/>
      <c r="R7" s="608"/>
      <c r="S7" s="602" t="s">
        <v>513</v>
      </c>
      <c r="T7" s="607"/>
      <c r="U7" s="607"/>
      <c r="V7" s="607"/>
      <c r="W7" s="607"/>
      <c r="X7" s="607"/>
      <c r="Y7" s="607"/>
      <c r="Z7" s="607"/>
      <c r="AA7" s="608"/>
      <c r="AB7" s="602" t="s">
        <v>514</v>
      </c>
      <c r="AC7" s="607"/>
      <c r="AD7" s="607"/>
      <c r="AE7" s="607"/>
      <c r="AF7" s="607"/>
      <c r="AG7" s="607"/>
      <c r="AH7" s="608"/>
      <c r="AI7" s="602" t="s">
        <v>515</v>
      </c>
      <c r="AJ7" s="607"/>
      <c r="AK7" s="607"/>
      <c r="AL7" s="607"/>
      <c r="AM7" s="607"/>
      <c r="AN7" s="607"/>
      <c r="AO7" s="973" t="s">
        <v>516</v>
      </c>
      <c r="AP7" s="974"/>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row>
    <row r="8" spans="1:71" ht="16.5" customHeight="1" x14ac:dyDescent="0.3">
      <c r="A8" s="609" t="s">
        <v>517</v>
      </c>
      <c r="B8" s="611" t="s">
        <v>255</v>
      </c>
      <c r="C8" s="611" t="s">
        <v>1328</v>
      </c>
      <c r="D8" s="611" t="s">
        <v>463</v>
      </c>
      <c r="E8" s="600" t="s">
        <v>465</v>
      </c>
      <c r="F8" s="600" t="s">
        <v>467</v>
      </c>
      <c r="G8" s="612" t="s">
        <v>469</v>
      </c>
      <c r="H8" s="599" t="s">
        <v>535</v>
      </c>
      <c r="I8" s="599" t="s">
        <v>1329</v>
      </c>
      <c r="J8" s="599" t="s">
        <v>1330</v>
      </c>
      <c r="K8" s="600" t="s">
        <v>518</v>
      </c>
      <c r="L8" s="613" t="s">
        <v>519</v>
      </c>
      <c r="M8" s="603" t="s">
        <v>520</v>
      </c>
      <c r="N8" s="599" t="s">
        <v>521</v>
      </c>
      <c r="O8" s="599" t="s">
        <v>522</v>
      </c>
      <c r="P8" s="601" t="s">
        <v>523</v>
      </c>
      <c r="Q8" s="603" t="s">
        <v>520</v>
      </c>
      <c r="R8" s="600" t="s">
        <v>477</v>
      </c>
      <c r="S8" s="605" t="s">
        <v>524</v>
      </c>
      <c r="T8" s="604" t="s">
        <v>479</v>
      </c>
      <c r="U8" s="599" t="s">
        <v>481</v>
      </c>
      <c r="V8" s="604" t="s">
        <v>525</v>
      </c>
      <c r="W8" s="604"/>
      <c r="X8" s="604"/>
      <c r="Y8" s="604"/>
      <c r="Z8" s="604"/>
      <c r="AA8" s="604"/>
      <c r="AB8" s="620" t="s">
        <v>526</v>
      </c>
      <c r="AC8" s="620" t="s">
        <v>527</v>
      </c>
      <c r="AD8" s="620" t="s">
        <v>520</v>
      </c>
      <c r="AE8" s="620" t="s">
        <v>528</v>
      </c>
      <c r="AF8" s="620" t="s">
        <v>520</v>
      </c>
      <c r="AG8" s="620" t="s">
        <v>529</v>
      </c>
      <c r="AH8" s="605" t="s">
        <v>497</v>
      </c>
      <c r="AI8" s="604" t="s">
        <v>515</v>
      </c>
      <c r="AJ8" s="604" t="s">
        <v>530</v>
      </c>
      <c r="AK8" s="604" t="s">
        <v>531</v>
      </c>
      <c r="AL8" s="604" t="s">
        <v>532</v>
      </c>
      <c r="AM8" s="604" t="s">
        <v>516</v>
      </c>
      <c r="AN8" s="604" t="s">
        <v>501</v>
      </c>
      <c r="AO8" s="600" t="s">
        <v>533</v>
      </c>
      <c r="AP8" s="600" t="s">
        <v>534</v>
      </c>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row>
    <row r="9" spans="1:71" s="229" customFormat="1" ht="94.5" customHeight="1" x14ac:dyDescent="0.25">
      <c r="A9" s="610"/>
      <c r="B9" s="611" t="s">
        <v>255</v>
      </c>
      <c r="C9" s="611"/>
      <c r="D9" s="611"/>
      <c r="E9" s="604"/>
      <c r="F9" s="604"/>
      <c r="G9" s="611"/>
      <c r="H9" s="600"/>
      <c r="I9" s="600" t="s">
        <v>1331</v>
      </c>
      <c r="J9" s="600"/>
      <c r="K9" s="604"/>
      <c r="L9" s="600"/>
      <c r="M9" s="602"/>
      <c r="N9" s="600"/>
      <c r="O9" s="600"/>
      <c r="P9" s="602"/>
      <c r="Q9" s="602"/>
      <c r="R9" s="604"/>
      <c r="S9" s="606"/>
      <c r="T9" s="604"/>
      <c r="U9" s="600"/>
      <c r="V9" s="227" t="s">
        <v>535</v>
      </c>
      <c r="W9" s="227" t="s">
        <v>536</v>
      </c>
      <c r="X9" s="227" t="s">
        <v>537</v>
      </c>
      <c r="Y9" s="227" t="s">
        <v>538</v>
      </c>
      <c r="Z9" s="227" t="s">
        <v>539</v>
      </c>
      <c r="AA9" s="227" t="s">
        <v>540</v>
      </c>
      <c r="AB9" s="620"/>
      <c r="AC9" s="620"/>
      <c r="AD9" s="620"/>
      <c r="AE9" s="620"/>
      <c r="AF9" s="620"/>
      <c r="AG9" s="620"/>
      <c r="AH9" s="606"/>
      <c r="AI9" s="604"/>
      <c r="AJ9" s="604"/>
      <c r="AK9" s="604"/>
      <c r="AL9" s="604"/>
      <c r="AM9" s="604"/>
      <c r="AN9" s="604"/>
      <c r="AO9" s="975"/>
      <c r="AP9" s="975"/>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row>
    <row r="10" spans="1:71" s="244" customFormat="1" ht="251.25" customHeight="1" x14ac:dyDescent="0.3">
      <c r="A10" s="581">
        <v>1</v>
      </c>
      <c r="B10" s="950" t="s">
        <v>1093</v>
      </c>
      <c r="C10" s="581" t="s">
        <v>1099</v>
      </c>
      <c r="D10" s="572" t="s">
        <v>541</v>
      </c>
      <c r="E10" s="575" t="s">
        <v>1332</v>
      </c>
      <c r="F10" s="575" t="s">
        <v>1333</v>
      </c>
      <c r="G10" s="575" t="s">
        <v>1334</v>
      </c>
      <c r="H10" s="572" t="s">
        <v>1335</v>
      </c>
      <c r="I10" s="572" t="s">
        <v>1336</v>
      </c>
      <c r="J10" s="505" t="s">
        <v>1337</v>
      </c>
      <c r="K10" s="578">
        <v>2</v>
      </c>
      <c r="L10" s="563" t="str">
        <f>IF(K10&lt;=0,"",IF(K10&lt;=2,"Muy Baja",IF(K10&lt;=24,"Baja",IF(K10&lt;=500,"Media",IF(K10&lt;=5000,"Alta","Muy Alta")))))</f>
        <v>Muy Baja</v>
      </c>
      <c r="M10" s="560">
        <f>IF(L10="","",IF(L10="Muy Baja",0.2,IF(L10="Baja",0.4,IF(L10="Media",0.6,IF(L10="Alta",0.8,IF(L10="Muy Alta",1,))))))</f>
        <v>0.2</v>
      </c>
      <c r="N10" s="560" t="s">
        <v>546</v>
      </c>
      <c r="O10" s="560" t="str">
        <f>IF(NOT(ISERROR(MATCH(N10,'Tabla Impacto'!$B$221:$B$223,0))),'Tabla Impacto'!$F$223&amp;"Por favor no seleccionar los criterios de impacto(Afectación Económica o presupuestal y Pérdida Reputacional)",N10)</f>
        <v xml:space="preserve">     El riesgo afecta la imagen de alguna área de la organización</v>
      </c>
      <c r="P10" s="563" t="str">
        <f>IF(OR(O10='Tabla Impacto'!$C$11,O10='Tabla Impacto'!$D$11),"Leve",IF(OR(O10='Tabla Impacto'!$C$12,O10='Tabla Impacto'!$D$12),"Menor",IF(OR(O10='Tabla Impacto'!$C$13,O10='Tabla Impacto'!$D$13),"Moderado",IF(OR(O10='Tabla Impacto'!$C$14,O10='Tabla Impacto'!$D$14),"Mayor",IF(OR(O10='Tabla Impacto'!$C$15,O10='Tabla Impacto'!$D$15),"Catastrófico","")))))</f>
        <v>Leve</v>
      </c>
      <c r="Q10" s="560">
        <f>IF(P10="","",IF(P10="Leve",0.2,IF(P10="Menor",0.4,IF(P10="Moderado",0.6,IF(P10="Mayor",0.8,IF(P10="Catastrófico",1,))))))</f>
        <v>0.2</v>
      </c>
      <c r="R10" s="56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463">
        <v>1</v>
      </c>
      <c r="T10" s="464" t="s">
        <v>1338</v>
      </c>
      <c r="U10" s="230" t="str">
        <f t="shared" ref="U10:U38" si="0">IF(OR(V10="Preventivo",V10="Detectivo"),"Probabilidad",IF(V10="Correctivo","Impacto",""))</f>
        <v>Probabilidad</v>
      </c>
      <c r="V10" s="465" t="s">
        <v>548</v>
      </c>
      <c r="W10" s="465" t="s">
        <v>549</v>
      </c>
      <c r="X10" s="466" t="str">
        <f t="shared" ref="X10:X38" si="1">IF(AND(V10="Preventivo",W10="Automático"),"50%",IF(AND(V10="Preventivo",W10="Manual"),"40%",IF(AND(V10="Detectivo",W10="Automático"),"40%",IF(AND(V10="Detectivo",W10="Manual"),"30%",IF(AND(V10="Correctivo",W10="Automático"),"35%",IF(AND(V10="Correctivo",W10="Manual"),"25%",""))))))</f>
        <v>40%</v>
      </c>
      <c r="Y10" s="465" t="s">
        <v>550</v>
      </c>
      <c r="Z10" s="465" t="s">
        <v>551</v>
      </c>
      <c r="AA10" s="465" t="s">
        <v>552</v>
      </c>
      <c r="AB10" s="467">
        <f>IFERROR(IF(U10="Probabilidad",(M10-(+M10*X10)),IF(U10="Impacto",M10,"")),"")</f>
        <v>0.12</v>
      </c>
      <c r="AC10" s="468" t="str">
        <f>IFERROR(IF(AB10="","",IF(AB10&lt;=0.2,"Muy Baja",IF(AB10&lt;=0.4,"Baja",IF(AB10&lt;=0.6,"Media",IF(AB10&lt;=0.8,"Alta","Muy Alta"))))),"")</f>
        <v>Muy Baja</v>
      </c>
      <c r="AD10" s="469">
        <f t="shared" ref="AD10:AD38" si="2">+AB10</f>
        <v>0.12</v>
      </c>
      <c r="AE10" s="468" t="str">
        <f>IFERROR(IF(AF10="","",IF(AF10&lt;=0.2,"Leve",IF(AF10&lt;=0.4,"Menor",IF(AF10&lt;=0.6,"Moderado",IF(AF10&lt;=0.8,"Mayor","Catastrófico"))))),"")</f>
        <v>Leve</v>
      </c>
      <c r="AF10" s="469">
        <f>IFERROR(IF(U10="Impacto",(Q10-(+Q10*X10)),IF(U10="Probabilidad",Q10,"")),"")</f>
        <v>0.2</v>
      </c>
      <c r="AG10" s="470"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471"/>
      <c r="AI10" s="472"/>
      <c r="AJ10" s="230"/>
      <c r="AK10" s="473"/>
      <c r="AL10" s="473"/>
      <c r="AM10" s="472"/>
      <c r="AN10" s="506"/>
      <c r="AO10" s="507" t="s">
        <v>1339</v>
      </c>
      <c r="AP10" s="513" t="s">
        <v>1340</v>
      </c>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row>
    <row r="11" spans="1:71" ht="207.75" customHeight="1" x14ac:dyDescent="0.3">
      <c r="A11" s="582"/>
      <c r="B11" s="951"/>
      <c r="C11" s="582"/>
      <c r="D11" s="573"/>
      <c r="E11" s="576"/>
      <c r="F11" s="576"/>
      <c r="G11" s="576"/>
      <c r="H11" s="573"/>
      <c r="I11" s="573"/>
      <c r="J11" s="508" t="s">
        <v>1341</v>
      </c>
      <c r="K11" s="579"/>
      <c r="L11" s="564"/>
      <c r="M11" s="561"/>
      <c r="N11" s="561"/>
      <c r="O11" s="561">
        <f>IF(NOT(ISERROR(MATCH(N11,_xlfn.ANCHORARRAY(G19),0))),M21&amp;"Por favor no seleccionar los criterios de impacto",N11)</f>
        <v>0</v>
      </c>
      <c r="P11" s="564"/>
      <c r="Q11" s="561"/>
      <c r="R11" s="567"/>
      <c r="S11" s="463">
        <v>2</v>
      </c>
      <c r="T11" s="464" t="s">
        <v>1342</v>
      </c>
      <c r="U11" s="230" t="str">
        <f t="shared" si="0"/>
        <v>Probabilidad</v>
      </c>
      <c r="V11" s="465" t="s">
        <v>548</v>
      </c>
      <c r="W11" s="465" t="s">
        <v>549</v>
      </c>
      <c r="X11" s="466" t="str">
        <f t="shared" si="1"/>
        <v>40%</v>
      </c>
      <c r="Y11" s="509" t="s">
        <v>550</v>
      </c>
      <c r="Z11" s="465" t="s">
        <v>551</v>
      </c>
      <c r="AA11" s="465" t="s">
        <v>552</v>
      </c>
      <c r="AB11" s="467">
        <f>IFERROR(IF(AND(U10="Probabilidad",U11="Probabilidad"),(AD10-(+AD10*X11)),IF(U11="Probabilidad",(M10-(+M10*X11)),IF(U11="Impacto",AD10,""))),"")</f>
        <v>7.1999999999999995E-2</v>
      </c>
      <c r="AC11" s="468" t="str">
        <f t="shared" ref="AC11:AC66" si="4">IFERROR(IF(AB11="","",IF(AB11&lt;=0.2,"Muy Baja",IF(AB11&lt;=0.4,"Baja",IF(AB11&lt;=0.6,"Media",IF(AB11&lt;=0.8,"Alta","Muy Alta"))))),"")</f>
        <v>Muy Baja</v>
      </c>
      <c r="AD11" s="469">
        <f t="shared" si="2"/>
        <v>7.1999999999999995E-2</v>
      </c>
      <c r="AE11" s="468" t="str">
        <f t="shared" ref="AE11:AE66" si="5">IFERROR(IF(AF11="","",IF(AF11&lt;=0.2,"Leve",IF(AF11&lt;=0.4,"Menor",IF(AF11&lt;=0.6,"Moderado",IF(AF11&lt;=0.8,"Mayor","Catastrófico"))))),"")</f>
        <v>Leve</v>
      </c>
      <c r="AF11" s="469">
        <f>IFERROR(IF(AND(U10="Impacto",U11="Impacto"),(AF10-(+AF10*X11)),IF(U11="Impacto",(Q10-(+Q10*X11)),IF(U11="Probabilidad",AF10,""))),"")</f>
        <v>0.2</v>
      </c>
      <c r="AG11" s="470" t="str">
        <f t="shared" si="3"/>
        <v>Bajo</v>
      </c>
      <c r="AH11" s="471"/>
      <c r="AI11" s="472"/>
      <c r="AJ11" s="230"/>
      <c r="AK11" s="473"/>
      <c r="AL11" s="473"/>
      <c r="AM11" s="472"/>
      <c r="AN11" s="510"/>
      <c r="AO11" s="511" t="s">
        <v>1343</v>
      </c>
      <c r="AP11" s="513" t="s">
        <v>1344</v>
      </c>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row>
    <row r="12" spans="1:71" ht="207.75" customHeight="1" x14ac:dyDescent="0.3">
      <c r="A12" s="582"/>
      <c r="B12" s="951"/>
      <c r="C12" s="582"/>
      <c r="D12" s="573"/>
      <c r="E12" s="576"/>
      <c r="F12" s="576"/>
      <c r="G12" s="576"/>
      <c r="H12" s="573"/>
      <c r="I12" s="573"/>
      <c r="J12" s="508" t="s">
        <v>1345</v>
      </c>
      <c r="K12" s="579"/>
      <c r="L12" s="564"/>
      <c r="M12" s="561"/>
      <c r="N12" s="561"/>
      <c r="O12" s="561">
        <f>IF(NOT(ISERROR(MATCH(N12,_xlfn.ANCHORARRAY(G20),0))),M22&amp;"Por favor no seleccionar los criterios de impacto",N12)</f>
        <v>0</v>
      </c>
      <c r="P12" s="564"/>
      <c r="Q12" s="561"/>
      <c r="R12" s="567"/>
      <c r="S12" s="463">
        <v>3</v>
      </c>
      <c r="T12" s="512" t="s">
        <v>1346</v>
      </c>
      <c r="U12" s="230" t="str">
        <f t="shared" si="0"/>
        <v>Probabilidad</v>
      </c>
      <c r="V12" s="465" t="s">
        <v>548</v>
      </c>
      <c r="W12" s="465" t="s">
        <v>549</v>
      </c>
      <c r="X12" s="466" t="str">
        <f t="shared" si="1"/>
        <v>40%</v>
      </c>
      <c r="Y12" s="465" t="s">
        <v>550</v>
      </c>
      <c r="Z12" s="465" t="s">
        <v>551</v>
      </c>
      <c r="AA12" s="465" t="s">
        <v>552</v>
      </c>
      <c r="AB12" s="467">
        <f>IFERROR(IF(AND(U11="Probabilidad",U12="Probabilidad"),(AD11-(+AD11*X12)),IF(AND(U11="Impacto",U12="Probabilidad"),(AD10-(+AD10*X12)),IF(U12="Impacto",AD11,""))),"")</f>
        <v>4.3199999999999995E-2</v>
      </c>
      <c r="AC12" s="468" t="str">
        <f t="shared" si="4"/>
        <v>Muy Baja</v>
      </c>
      <c r="AD12" s="469">
        <f t="shared" si="2"/>
        <v>4.3199999999999995E-2</v>
      </c>
      <c r="AE12" s="468" t="str">
        <f t="shared" si="5"/>
        <v>Leve</v>
      </c>
      <c r="AF12" s="469">
        <f>IFERROR(IF(AND(U11="Impacto",U12="Impacto"),(AF11-(+AF11*X12)),IF(AND(U11="Probabilidad",U12="Impacto"),(AF10-(+AF10*X12)),IF(U12="Probabilidad",AF11,""))),"")</f>
        <v>0.2</v>
      </c>
      <c r="AG12" s="470" t="str">
        <f t="shared" si="3"/>
        <v>Bajo</v>
      </c>
      <c r="AH12" s="471" t="s">
        <v>553</v>
      </c>
      <c r="AI12" s="472"/>
      <c r="AJ12" s="230"/>
      <c r="AK12" s="473"/>
      <c r="AL12" s="473"/>
      <c r="AM12" s="472"/>
      <c r="AN12" s="510"/>
      <c r="AO12" s="511" t="s">
        <v>1347</v>
      </c>
      <c r="AP12" s="513" t="s">
        <v>1348</v>
      </c>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row>
    <row r="13" spans="1:71" x14ac:dyDescent="0.3">
      <c r="A13" s="578">
        <v>2</v>
      </c>
      <c r="B13" s="944"/>
      <c r="C13" s="947"/>
      <c r="D13" s="941"/>
      <c r="E13" s="941"/>
      <c r="F13" s="941"/>
      <c r="G13" s="970"/>
      <c r="H13" s="941"/>
      <c r="I13" s="941"/>
      <c r="J13" s="338"/>
      <c r="K13" s="967"/>
      <c r="L13" s="958" t="str">
        <f>IF(K13&lt;=0,"",IF(K13&lt;=2,"Muy Baja",IF(K13&lt;=24,"Baja",IF(K13&lt;=500,"Media",IF(K13&lt;=5000,"Alta","Muy Alta")))))</f>
        <v/>
      </c>
      <c r="M13" s="952" t="str">
        <f>IF(L13="","",IF(L13="Muy Baja",0.2,IF(L13="Baja",0.4,IF(L13="Media",0.6,IF(L13="Alta",0.8,IF(L13="Muy Alta",1,))))))</f>
        <v/>
      </c>
      <c r="N13" s="955"/>
      <c r="O13" s="952">
        <f>IF(NOT(ISERROR(MATCH(N13,'Tabla Impacto'!$B$221:$B$223,0))),'Tabla Impacto'!$F$223&amp;"Por favor no seleccionar los criterios de impacto(Afectación Económica o presupuestal y Pérdida Reputacional)",N13)</f>
        <v>0</v>
      </c>
      <c r="P13" s="958" t="str">
        <f>IF(OR(O13='Tabla Impacto'!$C$11,O13='Tabla Impacto'!$D$11),"Leve",IF(OR(O13='Tabla Impacto'!$C$12,O13='Tabla Impacto'!$D$12),"Menor",IF(OR(O13='Tabla Impacto'!$C$13,O13='Tabla Impacto'!$D$13),"Moderado",IF(OR(O13='Tabla Impacto'!$C$14,O13='Tabla Impacto'!$D$14),"Mayor",IF(OR(O13='Tabla Impacto'!$C$15,O13='Tabla Impacto'!$D$15),"Catastrófico","")))))</f>
        <v/>
      </c>
      <c r="Q13" s="952" t="str">
        <f>IF(P13="","",IF(P13="Leve",0.2,IF(P13="Menor",0.4,IF(P13="Moderado",0.6,IF(P13="Mayor",0.8,IF(P13="Catastrófico",1,))))))</f>
        <v/>
      </c>
      <c r="R13" s="961"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30">
        <v>1</v>
      </c>
      <c r="T13" s="414"/>
      <c r="U13" s="232" t="str">
        <f t="shared" si="0"/>
        <v/>
      </c>
      <c r="V13" s="233"/>
      <c r="W13" s="233"/>
      <c r="X13" s="234" t="str">
        <f t="shared" si="1"/>
        <v/>
      </c>
      <c r="Y13" s="233"/>
      <c r="Z13" s="233"/>
      <c r="AA13" s="233"/>
      <c r="AB13" s="235" t="str">
        <f>IFERROR(IF(U13="Probabilidad",(M13-(+M13*X13)),IF(U13="Impacto",M13,"")),"")</f>
        <v/>
      </c>
      <c r="AC13" s="236" t="str">
        <f>IFERROR(IF(AB13="","",IF(AB13&lt;=0.2,"Muy Baja",IF(AB13&lt;=0.4,"Baja",IF(AB13&lt;=0.6,"Media",IF(AB13&lt;=0.8,"Alta","Muy Alta"))))),"")</f>
        <v/>
      </c>
      <c r="AD13" s="237" t="str">
        <f t="shared" si="2"/>
        <v/>
      </c>
      <c r="AE13" s="236" t="str">
        <f>IFERROR(IF(AF13="","",IF(AF13&lt;=0.2,"Leve",IF(AF13&lt;=0.4,"Menor",IF(AF13&lt;=0.6,"Moderado",IF(AF13&lt;=0.8,"Mayor","Catastrófico"))))),"")</f>
        <v/>
      </c>
      <c r="AF13" s="237" t="str">
        <f>IFERROR(IF(U13="Impacto",(Q13-(+Q13*X13)),IF(U13="Probabilidad",Q13,"")),"")</f>
        <v/>
      </c>
      <c r="AG13" s="238"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39"/>
      <c r="AI13" s="240"/>
      <c r="AJ13" s="241"/>
      <c r="AK13" s="242"/>
      <c r="AL13" s="242"/>
      <c r="AM13" s="240"/>
      <c r="AN13" s="363"/>
      <c r="AO13" s="419"/>
      <c r="AP13" s="364"/>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row>
    <row r="14" spans="1:71" x14ac:dyDescent="0.3">
      <c r="A14" s="579"/>
      <c r="B14" s="945"/>
      <c r="C14" s="948"/>
      <c r="D14" s="942"/>
      <c r="E14" s="942"/>
      <c r="F14" s="942"/>
      <c r="G14" s="971"/>
      <c r="H14" s="942"/>
      <c r="I14" s="942"/>
      <c r="J14" s="339"/>
      <c r="K14" s="968"/>
      <c r="L14" s="959"/>
      <c r="M14" s="953"/>
      <c r="N14" s="956"/>
      <c r="O14" s="953">
        <f>IF(NOT(ISERROR(MATCH(N14,_xlfn.ANCHORARRAY(G25),0))),M27&amp;"Por favor no seleccionar los criterios de impacto",N14)</f>
        <v>0</v>
      </c>
      <c r="P14" s="959"/>
      <c r="Q14" s="953"/>
      <c r="R14" s="962"/>
      <c r="S14" s="230">
        <v>2</v>
      </c>
      <c r="T14" s="414"/>
      <c r="U14" s="232" t="str">
        <f t="shared" si="0"/>
        <v/>
      </c>
      <c r="V14" s="233"/>
      <c r="W14" s="233"/>
      <c r="X14" s="234" t="str">
        <f t="shared" si="1"/>
        <v/>
      </c>
      <c r="Y14" s="233"/>
      <c r="Z14" s="233"/>
      <c r="AA14" s="233"/>
      <c r="AB14" s="235" t="str">
        <f>IFERROR(IF(AND(U13="Probabilidad",U14="Probabilidad"),(AD13-(+AD13*X14)),IF(U14="Probabilidad",(M13-(+M13*X14)),IF(U14="Impacto",AD13,""))),"")</f>
        <v/>
      </c>
      <c r="AC14" s="236" t="str">
        <f t="shared" si="4"/>
        <v/>
      </c>
      <c r="AD14" s="237" t="str">
        <f t="shared" si="2"/>
        <v/>
      </c>
      <c r="AE14" s="236" t="str">
        <f t="shared" si="5"/>
        <v/>
      </c>
      <c r="AF14" s="237" t="str">
        <f>IFERROR(IF(AND(U13="Impacto",U14="Impacto"),(AF13-(+AF13*X14)),IF(U14="Impacto",(Q13-(+Q13*X14)),IF(U14="Probabilidad",AF13,""))),"")</f>
        <v/>
      </c>
      <c r="AG14" s="238" t="str">
        <f t="shared" si="6"/>
        <v/>
      </c>
      <c r="AH14" s="239"/>
      <c r="AI14" s="240"/>
      <c r="AJ14" s="241"/>
      <c r="AK14" s="242"/>
      <c r="AL14" s="242"/>
      <c r="AM14" s="240"/>
      <c r="AN14" s="363"/>
      <c r="AO14" s="419"/>
      <c r="AP14" s="364"/>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row>
    <row r="15" spans="1:71" x14ac:dyDescent="0.3">
      <c r="A15" s="579"/>
      <c r="B15" s="945"/>
      <c r="C15" s="948"/>
      <c r="D15" s="942"/>
      <c r="E15" s="942"/>
      <c r="F15" s="942"/>
      <c r="G15" s="971"/>
      <c r="H15" s="942"/>
      <c r="I15" s="942"/>
      <c r="J15" s="339"/>
      <c r="K15" s="968"/>
      <c r="L15" s="959"/>
      <c r="M15" s="953"/>
      <c r="N15" s="956"/>
      <c r="O15" s="953">
        <f>IF(NOT(ISERROR(MATCH(N15,_xlfn.ANCHORARRAY(G26),0))),M28&amp;"Por favor no seleccionar los criterios de impacto",N15)</f>
        <v>0</v>
      </c>
      <c r="P15" s="959"/>
      <c r="Q15" s="953"/>
      <c r="R15" s="962"/>
      <c r="S15" s="230">
        <v>3</v>
      </c>
      <c r="T15" s="414"/>
      <c r="U15" s="232" t="str">
        <f t="shared" si="0"/>
        <v/>
      </c>
      <c r="V15" s="233"/>
      <c r="W15" s="233"/>
      <c r="X15" s="234" t="str">
        <f t="shared" si="1"/>
        <v/>
      </c>
      <c r="Y15" s="233"/>
      <c r="Z15" s="233"/>
      <c r="AA15" s="233"/>
      <c r="AB15" s="235" t="str">
        <f>IFERROR(IF(AND(U14="Probabilidad",U15="Probabilidad"),(AD14-(+AD14*X15)),IF(AND(U14="Impacto",U15="Probabilidad"),(AD13-(+AD13*X15)),IF(U15="Impacto",AD14,""))),"")</f>
        <v/>
      </c>
      <c r="AC15" s="236" t="str">
        <f t="shared" si="4"/>
        <v/>
      </c>
      <c r="AD15" s="237" t="str">
        <f t="shared" si="2"/>
        <v/>
      </c>
      <c r="AE15" s="236" t="str">
        <f t="shared" si="5"/>
        <v/>
      </c>
      <c r="AF15" s="237" t="str">
        <f>IFERROR(IF(AND(U14="Impacto",U15="Impacto"),(AF14-(+AF14*X15)),IF(AND(U14="Probabilidad",U15="Impacto"),(AF13-(+AF13*X15)),IF(U15="Probabilidad",AF14,""))),"")</f>
        <v/>
      </c>
      <c r="AG15" s="238" t="str">
        <f t="shared" si="6"/>
        <v/>
      </c>
      <c r="AH15" s="239"/>
      <c r="AI15" s="240"/>
      <c r="AJ15" s="241"/>
      <c r="AK15" s="242"/>
      <c r="AL15" s="242"/>
      <c r="AM15" s="240"/>
      <c r="AN15" s="363"/>
      <c r="AO15" s="419"/>
      <c r="AP15" s="364"/>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row>
    <row r="16" spans="1:71" x14ac:dyDescent="0.3">
      <c r="A16" s="579"/>
      <c r="B16" s="945"/>
      <c r="C16" s="948"/>
      <c r="D16" s="942"/>
      <c r="E16" s="942"/>
      <c r="F16" s="942"/>
      <c r="G16" s="971"/>
      <c r="H16" s="942"/>
      <c r="I16" s="942"/>
      <c r="J16" s="339"/>
      <c r="K16" s="968"/>
      <c r="L16" s="959"/>
      <c r="M16" s="953"/>
      <c r="N16" s="956"/>
      <c r="O16" s="953">
        <f>IF(NOT(ISERROR(MATCH(N16,_xlfn.ANCHORARRAY(G27),0))),M29&amp;"Por favor no seleccionar los criterios de impacto",N16)</f>
        <v>0</v>
      </c>
      <c r="P16" s="959"/>
      <c r="Q16" s="953"/>
      <c r="R16" s="962"/>
      <c r="S16" s="230">
        <v>4</v>
      </c>
      <c r="T16" s="231"/>
      <c r="U16" s="232" t="str">
        <f t="shared" si="0"/>
        <v/>
      </c>
      <c r="V16" s="233"/>
      <c r="W16" s="233"/>
      <c r="X16" s="234" t="str">
        <f t="shared" si="1"/>
        <v/>
      </c>
      <c r="Y16" s="233"/>
      <c r="Z16" s="233"/>
      <c r="AA16" s="233"/>
      <c r="AB16" s="235" t="str">
        <f>IFERROR(IF(AND(U15="Probabilidad",U16="Probabilidad"),(AD15-(+AD15*X16)),IF(AND(U15="Impacto",U16="Probabilidad"),(AD14-(+AD14*X16)),IF(U16="Impacto",AD15,""))),"")</f>
        <v/>
      </c>
      <c r="AC16" s="236" t="str">
        <f t="shared" si="4"/>
        <v/>
      </c>
      <c r="AD16" s="237" t="str">
        <f t="shared" si="2"/>
        <v/>
      </c>
      <c r="AE16" s="236" t="str">
        <f t="shared" si="5"/>
        <v/>
      </c>
      <c r="AF16" s="237" t="str">
        <f>IFERROR(IF(AND(U15="Impacto",U16="Impacto"),(AF15-(+AF15*X16)),IF(AND(U15="Probabilidad",U16="Impacto"),(AF14-(+AF14*X16)),IF(U16="Probabilidad",AF15,""))),"")</f>
        <v/>
      </c>
      <c r="AG16" s="238" t="str">
        <f t="shared" si="6"/>
        <v/>
      </c>
      <c r="AH16" s="239"/>
      <c r="AI16" s="240"/>
      <c r="AJ16" s="241"/>
      <c r="AK16" s="242"/>
      <c r="AL16" s="242"/>
      <c r="AM16" s="240"/>
      <c r="AN16" s="363"/>
      <c r="AO16" s="419"/>
      <c r="AP16" s="364"/>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row>
    <row r="17" spans="1:71" x14ac:dyDescent="0.3">
      <c r="A17" s="579"/>
      <c r="B17" s="945"/>
      <c r="C17" s="948"/>
      <c r="D17" s="942"/>
      <c r="E17" s="942"/>
      <c r="F17" s="942"/>
      <c r="G17" s="971"/>
      <c r="H17" s="942"/>
      <c r="I17" s="942"/>
      <c r="J17" s="339"/>
      <c r="K17" s="968"/>
      <c r="L17" s="959"/>
      <c r="M17" s="953"/>
      <c r="N17" s="956"/>
      <c r="O17" s="953">
        <f>IF(NOT(ISERROR(MATCH(N17,_xlfn.ANCHORARRAY(G28),0))),M30&amp;"Por favor no seleccionar los criterios de impacto",N17)</f>
        <v>0</v>
      </c>
      <c r="P17" s="959"/>
      <c r="Q17" s="953"/>
      <c r="R17" s="962"/>
      <c r="S17" s="230">
        <v>5</v>
      </c>
      <c r="T17" s="231"/>
      <c r="U17" s="232" t="str">
        <f t="shared" si="0"/>
        <v/>
      </c>
      <c r="V17" s="233"/>
      <c r="W17" s="233"/>
      <c r="X17" s="234" t="str">
        <f t="shared" si="1"/>
        <v/>
      </c>
      <c r="Y17" s="233"/>
      <c r="Z17" s="233"/>
      <c r="AA17" s="233"/>
      <c r="AB17" s="235" t="str">
        <f>IFERROR(IF(AND(U16="Probabilidad",U17="Probabilidad"),(AD16-(+AD16*X17)),IF(AND(U16="Impacto",U17="Probabilidad"),(AD15-(+AD15*X17)),IF(U17="Impacto",AD16,""))),"")</f>
        <v/>
      </c>
      <c r="AC17" s="236" t="str">
        <f t="shared" si="4"/>
        <v/>
      </c>
      <c r="AD17" s="237" t="str">
        <f t="shared" si="2"/>
        <v/>
      </c>
      <c r="AE17" s="236" t="str">
        <f t="shared" si="5"/>
        <v/>
      </c>
      <c r="AF17" s="237" t="str">
        <f>IFERROR(IF(AND(U16="Impacto",U17="Impacto"),(AF16-(+AF16*X17)),IF(AND(U16="Probabilidad",U17="Impacto"),(AF15-(+AF15*X17)),IF(U17="Probabilidad",AF16,""))),"")</f>
        <v/>
      </c>
      <c r="AG17" s="238" t="str">
        <f t="shared" si="6"/>
        <v/>
      </c>
      <c r="AH17" s="239"/>
      <c r="AI17" s="240"/>
      <c r="AJ17" s="241"/>
      <c r="AK17" s="242"/>
      <c r="AL17" s="242"/>
      <c r="AM17" s="240"/>
      <c r="AN17" s="363"/>
      <c r="AO17" s="419"/>
      <c r="AP17" s="364"/>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row>
    <row r="18" spans="1:71" x14ac:dyDescent="0.3">
      <c r="A18" s="580"/>
      <c r="B18" s="946"/>
      <c r="C18" s="949"/>
      <c r="D18" s="943"/>
      <c r="E18" s="943"/>
      <c r="F18" s="943"/>
      <c r="G18" s="972"/>
      <c r="H18" s="943"/>
      <c r="I18" s="943"/>
      <c r="J18" s="340"/>
      <c r="K18" s="969"/>
      <c r="L18" s="960"/>
      <c r="M18" s="954"/>
      <c r="N18" s="957"/>
      <c r="O18" s="954">
        <f>IF(NOT(ISERROR(MATCH(N18,_xlfn.ANCHORARRAY(G29),0))),M31&amp;"Por favor no seleccionar los criterios de impacto",N18)</f>
        <v>0</v>
      </c>
      <c r="P18" s="960"/>
      <c r="Q18" s="954"/>
      <c r="R18" s="963"/>
      <c r="S18" s="230">
        <v>6</v>
      </c>
      <c r="T18" s="231"/>
      <c r="U18" s="232" t="str">
        <f t="shared" si="0"/>
        <v/>
      </c>
      <c r="V18" s="233"/>
      <c r="W18" s="233"/>
      <c r="X18" s="234" t="str">
        <f t="shared" si="1"/>
        <v/>
      </c>
      <c r="Y18" s="233"/>
      <c r="Z18" s="233"/>
      <c r="AA18" s="233"/>
      <c r="AB18" s="235" t="str">
        <f>IFERROR(IF(AND(U17="Probabilidad",U18="Probabilidad"),(AD17-(+AD17*X18)),IF(AND(U17="Impacto",U18="Probabilidad"),(AD16-(+AD16*X18)),IF(U18="Impacto",AD17,""))),"")</f>
        <v/>
      </c>
      <c r="AC18" s="236" t="str">
        <f t="shared" si="4"/>
        <v/>
      </c>
      <c r="AD18" s="237" t="str">
        <f t="shared" si="2"/>
        <v/>
      </c>
      <c r="AE18" s="236" t="str">
        <f t="shared" si="5"/>
        <v/>
      </c>
      <c r="AF18" s="237" t="str">
        <f>IFERROR(IF(AND(U17="Impacto",U18="Impacto"),(AF17-(+AF17*X18)),IF(AND(U17="Probabilidad",U18="Impacto"),(AF16-(+AF16*X18)),IF(U18="Probabilidad",AF17,""))),"")</f>
        <v/>
      </c>
      <c r="AG18" s="238" t="str">
        <f t="shared" si="6"/>
        <v/>
      </c>
      <c r="AH18" s="239"/>
      <c r="AI18" s="240"/>
      <c r="AJ18" s="241"/>
      <c r="AK18" s="242"/>
      <c r="AL18" s="242"/>
      <c r="AM18" s="240"/>
      <c r="AN18" s="363"/>
      <c r="AO18" s="419"/>
      <c r="AP18" s="364"/>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row>
    <row r="19" spans="1:71" x14ac:dyDescent="0.3">
      <c r="A19" s="578">
        <v>3</v>
      </c>
      <c r="B19" s="944"/>
      <c r="C19" s="947"/>
      <c r="D19" s="941"/>
      <c r="E19" s="941"/>
      <c r="F19" s="941"/>
      <c r="G19" s="964"/>
      <c r="H19" s="941"/>
      <c r="I19" s="941"/>
      <c r="J19" s="338"/>
      <c r="K19" s="967"/>
      <c r="L19" s="958" t="str">
        <f>IF(K19&lt;=0,"",IF(K19&lt;=2,"Muy Baja",IF(K19&lt;=24,"Baja",IF(K19&lt;=500,"Media",IF(K19&lt;=5000,"Alta","Muy Alta")))))</f>
        <v/>
      </c>
      <c r="M19" s="952" t="str">
        <f>IF(L19="","",IF(L19="Muy Baja",0.2,IF(L19="Baja",0.4,IF(L19="Media",0.6,IF(L19="Alta",0.8,IF(L19="Muy Alta",1,))))))</f>
        <v/>
      </c>
      <c r="N19" s="955"/>
      <c r="O19" s="952">
        <f>IF(NOT(ISERROR(MATCH(N19,'Tabla Impacto'!$B$221:$B$223,0))),'Tabla Impacto'!$F$223&amp;"Por favor no seleccionar los criterios de impacto(Afectación Económica o presupuestal y Pérdida Reputacional)",N19)</f>
        <v>0</v>
      </c>
      <c r="P19" s="958" t="str">
        <f>IF(OR(O19='Tabla Impacto'!$C$11,O19='Tabla Impacto'!$D$11),"Leve",IF(OR(O19='Tabla Impacto'!$C$12,O19='Tabla Impacto'!$D$12),"Menor",IF(OR(O19='Tabla Impacto'!$C$13,O19='Tabla Impacto'!$D$13),"Moderado",IF(OR(O19='Tabla Impacto'!$C$14,O19='Tabla Impacto'!$D$14),"Mayor",IF(OR(O19='Tabla Impacto'!$C$15,O19='Tabla Impacto'!$D$15),"Catastrófico","")))))</f>
        <v/>
      </c>
      <c r="Q19" s="952" t="str">
        <f>IF(P19="","",IF(P19="Leve",0.2,IF(P19="Menor",0.4,IF(P19="Moderado",0.6,IF(P19="Mayor",0.8,IF(P19="Catastrófico",1,))))))</f>
        <v/>
      </c>
      <c r="R19" s="961"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30">
        <v>1</v>
      </c>
      <c r="T19" s="231"/>
      <c r="U19" s="232" t="str">
        <f t="shared" si="0"/>
        <v/>
      </c>
      <c r="V19" s="233"/>
      <c r="W19" s="233"/>
      <c r="X19" s="234" t="str">
        <f t="shared" si="1"/>
        <v/>
      </c>
      <c r="Y19" s="233"/>
      <c r="Z19" s="233"/>
      <c r="AA19" s="233"/>
      <c r="AB19" s="235" t="str">
        <f>IFERROR(IF(U19="Probabilidad",(M19-(+M19*X19)),IF(U19="Impacto",M19,"")),"")</f>
        <v/>
      </c>
      <c r="AC19" s="236" t="str">
        <f>IFERROR(IF(AB19="","",IF(AB19&lt;=0.2,"Muy Baja",IF(AB19&lt;=0.4,"Baja",IF(AB19&lt;=0.6,"Media",IF(AB19&lt;=0.8,"Alta","Muy Alta"))))),"")</f>
        <v/>
      </c>
      <c r="AD19" s="237" t="str">
        <f t="shared" si="2"/>
        <v/>
      </c>
      <c r="AE19" s="236" t="str">
        <f>IFERROR(IF(AF19="","",IF(AF19&lt;=0.2,"Leve",IF(AF19&lt;=0.4,"Menor",IF(AF19&lt;=0.6,"Moderado",IF(AF19&lt;=0.8,"Mayor","Catastrófico"))))),"")</f>
        <v/>
      </c>
      <c r="AF19" s="237" t="str">
        <f>IFERROR(IF(U19="Impacto",(Q19-(+Q19*X19)),IF(U19="Probabilidad",Q19,"")),"")</f>
        <v/>
      </c>
      <c r="AG19" s="238" t="str">
        <f t="shared" si="6"/>
        <v/>
      </c>
      <c r="AH19" s="239"/>
      <c r="AI19" s="240"/>
      <c r="AJ19" s="241"/>
      <c r="AK19" s="242"/>
      <c r="AL19" s="242"/>
      <c r="AM19" s="240"/>
      <c r="AN19" s="363"/>
      <c r="AO19" s="419"/>
      <c r="AP19" s="364"/>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row>
    <row r="20" spans="1:71" x14ac:dyDescent="0.3">
      <c r="A20" s="579"/>
      <c r="B20" s="945"/>
      <c r="C20" s="948"/>
      <c r="D20" s="942"/>
      <c r="E20" s="942"/>
      <c r="F20" s="942"/>
      <c r="G20" s="965"/>
      <c r="H20" s="942"/>
      <c r="I20" s="942"/>
      <c r="J20" s="339"/>
      <c r="K20" s="968"/>
      <c r="L20" s="959"/>
      <c r="M20" s="953"/>
      <c r="N20" s="956"/>
      <c r="O20" s="953">
        <f>IF(NOT(ISERROR(MATCH(N20,_xlfn.ANCHORARRAY(G31),0))),M33&amp;"Por favor no seleccionar los criterios de impacto",N20)</f>
        <v>0</v>
      </c>
      <c r="P20" s="959"/>
      <c r="Q20" s="953"/>
      <c r="R20" s="962"/>
      <c r="S20" s="230">
        <v>2</v>
      </c>
      <c r="T20" s="231"/>
      <c r="U20" s="232" t="str">
        <f t="shared" si="0"/>
        <v/>
      </c>
      <c r="V20" s="233"/>
      <c r="W20" s="233"/>
      <c r="X20" s="234" t="str">
        <f t="shared" si="1"/>
        <v/>
      </c>
      <c r="Y20" s="233"/>
      <c r="Z20" s="233"/>
      <c r="AA20" s="233"/>
      <c r="AB20" s="246" t="str">
        <f>IFERROR(IF(AND(U19="Probabilidad",U20="Probabilidad"),(AD19-(+AD19*X20)),IF(U20="Probabilidad",(M19-(+M19*X20)),IF(U20="Impacto",AD19,""))),"")</f>
        <v/>
      </c>
      <c r="AC20" s="236" t="str">
        <f t="shared" si="4"/>
        <v/>
      </c>
      <c r="AD20" s="237" t="str">
        <f t="shared" si="2"/>
        <v/>
      </c>
      <c r="AE20" s="236" t="str">
        <f t="shared" si="5"/>
        <v/>
      </c>
      <c r="AF20" s="237" t="str">
        <f>IFERROR(IF(AND(U19="Impacto",U20="Impacto"),(AF19-(+AF19*X20)),IF(U20="Impacto",(Q19-(+Q19*X20)),IF(U20="Probabilidad",AF19,""))),"")</f>
        <v/>
      </c>
      <c r="AG20" s="238" t="str">
        <f t="shared" si="6"/>
        <v/>
      </c>
      <c r="AH20" s="239"/>
      <c r="AI20" s="240"/>
      <c r="AJ20" s="241"/>
      <c r="AK20" s="242"/>
      <c r="AL20" s="242"/>
      <c r="AM20" s="240"/>
      <c r="AN20" s="363"/>
      <c r="AO20" s="419"/>
      <c r="AP20" s="364"/>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row>
    <row r="21" spans="1:71" x14ac:dyDescent="0.3">
      <c r="A21" s="579"/>
      <c r="B21" s="945"/>
      <c r="C21" s="948"/>
      <c r="D21" s="942"/>
      <c r="E21" s="942"/>
      <c r="F21" s="942"/>
      <c r="G21" s="965"/>
      <c r="H21" s="942"/>
      <c r="I21" s="942"/>
      <c r="J21" s="339"/>
      <c r="K21" s="968"/>
      <c r="L21" s="959"/>
      <c r="M21" s="953"/>
      <c r="N21" s="956"/>
      <c r="O21" s="953">
        <f>IF(NOT(ISERROR(MATCH(N21,_xlfn.ANCHORARRAY(G32),0))),M34&amp;"Por favor no seleccionar los criterios de impacto",N21)</f>
        <v>0</v>
      </c>
      <c r="P21" s="959"/>
      <c r="Q21" s="953"/>
      <c r="R21" s="962"/>
      <c r="S21" s="230">
        <v>3</v>
      </c>
      <c r="T21" s="245"/>
      <c r="U21" s="232" t="str">
        <f t="shared" si="0"/>
        <v/>
      </c>
      <c r="V21" s="233"/>
      <c r="W21" s="233"/>
      <c r="X21" s="234" t="str">
        <f t="shared" si="1"/>
        <v/>
      </c>
      <c r="Y21" s="233"/>
      <c r="Z21" s="233"/>
      <c r="AA21" s="233"/>
      <c r="AB21" s="235" t="str">
        <f>IFERROR(IF(AND(U20="Probabilidad",U21="Probabilidad"),(AD20-(+AD20*X21)),IF(AND(U20="Impacto",U21="Probabilidad"),(AD19-(+AD19*X21)),IF(U21="Impacto",AD20,""))),"")</f>
        <v/>
      </c>
      <c r="AC21" s="236" t="str">
        <f t="shared" si="4"/>
        <v/>
      </c>
      <c r="AD21" s="237" t="str">
        <f t="shared" si="2"/>
        <v/>
      </c>
      <c r="AE21" s="236" t="str">
        <f t="shared" si="5"/>
        <v/>
      </c>
      <c r="AF21" s="237" t="str">
        <f>IFERROR(IF(AND(U20="Impacto",U21="Impacto"),(AF20-(+AF20*X21)),IF(AND(U20="Probabilidad",U21="Impacto"),(AF19-(+AF19*X21)),IF(U21="Probabilidad",AF20,""))),"")</f>
        <v/>
      </c>
      <c r="AG21" s="238" t="str">
        <f t="shared" si="6"/>
        <v/>
      </c>
      <c r="AH21" s="239"/>
      <c r="AI21" s="240"/>
      <c r="AJ21" s="241"/>
      <c r="AK21" s="242"/>
      <c r="AL21" s="242"/>
      <c r="AM21" s="240"/>
      <c r="AN21" s="363"/>
      <c r="AO21" s="419"/>
      <c r="AP21" s="364"/>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row>
    <row r="22" spans="1:71" x14ac:dyDescent="0.3">
      <c r="A22" s="579"/>
      <c r="B22" s="945"/>
      <c r="C22" s="948"/>
      <c r="D22" s="942"/>
      <c r="E22" s="942"/>
      <c r="F22" s="942"/>
      <c r="G22" s="965"/>
      <c r="H22" s="942"/>
      <c r="I22" s="942"/>
      <c r="J22" s="339"/>
      <c r="K22" s="968"/>
      <c r="L22" s="959"/>
      <c r="M22" s="953"/>
      <c r="N22" s="956"/>
      <c r="O22" s="953">
        <f>IF(NOT(ISERROR(MATCH(N22,_xlfn.ANCHORARRAY(G33),0))),M35&amp;"Por favor no seleccionar los criterios de impacto",N22)</f>
        <v>0</v>
      </c>
      <c r="P22" s="959"/>
      <c r="Q22" s="953"/>
      <c r="R22" s="962"/>
      <c r="S22" s="230">
        <v>4</v>
      </c>
      <c r="T22" s="231"/>
      <c r="U22" s="232" t="str">
        <f t="shared" si="0"/>
        <v/>
      </c>
      <c r="V22" s="233"/>
      <c r="W22" s="233"/>
      <c r="X22" s="234" t="str">
        <f t="shared" si="1"/>
        <v/>
      </c>
      <c r="Y22" s="233"/>
      <c r="Z22" s="233"/>
      <c r="AA22" s="233"/>
      <c r="AB22" s="235" t="str">
        <f>IFERROR(IF(AND(U21="Probabilidad",U22="Probabilidad"),(AD21-(+AD21*X22)),IF(AND(U21="Impacto",U22="Probabilidad"),(AD20-(+AD20*X22)),IF(U22="Impacto",AD21,""))),"")</f>
        <v/>
      </c>
      <c r="AC22" s="236" t="str">
        <f t="shared" si="4"/>
        <v/>
      </c>
      <c r="AD22" s="237" t="str">
        <f t="shared" si="2"/>
        <v/>
      </c>
      <c r="AE22" s="236" t="str">
        <f t="shared" si="5"/>
        <v/>
      </c>
      <c r="AF22" s="237" t="str">
        <f>IFERROR(IF(AND(U21="Impacto",U22="Impacto"),(AF21-(+AF21*X22)),IF(AND(U21="Probabilidad",U22="Impacto"),(AF20-(+AF20*X22)),IF(U22="Probabilidad",AF21,""))),"")</f>
        <v/>
      </c>
      <c r="AG22" s="238" t="str">
        <f t="shared" si="6"/>
        <v/>
      </c>
      <c r="AH22" s="239"/>
      <c r="AI22" s="240"/>
      <c r="AJ22" s="241"/>
      <c r="AK22" s="242"/>
      <c r="AL22" s="242"/>
      <c r="AM22" s="240"/>
      <c r="AN22" s="363"/>
      <c r="AO22" s="419"/>
      <c r="AP22" s="364"/>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row>
    <row r="23" spans="1:71" x14ac:dyDescent="0.3">
      <c r="A23" s="579"/>
      <c r="B23" s="945"/>
      <c r="C23" s="948"/>
      <c r="D23" s="942"/>
      <c r="E23" s="942"/>
      <c r="F23" s="942"/>
      <c r="G23" s="965"/>
      <c r="H23" s="942"/>
      <c r="I23" s="942"/>
      <c r="J23" s="339"/>
      <c r="K23" s="968"/>
      <c r="L23" s="959"/>
      <c r="M23" s="953"/>
      <c r="N23" s="956"/>
      <c r="O23" s="953">
        <f>IF(NOT(ISERROR(MATCH(N23,_xlfn.ANCHORARRAY(G34),0))),M36&amp;"Por favor no seleccionar los criterios de impacto",N23)</f>
        <v>0</v>
      </c>
      <c r="P23" s="959"/>
      <c r="Q23" s="953"/>
      <c r="R23" s="962"/>
      <c r="S23" s="230">
        <v>5</v>
      </c>
      <c r="T23" s="231"/>
      <c r="U23" s="232" t="str">
        <f t="shared" si="0"/>
        <v/>
      </c>
      <c r="V23" s="233"/>
      <c r="W23" s="233"/>
      <c r="X23" s="234" t="str">
        <f t="shared" si="1"/>
        <v/>
      </c>
      <c r="Y23" s="233"/>
      <c r="Z23" s="233"/>
      <c r="AA23" s="233"/>
      <c r="AB23" s="235" t="str">
        <f>IFERROR(IF(AND(U22="Probabilidad",U23="Probabilidad"),(AD22-(+AD22*X23)),IF(AND(U22="Impacto",U23="Probabilidad"),(AD21-(+AD21*X23)),IF(U23="Impacto",AD22,""))),"")</f>
        <v/>
      </c>
      <c r="AC23" s="236" t="str">
        <f t="shared" si="4"/>
        <v/>
      </c>
      <c r="AD23" s="237" t="str">
        <f t="shared" si="2"/>
        <v/>
      </c>
      <c r="AE23" s="236" t="str">
        <f t="shared" si="5"/>
        <v/>
      </c>
      <c r="AF23" s="237" t="str">
        <f>IFERROR(IF(AND(U22="Impacto",U23="Impacto"),(AF22-(+AF22*X23)),IF(AND(U22="Probabilidad",U23="Impacto"),(AF21-(+AF21*X23)),IF(U23="Probabilidad",AF22,""))),"")</f>
        <v/>
      </c>
      <c r="AG23" s="238" t="str">
        <f t="shared" si="6"/>
        <v/>
      </c>
      <c r="AH23" s="239"/>
      <c r="AI23" s="240"/>
      <c r="AJ23" s="241"/>
      <c r="AK23" s="242"/>
      <c r="AL23" s="242"/>
      <c r="AM23" s="240"/>
      <c r="AN23" s="363"/>
      <c r="AO23" s="419"/>
      <c r="AP23" s="364"/>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row>
    <row r="24" spans="1:71" x14ac:dyDescent="0.3">
      <c r="A24" s="580"/>
      <c r="B24" s="946"/>
      <c r="C24" s="949"/>
      <c r="D24" s="943"/>
      <c r="E24" s="943"/>
      <c r="F24" s="943"/>
      <c r="G24" s="966"/>
      <c r="H24" s="943"/>
      <c r="I24" s="943"/>
      <c r="J24" s="340"/>
      <c r="K24" s="969"/>
      <c r="L24" s="960"/>
      <c r="M24" s="954"/>
      <c r="N24" s="957"/>
      <c r="O24" s="954">
        <f>IF(NOT(ISERROR(MATCH(N24,_xlfn.ANCHORARRAY(G35),0))),M37&amp;"Por favor no seleccionar los criterios de impacto",N24)</f>
        <v>0</v>
      </c>
      <c r="P24" s="960"/>
      <c r="Q24" s="954"/>
      <c r="R24" s="963"/>
      <c r="S24" s="230">
        <v>6</v>
      </c>
      <c r="T24" s="231"/>
      <c r="U24" s="232" t="str">
        <f t="shared" si="0"/>
        <v/>
      </c>
      <c r="V24" s="233"/>
      <c r="W24" s="233"/>
      <c r="X24" s="234" t="str">
        <f t="shared" si="1"/>
        <v/>
      </c>
      <c r="Y24" s="233"/>
      <c r="Z24" s="233"/>
      <c r="AA24" s="233"/>
      <c r="AB24" s="235" t="str">
        <f>IFERROR(IF(AND(U23="Probabilidad",U24="Probabilidad"),(AD23-(+AD23*X24)),IF(AND(U23="Impacto",U24="Probabilidad"),(AD22-(+AD22*X24)),IF(U24="Impacto",AD23,""))),"")</f>
        <v/>
      </c>
      <c r="AC24" s="236" t="str">
        <f t="shared" si="4"/>
        <v/>
      </c>
      <c r="AD24" s="237" t="str">
        <f t="shared" si="2"/>
        <v/>
      </c>
      <c r="AE24" s="236" t="str">
        <f t="shared" si="5"/>
        <v/>
      </c>
      <c r="AF24" s="237" t="str">
        <f>IFERROR(IF(AND(U23="Impacto",U24="Impacto"),(AF23-(+AF23*X24)),IF(AND(U23="Probabilidad",U24="Impacto"),(AF22-(+AF22*X24)),IF(U24="Probabilidad",AF23,""))),"")</f>
        <v/>
      </c>
      <c r="AG24" s="238" t="str">
        <f t="shared" si="6"/>
        <v/>
      </c>
      <c r="AH24" s="239"/>
      <c r="AI24" s="240"/>
      <c r="AJ24" s="241"/>
      <c r="AK24" s="242"/>
      <c r="AL24" s="242"/>
      <c r="AM24" s="240"/>
      <c r="AN24" s="363"/>
      <c r="AO24" s="419"/>
      <c r="AP24" s="364"/>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row>
    <row r="25" spans="1:71" x14ac:dyDescent="0.3">
      <c r="A25" s="578">
        <v>4</v>
      </c>
      <c r="B25" s="944"/>
      <c r="C25" s="947"/>
      <c r="D25" s="941"/>
      <c r="E25" s="941"/>
      <c r="F25" s="941"/>
      <c r="G25" s="964"/>
      <c r="H25" s="941"/>
      <c r="I25" s="941"/>
      <c r="J25" s="338"/>
      <c r="K25" s="967"/>
      <c r="L25" s="958" t="str">
        <f>IF(K25&lt;=0,"",IF(K25&lt;=2,"Muy Baja",IF(K25&lt;=24,"Baja",IF(K25&lt;=500,"Media",IF(K25&lt;=5000,"Alta","Muy Alta")))))</f>
        <v/>
      </c>
      <c r="M25" s="952" t="str">
        <f>IF(L25="","",IF(L25="Muy Baja",0.2,IF(L25="Baja",0.4,IF(L25="Media",0.6,IF(L25="Alta",0.8,IF(L25="Muy Alta",1,))))))</f>
        <v/>
      </c>
      <c r="N25" s="955"/>
      <c r="O25" s="952">
        <f>IF(NOT(ISERROR(MATCH(N25,'Tabla Impacto'!$B$221:$B$223,0))),'Tabla Impacto'!$F$223&amp;"Por favor no seleccionar los criterios de impacto(Afectación Económica o presupuestal y Pérdida Reputacional)",N25)</f>
        <v>0</v>
      </c>
      <c r="P25" s="958" t="str">
        <f>IF(OR(O25='Tabla Impacto'!$C$11,O25='Tabla Impacto'!$D$11),"Leve",IF(OR(O25='Tabla Impacto'!$C$12,O25='Tabla Impacto'!$D$12),"Menor",IF(OR(O25='Tabla Impacto'!$C$13,O25='Tabla Impacto'!$D$13),"Moderado",IF(OR(O25='Tabla Impacto'!$C$14,O25='Tabla Impacto'!$D$14),"Mayor",IF(OR(O25='Tabla Impacto'!$C$15,O25='Tabla Impacto'!$D$15),"Catastrófico","")))))</f>
        <v/>
      </c>
      <c r="Q25" s="952" t="str">
        <f>IF(P25="","",IF(P25="Leve",0.2,IF(P25="Menor",0.4,IF(P25="Moderado",0.6,IF(P25="Mayor",0.8,IF(P25="Catastrófico",1,))))))</f>
        <v/>
      </c>
      <c r="R25" s="961"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30">
        <v>1</v>
      </c>
      <c r="T25" s="231"/>
      <c r="U25" s="232" t="str">
        <f t="shared" si="0"/>
        <v/>
      </c>
      <c r="V25" s="233"/>
      <c r="W25" s="233"/>
      <c r="X25" s="234" t="str">
        <f t="shared" si="1"/>
        <v/>
      </c>
      <c r="Y25" s="233"/>
      <c r="Z25" s="233"/>
      <c r="AA25" s="233"/>
      <c r="AB25" s="235" t="str">
        <f>IFERROR(IF(U25="Probabilidad",(M25-(+M25*X25)),IF(U25="Impacto",M25,"")),"")</f>
        <v/>
      </c>
      <c r="AC25" s="236" t="str">
        <f>IFERROR(IF(AB25="","",IF(AB25&lt;=0.2,"Muy Baja",IF(AB25&lt;=0.4,"Baja",IF(AB25&lt;=0.6,"Media",IF(AB25&lt;=0.8,"Alta","Muy Alta"))))),"")</f>
        <v/>
      </c>
      <c r="AD25" s="237" t="str">
        <f t="shared" si="2"/>
        <v/>
      </c>
      <c r="AE25" s="236" t="str">
        <f>IFERROR(IF(AF25="","",IF(AF25&lt;=0.2,"Leve",IF(AF25&lt;=0.4,"Menor",IF(AF25&lt;=0.6,"Moderado",IF(AF25&lt;=0.8,"Mayor","Catastrófico"))))),"")</f>
        <v/>
      </c>
      <c r="AF25" s="237" t="str">
        <f>IFERROR(IF(U25="Impacto",(Q25-(+Q25*X25)),IF(U25="Probabilidad",Q25,"")),"")</f>
        <v/>
      </c>
      <c r="AG25" s="238" t="str">
        <f t="shared" si="6"/>
        <v/>
      </c>
      <c r="AH25" s="239"/>
      <c r="AI25" s="240"/>
      <c r="AJ25" s="241"/>
      <c r="AK25" s="242"/>
      <c r="AL25" s="242"/>
      <c r="AM25" s="240"/>
      <c r="AN25" s="363"/>
      <c r="AO25" s="419"/>
      <c r="AP25" s="364"/>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row>
    <row r="26" spans="1:71" x14ac:dyDescent="0.3">
      <c r="A26" s="579"/>
      <c r="B26" s="945"/>
      <c r="C26" s="948"/>
      <c r="D26" s="942"/>
      <c r="E26" s="942"/>
      <c r="F26" s="942"/>
      <c r="G26" s="965"/>
      <c r="H26" s="942"/>
      <c r="I26" s="942"/>
      <c r="J26" s="339"/>
      <c r="K26" s="968"/>
      <c r="L26" s="959"/>
      <c r="M26" s="953"/>
      <c r="N26" s="956"/>
      <c r="O26" s="953">
        <f>IF(NOT(ISERROR(MATCH(N26,_xlfn.ANCHORARRAY(G37),0))),M39&amp;"Por favor no seleccionar los criterios de impacto",N26)</f>
        <v>0</v>
      </c>
      <c r="P26" s="959"/>
      <c r="Q26" s="953"/>
      <c r="R26" s="962"/>
      <c r="S26" s="230">
        <v>2</v>
      </c>
      <c r="T26" s="231"/>
      <c r="U26" s="232" t="str">
        <f t="shared" si="0"/>
        <v/>
      </c>
      <c r="V26" s="233"/>
      <c r="W26" s="233"/>
      <c r="X26" s="234" t="str">
        <f t="shared" si="1"/>
        <v/>
      </c>
      <c r="Y26" s="233"/>
      <c r="Z26" s="233"/>
      <c r="AA26" s="233"/>
      <c r="AB26" s="235" t="str">
        <f>IFERROR(IF(AND(U25="Probabilidad",U26="Probabilidad"),(AD25-(+AD25*X26)),IF(U26="Probabilidad",(M25-(+M25*X26)),IF(U26="Impacto",AD25,""))),"")</f>
        <v/>
      </c>
      <c r="AC26" s="236" t="str">
        <f t="shared" si="4"/>
        <v/>
      </c>
      <c r="AD26" s="237" t="str">
        <f t="shared" si="2"/>
        <v/>
      </c>
      <c r="AE26" s="236" t="str">
        <f t="shared" si="5"/>
        <v/>
      </c>
      <c r="AF26" s="237" t="str">
        <f>IFERROR(IF(AND(U25="Impacto",U26="Impacto"),(AF25-(+AF25*X26)),IF(U26="Impacto",(Q25-(+Q25*X26)),IF(U26="Probabilidad",AF25,""))),"")</f>
        <v/>
      </c>
      <c r="AG26" s="238" t="str">
        <f t="shared" si="6"/>
        <v/>
      </c>
      <c r="AH26" s="239"/>
      <c r="AI26" s="240"/>
      <c r="AJ26" s="241"/>
      <c r="AK26" s="242"/>
      <c r="AL26" s="242"/>
      <c r="AM26" s="240"/>
      <c r="AN26" s="363"/>
      <c r="AO26" s="419"/>
      <c r="AP26" s="364"/>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row>
    <row r="27" spans="1:71" x14ac:dyDescent="0.3">
      <c r="A27" s="579"/>
      <c r="B27" s="945"/>
      <c r="C27" s="948"/>
      <c r="D27" s="942"/>
      <c r="E27" s="942"/>
      <c r="F27" s="942"/>
      <c r="G27" s="965"/>
      <c r="H27" s="942"/>
      <c r="I27" s="942"/>
      <c r="J27" s="339"/>
      <c r="K27" s="968"/>
      <c r="L27" s="959"/>
      <c r="M27" s="953"/>
      <c r="N27" s="956"/>
      <c r="O27" s="953">
        <f>IF(NOT(ISERROR(MATCH(N27,_xlfn.ANCHORARRAY(G38),0))),M40&amp;"Por favor no seleccionar los criterios de impacto",N27)</f>
        <v>0</v>
      </c>
      <c r="P27" s="959"/>
      <c r="Q27" s="953"/>
      <c r="R27" s="962"/>
      <c r="S27" s="230">
        <v>3</v>
      </c>
      <c r="T27" s="245"/>
      <c r="U27" s="232" t="str">
        <f t="shared" si="0"/>
        <v/>
      </c>
      <c r="V27" s="233"/>
      <c r="W27" s="233"/>
      <c r="X27" s="234" t="str">
        <f t="shared" si="1"/>
        <v/>
      </c>
      <c r="Y27" s="233"/>
      <c r="Z27" s="233"/>
      <c r="AA27" s="233"/>
      <c r="AB27" s="235" t="str">
        <f>IFERROR(IF(AND(U26="Probabilidad",U27="Probabilidad"),(AD26-(+AD26*X27)),IF(AND(U26="Impacto",U27="Probabilidad"),(AD25-(+AD25*X27)),IF(U27="Impacto",AD26,""))),"")</f>
        <v/>
      </c>
      <c r="AC27" s="236" t="str">
        <f t="shared" si="4"/>
        <v/>
      </c>
      <c r="AD27" s="237" t="str">
        <f t="shared" si="2"/>
        <v/>
      </c>
      <c r="AE27" s="236" t="str">
        <f t="shared" si="5"/>
        <v/>
      </c>
      <c r="AF27" s="237" t="str">
        <f>IFERROR(IF(AND(U26="Impacto",U27="Impacto"),(AF26-(+AF26*X27)),IF(AND(U26="Probabilidad",U27="Impacto"),(AF25-(+AF25*X27)),IF(U27="Probabilidad",AF26,""))),"")</f>
        <v/>
      </c>
      <c r="AG27" s="238" t="str">
        <f t="shared" si="6"/>
        <v/>
      </c>
      <c r="AH27" s="239"/>
      <c r="AI27" s="240"/>
      <c r="AJ27" s="241"/>
      <c r="AK27" s="242"/>
      <c r="AL27" s="242"/>
      <c r="AM27" s="240"/>
      <c r="AN27" s="363"/>
      <c r="AO27" s="419"/>
      <c r="AP27" s="364"/>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row>
    <row r="28" spans="1:71" x14ac:dyDescent="0.3">
      <c r="A28" s="579"/>
      <c r="B28" s="945"/>
      <c r="C28" s="948"/>
      <c r="D28" s="942"/>
      <c r="E28" s="942"/>
      <c r="F28" s="942"/>
      <c r="G28" s="965"/>
      <c r="H28" s="942"/>
      <c r="I28" s="942"/>
      <c r="J28" s="339"/>
      <c r="K28" s="968"/>
      <c r="L28" s="959"/>
      <c r="M28" s="953"/>
      <c r="N28" s="956"/>
      <c r="O28" s="953">
        <f>IF(NOT(ISERROR(MATCH(N28,_xlfn.ANCHORARRAY(G39),0))),M41&amp;"Por favor no seleccionar los criterios de impacto",N28)</f>
        <v>0</v>
      </c>
      <c r="P28" s="959"/>
      <c r="Q28" s="953"/>
      <c r="R28" s="962"/>
      <c r="S28" s="230">
        <v>4</v>
      </c>
      <c r="T28" s="231"/>
      <c r="U28" s="232" t="str">
        <f t="shared" si="0"/>
        <v/>
      </c>
      <c r="V28" s="233"/>
      <c r="W28" s="233"/>
      <c r="X28" s="234" t="str">
        <f t="shared" si="1"/>
        <v/>
      </c>
      <c r="Y28" s="233"/>
      <c r="Z28" s="233"/>
      <c r="AA28" s="233"/>
      <c r="AB28" s="235" t="str">
        <f>IFERROR(IF(AND(U27="Probabilidad",U28="Probabilidad"),(AD27-(+AD27*X28)),IF(AND(U27="Impacto",U28="Probabilidad"),(AD26-(+AD26*X28)),IF(U28="Impacto",AD27,""))),"")</f>
        <v/>
      </c>
      <c r="AC28" s="236" t="str">
        <f t="shared" si="4"/>
        <v/>
      </c>
      <c r="AD28" s="237" t="str">
        <f t="shared" si="2"/>
        <v/>
      </c>
      <c r="AE28" s="236" t="str">
        <f t="shared" si="5"/>
        <v/>
      </c>
      <c r="AF28" s="237" t="str">
        <f>IFERROR(IF(AND(U27="Impacto",U28="Impacto"),(AF27-(+AF27*X28)),IF(AND(U27="Probabilidad",U28="Impacto"),(AF26-(+AF26*X28)),IF(U28="Probabilidad",AF27,""))),"")</f>
        <v/>
      </c>
      <c r="AG28" s="238" t="str">
        <f t="shared" si="6"/>
        <v/>
      </c>
      <c r="AH28" s="239"/>
      <c r="AI28" s="240"/>
      <c r="AJ28" s="241"/>
      <c r="AK28" s="242"/>
      <c r="AL28" s="242"/>
      <c r="AM28" s="240"/>
      <c r="AN28" s="363"/>
      <c r="AO28" s="419"/>
      <c r="AP28" s="364"/>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row>
    <row r="29" spans="1:71" x14ac:dyDescent="0.3">
      <c r="A29" s="579"/>
      <c r="B29" s="945"/>
      <c r="C29" s="948"/>
      <c r="D29" s="942"/>
      <c r="E29" s="942"/>
      <c r="F29" s="942"/>
      <c r="G29" s="965"/>
      <c r="H29" s="942"/>
      <c r="I29" s="942"/>
      <c r="J29" s="339"/>
      <c r="K29" s="968"/>
      <c r="L29" s="959"/>
      <c r="M29" s="953"/>
      <c r="N29" s="956"/>
      <c r="O29" s="953">
        <f>IF(NOT(ISERROR(MATCH(N29,_xlfn.ANCHORARRAY(G40),0))),M42&amp;"Por favor no seleccionar los criterios de impacto",N29)</f>
        <v>0</v>
      </c>
      <c r="P29" s="959"/>
      <c r="Q29" s="953"/>
      <c r="R29" s="962"/>
      <c r="S29" s="230">
        <v>5</v>
      </c>
      <c r="T29" s="231"/>
      <c r="U29" s="232" t="str">
        <f t="shared" si="0"/>
        <v/>
      </c>
      <c r="V29" s="233"/>
      <c r="W29" s="233"/>
      <c r="X29" s="234" t="str">
        <f t="shared" si="1"/>
        <v/>
      </c>
      <c r="Y29" s="233"/>
      <c r="Z29" s="233"/>
      <c r="AA29" s="233"/>
      <c r="AB29" s="246" t="str">
        <f>IFERROR(IF(AND(U28="Probabilidad",U29="Probabilidad"),(AD28-(+AD28*X29)),IF(AND(U28="Impacto",U29="Probabilidad"),(AD27-(+AD27*X29)),IF(U29="Impacto",AD28,""))),"")</f>
        <v/>
      </c>
      <c r="AC29" s="236" t="str">
        <f>IFERROR(IF(AB29="","",IF(AB29&lt;=0.2,"Muy Baja",IF(AB29&lt;=0.4,"Baja",IF(AB29&lt;=0.6,"Media",IF(AB29&lt;=0.8,"Alta","Muy Alta"))))),"")</f>
        <v/>
      </c>
      <c r="AD29" s="237" t="str">
        <f t="shared" si="2"/>
        <v/>
      </c>
      <c r="AE29" s="236" t="str">
        <f t="shared" si="5"/>
        <v/>
      </c>
      <c r="AF29" s="237" t="str">
        <f>IFERROR(IF(AND(U28="Impacto",U29="Impacto"),(AF28-(+AF28*X29)),IF(AND(U28="Probabilidad",U29="Impacto"),(AF27-(+AF27*X29)),IF(U29="Probabilidad",AF28,""))),"")</f>
        <v/>
      </c>
      <c r="AG29" s="238" t="str">
        <f t="shared" si="6"/>
        <v/>
      </c>
      <c r="AH29" s="239"/>
      <c r="AI29" s="240"/>
      <c r="AJ29" s="241"/>
      <c r="AK29" s="242"/>
      <c r="AL29" s="242"/>
      <c r="AM29" s="240"/>
      <c r="AN29" s="363"/>
      <c r="AO29" s="419"/>
      <c r="AP29" s="364"/>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row>
    <row r="30" spans="1:71" x14ac:dyDescent="0.3">
      <c r="A30" s="580"/>
      <c r="B30" s="946"/>
      <c r="C30" s="949"/>
      <c r="D30" s="943"/>
      <c r="E30" s="943"/>
      <c r="F30" s="943"/>
      <c r="G30" s="966"/>
      <c r="H30" s="943"/>
      <c r="I30" s="943"/>
      <c r="J30" s="340"/>
      <c r="K30" s="969"/>
      <c r="L30" s="960"/>
      <c r="M30" s="954"/>
      <c r="N30" s="957"/>
      <c r="O30" s="954">
        <f>IF(NOT(ISERROR(MATCH(N30,_xlfn.ANCHORARRAY(G41),0))),M43&amp;"Por favor no seleccionar los criterios de impacto",N30)</f>
        <v>0</v>
      </c>
      <c r="P30" s="960"/>
      <c r="Q30" s="954"/>
      <c r="R30" s="963"/>
      <c r="S30" s="230">
        <v>6</v>
      </c>
      <c r="T30" s="231"/>
      <c r="U30" s="232" t="str">
        <f t="shared" si="0"/>
        <v/>
      </c>
      <c r="V30" s="233"/>
      <c r="W30" s="233"/>
      <c r="X30" s="234" t="str">
        <f t="shared" si="1"/>
        <v/>
      </c>
      <c r="Y30" s="233"/>
      <c r="Z30" s="233"/>
      <c r="AA30" s="233"/>
      <c r="AB30" s="235" t="str">
        <f>IFERROR(IF(AND(U29="Probabilidad",U30="Probabilidad"),(AD29-(+AD29*X30)),IF(AND(U29="Impacto",U30="Probabilidad"),(AD28-(+AD28*X30)),IF(U30="Impacto",AD29,""))),"")</f>
        <v/>
      </c>
      <c r="AC30" s="236" t="str">
        <f t="shared" si="4"/>
        <v/>
      </c>
      <c r="AD30" s="237" t="str">
        <f t="shared" si="2"/>
        <v/>
      </c>
      <c r="AE30" s="236" t="str">
        <f t="shared" si="5"/>
        <v/>
      </c>
      <c r="AF30" s="237" t="str">
        <f>IFERROR(IF(AND(U29="Impacto",U30="Impacto"),(AF29-(+AF29*X30)),IF(AND(U29="Probabilidad",U30="Impacto"),(AF28-(+AF28*X30)),IF(U30="Probabilidad",AF29,""))),"")</f>
        <v/>
      </c>
      <c r="AG30" s="238" t="str">
        <f t="shared" si="6"/>
        <v/>
      </c>
      <c r="AH30" s="239"/>
      <c r="AI30" s="240"/>
      <c r="AJ30" s="241"/>
      <c r="AK30" s="242"/>
      <c r="AL30" s="242"/>
      <c r="AM30" s="240"/>
      <c r="AN30" s="363"/>
      <c r="AO30" s="419"/>
      <c r="AP30" s="364"/>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row>
    <row r="31" spans="1:71" x14ac:dyDescent="0.3">
      <c r="A31" s="578">
        <v>5</v>
      </c>
      <c r="B31" s="944"/>
      <c r="C31" s="947"/>
      <c r="D31" s="941"/>
      <c r="E31" s="941"/>
      <c r="F31" s="941"/>
      <c r="G31" s="964"/>
      <c r="H31" s="941"/>
      <c r="I31" s="941"/>
      <c r="J31" s="338"/>
      <c r="K31" s="967"/>
      <c r="L31" s="958" t="str">
        <f>IF(K31&lt;=0,"",IF(K31&lt;=2,"Muy Baja",IF(K31&lt;=24,"Baja",IF(K31&lt;=500,"Media",IF(K31&lt;=5000,"Alta","Muy Alta")))))</f>
        <v/>
      </c>
      <c r="M31" s="952" t="str">
        <f>IF(L31="","",IF(L31="Muy Baja",0.2,IF(L31="Baja",0.4,IF(L31="Media",0.6,IF(L31="Alta",0.8,IF(L31="Muy Alta",1,))))))</f>
        <v/>
      </c>
      <c r="N31" s="955"/>
      <c r="O31" s="952">
        <f>IF(NOT(ISERROR(MATCH(N31,'Tabla Impacto'!$B$221:$B$223,0))),'Tabla Impacto'!$F$223&amp;"Por favor no seleccionar los criterios de impacto(Afectación Económica o presupuestal y Pérdida Reputacional)",N31)</f>
        <v>0</v>
      </c>
      <c r="P31" s="958" t="str">
        <f>IF(OR(O31='Tabla Impacto'!$C$11,O31='Tabla Impacto'!$D$11),"Leve",IF(OR(O31='Tabla Impacto'!$C$12,O31='Tabla Impacto'!$D$12),"Menor",IF(OR(O31='Tabla Impacto'!$C$13,O31='Tabla Impacto'!$D$13),"Moderado",IF(OR(O31='Tabla Impacto'!$C$14,O31='Tabla Impacto'!$D$14),"Mayor",IF(OR(O31='Tabla Impacto'!$C$15,O31='Tabla Impacto'!$D$15),"Catastrófico","")))))</f>
        <v/>
      </c>
      <c r="Q31" s="952" t="str">
        <f>IF(P31="","",IF(P31="Leve",0.2,IF(P31="Menor",0.4,IF(P31="Moderado",0.6,IF(P31="Mayor",0.8,IF(P31="Catastrófico",1,))))))</f>
        <v/>
      </c>
      <c r="R31" s="961"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30">
        <v>1</v>
      </c>
      <c r="T31" s="231"/>
      <c r="U31" s="232" t="str">
        <f t="shared" si="0"/>
        <v/>
      </c>
      <c r="V31" s="233"/>
      <c r="W31" s="233"/>
      <c r="X31" s="234" t="str">
        <f t="shared" si="1"/>
        <v/>
      </c>
      <c r="Y31" s="233"/>
      <c r="Z31" s="233"/>
      <c r="AA31" s="233"/>
      <c r="AB31" s="235" t="str">
        <f>IFERROR(IF(U31="Probabilidad",(M31-(+M31*X31)),IF(U31="Impacto",M31,"")),"")</f>
        <v/>
      </c>
      <c r="AC31" s="236" t="str">
        <f>IFERROR(IF(AB31="","",IF(AB31&lt;=0.2,"Muy Baja",IF(AB31&lt;=0.4,"Baja",IF(AB31&lt;=0.6,"Media",IF(AB31&lt;=0.8,"Alta","Muy Alta"))))),"")</f>
        <v/>
      </c>
      <c r="AD31" s="237" t="str">
        <f t="shared" si="2"/>
        <v/>
      </c>
      <c r="AE31" s="236" t="str">
        <f>IFERROR(IF(AF31="","",IF(AF31&lt;=0.2,"Leve",IF(AF31&lt;=0.4,"Menor",IF(AF31&lt;=0.6,"Moderado",IF(AF31&lt;=0.8,"Mayor","Catastrófico"))))),"")</f>
        <v/>
      </c>
      <c r="AF31" s="237" t="str">
        <f>IFERROR(IF(U31="Impacto",(Q31-(+Q31*X31)),IF(U31="Probabilidad",Q31,"")),"")</f>
        <v/>
      </c>
      <c r="AG31" s="238" t="str">
        <f t="shared" si="6"/>
        <v/>
      </c>
      <c r="AH31" s="239"/>
      <c r="AI31" s="240"/>
      <c r="AJ31" s="241"/>
      <c r="AK31" s="242"/>
      <c r="AL31" s="242"/>
      <c r="AM31" s="240"/>
      <c r="AN31" s="363"/>
      <c r="AO31" s="419"/>
      <c r="AP31" s="364"/>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row>
    <row r="32" spans="1:71" x14ac:dyDescent="0.3">
      <c r="A32" s="579"/>
      <c r="B32" s="945"/>
      <c r="C32" s="948"/>
      <c r="D32" s="942"/>
      <c r="E32" s="942"/>
      <c r="F32" s="942"/>
      <c r="G32" s="965"/>
      <c r="H32" s="942"/>
      <c r="I32" s="942"/>
      <c r="J32" s="339"/>
      <c r="K32" s="968"/>
      <c r="L32" s="959"/>
      <c r="M32" s="953"/>
      <c r="N32" s="956"/>
      <c r="O32" s="953">
        <f>IF(NOT(ISERROR(MATCH(N32,_xlfn.ANCHORARRAY(G43),0))),M45&amp;"Por favor no seleccionar los criterios de impacto",N32)</f>
        <v>0</v>
      </c>
      <c r="P32" s="959"/>
      <c r="Q32" s="953"/>
      <c r="R32" s="962"/>
      <c r="S32" s="230">
        <v>2</v>
      </c>
      <c r="T32" s="231"/>
      <c r="U32" s="232" t="str">
        <f t="shared" si="0"/>
        <v/>
      </c>
      <c r="V32" s="233"/>
      <c r="W32" s="233"/>
      <c r="X32" s="234" t="str">
        <f t="shared" si="1"/>
        <v/>
      </c>
      <c r="Y32" s="233"/>
      <c r="Z32" s="233"/>
      <c r="AA32" s="233"/>
      <c r="AB32" s="235" t="str">
        <f>IFERROR(IF(AND(U31="Probabilidad",U32="Probabilidad"),(AD31-(+AD31*X32)),IF(U32="Probabilidad",(M31-(+M31*X32)),IF(U32="Impacto",AD31,""))),"")</f>
        <v/>
      </c>
      <c r="AC32" s="236" t="str">
        <f t="shared" si="4"/>
        <v/>
      </c>
      <c r="AD32" s="237" t="str">
        <f t="shared" si="2"/>
        <v/>
      </c>
      <c r="AE32" s="236" t="str">
        <f t="shared" si="5"/>
        <v/>
      </c>
      <c r="AF32" s="237" t="str">
        <f>IFERROR(IF(AND(U31="Impacto",U32="Impacto"),(AF31-(+AF31*X32)),IF(U32="Impacto",(Q31-(+Q31*X32)),IF(U32="Probabilidad",AF31,""))),"")</f>
        <v/>
      </c>
      <c r="AG32" s="238" t="str">
        <f t="shared" si="6"/>
        <v/>
      </c>
      <c r="AH32" s="239"/>
      <c r="AI32" s="240"/>
      <c r="AJ32" s="241"/>
      <c r="AK32" s="242"/>
      <c r="AL32" s="242"/>
      <c r="AM32" s="240"/>
      <c r="AN32" s="363"/>
      <c r="AO32" s="419"/>
      <c r="AP32" s="364"/>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row>
    <row r="33" spans="1:71" x14ac:dyDescent="0.3">
      <c r="A33" s="579"/>
      <c r="B33" s="945"/>
      <c r="C33" s="948"/>
      <c r="D33" s="942"/>
      <c r="E33" s="942"/>
      <c r="F33" s="942"/>
      <c r="G33" s="965"/>
      <c r="H33" s="942"/>
      <c r="I33" s="942"/>
      <c r="J33" s="339"/>
      <c r="K33" s="968"/>
      <c r="L33" s="959"/>
      <c r="M33" s="953"/>
      <c r="N33" s="956"/>
      <c r="O33" s="953">
        <f>IF(NOT(ISERROR(MATCH(N33,_xlfn.ANCHORARRAY(G44),0))),M46&amp;"Por favor no seleccionar los criterios de impacto",N33)</f>
        <v>0</v>
      </c>
      <c r="P33" s="959"/>
      <c r="Q33" s="953"/>
      <c r="R33" s="962"/>
      <c r="S33" s="230">
        <v>3</v>
      </c>
      <c r="T33" s="245"/>
      <c r="U33" s="232" t="str">
        <f t="shared" si="0"/>
        <v/>
      </c>
      <c r="V33" s="233"/>
      <c r="W33" s="233"/>
      <c r="X33" s="234" t="str">
        <f t="shared" si="1"/>
        <v/>
      </c>
      <c r="Y33" s="233"/>
      <c r="Z33" s="233"/>
      <c r="AA33" s="233"/>
      <c r="AB33" s="235" t="str">
        <f>IFERROR(IF(AND(U32="Probabilidad",U33="Probabilidad"),(AD32-(+AD32*X33)),IF(AND(U32="Impacto",U33="Probabilidad"),(AD31-(+AD31*X33)),IF(U33="Impacto",AD32,""))),"")</f>
        <v/>
      </c>
      <c r="AC33" s="236" t="str">
        <f t="shared" si="4"/>
        <v/>
      </c>
      <c r="AD33" s="237" t="str">
        <f t="shared" si="2"/>
        <v/>
      </c>
      <c r="AE33" s="236" t="str">
        <f t="shared" si="5"/>
        <v/>
      </c>
      <c r="AF33" s="237" t="str">
        <f>IFERROR(IF(AND(U32="Impacto",U33="Impacto"),(AF32-(+AF32*X33)),IF(AND(U32="Probabilidad",U33="Impacto"),(AF31-(+AF31*X33)),IF(U33="Probabilidad",AF32,""))),"")</f>
        <v/>
      </c>
      <c r="AG33" s="238" t="str">
        <f t="shared" si="6"/>
        <v/>
      </c>
      <c r="AH33" s="239"/>
      <c r="AI33" s="240"/>
      <c r="AJ33" s="241"/>
      <c r="AK33" s="242"/>
      <c r="AL33" s="242"/>
      <c r="AM33" s="240"/>
      <c r="AN33" s="363"/>
      <c r="AO33" s="419"/>
      <c r="AP33" s="364"/>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row>
    <row r="34" spans="1:71" x14ac:dyDescent="0.3">
      <c r="A34" s="579"/>
      <c r="B34" s="945"/>
      <c r="C34" s="948"/>
      <c r="D34" s="942"/>
      <c r="E34" s="942"/>
      <c r="F34" s="942"/>
      <c r="G34" s="965"/>
      <c r="H34" s="942"/>
      <c r="I34" s="942"/>
      <c r="J34" s="339"/>
      <c r="K34" s="968"/>
      <c r="L34" s="959"/>
      <c r="M34" s="953"/>
      <c r="N34" s="956"/>
      <c r="O34" s="953">
        <f>IF(NOT(ISERROR(MATCH(N34,_xlfn.ANCHORARRAY(G45),0))),M47&amp;"Por favor no seleccionar los criterios de impacto",N34)</f>
        <v>0</v>
      </c>
      <c r="P34" s="959"/>
      <c r="Q34" s="953"/>
      <c r="R34" s="962"/>
      <c r="S34" s="230">
        <v>4</v>
      </c>
      <c r="T34" s="231"/>
      <c r="U34" s="232" t="str">
        <f t="shared" si="0"/>
        <v/>
      </c>
      <c r="V34" s="233"/>
      <c r="W34" s="233"/>
      <c r="X34" s="234" t="str">
        <f t="shared" si="1"/>
        <v/>
      </c>
      <c r="Y34" s="233"/>
      <c r="Z34" s="233"/>
      <c r="AA34" s="233"/>
      <c r="AB34" s="235" t="str">
        <f>IFERROR(IF(AND(U33="Probabilidad",U34="Probabilidad"),(AD33-(+AD33*X34)),IF(AND(U33="Impacto",U34="Probabilidad"),(AD32-(+AD32*X34)),IF(U34="Impacto",AD33,""))),"")</f>
        <v/>
      </c>
      <c r="AC34" s="236" t="str">
        <f t="shared" si="4"/>
        <v/>
      </c>
      <c r="AD34" s="237" t="str">
        <f t="shared" si="2"/>
        <v/>
      </c>
      <c r="AE34" s="236" t="str">
        <f t="shared" si="5"/>
        <v/>
      </c>
      <c r="AF34" s="237" t="str">
        <f>IFERROR(IF(AND(U33="Impacto",U34="Impacto"),(AF33-(+AF33*X34)),IF(AND(U33="Probabilidad",U34="Impacto"),(AF32-(+AF32*X34)),IF(U34="Probabilidad",AF33,""))),"")</f>
        <v/>
      </c>
      <c r="AG34" s="238" t="str">
        <f t="shared" si="6"/>
        <v/>
      </c>
      <c r="AH34" s="239"/>
      <c r="AI34" s="240"/>
      <c r="AJ34" s="241"/>
      <c r="AK34" s="242"/>
      <c r="AL34" s="242"/>
      <c r="AM34" s="240"/>
      <c r="AN34" s="363"/>
      <c r="AO34" s="419"/>
      <c r="AP34" s="364"/>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row>
    <row r="35" spans="1:71" x14ac:dyDescent="0.3">
      <c r="A35" s="579"/>
      <c r="B35" s="945"/>
      <c r="C35" s="948"/>
      <c r="D35" s="942"/>
      <c r="E35" s="942"/>
      <c r="F35" s="942"/>
      <c r="G35" s="965"/>
      <c r="H35" s="942"/>
      <c r="I35" s="942"/>
      <c r="J35" s="339"/>
      <c r="K35" s="968"/>
      <c r="L35" s="959"/>
      <c r="M35" s="953"/>
      <c r="N35" s="956"/>
      <c r="O35" s="953">
        <f>IF(NOT(ISERROR(MATCH(N35,_xlfn.ANCHORARRAY(G46),0))),M48&amp;"Por favor no seleccionar los criterios de impacto",N35)</f>
        <v>0</v>
      </c>
      <c r="P35" s="959"/>
      <c r="Q35" s="953"/>
      <c r="R35" s="962"/>
      <c r="S35" s="230">
        <v>5</v>
      </c>
      <c r="T35" s="231"/>
      <c r="U35" s="232" t="str">
        <f t="shared" si="0"/>
        <v/>
      </c>
      <c r="V35" s="233"/>
      <c r="W35" s="233"/>
      <c r="X35" s="234" t="str">
        <f t="shared" si="1"/>
        <v/>
      </c>
      <c r="Y35" s="233"/>
      <c r="Z35" s="233"/>
      <c r="AA35" s="233"/>
      <c r="AB35" s="235" t="str">
        <f>IFERROR(IF(AND(U34="Probabilidad",U35="Probabilidad"),(AD34-(+AD34*X35)),IF(AND(U34="Impacto",U35="Probabilidad"),(AD33-(+AD33*X35)),IF(U35="Impacto",AD34,""))),"")</f>
        <v/>
      </c>
      <c r="AC35" s="236" t="str">
        <f t="shared" si="4"/>
        <v/>
      </c>
      <c r="AD35" s="237" t="str">
        <f t="shared" si="2"/>
        <v/>
      </c>
      <c r="AE35" s="236" t="str">
        <f t="shared" si="5"/>
        <v/>
      </c>
      <c r="AF35" s="237" t="str">
        <f>IFERROR(IF(AND(U34="Impacto",U35="Impacto"),(AF34-(+AF34*X35)),IF(AND(U34="Probabilidad",U35="Impacto"),(AF33-(+AF33*X35)),IF(U35="Probabilidad",AF34,""))),"")</f>
        <v/>
      </c>
      <c r="AG35" s="238" t="str">
        <f t="shared" si="6"/>
        <v/>
      </c>
      <c r="AH35" s="239"/>
      <c r="AI35" s="240"/>
      <c r="AJ35" s="241"/>
      <c r="AK35" s="242"/>
      <c r="AL35" s="242"/>
      <c r="AM35" s="240"/>
      <c r="AN35" s="363"/>
      <c r="AO35" s="419"/>
      <c r="AP35" s="364"/>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row>
    <row r="36" spans="1:71" x14ac:dyDescent="0.3">
      <c r="A36" s="580"/>
      <c r="B36" s="946"/>
      <c r="C36" s="949"/>
      <c r="D36" s="943"/>
      <c r="E36" s="943"/>
      <c r="F36" s="943"/>
      <c r="G36" s="966"/>
      <c r="H36" s="943"/>
      <c r="I36" s="943"/>
      <c r="J36" s="340"/>
      <c r="K36" s="969"/>
      <c r="L36" s="960"/>
      <c r="M36" s="954"/>
      <c r="N36" s="957"/>
      <c r="O36" s="954">
        <f>IF(NOT(ISERROR(MATCH(N36,_xlfn.ANCHORARRAY(G47),0))),M49&amp;"Por favor no seleccionar los criterios de impacto",N36)</f>
        <v>0</v>
      </c>
      <c r="P36" s="960"/>
      <c r="Q36" s="954"/>
      <c r="R36" s="963"/>
      <c r="S36" s="230">
        <v>6</v>
      </c>
      <c r="T36" s="231"/>
      <c r="U36" s="232" t="str">
        <f t="shared" si="0"/>
        <v/>
      </c>
      <c r="V36" s="233"/>
      <c r="W36" s="233"/>
      <c r="X36" s="234" t="str">
        <f t="shared" si="1"/>
        <v/>
      </c>
      <c r="Y36" s="233"/>
      <c r="Z36" s="233"/>
      <c r="AA36" s="233"/>
      <c r="AB36" s="235" t="str">
        <f>IFERROR(IF(AND(U35="Probabilidad",U36="Probabilidad"),(AD35-(+AD35*X36)),IF(AND(U35="Impacto",U36="Probabilidad"),(AD34-(+AD34*X36)),IF(U36="Impacto",AD35,""))),"")</f>
        <v/>
      </c>
      <c r="AC36" s="236" t="str">
        <f t="shared" si="4"/>
        <v/>
      </c>
      <c r="AD36" s="237" t="str">
        <f t="shared" si="2"/>
        <v/>
      </c>
      <c r="AE36" s="236" t="str">
        <f t="shared" si="5"/>
        <v/>
      </c>
      <c r="AF36" s="237" t="str">
        <f>IFERROR(IF(AND(U35="Impacto",U36="Impacto"),(AF35-(+AF35*X36)),IF(AND(U35="Probabilidad",U36="Impacto"),(AF34-(+AF34*X36)),IF(U36="Probabilidad",AF35,""))),"")</f>
        <v/>
      </c>
      <c r="AG36" s="238" t="str">
        <f t="shared" si="6"/>
        <v/>
      </c>
      <c r="AH36" s="239"/>
      <c r="AI36" s="240"/>
      <c r="AJ36" s="241"/>
      <c r="AK36" s="242"/>
      <c r="AL36" s="242"/>
      <c r="AM36" s="240"/>
      <c r="AN36" s="363"/>
      <c r="AO36" s="419"/>
      <c r="AP36" s="364"/>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row>
    <row r="37" spans="1:71" x14ac:dyDescent="0.3">
      <c r="A37" s="578">
        <v>6</v>
      </c>
      <c r="B37" s="944"/>
      <c r="C37" s="947"/>
      <c r="D37" s="941"/>
      <c r="E37" s="941"/>
      <c r="F37" s="941"/>
      <c r="G37" s="964"/>
      <c r="H37" s="941"/>
      <c r="I37" s="941"/>
      <c r="J37" s="338"/>
      <c r="K37" s="967"/>
      <c r="L37" s="958" t="str">
        <f>IF(K37&lt;=0,"",IF(K37&lt;=2,"Muy Baja",IF(K37&lt;=24,"Baja",IF(K37&lt;=500,"Media",IF(K37&lt;=5000,"Alta","Muy Alta")))))</f>
        <v/>
      </c>
      <c r="M37" s="952" t="str">
        <f>IF(L37="","",IF(L37="Muy Baja",0.2,IF(L37="Baja",0.4,IF(L37="Media",0.6,IF(L37="Alta",0.8,IF(L37="Muy Alta",1,))))))</f>
        <v/>
      </c>
      <c r="N37" s="955"/>
      <c r="O37" s="952">
        <f>IF(NOT(ISERROR(MATCH(N37,'Tabla Impacto'!$B$221:$B$223,0))),'Tabla Impacto'!$F$223&amp;"Por favor no seleccionar los criterios de impacto(Afectación Económica o presupuestal y Pérdida Reputacional)",N37)</f>
        <v>0</v>
      </c>
      <c r="P37" s="958" t="str">
        <f>IF(OR(O37='Tabla Impacto'!$C$11,O37='Tabla Impacto'!$D$11),"Leve",IF(OR(O37='Tabla Impacto'!$C$12,O37='Tabla Impacto'!$D$12),"Menor",IF(OR(O37='Tabla Impacto'!$C$13,O37='Tabla Impacto'!$D$13),"Moderado",IF(OR(O37='Tabla Impacto'!$C$14,O37='Tabla Impacto'!$D$14),"Mayor",IF(OR(O37='Tabla Impacto'!$C$15,O37='Tabla Impacto'!$D$15),"Catastrófico","")))))</f>
        <v/>
      </c>
      <c r="Q37" s="952" t="str">
        <f>IF(P37="","",IF(P37="Leve",0.2,IF(P37="Menor",0.4,IF(P37="Moderado",0.6,IF(P37="Mayor",0.8,IF(P37="Catastrófico",1,))))))</f>
        <v/>
      </c>
      <c r="R37" s="961"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30">
        <v>1</v>
      </c>
      <c r="T37" s="231"/>
      <c r="U37" s="232" t="str">
        <f t="shared" si="0"/>
        <v/>
      </c>
      <c r="V37" s="233"/>
      <c r="W37" s="233"/>
      <c r="X37" s="234" t="str">
        <f t="shared" si="1"/>
        <v/>
      </c>
      <c r="Y37" s="233"/>
      <c r="Z37" s="233"/>
      <c r="AA37" s="233"/>
      <c r="AB37" s="235" t="str">
        <f>IFERROR(IF(U37="Probabilidad",(M37-(+M37*X37)),IF(U37="Impacto",M37,"")),"")</f>
        <v/>
      </c>
      <c r="AC37" s="236" t="str">
        <f>IFERROR(IF(AB37="","",IF(AB37&lt;=0.2,"Muy Baja",IF(AB37&lt;=0.4,"Baja",IF(AB37&lt;=0.6,"Media",IF(AB37&lt;=0.8,"Alta","Muy Alta"))))),"")</f>
        <v/>
      </c>
      <c r="AD37" s="237" t="str">
        <f t="shared" si="2"/>
        <v/>
      </c>
      <c r="AE37" s="236" t="str">
        <f>IFERROR(IF(AF37="","",IF(AF37&lt;=0.2,"Leve",IF(AF37&lt;=0.4,"Menor",IF(AF37&lt;=0.6,"Moderado",IF(AF37&lt;=0.8,"Mayor","Catastrófico"))))),"")</f>
        <v/>
      </c>
      <c r="AF37" s="237" t="str">
        <f>IFERROR(IF(U37="Impacto",(Q37-(+Q37*X37)),IF(U37="Probabilidad",Q37,"")),"")</f>
        <v/>
      </c>
      <c r="AG37" s="238" t="str">
        <f t="shared" si="6"/>
        <v/>
      </c>
      <c r="AH37" s="239"/>
      <c r="AI37" s="240"/>
      <c r="AJ37" s="241"/>
      <c r="AK37" s="242"/>
      <c r="AL37" s="242"/>
      <c r="AM37" s="240"/>
      <c r="AN37" s="363"/>
      <c r="AO37" s="419"/>
      <c r="AP37" s="364"/>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row>
    <row r="38" spans="1:71" x14ac:dyDescent="0.3">
      <c r="A38" s="579"/>
      <c r="B38" s="945"/>
      <c r="C38" s="948"/>
      <c r="D38" s="942"/>
      <c r="E38" s="942"/>
      <c r="F38" s="942"/>
      <c r="G38" s="965"/>
      <c r="H38" s="942"/>
      <c r="I38" s="942"/>
      <c r="J38" s="339"/>
      <c r="K38" s="968"/>
      <c r="L38" s="959"/>
      <c r="M38" s="953"/>
      <c r="N38" s="956"/>
      <c r="O38" s="953">
        <f>IF(NOT(ISERROR(MATCH(N38,_xlfn.ANCHORARRAY(G49),0))),M51&amp;"Por favor no seleccionar los criterios de impacto",N38)</f>
        <v>0</v>
      </c>
      <c r="P38" s="959"/>
      <c r="Q38" s="953"/>
      <c r="R38" s="962"/>
      <c r="S38" s="230">
        <v>2</v>
      </c>
      <c r="T38" s="231"/>
      <c r="U38" s="232" t="str">
        <f t="shared" si="0"/>
        <v/>
      </c>
      <c r="V38" s="233"/>
      <c r="W38" s="233"/>
      <c r="X38" s="234" t="str">
        <f t="shared" si="1"/>
        <v/>
      </c>
      <c r="Y38" s="233"/>
      <c r="Z38" s="233"/>
      <c r="AA38" s="233"/>
      <c r="AB38" s="235" t="str">
        <f>IFERROR(IF(AND(U37="Probabilidad",U38="Probabilidad"),(AD37-(+AD37*X38)),IF(U38="Probabilidad",(M37-(+M37*X38)),IF(U38="Impacto",AD37,""))),"")</f>
        <v/>
      </c>
      <c r="AC38" s="236" t="str">
        <f t="shared" si="4"/>
        <v/>
      </c>
      <c r="AD38" s="237" t="str">
        <f t="shared" si="2"/>
        <v/>
      </c>
      <c r="AE38" s="236" t="str">
        <f t="shared" si="5"/>
        <v/>
      </c>
      <c r="AF38" s="237" t="str">
        <f>IFERROR(IF(AND(U37="Impacto",U38="Impacto"),(AF37-(+AF37*X38)),IF(U38="Impacto",(Q37-(+Q37*X38)),IF(U38="Probabilidad",AF37,""))),"")</f>
        <v/>
      </c>
      <c r="AG38" s="238" t="str">
        <f t="shared" si="6"/>
        <v/>
      </c>
      <c r="AH38" s="239"/>
      <c r="AI38" s="240"/>
      <c r="AJ38" s="241"/>
      <c r="AK38" s="242"/>
      <c r="AL38" s="242"/>
      <c r="AM38" s="240"/>
      <c r="AN38" s="363"/>
      <c r="AO38" s="419"/>
      <c r="AP38" s="364"/>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row>
    <row r="39" spans="1:71" x14ac:dyDescent="0.3">
      <c r="A39" s="579"/>
      <c r="B39" s="945"/>
      <c r="C39" s="948"/>
      <c r="D39" s="942"/>
      <c r="E39" s="942"/>
      <c r="F39" s="942"/>
      <c r="G39" s="965"/>
      <c r="H39" s="942"/>
      <c r="I39" s="942"/>
      <c r="J39" s="339"/>
      <c r="K39" s="968"/>
      <c r="L39" s="959"/>
      <c r="M39" s="953"/>
      <c r="N39" s="956"/>
      <c r="O39" s="953">
        <f>IF(NOT(ISERROR(MATCH(N39,_xlfn.ANCHORARRAY(G50),0))),M52&amp;"Por favor no seleccionar los criterios de impacto",N39)</f>
        <v>0</v>
      </c>
      <c r="P39" s="959"/>
      <c r="Q39" s="953"/>
      <c r="R39" s="962"/>
      <c r="S39" s="230">
        <v>3</v>
      </c>
      <c r="T39" s="245"/>
      <c r="U39" s="232" t="str">
        <f t="shared" ref="U39:U66" si="7">IF(OR(V39="Preventivo",V39="Detectivo"),"Probabilidad",IF(V39="Correctivo","Impacto",""))</f>
        <v/>
      </c>
      <c r="V39" s="233"/>
      <c r="W39" s="233"/>
      <c r="X39" s="234" t="str">
        <f t="shared" ref="X39:X66" si="8">IF(AND(V39="Preventivo",W39="Automático"),"50%",IF(AND(V39="Preventivo",W39="Manual"),"40%",IF(AND(V39="Detectivo",W39="Automático"),"40%",IF(AND(V39="Detectivo",W39="Manual"),"30%",IF(AND(V39="Correctivo",W39="Automático"),"35%",IF(AND(V39="Correctivo",W39="Manual"),"25%",""))))))</f>
        <v/>
      </c>
      <c r="Y39" s="233"/>
      <c r="Z39" s="233"/>
      <c r="AA39" s="233"/>
      <c r="AB39" s="235" t="str">
        <f>IFERROR(IF(AND(U38="Probabilidad",U39="Probabilidad"),(AD38-(+AD38*X39)),IF(AND(U38="Impacto",U39="Probabilidad"),(AD37-(+AD37*X39)),IF(U39="Impacto",AD38,""))),"")</f>
        <v/>
      </c>
      <c r="AC39" s="236" t="str">
        <f t="shared" si="4"/>
        <v/>
      </c>
      <c r="AD39" s="237" t="str">
        <f t="shared" ref="AD39:AD66" si="9">+AB39</f>
        <v/>
      </c>
      <c r="AE39" s="236" t="str">
        <f t="shared" si="5"/>
        <v/>
      </c>
      <c r="AF39" s="237" t="str">
        <f>IFERROR(IF(AND(U38="Impacto",U39="Impacto"),(AF38-(+AF38*X39)),IF(AND(U38="Probabilidad",U39="Impacto"),(AF37-(+AF37*X39)),IF(U39="Probabilidad",AF38,""))),"")</f>
        <v/>
      </c>
      <c r="AG39" s="238" t="str">
        <f t="shared" si="6"/>
        <v/>
      </c>
      <c r="AH39" s="239"/>
      <c r="AI39" s="240"/>
      <c r="AJ39" s="241"/>
      <c r="AK39" s="242"/>
      <c r="AL39" s="242"/>
      <c r="AM39" s="240"/>
      <c r="AN39" s="363"/>
      <c r="AO39" s="419"/>
      <c r="AP39" s="364"/>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row>
    <row r="40" spans="1:71" x14ac:dyDescent="0.3">
      <c r="A40" s="579"/>
      <c r="B40" s="945"/>
      <c r="C40" s="948"/>
      <c r="D40" s="942"/>
      <c r="E40" s="942"/>
      <c r="F40" s="942"/>
      <c r="G40" s="965"/>
      <c r="H40" s="942"/>
      <c r="I40" s="942"/>
      <c r="J40" s="339"/>
      <c r="K40" s="968"/>
      <c r="L40" s="959"/>
      <c r="M40" s="953"/>
      <c r="N40" s="956"/>
      <c r="O40" s="953">
        <f>IF(NOT(ISERROR(MATCH(N40,_xlfn.ANCHORARRAY(G51),0))),M53&amp;"Por favor no seleccionar los criterios de impacto",N40)</f>
        <v>0</v>
      </c>
      <c r="P40" s="959"/>
      <c r="Q40" s="953"/>
      <c r="R40" s="962"/>
      <c r="S40" s="230">
        <v>4</v>
      </c>
      <c r="T40" s="231"/>
      <c r="U40" s="232" t="str">
        <f t="shared" si="7"/>
        <v/>
      </c>
      <c r="V40" s="233"/>
      <c r="W40" s="233"/>
      <c r="X40" s="234" t="str">
        <f t="shared" si="8"/>
        <v/>
      </c>
      <c r="Y40" s="233"/>
      <c r="Z40" s="233"/>
      <c r="AA40" s="233"/>
      <c r="AB40" s="235" t="str">
        <f>IFERROR(IF(AND(U39="Probabilidad",U40="Probabilidad"),(AD39-(+AD39*X40)),IF(AND(U39="Impacto",U40="Probabilidad"),(AD38-(+AD38*X40)),IF(U40="Impacto",AD39,""))),"")</f>
        <v/>
      </c>
      <c r="AC40" s="236" t="str">
        <f t="shared" si="4"/>
        <v/>
      </c>
      <c r="AD40" s="237" t="str">
        <f t="shared" si="9"/>
        <v/>
      </c>
      <c r="AE40" s="236" t="str">
        <f t="shared" si="5"/>
        <v/>
      </c>
      <c r="AF40" s="237" t="str">
        <f>IFERROR(IF(AND(U39="Impacto",U40="Impacto"),(AF39-(+AF39*X40)),IF(AND(U39="Probabilidad",U40="Impacto"),(AF38-(+AF38*X40)),IF(U40="Probabilidad",AF39,""))),"")</f>
        <v/>
      </c>
      <c r="AG40" s="238" t="str">
        <f t="shared" si="6"/>
        <v/>
      </c>
      <c r="AH40" s="239"/>
      <c r="AI40" s="240"/>
      <c r="AJ40" s="241"/>
      <c r="AK40" s="242"/>
      <c r="AL40" s="242"/>
      <c r="AM40" s="240"/>
      <c r="AN40" s="363"/>
      <c r="AO40" s="419"/>
      <c r="AP40" s="364"/>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row>
    <row r="41" spans="1:71" x14ac:dyDescent="0.3">
      <c r="A41" s="579"/>
      <c r="B41" s="945"/>
      <c r="C41" s="948"/>
      <c r="D41" s="942"/>
      <c r="E41" s="942"/>
      <c r="F41" s="942"/>
      <c r="G41" s="965"/>
      <c r="H41" s="942"/>
      <c r="I41" s="942"/>
      <c r="J41" s="339"/>
      <c r="K41" s="968"/>
      <c r="L41" s="959"/>
      <c r="M41" s="953"/>
      <c r="N41" s="956"/>
      <c r="O41" s="953">
        <f>IF(NOT(ISERROR(MATCH(N41,_xlfn.ANCHORARRAY(G52),0))),M54&amp;"Por favor no seleccionar los criterios de impacto",N41)</f>
        <v>0</v>
      </c>
      <c r="P41" s="959"/>
      <c r="Q41" s="953"/>
      <c r="R41" s="962"/>
      <c r="S41" s="230">
        <v>5</v>
      </c>
      <c r="T41" s="231"/>
      <c r="U41" s="232" t="str">
        <f t="shared" si="7"/>
        <v/>
      </c>
      <c r="V41" s="233"/>
      <c r="W41" s="233"/>
      <c r="X41" s="234" t="str">
        <f t="shared" si="8"/>
        <v/>
      </c>
      <c r="Y41" s="233"/>
      <c r="Z41" s="233"/>
      <c r="AA41" s="233"/>
      <c r="AB41" s="235" t="str">
        <f>IFERROR(IF(AND(U40="Probabilidad",U41="Probabilidad"),(AD40-(+AD40*X41)),IF(AND(U40="Impacto",U41="Probabilidad"),(AD39-(+AD39*X41)),IF(U41="Impacto",AD40,""))),"")</f>
        <v/>
      </c>
      <c r="AC41" s="236" t="str">
        <f t="shared" si="4"/>
        <v/>
      </c>
      <c r="AD41" s="237" t="str">
        <f t="shared" si="9"/>
        <v/>
      </c>
      <c r="AE41" s="236" t="str">
        <f t="shared" si="5"/>
        <v/>
      </c>
      <c r="AF41" s="237" t="str">
        <f>IFERROR(IF(AND(U40="Impacto",U41="Impacto"),(AF40-(+AF40*X41)),IF(AND(U40="Probabilidad",U41="Impacto"),(AF39-(+AF39*X41)),IF(U41="Probabilidad",AF40,""))),"")</f>
        <v/>
      </c>
      <c r="AG41" s="238" t="str">
        <f t="shared" si="6"/>
        <v/>
      </c>
      <c r="AH41" s="239"/>
      <c r="AI41" s="240"/>
      <c r="AJ41" s="241"/>
      <c r="AK41" s="242"/>
      <c r="AL41" s="242"/>
      <c r="AM41" s="240"/>
      <c r="AN41" s="363"/>
      <c r="AO41" s="419"/>
      <c r="AP41" s="364"/>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row>
    <row r="42" spans="1:71" x14ac:dyDescent="0.3">
      <c r="A42" s="580"/>
      <c r="B42" s="946"/>
      <c r="C42" s="949"/>
      <c r="D42" s="943"/>
      <c r="E42" s="943"/>
      <c r="F42" s="943"/>
      <c r="G42" s="966"/>
      <c r="H42" s="943"/>
      <c r="I42" s="943"/>
      <c r="J42" s="340"/>
      <c r="K42" s="969"/>
      <c r="L42" s="960"/>
      <c r="M42" s="954"/>
      <c r="N42" s="957"/>
      <c r="O42" s="954">
        <f>IF(NOT(ISERROR(MATCH(N42,_xlfn.ANCHORARRAY(G53),0))),M55&amp;"Por favor no seleccionar los criterios de impacto",N42)</f>
        <v>0</v>
      </c>
      <c r="P42" s="960"/>
      <c r="Q42" s="954"/>
      <c r="R42" s="963"/>
      <c r="S42" s="230">
        <v>6</v>
      </c>
      <c r="T42" s="231"/>
      <c r="U42" s="232" t="str">
        <f t="shared" si="7"/>
        <v/>
      </c>
      <c r="V42" s="233"/>
      <c r="W42" s="233"/>
      <c r="X42" s="234" t="str">
        <f t="shared" si="8"/>
        <v/>
      </c>
      <c r="Y42" s="233"/>
      <c r="Z42" s="233"/>
      <c r="AA42" s="233"/>
      <c r="AB42" s="235" t="str">
        <f>IFERROR(IF(AND(U41="Probabilidad",U42="Probabilidad"),(AD41-(+AD41*X42)),IF(AND(U41="Impacto",U42="Probabilidad"),(AD40-(+AD40*X42)),IF(U42="Impacto",AD41,""))),"")</f>
        <v/>
      </c>
      <c r="AC42" s="236" t="str">
        <f t="shared" si="4"/>
        <v/>
      </c>
      <c r="AD42" s="237" t="str">
        <f t="shared" si="9"/>
        <v/>
      </c>
      <c r="AE42" s="236" t="str">
        <f>IFERROR(IF(AF42="","",IF(AF42&lt;=0.2,"Leve",IF(AF42&lt;=0.4,"Menor",IF(AF42&lt;=0.6,"Moderado",IF(AF42&lt;=0.8,"Mayor","Catastrófico"))))),"")</f>
        <v/>
      </c>
      <c r="AF42" s="237" t="str">
        <f>IFERROR(IF(AND(U41="Impacto",U42="Impacto"),(AF41-(+AF41*X42)),IF(AND(U41="Probabilidad",U42="Impacto"),(AF40-(+AF40*X42)),IF(U42="Probabilidad",AF41,""))),"")</f>
        <v/>
      </c>
      <c r="AG42" s="238" t="str">
        <f t="shared" si="6"/>
        <v/>
      </c>
      <c r="AH42" s="239"/>
      <c r="AI42" s="240"/>
      <c r="AJ42" s="241"/>
      <c r="AK42" s="242"/>
      <c r="AL42" s="242"/>
      <c r="AM42" s="240"/>
      <c r="AN42" s="363"/>
      <c r="AO42" s="419"/>
      <c r="AP42" s="364"/>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row>
    <row r="43" spans="1:71" x14ac:dyDescent="0.3">
      <c r="A43" s="578">
        <v>7</v>
      </c>
      <c r="B43" s="944"/>
      <c r="C43" s="947"/>
      <c r="D43" s="941"/>
      <c r="E43" s="941"/>
      <c r="F43" s="941"/>
      <c r="G43" s="964"/>
      <c r="H43" s="941"/>
      <c r="I43" s="941"/>
      <c r="J43" s="338"/>
      <c r="K43" s="967"/>
      <c r="L43" s="958" t="str">
        <f>IF(K43&lt;=0,"",IF(K43&lt;=2,"Muy Baja",IF(K43&lt;=24,"Baja",IF(K43&lt;=500,"Media",IF(K43&lt;=5000,"Alta","Muy Alta")))))</f>
        <v/>
      </c>
      <c r="M43" s="952" t="str">
        <f>IF(L43="","",IF(L43="Muy Baja",0.2,IF(L43="Baja",0.4,IF(L43="Media",0.6,IF(L43="Alta",0.8,IF(L43="Muy Alta",1,))))))</f>
        <v/>
      </c>
      <c r="N43" s="955"/>
      <c r="O43" s="952">
        <f>IF(NOT(ISERROR(MATCH(N43,'Tabla Impacto'!$B$221:$B$223,0))),'Tabla Impacto'!$F$223&amp;"Por favor no seleccionar los criterios de impacto(Afectación Económica o presupuestal y Pérdida Reputacional)",N43)</f>
        <v>0</v>
      </c>
      <c r="P43" s="958" t="str">
        <f>IF(OR(O43='Tabla Impacto'!$C$11,O43='Tabla Impacto'!$D$11),"Leve",IF(OR(O43='Tabla Impacto'!$C$12,O43='Tabla Impacto'!$D$12),"Menor",IF(OR(O43='Tabla Impacto'!$C$13,O43='Tabla Impacto'!$D$13),"Moderado",IF(OR(O43='Tabla Impacto'!$C$14,O43='Tabla Impacto'!$D$14),"Mayor",IF(OR(O43='Tabla Impacto'!$C$15,O43='Tabla Impacto'!$D$15),"Catastrófico","")))))</f>
        <v/>
      </c>
      <c r="Q43" s="952" t="str">
        <f>IF(P43="","",IF(P43="Leve",0.2,IF(P43="Menor",0.4,IF(P43="Moderado",0.6,IF(P43="Mayor",0.8,IF(P43="Catastrófico",1,))))))</f>
        <v/>
      </c>
      <c r="R43" s="961"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30">
        <v>1</v>
      </c>
      <c r="T43" s="231"/>
      <c r="U43" s="232" t="str">
        <f t="shared" si="7"/>
        <v/>
      </c>
      <c r="V43" s="233"/>
      <c r="W43" s="233"/>
      <c r="X43" s="234" t="str">
        <f t="shared" si="8"/>
        <v/>
      </c>
      <c r="Y43" s="233"/>
      <c r="Z43" s="233"/>
      <c r="AA43" s="233"/>
      <c r="AB43" s="235" t="str">
        <f>IFERROR(IF(U43="Probabilidad",(M43-(+M43*X43)),IF(U43="Impacto",M43,"")),"")</f>
        <v/>
      </c>
      <c r="AC43" s="236" t="str">
        <f>IFERROR(IF(AB43="","",IF(AB43&lt;=0.2,"Muy Baja",IF(AB43&lt;=0.4,"Baja",IF(AB43&lt;=0.6,"Media",IF(AB43&lt;=0.8,"Alta","Muy Alta"))))),"")</f>
        <v/>
      </c>
      <c r="AD43" s="237" t="str">
        <f t="shared" si="9"/>
        <v/>
      </c>
      <c r="AE43" s="236" t="str">
        <f>IFERROR(IF(AF43="","",IF(AF43&lt;=0.2,"Leve",IF(AF43&lt;=0.4,"Menor",IF(AF43&lt;=0.6,"Moderado",IF(AF43&lt;=0.8,"Mayor","Catastrófico"))))),"")</f>
        <v/>
      </c>
      <c r="AF43" s="237" t="str">
        <f>IFERROR(IF(U43="Impacto",(Q43-(+Q43*X43)),IF(U43="Probabilidad",Q43,"")),"")</f>
        <v/>
      </c>
      <c r="AG43" s="238" t="str">
        <f t="shared" si="6"/>
        <v/>
      </c>
      <c r="AH43" s="239"/>
      <c r="AI43" s="240"/>
      <c r="AJ43" s="241"/>
      <c r="AK43" s="242"/>
      <c r="AL43" s="242"/>
      <c r="AM43" s="240"/>
      <c r="AN43" s="363"/>
      <c r="AO43" s="419"/>
      <c r="AP43" s="364"/>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row>
    <row r="44" spans="1:71" x14ac:dyDescent="0.3">
      <c r="A44" s="579"/>
      <c r="B44" s="945"/>
      <c r="C44" s="948"/>
      <c r="D44" s="942"/>
      <c r="E44" s="942"/>
      <c r="F44" s="942"/>
      <c r="G44" s="965"/>
      <c r="H44" s="942"/>
      <c r="I44" s="942"/>
      <c r="J44" s="339"/>
      <c r="K44" s="968"/>
      <c r="L44" s="959"/>
      <c r="M44" s="953"/>
      <c r="N44" s="956"/>
      <c r="O44" s="953">
        <f>IF(NOT(ISERROR(MATCH(N44,_xlfn.ANCHORARRAY(G55),0))),M57&amp;"Por favor no seleccionar los criterios de impacto",N44)</f>
        <v>0</v>
      </c>
      <c r="P44" s="959"/>
      <c r="Q44" s="953"/>
      <c r="R44" s="962"/>
      <c r="S44" s="230">
        <v>2</v>
      </c>
      <c r="T44" s="231"/>
      <c r="U44" s="232" t="str">
        <f t="shared" si="7"/>
        <v/>
      </c>
      <c r="V44" s="233"/>
      <c r="W44" s="233"/>
      <c r="X44" s="234" t="str">
        <f t="shared" si="8"/>
        <v/>
      </c>
      <c r="Y44" s="233"/>
      <c r="Z44" s="233"/>
      <c r="AA44" s="233"/>
      <c r="AB44" s="235" t="str">
        <f>IFERROR(IF(AND(U43="Probabilidad",U44="Probabilidad"),(AD43-(+AD43*X44)),IF(U44="Probabilidad",(M43-(+M43*X44)),IF(U44="Impacto",AD43,""))),"")</f>
        <v/>
      </c>
      <c r="AC44" s="236" t="str">
        <f t="shared" si="4"/>
        <v/>
      </c>
      <c r="AD44" s="237" t="str">
        <f t="shared" si="9"/>
        <v/>
      </c>
      <c r="AE44" s="236" t="str">
        <f t="shared" si="5"/>
        <v/>
      </c>
      <c r="AF44" s="237" t="str">
        <f>IFERROR(IF(AND(U43="Impacto",U44="Impacto"),(AF43-(+AF43*X44)),IF(U44="Impacto",(Q43-(+Q43*X44)),IF(U44="Probabilidad",AF43,""))),"")</f>
        <v/>
      </c>
      <c r="AG44" s="238" t="str">
        <f t="shared" si="6"/>
        <v/>
      </c>
      <c r="AH44" s="239"/>
      <c r="AI44" s="240"/>
      <c r="AJ44" s="241"/>
      <c r="AK44" s="242"/>
      <c r="AL44" s="242"/>
      <c r="AM44" s="240"/>
      <c r="AN44" s="363"/>
      <c r="AO44" s="419"/>
      <c r="AP44" s="364"/>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row>
    <row r="45" spans="1:71" x14ac:dyDescent="0.3">
      <c r="A45" s="579"/>
      <c r="B45" s="945"/>
      <c r="C45" s="948"/>
      <c r="D45" s="942"/>
      <c r="E45" s="942"/>
      <c r="F45" s="942"/>
      <c r="G45" s="965"/>
      <c r="H45" s="942"/>
      <c r="I45" s="942"/>
      <c r="J45" s="339"/>
      <c r="K45" s="968"/>
      <c r="L45" s="959"/>
      <c r="M45" s="953"/>
      <c r="N45" s="956"/>
      <c r="O45" s="953">
        <f>IF(NOT(ISERROR(MATCH(N45,_xlfn.ANCHORARRAY(G56),0))),M58&amp;"Por favor no seleccionar los criterios de impacto",N45)</f>
        <v>0</v>
      </c>
      <c r="P45" s="959"/>
      <c r="Q45" s="953"/>
      <c r="R45" s="962"/>
      <c r="S45" s="230">
        <v>3</v>
      </c>
      <c r="T45" s="245"/>
      <c r="U45" s="232" t="str">
        <f t="shared" si="7"/>
        <v/>
      </c>
      <c r="V45" s="233"/>
      <c r="W45" s="233"/>
      <c r="X45" s="234" t="str">
        <f t="shared" si="8"/>
        <v/>
      </c>
      <c r="Y45" s="233"/>
      <c r="Z45" s="233"/>
      <c r="AA45" s="233"/>
      <c r="AB45" s="235" t="str">
        <f>IFERROR(IF(AND(U44="Probabilidad",U45="Probabilidad"),(AD44-(+AD44*X45)),IF(AND(U44="Impacto",U45="Probabilidad"),(AD43-(+AD43*X45)),IF(U45="Impacto",AD44,""))),"")</f>
        <v/>
      </c>
      <c r="AC45" s="236" t="str">
        <f t="shared" si="4"/>
        <v/>
      </c>
      <c r="AD45" s="237" t="str">
        <f t="shared" si="9"/>
        <v/>
      </c>
      <c r="AE45" s="236" t="str">
        <f t="shared" si="5"/>
        <v/>
      </c>
      <c r="AF45" s="237" t="str">
        <f>IFERROR(IF(AND(U44="Impacto",U45="Impacto"),(AF44-(+AF44*X45)),IF(AND(U44="Probabilidad",U45="Impacto"),(AF43-(+AF43*X45)),IF(U45="Probabilidad",AF44,""))),"")</f>
        <v/>
      </c>
      <c r="AG45" s="238"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39"/>
      <c r="AI45" s="240"/>
      <c r="AJ45" s="241"/>
      <c r="AK45" s="242"/>
      <c r="AL45" s="242"/>
      <c r="AM45" s="240"/>
      <c r="AN45" s="363"/>
      <c r="AO45" s="419"/>
      <c r="AP45" s="364"/>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row>
    <row r="46" spans="1:71" x14ac:dyDescent="0.3">
      <c r="A46" s="579"/>
      <c r="B46" s="945"/>
      <c r="C46" s="948"/>
      <c r="D46" s="942"/>
      <c r="E46" s="942"/>
      <c r="F46" s="942"/>
      <c r="G46" s="965"/>
      <c r="H46" s="942"/>
      <c r="I46" s="942"/>
      <c r="J46" s="339"/>
      <c r="K46" s="968"/>
      <c r="L46" s="959"/>
      <c r="M46" s="953"/>
      <c r="N46" s="956"/>
      <c r="O46" s="953">
        <f>IF(NOT(ISERROR(MATCH(N46,_xlfn.ANCHORARRAY(G57),0))),M59&amp;"Por favor no seleccionar los criterios de impacto",N46)</f>
        <v>0</v>
      </c>
      <c r="P46" s="959"/>
      <c r="Q46" s="953"/>
      <c r="R46" s="962"/>
      <c r="S46" s="230">
        <v>4</v>
      </c>
      <c r="T46" s="231"/>
      <c r="U46" s="232" t="str">
        <f t="shared" si="7"/>
        <v/>
      </c>
      <c r="V46" s="233"/>
      <c r="W46" s="233"/>
      <c r="X46" s="234" t="str">
        <f t="shared" si="8"/>
        <v/>
      </c>
      <c r="Y46" s="233"/>
      <c r="Z46" s="233"/>
      <c r="AA46" s="233"/>
      <c r="AB46" s="235" t="str">
        <f>IFERROR(IF(AND(U45="Probabilidad",U46="Probabilidad"),(AD45-(+AD45*X46)),IF(AND(U45="Impacto",U46="Probabilidad"),(AD44-(+AD44*X46)),IF(U46="Impacto",AD45,""))),"")</f>
        <v/>
      </c>
      <c r="AC46" s="236" t="str">
        <f t="shared" si="4"/>
        <v/>
      </c>
      <c r="AD46" s="237" t="str">
        <f t="shared" si="9"/>
        <v/>
      </c>
      <c r="AE46" s="236" t="str">
        <f t="shared" si="5"/>
        <v/>
      </c>
      <c r="AF46" s="237" t="str">
        <f>IFERROR(IF(AND(U45="Impacto",U46="Impacto"),(AF45-(+AF45*X46)),IF(AND(U45="Probabilidad",U46="Impacto"),(AF44-(+AF44*X46)),IF(U46="Probabilidad",AF45,""))),"")</f>
        <v/>
      </c>
      <c r="AG46" s="238" t="str">
        <f t="shared" si="10"/>
        <v/>
      </c>
      <c r="AH46" s="239"/>
      <c r="AI46" s="240"/>
      <c r="AJ46" s="241"/>
      <c r="AK46" s="242"/>
      <c r="AL46" s="242"/>
      <c r="AM46" s="240"/>
      <c r="AN46" s="363"/>
      <c r="AO46" s="419"/>
      <c r="AP46" s="364"/>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row>
    <row r="47" spans="1:71" x14ac:dyDescent="0.3">
      <c r="A47" s="579"/>
      <c r="B47" s="945"/>
      <c r="C47" s="948"/>
      <c r="D47" s="942"/>
      <c r="E47" s="942"/>
      <c r="F47" s="942"/>
      <c r="G47" s="965"/>
      <c r="H47" s="942"/>
      <c r="I47" s="942"/>
      <c r="J47" s="339"/>
      <c r="K47" s="968"/>
      <c r="L47" s="959"/>
      <c r="M47" s="953"/>
      <c r="N47" s="956"/>
      <c r="O47" s="953">
        <f>IF(NOT(ISERROR(MATCH(N47,_xlfn.ANCHORARRAY(G58),0))),M60&amp;"Por favor no seleccionar los criterios de impacto",N47)</f>
        <v>0</v>
      </c>
      <c r="P47" s="959"/>
      <c r="Q47" s="953"/>
      <c r="R47" s="962"/>
      <c r="S47" s="230">
        <v>5</v>
      </c>
      <c r="T47" s="231"/>
      <c r="U47" s="232" t="str">
        <f t="shared" si="7"/>
        <v/>
      </c>
      <c r="V47" s="233"/>
      <c r="W47" s="233"/>
      <c r="X47" s="234" t="str">
        <f t="shared" si="8"/>
        <v/>
      </c>
      <c r="Y47" s="233"/>
      <c r="Z47" s="233"/>
      <c r="AA47" s="233"/>
      <c r="AB47" s="235" t="str">
        <f>IFERROR(IF(AND(U46="Probabilidad",U47="Probabilidad"),(AD46-(+AD46*X47)),IF(AND(U46="Impacto",U47="Probabilidad"),(AD45-(+AD45*X47)),IF(U47="Impacto",AD46,""))),"")</f>
        <v/>
      </c>
      <c r="AC47" s="236" t="str">
        <f t="shared" si="4"/>
        <v/>
      </c>
      <c r="AD47" s="237" t="str">
        <f t="shared" si="9"/>
        <v/>
      </c>
      <c r="AE47" s="236" t="str">
        <f t="shared" si="5"/>
        <v/>
      </c>
      <c r="AF47" s="237" t="str">
        <f>IFERROR(IF(AND(U46="Impacto",U47="Impacto"),(AF46-(+AF46*X47)),IF(AND(U46="Probabilidad",U47="Impacto"),(AF45-(+AF45*X47)),IF(U47="Probabilidad",AF46,""))),"")</f>
        <v/>
      </c>
      <c r="AG47" s="238" t="str">
        <f t="shared" si="10"/>
        <v/>
      </c>
      <c r="AH47" s="239"/>
      <c r="AI47" s="240"/>
      <c r="AJ47" s="241"/>
      <c r="AK47" s="242"/>
      <c r="AL47" s="242"/>
      <c r="AM47" s="240"/>
      <c r="AN47" s="363"/>
      <c r="AO47" s="419"/>
      <c r="AP47" s="364"/>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row>
    <row r="48" spans="1:71" x14ac:dyDescent="0.3">
      <c r="A48" s="580"/>
      <c r="B48" s="946"/>
      <c r="C48" s="949"/>
      <c r="D48" s="943"/>
      <c r="E48" s="943"/>
      <c r="F48" s="943"/>
      <c r="G48" s="966"/>
      <c r="H48" s="943"/>
      <c r="I48" s="943"/>
      <c r="J48" s="340"/>
      <c r="K48" s="969"/>
      <c r="L48" s="960"/>
      <c r="M48" s="954"/>
      <c r="N48" s="957"/>
      <c r="O48" s="954">
        <f>IF(NOT(ISERROR(MATCH(N48,_xlfn.ANCHORARRAY(G59),0))),M61&amp;"Por favor no seleccionar los criterios de impacto",N48)</f>
        <v>0</v>
      </c>
      <c r="P48" s="960"/>
      <c r="Q48" s="954"/>
      <c r="R48" s="963"/>
      <c r="S48" s="230">
        <v>6</v>
      </c>
      <c r="T48" s="231"/>
      <c r="U48" s="232" t="str">
        <f t="shared" si="7"/>
        <v/>
      </c>
      <c r="V48" s="233"/>
      <c r="W48" s="233"/>
      <c r="X48" s="234" t="str">
        <f t="shared" si="8"/>
        <v/>
      </c>
      <c r="Y48" s="233"/>
      <c r="Z48" s="233"/>
      <c r="AA48" s="233"/>
      <c r="AB48" s="235" t="str">
        <f>IFERROR(IF(AND(U47="Probabilidad",U48="Probabilidad"),(AD47-(+AD47*X48)),IF(AND(U47="Impacto",U48="Probabilidad"),(AD46-(+AD46*X48)),IF(U48="Impacto",AD47,""))),"")</f>
        <v/>
      </c>
      <c r="AC48" s="236" t="str">
        <f t="shared" si="4"/>
        <v/>
      </c>
      <c r="AD48" s="237" t="str">
        <f t="shared" si="9"/>
        <v/>
      </c>
      <c r="AE48" s="236" t="str">
        <f t="shared" si="5"/>
        <v/>
      </c>
      <c r="AF48" s="237" t="str">
        <f>IFERROR(IF(AND(U47="Impacto",U48="Impacto"),(AF47-(+AF47*X48)),IF(AND(U47="Probabilidad",U48="Impacto"),(AF46-(+AF46*X48)),IF(U48="Probabilidad",AF47,""))),"")</f>
        <v/>
      </c>
      <c r="AG48" s="238" t="str">
        <f t="shared" si="10"/>
        <v/>
      </c>
      <c r="AH48" s="239"/>
      <c r="AI48" s="240"/>
      <c r="AJ48" s="241"/>
      <c r="AK48" s="242"/>
      <c r="AL48" s="242"/>
      <c r="AM48" s="240"/>
      <c r="AN48" s="363"/>
      <c r="AO48" s="419"/>
      <c r="AP48" s="364"/>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row>
    <row r="49" spans="1:71" x14ac:dyDescent="0.3">
      <c r="A49" s="578">
        <v>8</v>
      </c>
      <c r="B49" s="944"/>
      <c r="C49" s="947"/>
      <c r="D49" s="941"/>
      <c r="E49" s="941"/>
      <c r="F49" s="941"/>
      <c r="G49" s="964"/>
      <c r="H49" s="941"/>
      <c r="I49" s="941"/>
      <c r="J49" s="338"/>
      <c r="K49" s="967"/>
      <c r="L49" s="958" t="str">
        <f>IF(K49&lt;=0,"",IF(K49&lt;=2,"Muy Baja",IF(K49&lt;=24,"Baja",IF(K49&lt;=500,"Media",IF(K49&lt;=5000,"Alta","Muy Alta")))))</f>
        <v/>
      </c>
      <c r="M49" s="952" t="str">
        <f>IF(L49="","",IF(L49="Muy Baja",0.2,IF(L49="Baja",0.4,IF(L49="Media",0.6,IF(L49="Alta",0.8,IF(L49="Muy Alta",1,))))))</f>
        <v/>
      </c>
      <c r="N49" s="955"/>
      <c r="O49" s="952">
        <f>IF(NOT(ISERROR(MATCH(N49,'Tabla Impacto'!$B$221:$B$223,0))),'Tabla Impacto'!$F$223&amp;"Por favor no seleccionar los criterios de impacto(Afectación Económica o presupuestal y Pérdida Reputacional)",N49)</f>
        <v>0</v>
      </c>
      <c r="P49" s="958" t="str">
        <f>IF(OR(O49='Tabla Impacto'!$C$11,O49='Tabla Impacto'!$D$11),"Leve",IF(OR(O49='Tabla Impacto'!$C$12,O49='Tabla Impacto'!$D$12),"Menor",IF(OR(O49='Tabla Impacto'!$C$13,O49='Tabla Impacto'!$D$13),"Moderado",IF(OR(O49='Tabla Impacto'!$C$14,O49='Tabla Impacto'!$D$14),"Mayor",IF(OR(O49='Tabla Impacto'!$C$15,O49='Tabla Impacto'!$D$15),"Catastrófico","")))))</f>
        <v/>
      </c>
      <c r="Q49" s="952" t="str">
        <f>IF(P49="","",IF(P49="Leve",0.2,IF(P49="Menor",0.4,IF(P49="Moderado",0.6,IF(P49="Mayor",0.8,IF(P49="Catastrófico",1,))))))</f>
        <v/>
      </c>
      <c r="R49" s="961"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30">
        <v>1</v>
      </c>
      <c r="T49" s="231"/>
      <c r="U49" s="232" t="str">
        <f t="shared" si="7"/>
        <v/>
      </c>
      <c r="V49" s="233"/>
      <c r="W49" s="233"/>
      <c r="X49" s="234" t="str">
        <f t="shared" si="8"/>
        <v/>
      </c>
      <c r="Y49" s="233"/>
      <c r="Z49" s="233"/>
      <c r="AA49" s="233"/>
      <c r="AB49" s="235" t="str">
        <f>IFERROR(IF(U49="Probabilidad",(M49-(+M49*X49)),IF(U49="Impacto",M49,"")),"")</f>
        <v/>
      </c>
      <c r="AC49" s="236" t="str">
        <f>IFERROR(IF(AB49="","",IF(AB49&lt;=0.2,"Muy Baja",IF(AB49&lt;=0.4,"Baja",IF(AB49&lt;=0.6,"Media",IF(AB49&lt;=0.8,"Alta","Muy Alta"))))),"")</f>
        <v/>
      </c>
      <c r="AD49" s="237" t="str">
        <f t="shared" si="9"/>
        <v/>
      </c>
      <c r="AE49" s="236" t="str">
        <f>IFERROR(IF(AF49="","",IF(AF49&lt;=0.2,"Leve",IF(AF49&lt;=0.4,"Menor",IF(AF49&lt;=0.6,"Moderado",IF(AF49&lt;=0.8,"Mayor","Catastrófico"))))),"")</f>
        <v/>
      </c>
      <c r="AF49" s="237" t="str">
        <f>IFERROR(IF(U49="Impacto",(Q49-(+Q49*X49)),IF(U49="Probabilidad",Q49,"")),"")</f>
        <v/>
      </c>
      <c r="AG49" s="238" t="str">
        <f t="shared" si="10"/>
        <v/>
      </c>
      <c r="AH49" s="239"/>
      <c r="AI49" s="240"/>
      <c r="AJ49" s="241"/>
      <c r="AK49" s="242"/>
      <c r="AL49" s="242"/>
      <c r="AM49" s="240"/>
      <c r="AN49" s="363"/>
      <c r="AO49" s="419"/>
      <c r="AP49" s="364"/>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row>
    <row r="50" spans="1:71" x14ac:dyDescent="0.3">
      <c r="A50" s="579"/>
      <c r="B50" s="945"/>
      <c r="C50" s="948"/>
      <c r="D50" s="942"/>
      <c r="E50" s="942"/>
      <c r="F50" s="942"/>
      <c r="G50" s="965"/>
      <c r="H50" s="942"/>
      <c r="I50" s="942"/>
      <c r="J50" s="339"/>
      <c r="K50" s="968"/>
      <c r="L50" s="959"/>
      <c r="M50" s="953"/>
      <c r="N50" s="956"/>
      <c r="O50" s="953">
        <f>IF(NOT(ISERROR(MATCH(N50,_xlfn.ANCHORARRAY(G61),0))),M63&amp;"Por favor no seleccionar los criterios de impacto",N50)</f>
        <v>0</v>
      </c>
      <c r="P50" s="959"/>
      <c r="Q50" s="953"/>
      <c r="R50" s="962"/>
      <c r="S50" s="230">
        <v>2</v>
      </c>
      <c r="T50" s="231"/>
      <c r="U50" s="232" t="str">
        <f t="shared" si="7"/>
        <v/>
      </c>
      <c r="V50" s="233"/>
      <c r="W50" s="233"/>
      <c r="X50" s="234" t="str">
        <f t="shared" si="8"/>
        <v/>
      </c>
      <c r="Y50" s="233"/>
      <c r="Z50" s="233"/>
      <c r="AA50" s="233"/>
      <c r="AB50" s="235" t="str">
        <f>IFERROR(IF(AND(U49="Probabilidad",U50="Probabilidad"),(AD49-(+AD49*X50)),IF(U50="Probabilidad",(M49-(+M49*X50)),IF(U50="Impacto",AD49,""))),"")</f>
        <v/>
      </c>
      <c r="AC50" s="236" t="str">
        <f t="shared" si="4"/>
        <v/>
      </c>
      <c r="AD50" s="237" t="str">
        <f t="shared" si="9"/>
        <v/>
      </c>
      <c r="AE50" s="236" t="str">
        <f t="shared" si="5"/>
        <v/>
      </c>
      <c r="AF50" s="237" t="str">
        <f>IFERROR(IF(AND(U49="Impacto",U50="Impacto"),(AF49-(+AF49*X50)),IF(U50="Impacto",(Q49-(+Q49*X50)),IF(U50="Probabilidad",AF49,""))),"")</f>
        <v/>
      </c>
      <c r="AG50" s="238" t="str">
        <f t="shared" si="10"/>
        <v/>
      </c>
      <c r="AH50" s="239"/>
      <c r="AI50" s="240"/>
      <c r="AJ50" s="241"/>
      <c r="AK50" s="242"/>
      <c r="AL50" s="242"/>
      <c r="AM50" s="240"/>
      <c r="AN50" s="363"/>
      <c r="AO50" s="419"/>
      <c r="AP50" s="364"/>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row>
    <row r="51" spans="1:71" x14ac:dyDescent="0.3">
      <c r="A51" s="579"/>
      <c r="B51" s="945"/>
      <c r="C51" s="948"/>
      <c r="D51" s="942"/>
      <c r="E51" s="942"/>
      <c r="F51" s="942"/>
      <c r="G51" s="965"/>
      <c r="H51" s="942"/>
      <c r="I51" s="942"/>
      <c r="J51" s="339"/>
      <c r="K51" s="968"/>
      <c r="L51" s="959"/>
      <c r="M51" s="953"/>
      <c r="N51" s="956"/>
      <c r="O51" s="953">
        <f>IF(NOT(ISERROR(MATCH(N51,_xlfn.ANCHORARRAY(G62),0))),M64&amp;"Por favor no seleccionar los criterios de impacto",N51)</f>
        <v>0</v>
      </c>
      <c r="P51" s="959"/>
      <c r="Q51" s="953"/>
      <c r="R51" s="962"/>
      <c r="S51" s="230">
        <v>3</v>
      </c>
      <c r="T51" s="245"/>
      <c r="U51" s="232" t="str">
        <f t="shared" si="7"/>
        <v/>
      </c>
      <c r="V51" s="233"/>
      <c r="W51" s="233"/>
      <c r="X51" s="234" t="str">
        <f t="shared" si="8"/>
        <v/>
      </c>
      <c r="Y51" s="233"/>
      <c r="Z51" s="233"/>
      <c r="AA51" s="233"/>
      <c r="AB51" s="235" t="str">
        <f>IFERROR(IF(AND(U50="Probabilidad",U51="Probabilidad"),(AD50-(+AD50*X51)),IF(AND(U50="Impacto",U51="Probabilidad"),(AD49-(+AD49*X51)),IF(U51="Impacto",AD50,""))),"")</f>
        <v/>
      </c>
      <c r="AC51" s="236" t="str">
        <f t="shared" si="4"/>
        <v/>
      </c>
      <c r="AD51" s="237" t="str">
        <f t="shared" si="9"/>
        <v/>
      </c>
      <c r="AE51" s="236" t="str">
        <f t="shared" si="5"/>
        <v/>
      </c>
      <c r="AF51" s="237" t="str">
        <f>IFERROR(IF(AND(U50="Impacto",U51="Impacto"),(AF50-(+AF50*X51)),IF(AND(U50="Probabilidad",U51="Impacto"),(AF49-(+AF49*X51)),IF(U51="Probabilidad",AF50,""))),"")</f>
        <v/>
      </c>
      <c r="AG51" s="238" t="str">
        <f t="shared" si="10"/>
        <v/>
      </c>
      <c r="AH51" s="239"/>
      <c r="AI51" s="240"/>
      <c r="AJ51" s="241"/>
      <c r="AK51" s="242"/>
      <c r="AL51" s="242"/>
      <c r="AM51" s="240"/>
      <c r="AN51" s="363"/>
      <c r="AO51" s="419"/>
      <c r="AP51" s="364"/>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row>
    <row r="52" spans="1:71" x14ac:dyDescent="0.3">
      <c r="A52" s="579"/>
      <c r="B52" s="945"/>
      <c r="C52" s="948"/>
      <c r="D52" s="942"/>
      <c r="E52" s="942"/>
      <c r="F52" s="942"/>
      <c r="G52" s="965"/>
      <c r="H52" s="942"/>
      <c r="I52" s="942"/>
      <c r="J52" s="339"/>
      <c r="K52" s="968"/>
      <c r="L52" s="959"/>
      <c r="M52" s="953"/>
      <c r="N52" s="956"/>
      <c r="O52" s="953">
        <f>IF(NOT(ISERROR(MATCH(N52,_xlfn.ANCHORARRAY(G63),0))),M65&amp;"Por favor no seleccionar los criterios de impacto",N52)</f>
        <v>0</v>
      </c>
      <c r="P52" s="959"/>
      <c r="Q52" s="953"/>
      <c r="R52" s="962"/>
      <c r="S52" s="230">
        <v>4</v>
      </c>
      <c r="T52" s="231"/>
      <c r="U52" s="232" t="str">
        <f t="shared" si="7"/>
        <v/>
      </c>
      <c r="V52" s="233"/>
      <c r="W52" s="233"/>
      <c r="X52" s="234" t="str">
        <f t="shared" si="8"/>
        <v/>
      </c>
      <c r="Y52" s="233"/>
      <c r="Z52" s="233"/>
      <c r="AA52" s="233"/>
      <c r="AB52" s="235" t="str">
        <f>IFERROR(IF(AND(U51="Probabilidad",U52="Probabilidad"),(AD51-(+AD51*X52)),IF(AND(U51="Impacto",U52="Probabilidad"),(AD50-(+AD50*X52)),IF(U52="Impacto",AD51,""))),"")</f>
        <v/>
      </c>
      <c r="AC52" s="236" t="str">
        <f t="shared" si="4"/>
        <v/>
      </c>
      <c r="AD52" s="237" t="str">
        <f t="shared" si="9"/>
        <v/>
      </c>
      <c r="AE52" s="236" t="str">
        <f t="shared" si="5"/>
        <v/>
      </c>
      <c r="AF52" s="237" t="str">
        <f>IFERROR(IF(AND(U51="Impacto",U52="Impacto"),(AF51-(+AF51*X52)),IF(AND(U51="Probabilidad",U52="Impacto"),(AF50-(+AF50*X52)),IF(U52="Probabilidad",AF51,""))),"")</f>
        <v/>
      </c>
      <c r="AG52" s="238" t="str">
        <f t="shared" si="10"/>
        <v/>
      </c>
      <c r="AH52" s="239"/>
      <c r="AI52" s="240"/>
      <c r="AJ52" s="241"/>
      <c r="AK52" s="242"/>
      <c r="AL52" s="242"/>
      <c r="AM52" s="240"/>
      <c r="AN52" s="363"/>
      <c r="AO52" s="419"/>
      <c r="AP52" s="364"/>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row>
    <row r="53" spans="1:71" x14ac:dyDescent="0.3">
      <c r="A53" s="579"/>
      <c r="B53" s="945"/>
      <c r="C53" s="948"/>
      <c r="D53" s="942"/>
      <c r="E53" s="942"/>
      <c r="F53" s="942"/>
      <c r="G53" s="965"/>
      <c r="H53" s="942"/>
      <c r="I53" s="942"/>
      <c r="J53" s="339"/>
      <c r="K53" s="968"/>
      <c r="L53" s="959"/>
      <c r="M53" s="953"/>
      <c r="N53" s="956"/>
      <c r="O53" s="953">
        <f>IF(NOT(ISERROR(MATCH(N53,_xlfn.ANCHORARRAY(G64),0))),M66&amp;"Por favor no seleccionar los criterios de impacto",N53)</f>
        <v>0</v>
      </c>
      <c r="P53" s="959"/>
      <c r="Q53" s="953"/>
      <c r="R53" s="962"/>
      <c r="S53" s="230">
        <v>5</v>
      </c>
      <c r="T53" s="231"/>
      <c r="U53" s="232" t="str">
        <f t="shared" si="7"/>
        <v/>
      </c>
      <c r="V53" s="233"/>
      <c r="W53" s="233"/>
      <c r="X53" s="234" t="str">
        <f t="shared" si="8"/>
        <v/>
      </c>
      <c r="Y53" s="233"/>
      <c r="Z53" s="233"/>
      <c r="AA53" s="233"/>
      <c r="AB53" s="235" t="str">
        <f>IFERROR(IF(AND(U52="Probabilidad",U53="Probabilidad"),(AD52-(+AD52*X53)),IF(AND(U52="Impacto",U53="Probabilidad"),(AD51-(+AD51*X53)),IF(U53="Impacto",AD52,""))),"")</f>
        <v/>
      </c>
      <c r="AC53" s="236" t="str">
        <f t="shared" si="4"/>
        <v/>
      </c>
      <c r="AD53" s="237" t="str">
        <f t="shared" si="9"/>
        <v/>
      </c>
      <c r="AE53" s="236" t="str">
        <f t="shared" si="5"/>
        <v/>
      </c>
      <c r="AF53" s="237" t="str">
        <f>IFERROR(IF(AND(U52="Impacto",U53="Impacto"),(AF52-(+AF52*X53)),IF(AND(U52="Probabilidad",U53="Impacto"),(AF51-(+AF51*X53)),IF(U53="Probabilidad",AF52,""))),"")</f>
        <v/>
      </c>
      <c r="AG53" s="238" t="str">
        <f t="shared" si="10"/>
        <v/>
      </c>
      <c r="AH53" s="239"/>
      <c r="AI53" s="240"/>
      <c r="AJ53" s="241"/>
      <c r="AK53" s="242"/>
      <c r="AL53" s="242"/>
      <c r="AM53" s="240"/>
      <c r="AN53" s="363"/>
      <c r="AO53" s="419"/>
      <c r="AP53" s="364"/>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row>
    <row r="54" spans="1:71" x14ac:dyDescent="0.3">
      <c r="A54" s="580"/>
      <c r="B54" s="946"/>
      <c r="C54" s="949"/>
      <c r="D54" s="943"/>
      <c r="E54" s="943"/>
      <c r="F54" s="943"/>
      <c r="G54" s="966"/>
      <c r="H54" s="943"/>
      <c r="I54" s="943"/>
      <c r="J54" s="340"/>
      <c r="K54" s="969"/>
      <c r="L54" s="960"/>
      <c r="M54" s="954"/>
      <c r="N54" s="957"/>
      <c r="O54" s="954">
        <f>IF(NOT(ISERROR(MATCH(N54,_xlfn.ANCHORARRAY(G65),0))),M67&amp;"Por favor no seleccionar los criterios de impacto",N54)</f>
        <v>0</v>
      </c>
      <c r="P54" s="960"/>
      <c r="Q54" s="954"/>
      <c r="R54" s="963"/>
      <c r="S54" s="230">
        <v>6</v>
      </c>
      <c r="T54" s="231"/>
      <c r="U54" s="232" t="str">
        <f t="shared" si="7"/>
        <v/>
      </c>
      <c r="V54" s="233"/>
      <c r="W54" s="233"/>
      <c r="X54" s="234" t="str">
        <f t="shared" si="8"/>
        <v/>
      </c>
      <c r="Y54" s="233"/>
      <c r="Z54" s="233"/>
      <c r="AA54" s="233"/>
      <c r="AB54" s="235" t="str">
        <f>IFERROR(IF(AND(U53="Probabilidad",U54="Probabilidad"),(AD53-(+AD53*X54)),IF(AND(U53="Impacto",U54="Probabilidad"),(AD52-(+AD52*X54)),IF(U54="Impacto",AD53,""))),"")</f>
        <v/>
      </c>
      <c r="AC54" s="236" t="str">
        <f t="shared" si="4"/>
        <v/>
      </c>
      <c r="AD54" s="237" t="str">
        <f t="shared" si="9"/>
        <v/>
      </c>
      <c r="AE54" s="236" t="str">
        <f t="shared" si="5"/>
        <v/>
      </c>
      <c r="AF54" s="237" t="str">
        <f>IFERROR(IF(AND(U53="Impacto",U54="Impacto"),(AF53-(+AF53*X54)),IF(AND(U53="Probabilidad",U54="Impacto"),(AF52-(+AF52*X54)),IF(U54="Probabilidad",AF53,""))),"")</f>
        <v/>
      </c>
      <c r="AG54" s="238" t="str">
        <f t="shared" si="10"/>
        <v/>
      </c>
      <c r="AH54" s="239"/>
      <c r="AI54" s="240"/>
      <c r="AJ54" s="241"/>
      <c r="AK54" s="242"/>
      <c r="AL54" s="242"/>
      <c r="AM54" s="240"/>
      <c r="AN54" s="363"/>
      <c r="AO54" s="419"/>
      <c r="AP54" s="364"/>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row>
    <row r="55" spans="1:71" x14ac:dyDescent="0.3">
      <c r="A55" s="578">
        <v>9</v>
      </c>
      <c r="B55" s="944"/>
      <c r="C55" s="947"/>
      <c r="D55" s="941"/>
      <c r="E55" s="941"/>
      <c r="F55" s="941"/>
      <c r="G55" s="964"/>
      <c r="H55" s="941"/>
      <c r="I55" s="941"/>
      <c r="J55" s="338"/>
      <c r="K55" s="967"/>
      <c r="L55" s="958" t="str">
        <f>IF(K55&lt;=0,"",IF(K55&lt;=2,"Muy Baja",IF(K55&lt;=24,"Baja",IF(K55&lt;=500,"Media",IF(K55&lt;=5000,"Alta","Muy Alta")))))</f>
        <v/>
      </c>
      <c r="M55" s="952" t="str">
        <f>IF(L55="","",IF(L55="Muy Baja",0.2,IF(L55="Baja",0.4,IF(L55="Media",0.6,IF(L55="Alta",0.8,IF(L55="Muy Alta",1,))))))</f>
        <v/>
      </c>
      <c r="N55" s="955"/>
      <c r="O55" s="952">
        <f>IF(NOT(ISERROR(MATCH(N55,'Tabla Impacto'!$B$221:$B$223,0))),'Tabla Impacto'!$F$223&amp;"Por favor no seleccionar los criterios de impacto(Afectación Económica o presupuestal y Pérdida Reputacional)",N55)</f>
        <v>0</v>
      </c>
      <c r="P55" s="958" t="str">
        <f>IF(OR(O55='Tabla Impacto'!$C$11,O55='Tabla Impacto'!$D$11),"Leve",IF(OR(O55='Tabla Impacto'!$C$12,O55='Tabla Impacto'!$D$12),"Menor",IF(OR(O55='Tabla Impacto'!$C$13,O55='Tabla Impacto'!$D$13),"Moderado",IF(OR(O55='Tabla Impacto'!$C$14,O55='Tabla Impacto'!$D$14),"Mayor",IF(OR(O55='Tabla Impacto'!$C$15,O55='Tabla Impacto'!$D$15),"Catastrófico","")))))</f>
        <v/>
      </c>
      <c r="Q55" s="952" t="str">
        <f>IF(P55="","",IF(P55="Leve",0.2,IF(P55="Menor",0.4,IF(P55="Moderado",0.6,IF(P55="Mayor",0.8,IF(P55="Catastrófico",1,))))))</f>
        <v/>
      </c>
      <c r="R55" s="961"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30">
        <v>1</v>
      </c>
      <c r="T55" s="231"/>
      <c r="U55" s="232" t="str">
        <f t="shared" si="7"/>
        <v/>
      </c>
      <c r="V55" s="233"/>
      <c r="W55" s="233"/>
      <c r="X55" s="234" t="str">
        <f t="shared" si="8"/>
        <v/>
      </c>
      <c r="Y55" s="233"/>
      <c r="Z55" s="233"/>
      <c r="AA55" s="233"/>
      <c r="AB55" s="235" t="str">
        <f>IFERROR(IF(U55="Probabilidad",(M55-(+M55*X55)),IF(U55="Impacto",M55,"")),"")</f>
        <v/>
      </c>
      <c r="AC55" s="236" t="str">
        <f>IFERROR(IF(AB55="","",IF(AB55&lt;=0.2,"Muy Baja",IF(AB55&lt;=0.4,"Baja",IF(AB55&lt;=0.6,"Media",IF(AB55&lt;=0.8,"Alta","Muy Alta"))))),"")</f>
        <v/>
      </c>
      <c r="AD55" s="237" t="str">
        <f t="shared" si="9"/>
        <v/>
      </c>
      <c r="AE55" s="236" t="str">
        <f>IFERROR(IF(AF55="","",IF(AF55&lt;=0.2,"Leve",IF(AF55&lt;=0.4,"Menor",IF(AF55&lt;=0.6,"Moderado",IF(AF55&lt;=0.8,"Mayor","Catastrófico"))))),"")</f>
        <v/>
      </c>
      <c r="AF55" s="237" t="str">
        <f>IFERROR(IF(U55="Impacto",(Q55-(+Q55*X55)),IF(U55="Probabilidad",Q55,"")),"")</f>
        <v/>
      </c>
      <c r="AG55" s="238" t="str">
        <f t="shared" si="10"/>
        <v/>
      </c>
      <c r="AH55" s="239"/>
      <c r="AI55" s="240"/>
      <c r="AJ55" s="241"/>
      <c r="AK55" s="242"/>
      <c r="AL55" s="242"/>
      <c r="AM55" s="240"/>
      <c r="AN55" s="363"/>
      <c r="AO55" s="419"/>
      <c r="AP55" s="364"/>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row>
    <row r="56" spans="1:71" x14ac:dyDescent="0.3">
      <c r="A56" s="579"/>
      <c r="B56" s="945"/>
      <c r="C56" s="948"/>
      <c r="D56" s="942"/>
      <c r="E56" s="942"/>
      <c r="F56" s="942"/>
      <c r="G56" s="965"/>
      <c r="H56" s="942"/>
      <c r="I56" s="942"/>
      <c r="J56" s="339"/>
      <c r="K56" s="968"/>
      <c r="L56" s="959"/>
      <c r="M56" s="953"/>
      <c r="N56" s="956"/>
      <c r="O56" s="953">
        <f>IF(NOT(ISERROR(MATCH(N56,_xlfn.ANCHORARRAY(G67),0))),M69&amp;"Por favor no seleccionar los criterios de impacto",N56)</f>
        <v>0</v>
      </c>
      <c r="P56" s="959"/>
      <c r="Q56" s="953"/>
      <c r="R56" s="962"/>
      <c r="S56" s="230">
        <v>2</v>
      </c>
      <c r="T56" s="231"/>
      <c r="U56" s="232" t="str">
        <f t="shared" si="7"/>
        <v/>
      </c>
      <c r="V56" s="233"/>
      <c r="W56" s="233"/>
      <c r="X56" s="234" t="str">
        <f t="shared" si="8"/>
        <v/>
      </c>
      <c r="Y56" s="233"/>
      <c r="Z56" s="233"/>
      <c r="AA56" s="233"/>
      <c r="AB56" s="235" t="str">
        <f>IFERROR(IF(AND(U55="Probabilidad",U56="Probabilidad"),(AD55-(+AD55*X56)),IF(U56="Probabilidad",(M55-(+M55*X56)),IF(U56="Impacto",AD55,""))),"")</f>
        <v/>
      </c>
      <c r="AC56" s="236" t="str">
        <f t="shared" si="4"/>
        <v/>
      </c>
      <c r="AD56" s="237" t="str">
        <f t="shared" si="9"/>
        <v/>
      </c>
      <c r="AE56" s="236" t="str">
        <f t="shared" si="5"/>
        <v/>
      </c>
      <c r="AF56" s="237" t="str">
        <f>IFERROR(IF(AND(U55="Impacto",U56="Impacto"),(AF55-(+AF55*X56)),IF(U56="Impacto",(Q55-(+Q55*X56)),IF(U56="Probabilidad",AF55,""))),"")</f>
        <v/>
      </c>
      <c r="AG56" s="238" t="str">
        <f t="shared" si="10"/>
        <v/>
      </c>
      <c r="AH56" s="239"/>
      <c r="AI56" s="240"/>
      <c r="AJ56" s="241"/>
      <c r="AK56" s="242"/>
      <c r="AL56" s="242"/>
      <c r="AM56" s="240"/>
      <c r="AN56" s="363"/>
      <c r="AO56" s="419"/>
      <c r="AP56" s="364"/>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row>
    <row r="57" spans="1:71" x14ac:dyDescent="0.3">
      <c r="A57" s="579"/>
      <c r="B57" s="945"/>
      <c r="C57" s="948"/>
      <c r="D57" s="942"/>
      <c r="E57" s="942"/>
      <c r="F57" s="942"/>
      <c r="G57" s="965"/>
      <c r="H57" s="942"/>
      <c r="I57" s="942"/>
      <c r="J57" s="339"/>
      <c r="K57" s="968"/>
      <c r="L57" s="959"/>
      <c r="M57" s="953"/>
      <c r="N57" s="956"/>
      <c r="O57" s="953">
        <f>IF(NOT(ISERROR(MATCH(N57,_xlfn.ANCHORARRAY(G68),0))),M70&amp;"Por favor no seleccionar los criterios de impacto",N57)</f>
        <v>0</v>
      </c>
      <c r="P57" s="959"/>
      <c r="Q57" s="953"/>
      <c r="R57" s="962"/>
      <c r="S57" s="230">
        <v>3</v>
      </c>
      <c r="T57" s="245"/>
      <c r="U57" s="232" t="str">
        <f t="shared" si="7"/>
        <v/>
      </c>
      <c r="V57" s="233"/>
      <c r="W57" s="233"/>
      <c r="X57" s="234" t="str">
        <f t="shared" si="8"/>
        <v/>
      </c>
      <c r="Y57" s="233"/>
      <c r="Z57" s="233"/>
      <c r="AA57" s="233"/>
      <c r="AB57" s="235" t="str">
        <f>IFERROR(IF(AND(U56="Probabilidad",U57="Probabilidad"),(AD56-(+AD56*X57)),IF(AND(U56="Impacto",U57="Probabilidad"),(AD55-(+AD55*X57)),IF(U57="Impacto",AD56,""))),"")</f>
        <v/>
      </c>
      <c r="AC57" s="236" t="str">
        <f t="shared" si="4"/>
        <v/>
      </c>
      <c r="AD57" s="237" t="str">
        <f t="shared" si="9"/>
        <v/>
      </c>
      <c r="AE57" s="236" t="str">
        <f t="shared" si="5"/>
        <v/>
      </c>
      <c r="AF57" s="237" t="str">
        <f>IFERROR(IF(AND(U56="Impacto",U57="Impacto"),(AF56-(+AF56*X57)),IF(AND(U56="Probabilidad",U57="Impacto"),(AF55-(+AF55*X57)),IF(U57="Probabilidad",AF56,""))),"")</f>
        <v/>
      </c>
      <c r="AG57" s="238" t="str">
        <f t="shared" si="10"/>
        <v/>
      </c>
      <c r="AH57" s="239"/>
      <c r="AI57" s="240"/>
      <c r="AJ57" s="241"/>
      <c r="AK57" s="242"/>
      <c r="AL57" s="242"/>
      <c r="AM57" s="240"/>
      <c r="AN57" s="363"/>
      <c r="AO57" s="419"/>
      <c r="AP57" s="364"/>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row>
    <row r="58" spans="1:71" x14ac:dyDescent="0.3">
      <c r="A58" s="579"/>
      <c r="B58" s="945"/>
      <c r="C58" s="948"/>
      <c r="D58" s="942"/>
      <c r="E58" s="942"/>
      <c r="F58" s="942"/>
      <c r="G58" s="965"/>
      <c r="H58" s="942"/>
      <c r="I58" s="942"/>
      <c r="J58" s="339"/>
      <c r="K58" s="968"/>
      <c r="L58" s="959"/>
      <c r="M58" s="953"/>
      <c r="N58" s="956"/>
      <c r="O58" s="953">
        <f>IF(NOT(ISERROR(MATCH(N58,_xlfn.ANCHORARRAY(G69),0))),M71&amp;"Por favor no seleccionar los criterios de impacto",N58)</f>
        <v>0</v>
      </c>
      <c r="P58" s="959"/>
      <c r="Q58" s="953"/>
      <c r="R58" s="962"/>
      <c r="S58" s="230">
        <v>4</v>
      </c>
      <c r="T58" s="231"/>
      <c r="U58" s="232" t="str">
        <f t="shared" si="7"/>
        <v/>
      </c>
      <c r="V58" s="233"/>
      <c r="W58" s="233"/>
      <c r="X58" s="234" t="str">
        <f t="shared" si="8"/>
        <v/>
      </c>
      <c r="Y58" s="233"/>
      <c r="Z58" s="233"/>
      <c r="AA58" s="233"/>
      <c r="AB58" s="235" t="str">
        <f>IFERROR(IF(AND(U57="Probabilidad",U58="Probabilidad"),(AD57-(+AD57*X58)),IF(AND(U57="Impacto",U58="Probabilidad"),(AD56-(+AD56*X58)),IF(U58="Impacto",AD57,""))),"")</f>
        <v/>
      </c>
      <c r="AC58" s="236" t="str">
        <f t="shared" si="4"/>
        <v/>
      </c>
      <c r="AD58" s="237" t="str">
        <f t="shared" si="9"/>
        <v/>
      </c>
      <c r="AE58" s="236" t="str">
        <f t="shared" si="5"/>
        <v/>
      </c>
      <c r="AF58" s="237" t="str">
        <f>IFERROR(IF(AND(U57="Impacto",U58="Impacto"),(AF57-(+AF57*X58)),IF(AND(U57="Probabilidad",U58="Impacto"),(AF56-(+AF56*X58)),IF(U58="Probabilidad",AF57,""))),"")</f>
        <v/>
      </c>
      <c r="AG58" s="238" t="str">
        <f t="shared" si="10"/>
        <v/>
      </c>
      <c r="AH58" s="239"/>
      <c r="AI58" s="240"/>
      <c r="AJ58" s="241"/>
      <c r="AK58" s="242"/>
      <c r="AL58" s="242"/>
      <c r="AM58" s="240"/>
      <c r="AN58" s="363"/>
      <c r="AO58" s="419"/>
      <c r="AP58" s="364"/>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row>
    <row r="59" spans="1:71" x14ac:dyDescent="0.3">
      <c r="A59" s="579"/>
      <c r="B59" s="945"/>
      <c r="C59" s="948"/>
      <c r="D59" s="942"/>
      <c r="E59" s="942"/>
      <c r="F59" s="942"/>
      <c r="G59" s="965"/>
      <c r="H59" s="942"/>
      <c r="I59" s="942"/>
      <c r="J59" s="339"/>
      <c r="K59" s="968"/>
      <c r="L59" s="959"/>
      <c r="M59" s="953"/>
      <c r="N59" s="956"/>
      <c r="O59" s="953">
        <f>IF(NOT(ISERROR(MATCH(N59,_xlfn.ANCHORARRAY(G70),0))),M72&amp;"Por favor no seleccionar los criterios de impacto",N59)</f>
        <v>0</v>
      </c>
      <c r="P59" s="959"/>
      <c r="Q59" s="953"/>
      <c r="R59" s="962"/>
      <c r="S59" s="230">
        <v>5</v>
      </c>
      <c r="T59" s="231"/>
      <c r="U59" s="232" t="str">
        <f t="shared" si="7"/>
        <v/>
      </c>
      <c r="V59" s="233"/>
      <c r="W59" s="233"/>
      <c r="X59" s="234" t="str">
        <f t="shared" si="8"/>
        <v/>
      </c>
      <c r="Y59" s="233"/>
      <c r="Z59" s="233"/>
      <c r="AA59" s="233"/>
      <c r="AB59" s="235" t="str">
        <f>IFERROR(IF(AND(U58="Probabilidad",U59="Probabilidad"),(AD58-(+AD58*X59)),IF(AND(U58="Impacto",U59="Probabilidad"),(AD57-(+AD57*X59)),IF(U59="Impacto",AD58,""))),"")</f>
        <v/>
      </c>
      <c r="AC59" s="236" t="str">
        <f t="shared" si="4"/>
        <v/>
      </c>
      <c r="AD59" s="237" t="str">
        <f t="shared" si="9"/>
        <v/>
      </c>
      <c r="AE59" s="236" t="str">
        <f t="shared" si="5"/>
        <v/>
      </c>
      <c r="AF59" s="237" t="str">
        <f>IFERROR(IF(AND(U58="Impacto",U59="Impacto"),(AF58-(+AF58*X59)),IF(AND(U58="Probabilidad",U59="Impacto"),(AF57-(+AF57*X59)),IF(U59="Probabilidad",AF58,""))),"")</f>
        <v/>
      </c>
      <c r="AG59" s="238" t="str">
        <f t="shared" si="10"/>
        <v/>
      </c>
      <c r="AH59" s="239"/>
      <c r="AI59" s="240"/>
      <c r="AJ59" s="241"/>
      <c r="AK59" s="242"/>
      <c r="AL59" s="242"/>
      <c r="AM59" s="240"/>
      <c r="AN59" s="363"/>
      <c r="AO59" s="419"/>
      <c r="AP59" s="364"/>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row>
    <row r="60" spans="1:71" x14ac:dyDescent="0.3">
      <c r="A60" s="580"/>
      <c r="B60" s="946"/>
      <c r="C60" s="949"/>
      <c r="D60" s="943"/>
      <c r="E60" s="943"/>
      <c r="F60" s="943"/>
      <c r="G60" s="966"/>
      <c r="H60" s="943"/>
      <c r="I60" s="943"/>
      <c r="J60" s="340"/>
      <c r="K60" s="969"/>
      <c r="L60" s="960"/>
      <c r="M60" s="954"/>
      <c r="N60" s="957"/>
      <c r="O60" s="954">
        <f>IF(NOT(ISERROR(MATCH(N60,_xlfn.ANCHORARRAY(G71),0))),M73&amp;"Por favor no seleccionar los criterios de impacto",N60)</f>
        <v>0</v>
      </c>
      <c r="P60" s="960"/>
      <c r="Q60" s="954"/>
      <c r="R60" s="963"/>
      <c r="S60" s="230">
        <v>6</v>
      </c>
      <c r="T60" s="231"/>
      <c r="U60" s="232" t="str">
        <f t="shared" si="7"/>
        <v/>
      </c>
      <c r="V60" s="233"/>
      <c r="W60" s="233"/>
      <c r="X60" s="234" t="str">
        <f t="shared" si="8"/>
        <v/>
      </c>
      <c r="Y60" s="233"/>
      <c r="Z60" s="233"/>
      <c r="AA60" s="233"/>
      <c r="AB60" s="235" t="str">
        <f>IFERROR(IF(AND(U59="Probabilidad",U60="Probabilidad"),(AD59-(+AD59*X60)),IF(AND(U59="Impacto",U60="Probabilidad"),(AD58-(+AD58*X60)),IF(U60="Impacto",AD59,""))),"")</f>
        <v/>
      </c>
      <c r="AC60" s="236" t="str">
        <f t="shared" si="4"/>
        <v/>
      </c>
      <c r="AD60" s="237" t="str">
        <f t="shared" si="9"/>
        <v/>
      </c>
      <c r="AE60" s="236" t="str">
        <f t="shared" si="5"/>
        <v/>
      </c>
      <c r="AF60" s="237" t="str">
        <f>IFERROR(IF(AND(U59="Impacto",U60="Impacto"),(AF59-(+AF59*X60)),IF(AND(U59="Probabilidad",U60="Impacto"),(AF58-(+AF58*X60)),IF(U60="Probabilidad",AF59,""))),"")</f>
        <v/>
      </c>
      <c r="AG60" s="238" t="str">
        <f t="shared" si="10"/>
        <v/>
      </c>
      <c r="AH60" s="239"/>
      <c r="AI60" s="240"/>
      <c r="AJ60" s="241"/>
      <c r="AK60" s="242"/>
      <c r="AL60" s="242"/>
      <c r="AM60" s="240"/>
      <c r="AN60" s="363"/>
      <c r="AO60" s="419"/>
      <c r="AP60" s="364"/>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row>
    <row r="61" spans="1:71" x14ac:dyDescent="0.3">
      <c r="A61" s="578">
        <v>10</v>
      </c>
      <c r="B61" s="944"/>
      <c r="C61" s="947"/>
      <c r="D61" s="941"/>
      <c r="E61" s="941"/>
      <c r="F61" s="941"/>
      <c r="G61" s="964"/>
      <c r="H61" s="941"/>
      <c r="I61" s="941"/>
      <c r="J61" s="338"/>
      <c r="K61" s="967"/>
      <c r="L61" s="958" t="str">
        <f>IF(K61&lt;=0,"",IF(K61&lt;=2,"Muy Baja",IF(K61&lt;=24,"Baja",IF(K61&lt;=500,"Media",IF(K61&lt;=5000,"Alta","Muy Alta")))))</f>
        <v/>
      </c>
      <c r="M61" s="952" t="str">
        <f>IF(L61="","",IF(L61="Muy Baja",0.2,IF(L61="Baja",0.4,IF(L61="Media",0.6,IF(L61="Alta",0.8,IF(L61="Muy Alta",1,))))))</f>
        <v/>
      </c>
      <c r="N61" s="955"/>
      <c r="O61" s="952">
        <f>IF(NOT(ISERROR(MATCH(N61,'Tabla Impacto'!$B$221:$B$223,0))),'Tabla Impacto'!$F$223&amp;"Por favor no seleccionar los criterios de impacto(Afectación Económica o presupuestal y Pérdida Reputacional)",N61)</f>
        <v>0</v>
      </c>
      <c r="P61" s="958" t="str">
        <f>IF(OR(O61='Tabla Impacto'!$C$11,O61='Tabla Impacto'!$D$11),"Leve",IF(OR(O61='Tabla Impacto'!$C$12,O61='Tabla Impacto'!$D$12),"Menor",IF(OR(O61='Tabla Impacto'!$C$13,O61='Tabla Impacto'!$D$13),"Moderado",IF(OR(O61='Tabla Impacto'!$C$14,O61='Tabla Impacto'!$D$14),"Mayor",IF(OR(O61='Tabla Impacto'!$C$15,O61='Tabla Impacto'!$D$15),"Catastrófico","")))))</f>
        <v/>
      </c>
      <c r="Q61" s="952" t="str">
        <f>IF(P61="","",IF(P61="Leve",0.2,IF(P61="Menor",0.4,IF(P61="Moderado",0.6,IF(P61="Mayor",0.8,IF(P61="Catastrófico",1,))))))</f>
        <v/>
      </c>
      <c r="R61" s="961"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30">
        <v>1</v>
      </c>
      <c r="T61" s="231"/>
      <c r="U61" s="232" t="str">
        <f t="shared" si="7"/>
        <v/>
      </c>
      <c r="V61" s="233"/>
      <c r="W61" s="233"/>
      <c r="X61" s="234" t="str">
        <f t="shared" si="8"/>
        <v/>
      </c>
      <c r="Y61" s="233"/>
      <c r="Z61" s="233"/>
      <c r="AA61" s="233"/>
      <c r="AB61" s="235" t="str">
        <f>IFERROR(IF(U61="Probabilidad",(M61-(+M61*X61)),IF(U61="Impacto",M61,"")),"")</f>
        <v/>
      </c>
      <c r="AC61" s="236" t="str">
        <f>IFERROR(IF(AB61="","",IF(AB61&lt;=0.2,"Muy Baja",IF(AB61&lt;=0.4,"Baja",IF(AB61&lt;=0.6,"Media",IF(AB61&lt;=0.8,"Alta","Muy Alta"))))),"")</f>
        <v/>
      </c>
      <c r="AD61" s="237" t="str">
        <f t="shared" si="9"/>
        <v/>
      </c>
      <c r="AE61" s="236" t="str">
        <f>IFERROR(IF(AF61="","",IF(AF61&lt;=0.2,"Leve",IF(AF61&lt;=0.4,"Menor",IF(AF61&lt;=0.6,"Moderado",IF(AF61&lt;=0.8,"Mayor","Catastrófico"))))),"")</f>
        <v/>
      </c>
      <c r="AF61" s="237" t="str">
        <f>IFERROR(IF(U61="Impacto",(Q61-(+Q61*X61)),IF(U61="Probabilidad",Q61,"")),"")</f>
        <v/>
      </c>
      <c r="AG61" s="238" t="str">
        <f t="shared" si="10"/>
        <v/>
      </c>
      <c r="AH61" s="239"/>
      <c r="AI61" s="240"/>
      <c r="AJ61" s="241"/>
      <c r="AK61" s="242"/>
      <c r="AL61" s="242"/>
      <c r="AM61" s="240"/>
      <c r="AN61" s="363"/>
      <c r="AO61" s="419"/>
      <c r="AP61" s="364"/>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row>
    <row r="62" spans="1:71" x14ac:dyDescent="0.3">
      <c r="A62" s="579"/>
      <c r="B62" s="945"/>
      <c r="C62" s="948"/>
      <c r="D62" s="942"/>
      <c r="E62" s="942"/>
      <c r="F62" s="942"/>
      <c r="G62" s="965"/>
      <c r="H62" s="942"/>
      <c r="I62" s="942"/>
      <c r="J62" s="339"/>
      <c r="K62" s="968"/>
      <c r="L62" s="959"/>
      <c r="M62" s="953"/>
      <c r="N62" s="956"/>
      <c r="O62" s="953">
        <f>IF(NOT(ISERROR(MATCH(N62,_xlfn.ANCHORARRAY(G73),0))),M75&amp;"Por favor no seleccionar los criterios de impacto",N62)</f>
        <v>0</v>
      </c>
      <c r="P62" s="959"/>
      <c r="Q62" s="953"/>
      <c r="R62" s="962"/>
      <c r="S62" s="230">
        <v>2</v>
      </c>
      <c r="T62" s="231"/>
      <c r="U62" s="232" t="str">
        <f t="shared" si="7"/>
        <v/>
      </c>
      <c r="V62" s="233"/>
      <c r="W62" s="233"/>
      <c r="X62" s="234" t="str">
        <f t="shared" si="8"/>
        <v/>
      </c>
      <c r="Y62" s="233"/>
      <c r="Z62" s="233"/>
      <c r="AA62" s="233"/>
      <c r="AB62" s="235" t="str">
        <f>IFERROR(IF(AND(U61="Probabilidad",U62="Probabilidad"),(AD61-(+AD61*X62)),IF(U62="Probabilidad",(M61-(+M61*X62)),IF(U62="Impacto",AD61,""))),"")</f>
        <v/>
      </c>
      <c r="AC62" s="236" t="str">
        <f t="shared" si="4"/>
        <v/>
      </c>
      <c r="AD62" s="237" t="str">
        <f t="shared" si="9"/>
        <v/>
      </c>
      <c r="AE62" s="236" t="str">
        <f t="shared" si="5"/>
        <v/>
      </c>
      <c r="AF62" s="237" t="str">
        <f>IFERROR(IF(AND(U61="Impacto",U62="Impacto"),(AF61-(+AF61*X62)),IF(U62="Impacto",(Q61-(+Q61*X62)),IF(U62="Probabilidad",AF61,""))),"")</f>
        <v/>
      </c>
      <c r="AG62" s="238" t="str">
        <f t="shared" si="10"/>
        <v/>
      </c>
      <c r="AH62" s="239"/>
      <c r="AI62" s="240"/>
      <c r="AJ62" s="241"/>
      <c r="AK62" s="242"/>
      <c r="AL62" s="242"/>
      <c r="AM62" s="240"/>
      <c r="AN62" s="363"/>
      <c r="AO62" s="420"/>
      <c r="AP62" s="365"/>
    </row>
    <row r="63" spans="1:71" x14ac:dyDescent="0.3">
      <c r="A63" s="579"/>
      <c r="B63" s="945"/>
      <c r="C63" s="948"/>
      <c r="D63" s="942"/>
      <c r="E63" s="942"/>
      <c r="F63" s="942"/>
      <c r="G63" s="965"/>
      <c r="H63" s="942"/>
      <c r="I63" s="942"/>
      <c r="J63" s="339"/>
      <c r="K63" s="968"/>
      <c r="L63" s="959"/>
      <c r="M63" s="953"/>
      <c r="N63" s="956"/>
      <c r="O63" s="953">
        <f>IF(NOT(ISERROR(MATCH(N63,_xlfn.ANCHORARRAY(G74),0))),M76&amp;"Por favor no seleccionar los criterios de impacto",N63)</f>
        <v>0</v>
      </c>
      <c r="P63" s="959"/>
      <c r="Q63" s="953"/>
      <c r="R63" s="962"/>
      <c r="S63" s="230">
        <v>3</v>
      </c>
      <c r="T63" s="245"/>
      <c r="U63" s="232" t="str">
        <f t="shared" si="7"/>
        <v/>
      </c>
      <c r="V63" s="233"/>
      <c r="W63" s="233"/>
      <c r="X63" s="234" t="str">
        <f t="shared" si="8"/>
        <v/>
      </c>
      <c r="Y63" s="233"/>
      <c r="Z63" s="233"/>
      <c r="AA63" s="233"/>
      <c r="AB63" s="235" t="str">
        <f>IFERROR(IF(AND(U62="Probabilidad",U63="Probabilidad"),(AD62-(+AD62*X63)),IF(AND(U62="Impacto",U63="Probabilidad"),(AD61-(+AD61*X63)),IF(U63="Impacto",AD62,""))),"")</f>
        <v/>
      </c>
      <c r="AC63" s="236" t="str">
        <f t="shared" si="4"/>
        <v/>
      </c>
      <c r="AD63" s="237" t="str">
        <f t="shared" si="9"/>
        <v/>
      </c>
      <c r="AE63" s="236" t="str">
        <f t="shared" si="5"/>
        <v/>
      </c>
      <c r="AF63" s="237" t="str">
        <f>IFERROR(IF(AND(U62="Impacto",U63="Impacto"),(AF62-(+AF62*X63)),IF(AND(U62="Probabilidad",U63="Impacto"),(AF61-(+AF61*X63)),IF(U63="Probabilidad",AF62,""))),"")</f>
        <v/>
      </c>
      <c r="AG63" s="238" t="str">
        <f t="shared" si="10"/>
        <v/>
      </c>
      <c r="AH63" s="239"/>
      <c r="AI63" s="240"/>
      <c r="AJ63" s="241"/>
      <c r="AK63" s="242"/>
      <c r="AL63" s="242"/>
      <c r="AM63" s="240"/>
      <c r="AN63" s="363"/>
      <c r="AO63" s="420"/>
      <c r="AP63" s="365"/>
    </row>
    <row r="64" spans="1:71" x14ac:dyDescent="0.3">
      <c r="A64" s="579"/>
      <c r="B64" s="945"/>
      <c r="C64" s="948"/>
      <c r="D64" s="942"/>
      <c r="E64" s="942"/>
      <c r="F64" s="942"/>
      <c r="G64" s="965"/>
      <c r="H64" s="942"/>
      <c r="I64" s="942"/>
      <c r="J64" s="339"/>
      <c r="K64" s="968"/>
      <c r="L64" s="959"/>
      <c r="M64" s="953"/>
      <c r="N64" s="956"/>
      <c r="O64" s="953">
        <f>IF(NOT(ISERROR(MATCH(N64,_xlfn.ANCHORARRAY(G75),0))),M77&amp;"Por favor no seleccionar los criterios de impacto",N64)</f>
        <v>0</v>
      </c>
      <c r="P64" s="959"/>
      <c r="Q64" s="953"/>
      <c r="R64" s="962"/>
      <c r="S64" s="230">
        <v>4</v>
      </c>
      <c r="T64" s="231"/>
      <c r="U64" s="232" t="str">
        <f t="shared" si="7"/>
        <v/>
      </c>
      <c r="V64" s="233"/>
      <c r="W64" s="233"/>
      <c r="X64" s="234" t="str">
        <f t="shared" si="8"/>
        <v/>
      </c>
      <c r="Y64" s="233"/>
      <c r="Z64" s="233"/>
      <c r="AA64" s="233"/>
      <c r="AB64" s="235" t="str">
        <f>IFERROR(IF(AND(U63="Probabilidad",U64="Probabilidad"),(AD63-(+AD63*X64)),IF(AND(U63="Impacto",U64="Probabilidad"),(AD62-(+AD62*X64)),IF(U64="Impacto",AD63,""))),"")</f>
        <v/>
      </c>
      <c r="AC64" s="236" t="str">
        <f t="shared" si="4"/>
        <v/>
      </c>
      <c r="AD64" s="237" t="str">
        <f t="shared" si="9"/>
        <v/>
      </c>
      <c r="AE64" s="236" t="str">
        <f t="shared" si="5"/>
        <v/>
      </c>
      <c r="AF64" s="237" t="str">
        <f>IFERROR(IF(AND(U63="Impacto",U64="Impacto"),(AF63-(+AF63*X64)),IF(AND(U63="Probabilidad",U64="Impacto"),(AF62-(+AF62*X64)),IF(U64="Probabilidad",AF63,""))),"")</f>
        <v/>
      </c>
      <c r="AG64" s="238" t="str">
        <f t="shared" si="10"/>
        <v/>
      </c>
      <c r="AH64" s="239"/>
      <c r="AI64" s="240"/>
      <c r="AJ64" s="241"/>
      <c r="AK64" s="242"/>
      <c r="AL64" s="242"/>
      <c r="AM64" s="240"/>
      <c r="AN64" s="363"/>
      <c r="AO64" s="420"/>
      <c r="AP64" s="365"/>
    </row>
    <row r="65" spans="1:42" x14ac:dyDescent="0.3">
      <c r="A65" s="579"/>
      <c r="B65" s="945"/>
      <c r="C65" s="948"/>
      <c r="D65" s="942"/>
      <c r="E65" s="942"/>
      <c r="F65" s="942"/>
      <c r="G65" s="965"/>
      <c r="H65" s="942"/>
      <c r="I65" s="942"/>
      <c r="J65" s="339"/>
      <c r="K65" s="968"/>
      <c r="L65" s="959"/>
      <c r="M65" s="953"/>
      <c r="N65" s="956"/>
      <c r="O65" s="953">
        <f>IF(NOT(ISERROR(MATCH(N65,_xlfn.ANCHORARRAY(G76),0))),M78&amp;"Por favor no seleccionar los criterios de impacto",N65)</f>
        <v>0</v>
      </c>
      <c r="P65" s="959"/>
      <c r="Q65" s="953"/>
      <c r="R65" s="962"/>
      <c r="S65" s="230">
        <v>5</v>
      </c>
      <c r="T65" s="231"/>
      <c r="U65" s="232" t="str">
        <f t="shared" si="7"/>
        <v/>
      </c>
      <c r="V65" s="233"/>
      <c r="W65" s="233"/>
      <c r="X65" s="234" t="str">
        <f t="shared" si="8"/>
        <v/>
      </c>
      <c r="Y65" s="233"/>
      <c r="Z65" s="233"/>
      <c r="AA65" s="233"/>
      <c r="AB65" s="235" t="str">
        <f>IFERROR(IF(AND(U64="Probabilidad",U65="Probabilidad"),(AD64-(+AD64*X65)),IF(AND(U64="Impacto",U65="Probabilidad"),(AD63-(+AD63*X65)),IF(U65="Impacto",AD64,""))),"")</f>
        <v/>
      </c>
      <c r="AC65" s="236" t="str">
        <f t="shared" si="4"/>
        <v/>
      </c>
      <c r="AD65" s="237" t="str">
        <f t="shared" si="9"/>
        <v/>
      </c>
      <c r="AE65" s="236" t="str">
        <f t="shared" si="5"/>
        <v/>
      </c>
      <c r="AF65" s="237" t="str">
        <f>IFERROR(IF(AND(U64="Impacto",U65="Impacto"),(AF64-(+AF64*X65)),IF(AND(U64="Probabilidad",U65="Impacto"),(AF63-(+AF63*X65)),IF(U65="Probabilidad",AF64,""))),"")</f>
        <v/>
      </c>
      <c r="AG65" s="238" t="str">
        <f t="shared" si="10"/>
        <v/>
      </c>
      <c r="AH65" s="239"/>
      <c r="AI65" s="240"/>
      <c r="AJ65" s="241"/>
      <c r="AK65" s="242"/>
      <c r="AL65" s="242"/>
      <c r="AM65" s="240"/>
      <c r="AN65" s="363"/>
      <c r="AO65" s="420"/>
      <c r="AP65" s="365"/>
    </row>
    <row r="66" spans="1:42" x14ac:dyDescent="0.3">
      <c r="A66" s="580"/>
      <c r="B66" s="946"/>
      <c r="C66" s="949"/>
      <c r="D66" s="943"/>
      <c r="E66" s="943"/>
      <c r="F66" s="943"/>
      <c r="G66" s="966"/>
      <c r="H66" s="943"/>
      <c r="I66" s="943"/>
      <c r="J66" s="340"/>
      <c r="K66" s="969"/>
      <c r="L66" s="960"/>
      <c r="M66" s="954"/>
      <c r="N66" s="957"/>
      <c r="O66" s="954">
        <f>IF(NOT(ISERROR(MATCH(N66,_xlfn.ANCHORARRAY(G77),0))),M79&amp;"Por favor no seleccionar los criterios de impacto",N66)</f>
        <v>0</v>
      </c>
      <c r="P66" s="960"/>
      <c r="Q66" s="954"/>
      <c r="R66" s="963"/>
      <c r="S66" s="230">
        <v>6</v>
      </c>
      <c r="T66" s="231"/>
      <c r="U66" s="232" t="str">
        <f t="shared" si="7"/>
        <v/>
      </c>
      <c r="V66" s="233"/>
      <c r="W66" s="233"/>
      <c r="X66" s="234" t="str">
        <f t="shared" si="8"/>
        <v/>
      </c>
      <c r="Y66" s="233"/>
      <c r="Z66" s="233"/>
      <c r="AA66" s="233"/>
      <c r="AB66" s="235" t="str">
        <f>IFERROR(IF(AND(U65="Probabilidad",U66="Probabilidad"),(AD65-(+AD65*X66)),IF(AND(U65="Impacto",U66="Probabilidad"),(AD64-(+AD64*X66)),IF(U66="Impacto",AD65,""))),"")</f>
        <v/>
      </c>
      <c r="AC66" s="236" t="str">
        <f t="shared" si="4"/>
        <v/>
      </c>
      <c r="AD66" s="237" t="str">
        <f t="shared" si="9"/>
        <v/>
      </c>
      <c r="AE66" s="236" t="str">
        <f t="shared" si="5"/>
        <v/>
      </c>
      <c r="AF66" s="237" t="str">
        <f>IFERROR(IF(AND(U65="Impacto",U66="Impacto"),(AF65-(+AF65*X66)),IF(AND(U65="Probabilidad",U66="Impacto"),(AF64-(+AF64*X66)),IF(U66="Probabilidad",AF65,""))),"")</f>
        <v/>
      </c>
      <c r="AG66" s="238" t="str">
        <f t="shared" si="10"/>
        <v/>
      </c>
      <c r="AH66" s="239"/>
      <c r="AI66" s="240"/>
      <c r="AJ66" s="241"/>
      <c r="AK66" s="242"/>
      <c r="AL66" s="242"/>
      <c r="AM66" s="240"/>
      <c r="AN66" s="363"/>
      <c r="AO66" s="420"/>
      <c r="AP66" s="365"/>
    </row>
    <row r="67" spans="1:42" x14ac:dyDescent="0.3">
      <c r="A67" s="247"/>
      <c r="B67" s="344"/>
      <c r="C67" s="344"/>
      <c r="D67" s="557" t="s">
        <v>557</v>
      </c>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9"/>
      <c r="AO67" s="421"/>
    </row>
    <row r="69" spans="1:42" x14ac:dyDescent="0.3">
      <c r="A69" s="223"/>
      <c r="B69" s="223"/>
      <c r="C69" s="223"/>
      <c r="D69" s="248" t="s">
        <v>558</v>
      </c>
      <c r="E69" s="223"/>
      <c r="F69" s="223"/>
      <c r="H69" s="223"/>
      <c r="I69" s="223"/>
      <c r="J69" s="223"/>
    </row>
  </sheetData>
  <sheetProtection algorithmName="SHA-512" hashValue="RWsMinl6JSKHnvKZDRPXLDEWR/jjjlyyTN7QqGCJNSSFI4AMoB+WqI3vesShoLbmQteLlt3DLQmOVTbL3FAYow==" saltValue="MIgC/Gh93mmVSxHWZYC9Yw==" spinCount="100000" sheet="1" formatCells="0" formatColumns="0" formatRows="0"/>
  <dataConsolidate/>
  <mergeCells count="222">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E19:E24"/>
    <mergeCell ref="F19:F24"/>
    <mergeCell ref="G19:G24"/>
    <mergeCell ref="H19:H24"/>
    <mergeCell ref="M13:M18"/>
    <mergeCell ref="N13:N18"/>
    <mergeCell ref="O13:O18"/>
    <mergeCell ref="P13:P18"/>
    <mergeCell ref="Q13:Q18"/>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B49:B54"/>
    <mergeCell ref="C49:C54"/>
    <mergeCell ref="B55:B60"/>
    <mergeCell ref="C55:C60"/>
    <mergeCell ref="B61:B66"/>
    <mergeCell ref="C61:C66"/>
    <mergeCell ref="C25:C30"/>
    <mergeCell ref="B31:B36"/>
    <mergeCell ref="C31:C36"/>
    <mergeCell ref="B37:B42"/>
    <mergeCell ref="C37:C42"/>
    <mergeCell ref="B43:B48"/>
    <mergeCell ref="C43:C48"/>
    <mergeCell ref="I49:I54"/>
    <mergeCell ref="I55:I60"/>
    <mergeCell ref="I61:I66"/>
    <mergeCell ref="I8:I9"/>
    <mergeCell ref="J8:J9"/>
    <mergeCell ref="I10:I12"/>
    <mergeCell ref="I13:I18"/>
    <mergeCell ref="I19:I24"/>
    <mergeCell ref="I25:I30"/>
  </mergeCells>
  <conditionalFormatting sqref="L10 AC10:AC66 L13">
    <cfRule type="cellIs" dxfId="102" priority="231" operator="equal">
      <formula>"Muy Baja"</formula>
    </cfRule>
    <cfRule type="cellIs" dxfId="101" priority="230" operator="equal">
      <formula>"Baja"</formula>
    </cfRule>
    <cfRule type="cellIs" dxfId="100" priority="229" operator="equal">
      <formula>"Media"</formula>
    </cfRule>
    <cfRule type="cellIs" dxfId="99" priority="228" operator="equal">
      <formula>"Alta"</formula>
    </cfRule>
    <cfRule type="cellIs" dxfId="98" priority="227" operator="equal">
      <formula>"Muy Alta"</formula>
    </cfRule>
  </conditionalFormatting>
  <conditionalFormatting sqref="L19">
    <cfRule type="cellIs" dxfId="97" priority="181" operator="equal">
      <formula>"Muy Alta"</formula>
    </cfRule>
    <cfRule type="cellIs" dxfId="96" priority="185" operator="equal">
      <formula>"Muy Baja"</formula>
    </cfRule>
    <cfRule type="cellIs" dxfId="95" priority="184" operator="equal">
      <formula>"Baja"</formula>
    </cfRule>
    <cfRule type="cellIs" dxfId="94" priority="183" operator="equal">
      <formula>"Media"</formula>
    </cfRule>
    <cfRule type="cellIs" dxfId="93" priority="182" operator="equal">
      <formula>"Alta"</formula>
    </cfRule>
  </conditionalFormatting>
  <conditionalFormatting sqref="L25">
    <cfRule type="cellIs" dxfId="92" priority="162" operator="equal">
      <formula>"Muy Baja"</formula>
    </cfRule>
    <cfRule type="cellIs" dxfId="91" priority="161" operator="equal">
      <formula>"Baja"</formula>
    </cfRule>
    <cfRule type="cellIs" dxfId="90" priority="160" operator="equal">
      <formula>"Media"</formula>
    </cfRule>
    <cfRule type="cellIs" dxfId="89" priority="159" operator="equal">
      <formula>"Alta"</formula>
    </cfRule>
    <cfRule type="cellIs" dxfId="88" priority="158" operator="equal">
      <formula>"Muy Alta"</formula>
    </cfRule>
  </conditionalFormatting>
  <conditionalFormatting sqref="L31">
    <cfRule type="cellIs" dxfId="87" priority="139" operator="equal">
      <formula>"Muy Baja"</formula>
    </cfRule>
    <cfRule type="cellIs" dxfId="86" priority="138" operator="equal">
      <formula>"Baja"</formula>
    </cfRule>
    <cfRule type="cellIs" dxfId="85" priority="137" operator="equal">
      <formula>"Media"</formula>
    </cfRule>
    <cfRule type="cellIs" dxfId="84" priority="136" operator="equal">
      <formula>"Alta"</formula>
    </cfRule>
    <cfRule type="cellIs" dxfId="83" priority="135" operator="equal">
      <formula>"Muy Alta"</formula>
    </cfRule>
  </conditionalFormatting>
  <conditionalFormatting sqref="L37">
    <cfRule type="cellIs" dxfId="82" priority="112" operator="equal">
      <formula>"Muy Alta"</formula>
    </cfRule>
    <cfRule type="cellIs" dxfId="81" priority="113" operator="equal">
      <formula>"Alta"</formula>
    </cfRule>
    <cfRule type="cellIs" dxfId="80" priority="116" operator="equal">
      <formula>"Muy Baja"</formula>
    </cfRule>
    <cfRule type="cellIs" dxfId="79" priority="114" operator="equal">
      <formula>"Media"</formula>
    </cfRule>
    <cfRule type="cellIs" dxfId="78" priority="115" operator="equal">
      <formula>"Baja"</formula>
    </cfRule>
  </conditionalFormatting>
  <conditionalFormatting sqref="L43">
    <cfRule type="cellIs" dxfId="77" priority="91" operator="equal">
      <formula>"Media"</formula>
    </cfRule>
    <cfRule type="cellIs" dxfId="76" priority="89" operator="equal">
      <formula>"Muy Alta"</formula>
    </cfRule>
    <cfRule type="cellIs" dxfId="75" priority="90" operator="equal">
      <formula>"Alta"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4" operator="equal">
      <formula>"Alta"</formula>
    </cfRule>
    <cfRule type="cellIs" dxfId="66" priority="43" operator="equal">
      <formula>"Muy 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5" operator="equal">
      <formula>"Menor"</formula>
    </cfRule>
    <cfRule type="cellIs" dxfId="55" priority="223" operator="equal">
      <formula>"Mayor"</formula>
    </cfRule>
    <cfRule type="cellIs" dxfId="54" priority="222" operator="equal">
      <formula>"Catastrófico"</formula>
    </cfRule>
    <cfRule type="cellIs" dxfId="53" priority="224" operator="equal">
      <formula>"Moderado"</formula>
    </cfRule>
    <cfRule type="cellIs" dxfId="52" priority="226" operator="equal">
      <formula>"Leve"</formula>
    </cfRule>
  </conditionalFormatting>
  <conditionalFormatting sqref="R10 AG10:AG66">
    <cfRule type="cellIs" dxfId="51" priority="221" operator="equal">
      <formula>"Bajo"</formula>
    </cfRule>
    <cfRule type="cellIs" dxfId="50" priority="220" operator="equal">
      <formula>"Moderado"</formula>
    </cfRule>
    <cfRule type="cellIs" dxfId="49" priority="218" operator="equal">
      <formula>"Extremo"</formula>
    </cfRule>
    <cfRule type="cellIs" dxfId="48" priority="219" operator="equal">
      <formula>"Alto"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6" operator="equal">
      <formula>"Moderado"</formula>
    </cfRule>
    <cfRule type="cellIs" dxfId="38" priority="155" operator="equal">
      <formula>"Alto"</formula>
    </cfRule>
    <cfRule type="cellIs" dxfId="37" priority="154" operator="equal">
      <formula>"Extremo"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4" operator="equal">
      <formula>"Bajo"</formula>
    </cfRule>
    <cfRule type="cellIs" dxfId="32" priority="133" operator="equal">
      <formula>"Moderado"</formula>
    </cfRule>
  </conditionalFormatting>
  <conditionalFormatting sqref="R37">
    <cfRule type="cellIs" dxfId="31" priority="109" operator="equal">
      <formula>"Alto"</formula>
    </cfRule>
    <cfRule type="cellIs" dxfId="30" priority="108" operator="equal">
      <formula>"Extremo"</formula>
    </cfRule>
    <cfRule type="cellIs" dxfId="29" priority="110" operator="equal">
      <formula>"Moderado"</formula>
    </cfRule>
    <cfRule type="cellIs" dxfId="28" priority="111" operator="equal">
      <formula>"Bajo"</formula>
    </cfRule>
  </conditionalFormatting>
  <conditionalFormatting sqref="R43">
    <cfRule type="cellIs" dxfId="27" priority="86" operator="equal">
      <formula>"Alto"</formula>
    </cfRule>
    <cfRule type="cellIs" dxfId="26" priority="88" operator="equal">
      <formula>"Bajo"</formula>
    </cfRule>
    <cfRule type="cellIs" dxfId="25" priority="85" operator="equal">
      <formula>"Extremo"</formula>
    </cfRule>
    <cfRule type="cellIs" dxfId="24" priority="87" operator="equal">
      <formula>"Moderado"</formula>
    </cfRule>
  </conditionalFormatting>
  <conditionalFormatting sqref="R49">
    <cfRule type="cellIs" dxfId="23" priority="64" operator="equal">
      <formula>"Moderado"</formula>
    </cfRule>
    <cfRule type="cellIs" dxfId="22" priority="65" operator="equal">
      <formula>"Bajo"</formula>
    </cfRule>
    <cfRule type="cellIs" dxfId="21" priority="63" operator="equal">
      <formula>"Alto"</formula>
    </cfRule>
    <cfRule type="cellIs" dxfId="20" priority="62" operator="equal">
      <formula>"Extremo"</formula>
    </cfRule>
  </conditionalFormatting>
  <conditionalFormatting sqref="R55">
    <cfRule type="cellIs" dxfId="19" priority="39" operator="equal">
      <formula>"Extremo"</formula>
    </cfRule>
    <cfRule type="cellIs" dxfId="18" priority="41" operator="equal">
      <formula>"Moderado"</formula>
    </cfRule>
    <cfRule type="cellIs" dxfId="17" priority="42" operator="equal">
      <formula>"Bajo"</formula>
    </cfRule>
    <cfRule type="cellIs" dxfId="16" priority="40" operator="equal">
      <formula>"Alto"</formula>
    </cfRule>
  </conditionalFormatting>
  <conditionalFormatting sqref="R61">
    <cfRule type="cellIs" dxfId="15" priority="17" operator="equal">
      <formula>"Alto"</formula>
    </cfRule>
    <cfRule type="cellIs" dxfId="14" priority="18" operator="equal">
      <formula>"Moderado"</formula>
    </cfRule>
    <cfRule type="cellIs" dxfId="13" priority="19" operator="equal">
      <formula>"Bajo"</formula>
    </cfRule>
    <cfRule type="cellIs" dxfId="12"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08000000}">
          <x14:formula1>
            <xm:f>'\\Mintsrv-11x\oap\Users\juanitaavila\Downloads\C:\Users\angelica.patino\Downloads\[1. Matriz_mapa_riesgos corregido final DM (1).xlsx]Tabla Impacto'!#REF!</xm:f>
          </x14:formula1>
          <xm:sqref>N13:N66</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custom" allowBlank="1" showInputMessage="1" showErrorMessage="1" error="Recuerde que las acciones se generan bajo la medida de mitigar el riesgo" xr:uid="{00000000-0002-0000-1300-000009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AI10:AI66</xm:sqref>
        </x14:dataValidation>
        <x14:dataValidation type="custom" allowBlank="1" showInputMessage="1" showErrorMessage="1" error="Recuerde que las acciones se generan bajo la medida de mitigar el riesgo" xr:uid="{00000000-0002-0000-1300-00000A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AJ10:AJ66</xm:sqref>
        </x14:dataValidation>
        <x14:dataValidation type="custom" allowBlank="1" showInputMessage="1" showErrorMessage="1" error="Recuerde que las acciones se generan bajo la medida de mitigar el riesgo" xr:uid="{00000000-0002-0000-1300-00000B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AK10:AK66</xm:sqref>
        </x14:dataValidation>
        <x14:dataValidation type="custom" allowBlank="1" showInputMessage="1" showErrorMessage="1" error="Recuerde que las acciones se generan bajo la medida de mitigar el riesgo" xr:uid="{00000000-0002-0000-1300-00000C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AL10:AL66</xm:sqref>
        </x14:dataValidation>
        <x14:dataValidation type="custom" allowBlank="1" showInputMessage="1" showErrorMessage="1" error="Recuerde que las acciones se generan bajo la medida de mitigar el riesgo" xr:uid="{00000000-0002-0000-1300-00000D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AM10:AM66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AN11:AN66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zoomScale="75" zoomScaleNormal="55" workbookViewId="0">
      <selection activeCell="B6" sqref="B6:AM5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3" t="s">
        <v>559</v>
      </c>
      <c r="C2" s="703"/>
      <c r="D2" s="703"/>
      <c r="E2" s="703"/>
      <c r="F2" s="703"/>
      <c r="G2" s="703"/>
      <c r="H2" s="703"/>
      <c r="I2" s="703"/>
      <c r="J2" s="704" t="s">
        <v>463</v>
      </c>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3"/>
      <c r="C3" s="703"/>
      <c r="D3" s="703"/>
      <c r="E3" s="703"/>
      <c r="F3" s="703"/>
      <c r="G3" s="703"/>
      <c r="H3" s="703"/>
      <c r="I3" s="703"/>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3"/>
      <c r="C4" s="703"/>
      <c r="D4" s="703"/>
      <c r="E4" s="703"/>
      <c r="F4" s="703"/>
      <c r="G4" s="703"/>
      <c r="H4" s="703"/>
      <c r="I4" s="703"/>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05" t="s">
        <v>560</v>
      </c>
      <c r="C6" s="705"/>
      <c r="D6" s="706"/>
      <c r="E6" s="621" t="s">
        <v>561</v>
      </c>
      <c r="F6" s="622"/>
      <c r="G6" s="622"/>
      <c r="H6" s="622"/>
      <c r="I6" s="623"/>
      <c r="J6" s="660" t="str">
        <f>IF(AND('Mapa final SI'!$L$10="Muy Alta",'Mapa final SI'!$P$10="Leve"),CONCATENATE("R",'Mapa final SI'!$A$10),"")</f>
        <v/>
      </c>
      <c r="K6" s="661"/>
      <c r="L6" s="661" t="str">
        <f>IF(AND('Mapa final SI'!$L$13="Muy Alta",'Mapa final SI'!$P$13="Leve"),CONCATENATE("R",'Mapa final SI'!$A$13),"")</f>
        <v/>
      </c>
      <c r="M6" s="661"/>
      <c r="N6" s="661" t="str">
        <f>IF(AND('Mapa final SI'!$L$19="Muy Alta",'Mapa final SI'!$P$19="Leve"),CONCATENATE("R",'Mapa final SI'!$A$19),"")</f>
        <v/>
      </c>
      <c r="O6" s="662"/>
      <c r="P6" s="660" t="str">
        <f>IF(AND('Mapa final SI'!$L$10="Muy Alta",'Mapa final SI'!$P$10="Menor"),CONCATENATE("R",'Mapa final SI'!$A$10),"")</f>
        <v/>
      </c>
      <c r="Q6" s="661"/>
      <c r="R6" s="661" t="str">
        <f>IF(AND('Mapa final SI'!$L$13="Muy Alta",'Mapa final SI'!$P$13="Menor"),CONCATENATE("R",'Mapa final SI'!$A$13),"")</f>
        <v/>
      </c>
      <c r="S6" s="661"/>
      <c r="T6" s="661" t="str">
        <f>IF(AND('Mapa final SI'!$L$19="Muy Alta",'Mapa final SI'!$P$19="Menor"),CONCATENATE("R",'Mapa final SI'!$A$19),"")</f>
        <v/>
      </c>
      <c r="U6" s="662"/>
      <c r="V6" s="660" t="str">
        <f>IF(AND('Mapa final SI'!$L$10="Muy Alta",'Mapa final SI'!$P$10="Moderado"),CONCATENATE("R",'Mapa final SI'!$A$10),"")</f>
        <v/>
      </c>
      <c r="W6" s="661"/>
      <c r="X6" s="661" t="str">
        <f>IF(AND('Mapa final SI'!$L$13="Muy Alta",'Mapa final SI'!$P$13="Moderado"),CONCATENATE("R",'Mapa final SI'!$A$13),"")</f>
        <v/>
      </c>
      <c r="Y6" s="661"/>
      <c r="Z6" s="661" t="str">
        <f>IF(AND('Mapa final SI'!$L$19="Muy Alta",'Mapa final SI'!$P$19="Moderado"),CONCATENATE("R",'Mapa final SI'!$A$19),"")</f>
        <v/>
      </c>
      <c r="AA6" s="662"/>
      <c r="AB6" s="660" t="str">
        <f>IF(AND('Mapa final SI'!$L$10="Muy Alta",'Mapa final SI'!$P$10="Mayor"),CONCATENATE("R",'Mapa final SI'!$A$10),"")</f>
        <v/>
      </c>
      <c r="AC6" s="661"/>
      <c r="AD6" s="661" t="str">
        <f>IF(AND('Mapa final SI'!$L$13="Muy Alta",'Mapa final SI'!$P$13="Mayor"),CONCATENATE("R",'Mapa final SI'!$A$13),"")</f>
        <v/>
      </c>
      <c r="AE6" s="661"/>
      <c r="AF6" s="661" t="str">
        <f>IF(AND('Mapa final SI'!$L$19="Muy Alta",'Mapa final SI'!$P$19="Mayor"),CONCATENATE("R",'Mapa final SI'!$A$19),"")</f>
        <v/>
      </c>
      <c r="AG6" s="662"/>
      <c r="AH6" s="666" t="str">
        <f>IF(AND('Mapa final SI'!$L$10="Muy Alta",'Mapa final SI'!$P$10="Catastrófico"),CONCATENATE("R",'Mapa final SI'!$A$10),"")</f>
        <v/>
      </c>
      <c r="AI6" s="655"/>
      <c r="AJ6" s="655" t="str">
        <f>IF(AND('Mapa final SI'!$L$13="Muy Alta",'Mapa final SI'!$P$13="Catastrófico"),CONCATENATE("R",'Mapa final SI'!$A$13),"")</f>
        <v/>
      </c>
      <c r="AK6" s="655"/>
      <c r="AL6" s="655" t="str">
        <f>IF(AND('Mapa final SI'!$L$19="Muy Alta",'Mapa final SI'!$P$19="Catastrófico"),CONCATENATE("R",'Mapa final SI'!$A$19),"")</f>
        <v/>
      </c>
      <c r="AM6" s="656"/>
      <c r="AO6" s="694" t="s">
        <v>562</v>
      </c>
      <c r="AP6" s="695"/>
      <c r="AQ6" s="695"/>
      <c r="AR6" s="695"/>
      <c r="AS6" s="695"/>
      <c r="AT6" s="69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05"/>
      <c r="C7" s="705"/>
      <c r="D7" s="706"/>
      <c r="E7" s="624"/>
      <c r="F7" s="625"/>
      <c r="G7" s="625"/>
      <c r="H7" s="625"/>
      <c r="I7" s="626"/>
      <c r="J7" s="631"/>
      <c r="K7" s="632"/>
      <c r="L7" s="632"/>
      <c r="M7" s="632"/>
      <c r="N7" s="632"/>
      <c r="O7" s="635"/>
      <c r="P7" s="631"/>
      <c r="Q7" s="632"/>
      <c r="R7" s="632"/>
      <c r="S7" s="632"/>
      <c r="T7" s="632"/>
      <c r="U7" s="635"/>
      <c r="V7" s="631"/>
      <c r="W7" s="632"/>
      <c r="X7" s="632"/>
      <c r="Y7" s="632"/>
      <c r="Z7" s="632"/>
      <c r="AA7" s="635"/>
      <c r="AB7" s="631"/>
      <c r="AC7" s="632"/>
      <c r="AD7" s="632"/>
      <c r="AE7" s="632"/>
      <c r="AF7" s="632"/>
      <c r="AG7" s="635"/>
      <c r="AH7" s="637"/>
      <c r="AI7" s="638"/>
      <c r="AJ7" s="638"/>
      <c r="AK7" s="638"/>
      <c r="AL7" s="638"/>
      <c r="AM7" s="641"/>
      <c r="AN7" s="15"/>
      <c r="AO7" s="697"/>
      <c r="AP7" s="698"/>
      <c r="AQ7" s="698"/>
      <c r="AR7" s="698"/>
      <c r="AS7" s="698"/>
      <c r="AT7" s="69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05"/>
      <c r="C8" s="705"/>
      <c r="D8" s="706"/>
      <c r="E8" s="624"/>
      <c r="F8" s="625"/>
      <c r="G8" s="625"/>
      <c r="H8" s="625"/>
      <c r="I8" s="626"/>
      <c r="J8" s="631" t="str">
        <f>IF(AND('Mapa final SI'!$L$25="Muy Alta",'Mapa final SI'!$P$25="Leve"),CONCATENATE("R",'Mapa final'!$A$28),"")</f>
        <v/>
      </c>
      <c r="K8" s="632"/>
      <c r="L8" s="632" t="str">
        <f>IF(AND('Mapa final SI'!$L$31="Muy Alta",'Mapa final SI'!$P$31="Leve"),CONCATENATE("R",'Mapa final'!$A$34),"")</f>
        <v/>
      </c>
      <c r="M8" s="632"/>
      <c r="N8" s="632" t="str">
        <f>IF(AND('Mapa final SI'!$L$37="Muy Alta",'Mapa final SI'!$P$37="Leve"),CONCATENATE("R",'Mapa final'!$A$40),"")</f>
        <v/>
      </c>
      <c r="O8" s="635"/>
      <c r="P8" s="631" t="str">
        <f>IF(AND('Mapa final SI'!$L$25="Muy Alta",'Mapa final SI'!$P$25="Menor"),CONCATENATE("R",'Mapa final'!$A$28),"")</f>
        <v/>
      </c>
      <c r="Q8" s="632"/>
      <c r="R8" s="632" t="str">
        <f>IF(AND('Mapa final SI'!$L$31="Muy Alta",'Mapa final SI'!$P$31="Menor"),CONCATENATE("R",'Mapa final'!$A$34),"")</f>
        <v/>
      </c>
      <c r="S8" s="632"/>
      <c r="T8" s="632" t="str">
        <f>IF(AND('Mapa final SI'!$L$37="Muy Alta",'Mapa final SI'!$P$37="Menor"),CONCATENATE("R",'Mapa final'!$A$40),"")</f>
        <v/>
      </c>
      <c r="U8" s="635"/>
      <c r="V8" s="631" t="str">
        <f>IF(AND('Mapa final SI'!$L$25="Muy Alta",'Mapa final SI'!$P$25="Moderado"),CONCATENATE("R",'Mapa final'!$A$28),"")</f>
        <v/>
      </c>
      <c r="W8" s="632"/>
      <c r="X8" s="632" t="str">
        <f>IF(AND('Mapa final SI'!$L$31="Muy Alta",'Mapa final SI'!$P$31="Moderado"),CONCATENATE("R",'Mapa final'!$A$34),"")</f>
        <v/>
      </c>
      <c r="Y8" s="632"/>
      <c r="Z8" s="632" t="str">
        <f>IF(AND('Mapa final SI'!$L$37="Muy Alta",'Mapa final SI'!$P$37="Moderado"),CONCATENATE("R",'Mapa final'!$A$40),"")</f>
        <v/>
      </c>
      <c r="AA8" s="635"/>
      <c r="AB8" s="631" t="str">
        <f>IF(AND('Mapa final SI'!$L$25="Muy Alta",'Mapa final SI'!$P$25="Mayor"),CONCATENATE("R",'Mapa final'!$A$28),"")</f>
        <v/>
      </c>
      <c r="AC8" s="632"/>
      <c r="AD8" s="632" t="str">
        <f>IF(AND('Mapa final SI'!$L$31="Muy Alta",'Mapa final SI'!$P$31="Mayor"),CONCATENATE("R",'Mapa final'!$A$34),"")</f>
        <v/>
      </c>
      <c r="AE8" s="632"/>
      <c r="AF8" s="632" t="str">
        <f>IF(AND('Mapa final SI'!$L$37="Muy Alta",'Mapa final SI'!$P$37="Mayor"),CONCATENATE("R",'Mapa final'!$A$40),"")</f>
        <v/>
      </c>
      <c r="AG8" s="635"/>
      <c r="AH8" s="637" t="str">
        <f>IF(AND('Mapa final SI'!$L$25="Muy Alta",'Mapa final SI'!$P$25="Catastrófico"),CONCATENATE("R",'Mapa final'!$A$28),"")</f>
        <v/>
      </c>
      <c r="AI8" s="638"/>
      <c r="AJ8" s="638" t="str">
        <f>IF(AND('Mapa final SI'!$L$31="Muy Alta",'Mapa final SI'!$P$31="Catastrófico"),CONCATENATE("R",'Mapa final'!$A$34),"")</f>
        <v/>
      </c>
      <c r="AK8" s="638"/>
      <c r="AL8" s="638" t="str">
        <f>IF(AND('Mapa final SI'!$L$37="Muy Alta",'Mapa final SI'!$P$37="Catastrófico"),CONCATENATE("R",'Mapa final'!$A$40),"")</f>
        <v/>
      </c>
      <c r="AM8" s="641"/>
      <c r="AN8" s="15"/>
      <c r="AO8" s="697"/>
      <c r="AP8" s="698"/>
      <c r="AQ8" s="698"/>
      <c r="AR8" s="698"/>
      <c r="AS8" s="698"/>
      <c r="AT8" s="69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05"/>
      <c r="C9" s="705"/>
      <c r="D9" s="706"/>
      <c r="E9" s="624"/>
      <c r="F9" s="625"/>
      <c r="G9" s="625"/>
      <c r="H9" s="625"/>
      <c r="I9" s="626"/>
      <c r="J9" s="631"/>
      <c r="K9" s="632"/>
      <c r="L9" s="632"/>
      <c r="M9" s="632"/>
      <c r="N9" s="632"/>
      <c r="O9" s="635"/>
      <c r="P9" s="631"/>
      <c r="Q9" s="632"/>
      <c r="R9" s="632"/>
      <c r="S9" s="632"/>
      <c r="T9" s="632"/>
      <c r="U9" s="635"/>
      <c r="V9" s="631"/>
      <c r="W9" s="632"/>
      <c r="X9" s="632"/>
      <c r="Y9" s="632"/>
      <c r="Z9" s="632"/>
      <c r="AA9" s="635"/>
      <c r="AB9" s="631"/>
      <c r="AC9" s="632"/>
      <c r="AD9" s="632"/>
      <c r="AE9" s="632"/>
      <c r="AF9" s="632"/>
      <c r="AG9" s="635"/>
      <c r="AH9" s="637"/>
      <c r="AI9" s="638"/>
      <c r="AJ9" s="638"/>
      <c r="AK9" s="638"/>
      <c r="AL9" s="638"/>
      <c r="AM9" s="641"/>
      <c r="AN9" s="15"/>
      <c r="AO9" s="697"/>
      <c r="AP9" s="698"/>
      <c r="AQ9" s="698"/>
      <c r="AR9" s="698"/>
      <c r="AS9" s="698"/>
      <c r="AT9" s="69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05"/>
      <c r="C10" s="705"/>
      <c r="D10" s="706"/>
      <c r="E10" s="624"/>
      <c r="F10" s="625"/>
      <c r="G10" s="625"/>
      <c r="H10" s="625"/>
      <c r="I10" s="626"/>
      <c r="J10" s="631" t="str">
        <f>IF(AND('Mapa final SI'!$L$43="Muy Alta",'Mapa final SI'!$P$43="Leve"),CONCATENATE("R",'Mapa final'!$A$46),"")</f>
        <v/>
      </c>
      <c r="K10" s="632"/>
      <c r="L10" s="632" t="str">
        <f>IF(AND('Mapa final SI'!$L$49="Muy Alta",'Mapa final SI'!$P$49="Leve"),CONCATENATE("R",'Mapa final'!$A$52),"")</f>
        <v/>
      </c>
      <c r="M10" s="632"/>
      <c r="N10" s="632" t="str">
        <f>IF(AND('Mapa final SI'!$L$55="Muy Alta",'Mapa final SI'!$P$55="Leve"),CONCATENATE("R",'Mapa final'!$A$58),"")</f>
        <v/>
      </c>
      <c r="O10" s="635"/>
      <c r="P10" s="631" t="str">
        <f>IF(AND('Mapa final SI'!$L$43="Muy Alta",'Mapa final SI'!$P$43="Menor"),CONCATENATE("R",'Mapa final'!$A$46),"")</f>
        <v/>
      </c>
      <c r="Q10" s="632"/>
      <c r="R10" s="632" t="str">
        <f>IF(AND('Mapa final SI'!$L$49="Muy Alta",'Mapa final SI'!$P$49="Menor"),CONCATENATE("R",'Mapa final'!$A$52),"")</f>
        <v/>
      </c>
      <c r="S10" s="632"/>
      <c r="T10" s="632" t="str">
        <f>IF(AND('Mapa final SI'!$L$55="Muy Alta",'Mapa final SI'!$P$55="Menor"),CONCATENATE("R",'Mapa final'!$A$58),"")</f>
        <v/>
      </c>
      <c r="U10" s="635"/>
      <c r="V10" s="631" t="str">
        <f>IF(AND('Mapa final SI'!$L$43="Muy Alta",'Mapa final SI'!$P$43="Moderado"),CONCATENATE("R",'Mapa final'!$A$46),"")</f>
        <v/>
      </c>
      <c r="W10" s="632"/>
      <c r="X10" s="632" t="str">
        <f>IF(AND('Mapa final SI'!$L$49="Muy Alta",'Mapa final SI'!$P$49="Moderado"),CONCATENATE("R",'Mapa final'!$A$52),"")</f>
        <v/>
      </c>
      <c r="Y10" s="632"/>
      <c r="Z10" s="632" t="str">
        <f>IF(AND('Mapa final SI'!$L$55="Muy Alta",'Mapa final SI'!$P$55="Moderado"),CONCATENATE("R",'Mapa final'!$A$58),"")</f>
        <v/>
      </c>
      <c r="AA10" s="635"/>
      <c r="AB10" s="631" t="str">
        <f>IF(AND('Mapa final SI'!$L$43="Muy Alta",'Mapa final SI'!$P$43="Mayor"),CONCATENATE("R",'Mapa final'!$A$46),"")</f>
        <v/>
      </c>
      <c r="AC10" s="632"/>
      <c r="AD10" s="632" t="str">
        <f>IF(AND('Mapa final SI'!$L$49="Muy Alta",'Mapa final SI'!$P$49="Mayor"),CONCATENATE("R",'Mapa final'!$A$52),"")</f>
        <v/>
      </c>
      <c r="AE10" s="632"/>
      <c r="AF10" s="632" t="str">
        <f>IF(AND('Mapa final SI'!$L$55="Muy Alta",'Mapa final SI'!$P$55="Mayor"),CONCATENATE("R",'Mapa final'!$A$58),"")</f>
        <v/>
      </c>
      <c r="AG10" s="635"/>
      <c r="AH10" s="637" t="str">
        <f>IF(AND('Mapa final SI'!$L$43="Muy Alta",'Mapa final SI'!$P$43="Catastrófico"),CONCATENATE("R",'Mapa final'!$A$46),"")</f>
        <v/>
      </c>
      <c r="AI10" s="638"/>
      <c r="AJ10" s="638" t="str">
        <f>IF(AND('Mapa final SI'!$L$49="Muy Alta",'Mapa final SI'!$P$49="Catastrófico"),CONCATENATE("R",'Mapa final'!$A$52),"")</f>
        <v/>
      </c>
      <c r="AK10" s="638"/>
      <c r="AL10" s="638" t="str">
        <f>IF(AND('Mapa final SI'!$L$55="Muy Alta",'Mapa final SI'!$P$55="Catastrófico"),CONCATENATE("R",'Mapa final'!$A$58),"")</f>
        <v/>
      </c>
      <c r="AM10" s="641"/>
      <c r="AN10" s="15"/>
      <c r="AO10" s="697"/>
      <c r="AP10" s="698"/>
      <c r="AQ10" s="698"/>
      <c r="AR10" s="698"/>
      <c r="AS10" s="698"/>
      <c r="AT10" s="69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05"/>
      <c r="C11" s="705"/>
      <c r="D11" s="706"/>
      <c r="E11" s="624"/>
      <c r="F11" s="625"/>
      <c r="G11" s="625"/>
      <c r="H11" s="625"/>
      <c r="I11" s="626"/>
      <c r="J11" s="631"/>
      <c r="K11" s="632"/>
      <c r="L11" s="632"/>
      <c r="M11" s="632"/>
      <c r="N11" s="632"/>
      <c r="O11" s="635"/>
      <c r="P11" s="631"/>
      <c r="Q11" s="632"/>
      <c r="R11" s="632"/>
      <c r="S11" s="632"/>
      <c r="T11" s="632"/>
      <c r="U11" s="635"/>
      <c r="V11" s="631"/>
      <c r="W11" s="632"/>
      <c r="X11" s="632"/>
      <c r="Y11" s="632"/>
      <c r="Z11" s="632"/>
      <c r="AA11" s="635"/>
      <c r="AB11" s="631"/>
      <c r="AC11" s="632"/>
      <c r="AD11" s="632"/>
      <c r="AE11" s="632"/>
      <c r="AF11" s="632"/>
      <c r="AG11" s="635"/>
      <c r="AH11" s="637"/>
      <c r="AI11" s="638"/>
      <c r="AJ11" s="638"/>
      <c r="AK11" s="638"/>
      <c r="AL11" s="638"/>
      <c r="AM11" s="641"/>
      <c r="AN11" s="15"/>
      <c r="AO11" s="697"/>
      <c r="AP11" s="698"/>
      <c r="AQ11" s="698"/>
      <c r="AR11" s="698"/>
      <c r="AS11" s="698"/>
      <c r="AT11" s="69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05"/>
      <c r="C12" s="705"/>
      <c r="D12" s="706"/>
      <c r="E12" s="624"/>
      <c r="F12" s="625"/>
      <c r="G12" s="625"/>
      <c r="H12" s="625"/>
      <c r="I12" s="626"/>
      <c r="J12" s="631" t="str">
        <f>IF(AND('Mapa final SI'!$L$61="Muy Alta",'Mapa final SI'!$P$61="Leve"),CONCATENATE("R",'Mapa final SI'!$A$61),"")</f>
        <v/>
      </c>
      <c r="K12" s="632"/>
      <c r="L12" s="632" t="str">
        <f>IF(AND('Mapa final SI'!$L$67="Muy Alta",'Mapa final SI'!$P$67="Leve"),CONCATENATE("R",'Mapa final SI'!$A$67),"")</f>
        <v/>
      </c>
      <c r="M12" s="632"/>
      <c r="N12" s="632" t="str">
        <f>IF(AND('Mapa final SI'!$L$73="Muy Alta",'Mapa final SI'!$P$73="Leve"),CONCATENATE("R",'Mapa final SI'!$A$73),"")</f>
        <v/>
      </c>
      <c r="O12" s="635"/>
      <c r="P12" s="631" t="str">
        <f>IF(AND('Mapa final SI'!$L$61="Muy Alta",'Mapa final SI'!$P$61="Menor"),CONCATENATE("R",'Mapa final SI'!$A$61),"")</f>
        <v/>
      </c>
      <c r="Q12" s="632"/>
      <c r="R12" s="632" t="str">
        <f>IF(AND('Mapa final SI'!$L$67="Muy Alta",'Mapa final SI'!$P$67="Menor"),CONCATENATE("R",'Mapa final SI'!$A$67),"")</f>
        <v/>
      </c>
      <c r="S12" s="632"/>
      <c r="T12" s="632" t="str">
        <f>IF(AND('Mapa final SI'!$L$73="Muy Alta",'Mapa final SI'!$P$73="Menor"),CONCATENATE("R",'Mapa final SI'!$A$73),"")</f>
        <v/>
      </c>
      <c r="U12" s="635"/>
      <c r="V12" s="631" t="str">
        <f>IF(AND('Mapa final SI'!$L$61="Muy Alta",'Mapa final SI'!$P$61="Moderado"),CONCATENATE("R",'Mapa final SI'!$A$61),"")</f>
        <v/>
      </c>
      <c r="W12" s="632"/>
      <c r="X12" s="632" t="str">
        <f>IF(AND('Mapa final SI'!$L$67="Muy Alta",'Mapa final SI'!$P$67="Moderado"),CONCATENATE("R",'Mapa final SI'!$A$67),"")</f>
        <v/>
      </c>
      <c r="Y12" s="632"/>
      <c r="Z12" s="632" t="str">
        <f>IF(AND('Mapa final SI'!$L$73="Muy Alta",'Mapa final SI'!$P$73="Moderado"),CONCATENATE("R",'Mapa final SI'!$A$73),"")</f>
        <v/>
      </c>
      <c r="AA12" s="635"/>
      <c r="AB12" s="631" t="str">
        <f>IF(AND('Mapa final SI'!$L$61="Muy Alta",'Mapa final SI'!$P$61="Mayor"),CONCATENATE("R",'Mapa final SI'!$A$61),"")</f>
        <v/>
      </c>
      <c r="AC12" s="632"/>
      <c r="AD12" s="632" t="str">
        <f>IF(AND('Mapa final SI'!$L$67="Muy Alta",'Mapa final SI'!$P$67="Mayor"),CONCATENATE("R",'Mapa final SI'!$A$67),"")</f>
        <v/>
      </c>
      <c r="AE12" s="632"/>
      <c r="AF12" s="632" t="str">
        <f>IF(AND('Mapa final SI'!$L$73="Muy Alta",'Mapa final SI'!$P$73="Mayor"),CONCATENATE("R",'Mapa final SI'!$A$73),"")</f>
        <v/>
      </c>
      <c r="AG12" s="635"/>
      <c r="AH12" s="637" t="str">
        <f>IF(AND('Mapa final SI'!$L$61="Muy Alta",'Mapa final SI'!$P$61="Catastrófico"),CONCATENATE("R",'Mapa final SI'!$A$61),"")</f>
        <v/>
      </c>
      <c r="AI12" s="638"/>
      <c r="AJ12" s="638" t="str">
        <f>IF(AND('Mapa final SI'!$L$67="Muy Alta",'Mapa final SI'!$P$67="Catastrófico"),CONCATENATE("R",'Mapa final SI'!$A$67),"")</f>
        <v/>
      </c>
      <c r="AK12" s="638"/>
      <c r="AL12" s="638" t="str">
        <f>IF(AND('Mapa final SI'!$L$73="Muy Alta",'Mapa final SI'!$P$73="Catastrófico"),CONCATENATE("R",'Mapa final SI'!$A$73),"")</f>
        <v/>
      </c>
      <c r="AM12" s="641"/>
      <c r="AN12" s="15"/>
      <c r="AO12" s="697"/>
      <c r="AP12" s="698"/>
      <c r="AQ12" s="698"/>
      <c r="AR12" s="698"/>
      <c r="AS12" s="698"/>
      <c r="AT12" s="69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05"/>
      <c r="C13" s="705"/>
      <c r="D13" s="706"/>
      <c r="E13" s="627"/>
      <c r="F13" s="628"/>
      <c r="G13" s="628"/>
      <c r="H13" s="628"/>
      <c r="I13" s="629"/>
      <c r="J13" s="631"/>
      <c r="K13" s="632"/>
      <c r="L13" s="632"/>
      <c r="M13" s="632"/>
      <c r="N13" s="632"/>
      <c r="O13" s="635"/>
      <c r="P13" s="631"/>
      <c r="Q13" s="632"/>
      <c r="R13" s="632"/>
      <c r="S13" s="632"/>
      <c r="T13" s="632"/>
      <c r="U13" s="635"/>
      <c r="V13" s="631"/>
      <c r="W13" s="632"/>
      <c r="X13" s="632"/>
      <c r="Y13" s="632"/>
      <c r="Z13" s="632"/>
      <c r="AA13" s="635"/>
      <c r="AB13" s="631"/>
      <c r="AC13" s="632"/>
      <c r="AD13" s="632"/>
      <c r="AE13" s="632"/>
      <c r="AF13" s="632"/>
      <c r="AG13" s="635"/>
      <c r="AH13" s="639"/>
      <c r="AI13" s="640"/>
      <c r="AJ13" s="640"/>
      <c r="AK13" s="640"/>
      <c r="AL13" s="640"/>
      <c r="AM13" s="642"/>
      <c r="AN13" s="15"/>
      <c r="AO13" s="700"/>
      <c r="AP13" s="701"/>
      <c r="AQ13" s="701"/>
      <c r="AR13" s="701"/>
      <c r="AS13" s="701"/>
      <c r="AT13" s="70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05"/>
      <c r="C14" s="705"/>
      <c r="D14" s="706"/>
      <c r="E14" s="621" t="s">
        <v>563</v>
      </c>
      <c r="F14" s="622"/>
      <c r="G14" s="622"/>
      <c r="H14" s="622"/>
      <c r="I14" s="622"/>
      <c r="J14" s="657" t="str">
        <f>IF(AND('Mapa final SI'!$P$10="Alta",'Mapa final SI'!$P$10="Leve"),CONCATENATE("R",'Mapa final'!$A$10),"")</f>
        <v/>
      </c>
      <c r="K14" s="658"/>
      <c r="L14" s="658" t="str">
        <f>IF(AND('Mapa final SI'!$P$13="Alta",'Mapa final SI'!$P$13="Leve"),CONCATENATE("R",'Mapa final'!$A$16),"")</f>
        <v/>
      </c>
      <c r="M14" s="658"/>
      <c r="N14" s="658" t="str">
        <f>IF(AND('Mapa final SI'!$L$19="Alta",'Mapa final SI'!$P$19="Leve"),CONCATENATE("R",'Mapa final SI'!$A$19),"")</f>
        <v/>
      </c>
      <c r="O14" s="659"/>
      <c r="P14" s="657" t="str">
        <f>IF(AND('Mapa final SI'!$L$10="Alta",'Mapa final SI'!$P$10="Menor"),CONCATENATE("R",'Mapa final SI'!$A$10),"")</f>
        <v/>
      </c>
      <c r="Q14" s="658"/>
      <c r="R14" s="658" t="str">
        <f>IF(AND('Mapa final SI'!$L$13="Alta",'Mapa final SI'!$P$13="Menor"),CONCATENATE("R",'Mapa final SI'!$A$13),"")</f>
        <v/>
      </c>
      <c r="S14" s="658"/>
      <c r="T14" s="658" t="str">
        <f>IF(AND('Mapa final SI'!$L$19="Alta",'Mapa final SI'!$P$19="Menor"),CONCATENATE("R",'Mapa final SI'!$A$19),"")</f>
        <v/>
      </c>
      <c r="U14" s="659"/>
      <c r="V14" s="660" t="str">
        <f>IF(AND('Mapa final SI'!$L$10="Alta",'Mapa final SI'!$P$10="Moderado"),CONCATENATE("R",'Mapa final SI'!$A$10),"")</f>
        <v/>
      </c>
      <c r="W14" s="661"/>
      <c r="X14" s="661" t="str">
        <f>IF(AND('Mapa final SI'!$L$13="Alta",'Mapa final SI'!$P$13="Moderado"),CONCATENATE("R",'Mapa final SI'!$A$13),"")</f>
        <v/>
      </c>
      <c r="Y14" s="661"/>
      <c r="Z14" s="661" t="str">
        <f>IF(AND('Mapa final SI'!$L$19="Alta",'Mapa final SI'!$P$19="Moderado"),CONCATENATE("R",'Mapa final SI'!$A$19),"")</f>
        <v/>
      </c>
      <c r="AA14" s="662"/>
      <c r="AB14" s="660" t="str">
        <f>IF(AND('Mapa final SI'!$L$10="Alta",'Mapa final SI'!$P$10="Mayor"),CONCATENATE("R",'Mapa final SI'!$A$10),"")</f>
        <v/>
      </c>
      <c r="AC14" s="661"/>
      <c r="AD14" s="661" t="str">
        <f>IF(AND('Mapa final SI'!$L$13="Alta",'Mapa final SI'!$P$13="Mayor"),CONCATENATE("R",'Mapa final SI'!$A$13),"")</f>
        <v/>
      </c>
      <c r="AE14" s="661"/>
      <c r="AF14" s="661" t="str">
        <f>IF(AND('Mapa final SI'!$L$19="Alta",'Mapa final SI'!$P$19="Mayor"),CONCATENATE("R",'Mapa final SI'!$A$19),"")</f>
        <v/>
      </c>
      <c r="AG14" s="662"/>
      <c r="AH14" s="666" t="str">
        <f>IF(AND('Mapa final SI'!$L$10="Alta",'Mapa final SI'!$P$10="Catastrófico"),CONCATENATE("R",'Mapa final SI'!$A$10),"")</f>
        <v/>
      </c>
      <c r="AI14" s="655"/>
      <c r="AJ14" s="655" t="str">
        <f>IF(AND('Mapa final SI'!$L$13="Alta",'Mapa final SI'!$P$13="Catastrófico"),CONCATENATE("R",'Mapa final SI'!$A$13),"")</f>
        <v/>
      </c>
      <c r="AK14" s="655"/>
      <c r="AL14" s="655" t="str">
        <f>IF(AND('Mapa final SI'!$L$19="Alta",'Mapa final SI'!$P$19="Catastrófico"),CONCATENATE("R",'Mapa final SI'!$A$19),"")</f>
        <v/>
      </c>
      <c r="AM14" s="656"/>
      <c r="AN14" s="15"/>
      <c r="AO14" s="685" t="s">
        <v>564</v>
      </c>
      <c r="AP14" s="686"/>
      <c r="AQ14" s="686"/>
      <c r="AR14" s="686"/>
      <c r="AS14" s="686"/>
      <c r="AT14" s="68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05"/>
      <c r="C15" s="705"/>
      <c r="D15" s="706"/>
      <c r="E15" s="624"/>
      <c r="F15" s="625"/>
      <c r="G15" s="625"/>
      <c r="H15" s="625"/>
      <c r="I15" s="625"/>
      <c r="J15" s="649"/>
      <c r="K15" s="650"/>
      <c r="L15" s="650"/>
      <c r="M15" s="650"/>
      <c r="N15" s="650"/>
      <c r="O15" s="653"/>
      <c r="P15" s="649"/>
      <c r="Q15" s="650"/>
      <c r="R15" s="650"/>
      <c r="S15" s="650"/>
      <c r="T15" s="650"/>
      <c r="U15" s="653"/>
      <c r="V15" s="631"/>
      <c r="W15" s="632"/>
      <c r="X15" s="632"/>
      <c r="Y15" s="632"/>
      <c r="Z15" s="632"/>
      <c r="AA15" s="635"/>
      <c r="AB15" s="631"/>
      <c r="AC15" s="632"/>
      <c r="AD15" s="632"/>
      <c r="AE15" s="632"/>
      <c r="AF15" s="632"/>
      <c r="AG15" s="635"/>
      <c r="AH15" s="637"/>
      <c r="AI15" s="638"/>
      <c r="AJ15" s="638"/>
      <c r="AK15" s="638"/>
      <c r="AL15" s="638"/>
      <c r="AM15" s="641"/>
      <c r="AN15" s="15"/>
      <c r="AO15" s="688"/>
      <c r="AP15" s="689"/>
      <c r="AQ15" s="689"/>
      <c r="AR15" s="689"/>
      <c r="AS15" s="689"/>
      <c r="AT15" s="69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05"/>
      <c r="C16" s="705"/>
      <c r="D16" s="706"/>
      <c r="E16" s="624"/>
      <c r="F16" s="625"/>
      <c r="G16" s="625"/>
      <c r="H16" s="625"/>
      <c r="I16" s="625"/>
      <c r="J16" s="649" t="str">
        <f>IF(AND('Mapa final SI'!$L$25="Alta",'Mapa final SI'!$P$25="Leve"),CONCATENATE("R",'Mapa final SI'!$A$25),"")</f>
        <v/>
      </c>
      <c r="K16" s="650"/>
      <c r="L16" s="650" t="str">
        <f>IF(AND('Mapa final SI'!$L$31="Alta",'Mapa final SI'!$P$31="Leve"),CONCATENATE("R",'Mapa final SI'!$A$31),"")</f>
        <v/>
      </c>
      <c r="M16" s="650"/>
      <c r="N16" s="650" t="str">
        <f>IF(AND('Mapa final SI'!$L$37="Alta",'Mapa final SI'!$P$37="Leve"),CONCATENATE("R",'Mapa final SI'!$A$37),"")</f>
        <v/>
      </c>
      <c r="O16" s="653"/>
      <c r="P16" s="649" t="str">
        <f>IF(AND('Mapa final SI'!$L$25="Alta",'Mapa final SI'!$P$25="Menor"),CONCATENATE("R",'Mapa final SI'!$A$25),"")</f>
        <v/>
      </c>
      <c r="Q16" s="650"/>
      <c r="R16" s="650" t="str">
        <f>IF(AND('Mapa final SI'!$L$31="Alta",'Mapa final SI'!$P$31="Menor"),CONCATENATE("R",'Mapa final SI'!$A$31),"")</f>
        <v/>
      </c>
      <c r="S16" s="650"/>
      <c r="T16" s="650" t="str">
        <f>IF(AND('Mapa final SI'!$L$37="Alta",'Mapa final SI'!$P$37="Menor"),CONCATENATE("R",'Mapa final SI'!$A$37),"")</f>
        <v/>
      </c>
      <c r="U16" s="653"/>
      <c r="V16" s="631" t="str">
        <f>IF(AND('Mapa final SI'!$L$25="Alta",'Mapa final SI'!$P$25="Moderado"),CONCATENATE("R",'Mapa final SI'!$A$25),"")</f>
        <v/>
      </c>
      <c r="W16" s="632"/>
      <c r="X16" s="632" t="str">
        <f>IF(AND('Mapa final SI'!$L$31="Alta",'Mapa final SI'!$P$31="Moderado"),CONCATENATE("R",'Mapa final SI'!$A$31),"")</f>
        <v/>
      </c>
      <c r="Y16" s="632"/>
      <c r="Z16" s="632" t="str">
        <f>IF(AND('Mapa final SI'!$L$37="Alta",'Mapa final SI'!$P$37="Moderado"),CONCATENATE("R",'Mapa final SI'!$A$37),"")</f>
        <v/>
      </c>
      <c r="AA16" s="635"/>
      <c r="AB16" s="631" t="str">
        <f>IF(AND('Mapa final SI'!$L$25="Alta",'Mapa final SI'!$P$25="Mayor"),CONCATENATE("R",'Mapa final SI'!$A$25),"")</f>
        <v/>
      </c>
      <c r="AC16" s="632"/>
      <c r="AD16" s="632" t="str">
        <f>IF(AND('Mapa final SI'!$L$31="Alta",'Mapa final SI'!$P$31="Mayor"),CONCATENATE("R",'Mapa final SI'!$A$31),"")</f>
        <v/>
      </c>
      <c r="AE16" s="632"/>
      <c r="AF16" s="632" t="str">
        <f>IF(AND('Mapa final SI'!$L$37="Alta",'Mapa final SI'!$P$37="Mayor"),CONCATENATE("R",'Mapa final SI'!$A$37),"")</f>
        <v/>
      </c>
      <c r="AG16" s="635"/>
      <c r="AH16" s="637" t="str">
        <f>IF(AND('Mapa final SI'!$L$25="Alta",'Mapa final SI'!$P$25="Catastrófico"),CONCATENATE("R",'Mapa final SI'!$A$25),"")</f>
        <v/>
      </c>
      <c r="AI16" s="638"/>
      <c r="AJ16" s="638" t="str">
        <f>IF(AND('Mapa final SI'!$L$31="Alta",'Mapa final SI'!$P$31="Catastrófico"),CONCATENATE("R",'Mapa final SI'!$A$31),"")</f>
        <v/>
      </c>
      <c r="AK16" s="638"/>
      <c r="AL16" s="638" t="str">
        <f>IF(AND('Mapa final SI'!$L$37="Alta",'Mapa final SI'!$P$37="Catastrófico"),CONCATENATE("R",'Mapa final SI'!$A$37),"")</f>
        <v/>
      </c>
      <c r="AM16" s="641"/>
      <c r="AN16" s="15"/>
      <c r="AO16" s="688"/>
      <c r="AP16" s="689"/>
      <c r="AQ16" s="689"/>
      <c r="AR16" s="689"/>
      <c r="AS16" s="689"/>
      <c r="AT16" s="69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05"/>
      <c r="C17" s="705"/>
      <c r="D17" s="706"/>
      <c r="E17" s="624"/>
      <c r="F17" s="625"/>
      <c r="G17" s="625"/>
      <c r="H17" s="625"/>
      <c r="I17" s="625"/>
      <c r="J17" s="649"/>
      <c r="K17" s="650"/>
      <c r="L17" s="650"/>
      <c r="M17" s="650"/>
      <c r="N17" s="650"/>
      <c r="O17" s="653"/>
      <c r="P17" s="649"/>
      <c r="Q17" s="650"/>
      <c r="R17" s="650"/>
      <c r="S17" s="650"/>
      <c r="T17" s="650"/>
      <c r="U17" s="653"/>
      <c r="V17" s="631"/>
      <c r="W17" s="632"/>
      <c r="X17" s="632"/>
      <c r="Y17" s="632"/>
      <c r="Z17" s="632"/>
      <c r="AA17" s="635"/>
      <c r="AB17" s="631"/>
      <c r="AC17" s="632"/>
      <c r="AD17" s="632"/>
      <c r="AE17" s="632"/>
      <c r="AF17" s="632"/>
      <c r="AG17" s="635"/>
      <c r="AH17" s="637"/>
      <c r="AI17" s="638"/>
      <c r="AJ17" s="638"/>
      <c r="AK17" s="638"/>
      <c r="AL17" s="638"/>
      <c r="AM17" s="641"/>
      <c r="AN17" s="15"/>
      <c r="AO17" s="688"/>
      <c r="AP17" s="689"/>
      <c r="AQ17" s="689"/>
      <c r="AR17" s="689"/>
      <c r="AS17" s="689"/>
      <c r="AT17" s="6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05"/>
      <c r="C18" s="705"/>
      <c r="D18" s="706"/>
      <c r="E18" s="624"/>
      <c r="F18" s="625"/>
      <c r="G18" s="625"/>
      <c r="H18" s="625"/>
      <c r="I18" s="625"/>
      <c r="J18" s="649" t="str">
        <f>IF(AND('Mapa final SI'!$L$43="Alta",'Mapa final SI'!$P$43="Leve"),CONCATENATE("R",'Mapa final SI'!$A$43),"")</f>
        <v/>
      </c>
      <c r="K18" s="650"/>
      <c r="L18" s="650" t="str">
        <f>IF(AND('Mapa final SI'!$L$49="Alta",'Mapa final SI'!$P$49="Leve"),CONCATENATE("R",'Mapa final SI'!$A$49),"")</f>
        <v/>
      </c>
      <c r="M18" s="650"/>
      <c r="N18" s="650" t="str">
        <f>IF(AND('Mapa final SI'!$L$55="Alta",'Mapa final SI'!$P$55="Leve"),CONCATENATE("R",'Mapa final SI'!$A$55),"")</f>
        <v/>
      </c>
      <c r="O18" s="653"/>
      <c r="P18" s="649" t="str">
        <f>IF(AND('Mapa final SI'!$L$43="Alta",'Mapa final SI'!$P$43="Menor"),CONCATENATE("R",'Mapa final SI'!$A$43),"")</f>
        <v/>
      </c>
      <c r="Q18" s="650"/>
      <c r="R18" s="650" t="str">
        <f>IF(AND('Mapa final SI'!$L$49="Alta",'Mapa final SI'!$P$49="Menor"),CONCATENATE("R",'Mapa final SI'!$A$49),"")</f>
        <v/>
      </c>
      <c r="S18" s="650"/>
      <c r="T18" s="650" t="str">
        <f>IF(AND('Mapa final SI'!$L$55="Alta",'Mapa final SI'!$P$55="Menor"),CONCATENATE("R",'Mapa final SI'!$A$55),"")</f>
        <v/>
      </c>
      <c r="U18" s="653"/>
      <c r="V18" s="631" t="str">
        <f>IF(AND('Mapa final SI'!$L$43="Alta",'Mapa final SI'!$P$43="Moderado"),CONCATENATE("R",'Mapa final SI'!$A$43),"")</f>
        <v/>
      </c>
      <c r="W18" s="632"/>
      <c r="X18" s="632" t="str">
        <f>IF(AND('Mapa final SI'!$L$49="Alta",'Mapa final SI'!$P$49="Moderado"),CONCATENATE("R",'Mapa final SI'!$A$49),"")</f>
        <v/>
      </c>
      <c r="Y18" s="632"/>
      <c r="Z18" s="632" t="str">
        <f>IF(AND('Mapa final SI'!$L$55="Alta",'Mapa final SI'!$P$55="Moderado"),CONCATENATE("R",'Mapa final SI'!$A$55),"")</f>
        <v/>
      </c>
      <c r="AA18" s="635"/>
      <c r="AB18" s="631" t="str">
        <f>IF(AND('Mapa final SI'!$L$43="Alta",'Mapa final SI'!$P$43="Mayor"),CONCATENATE("R",'Mapa final SI'!$A$43),"")</f>
        <v/>
      </c>
      <c r="AC18" s="632"/>
      <c r="AD18" s="632" t="str">
        <f>IF(AND('Mapa final SI'!$L$49="Alta",'Mapa final SI'!$P$49="Mayor"),CONCATENATE("R",'Mapa final SI'!$A$49),"")</f>
        <v/>
      </c>
      <c r="AE18" s="632"/>
      <c r="AF18" s="632" t="str">
        <f>IF(AND('Mapa final SI'!$L$55="Alta",'Mapa final SI'!$P$55="Mayor"),CONCATENATE("R",'Mapa final SI'!$A$55),"")</f>
        <v/>
      </c>
      <c r="AG18" s="635"/>
      <c r="AH18" s="637" t="str">
        <f>IF(AND('Mapa final SI'!$L$43="Alta",'Mapa final SI'!$P$43="Catastrófico"),CONCATENATE("R",'Mapa final SI'!$A$43),"")</f>
        <v/>
      </c>
      <c r="AI18" s="638"/>
      <c r="AJ18" s="638" t="str">
        <f>IF(AND('Mapa final SI'!$L$49="Alta",'Mapa final SI'!$P$49="Catastrófico"),CONCATENATE("R",'Mapa final SI'!$A$49),"")</f>
        <v/>
      </c>
      <c r="AK18" s="638"/>
      <c r="AL18" s="638" t="str">
        <f>IF(AND('Mapa final SI'!$L$55="Alta",'Mapa final SI'!$P$55="Catastrófico"),CONCATENATE("R",'Mapa final SI'!$A$55),"")</f>
        <v/>
      </c>
      <c r="AM18" s="641"/>
      <c r="AN18" s="15"/>
      <c r="AO18" s="688"/>
      <c r="AP18" s="689"/>
      <c r="AQ18" s="689"/>
      <c r="AR18" s="689"/>
      <c r="AS18" s="689"/>
      <c r="AT18" s="6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05"/>
      <c r="C19" s="705"/>
      <c r="D19" s="706"/>
      <c r="E19" s="624"/>
      <c r="F19" s="625"/>
      <c r="G19" s="625"/>
      <c r="H19" s="625"/>
      <c r="I19" s="625"/>
      <c r="J19" s="649"/>
      <c r="K19" s="650"/>
      <c r="L19" s="650"/>
      <c r="M19" s="650"/>
      <c r="N19" s="650"/>
      <c r="O19" s="653"/>
      <c r="P19" s="649"/>
      <c r="Q19" s="650"/>
      <c r="R19" s="650"/>
      <c r="S19" s="650"/>
      <c r="T19" s="650"/>
      <c r="U19" s="653"/>
      <c r="V19" s="631"/>
      <c r="W19" s="632"/>
      <c r="X19" s="632"/>
      <c r="Y19" s="632"/>
      <c r="Z19" s="632"/>
      <c r="AA19" s="635"/>
      <c r="AB19" s="631"/>
      <c r="AC19" s="632"/>
      <c r="AD19" s="632"/>
      <c r="AE19" s="632"/>
      <c r="AF19" s="632"/>
      <c r="AG19" s="635"/>
      <c r="AH19" s="637"/>
      <c r="AI19" s="638"/>
      <c r="AJ19" s="638"/>
      <c r="AK19" s="638"/>
      <c r="AL19" s="638"/>
      <c r="AM19" s="641"/>
      <c r="AN19" s="15"/>
      <c r="AO19" s="688"/>
      <c r="AP19" s="689"/>
      <c r="AQ19" s="689"/>
      <c r="AR19" s="689"/>
      <c r="AS19" s="689"/>
      <c r="AT19" s="6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05"/>
      <c r="C20" s="705"/>
      <c r="D20" s="706"/>
      <c r="E20" s="624"/>
      <c r="F20" s="625"/>
      <c r="G20" s="625"/>
      <c r="H20" s="625"/>
      <c r="I20" s="625"/>
      <c r="J20" s="649" t="str">
        <f>IF(AND('Mapa final SI'!$L$61="Alta",'Mapa final SI'!$P$61="Leve"),CONCATENATE("R",'Mapa final SI'!$A$61),"")</f>
        <v/>
      </c>
      <c r="K20" s="650"/>
      <c r="L20" s="650" t="str">
        <f>IF(AND('Mapa final SI'!$L$67="Alta",'Mapa final SI'!$P$67="Leve"),CONCATENATE("R",'Mapa final SI'!$A$67),"")</f>
        <v/>
      </c>
      <c r="M20" s="650"/>
      <c r="N20" s="650" t="str">
        <f>IF(AND('Mapa final SI'!$L$73="Alta",'Mapa final SI'!$P$73="Leve"),CONCATENATE("R",'Mapa final SI'!$A$73),"")</f>
        <v/>
      </c>
      <c r="O20" s="653"/>
      <c r="P20" s="649" t="str">
        <f>IF(AND('Mapa final SI'!$L$61="Alta",'Mapa final SI'!$P$61="Menor"),CONCATENATE("R",'Mapa final SI'!$A$61),"")</f>
        <v/>
      </c>
      <c r="Q20" s="650"/>
      <c r="R20" s="650" t="str">
        <f>IF(AND('Mapa final SI'!$L$67="Alta",'Mapa final SI'!$P$67="Menor"),CONCATENATE("R",'Mapa final SI'!$A$67),"")</f>
        <v/>
      </c>
      <c r="S20" s="650"/>
      <c r="T20" s="650" t="str">
        <f>IF(AND('Mapa final SI'!$L$73="Alta",'Mapa final SI'!$P$73="Menor"),CONCATENATE("R",'Mapa final SI'!$A$73),"")</f>
        <v/>
      </c>
      <c r="U20" s="653"/>
      <c r="V20" s="631" t="str">
        <f>IF(AND('Mapa final SI'!$L$61="Alta",'Mapa final SI'!$P$61="Moderado"),CONCATENATE("R",'Mapa final SI'!$A$61),"")</f>
        <v/>
      </c>
      <c r="W20" s="632"/>
      <c r="X20" s="632" t="str">
        <f>IF(AND('Mapa final SI'!$L$67="Alta",'Mapa final SI'!$P$67="Moderado"),CONCATENATE("R",'Mapa final SI'!$A$67),"")</f>
        <v/>
      </c>
      <c r="Y20" s="632"/>
      <c r="Z20" s="632" t="str">
        <f>IF(AND('Mapa final SI'!$L$73="Alta",'Mapa final SI'!$P$73="Moderado"),CONCATENATE("R",'Mapa final SI'!$A$73),"")</f>
        <v/>
      </c>
      <c r="AA20" s="635"/>
      <c r="AB20" s="631" t="str">
        <f>IF(AND('Mapa final SI'!$L$61="Alta",'Mapa final SI'!$P$61="Mayor"),CONCATENATE("R",'Mapa final SI'!$A$61),"")</f>
        <v/>
      </c>
      <c r="AC20" s="632"/>
      <c r="AD20" s="632" t="str">
        <f>IF(AND('Mapa final SI'!$L$67="Alta",'Mapa final SI'!$P$67="Mayor"),CONCATENATE("R",'Mapa final SI'!$A$67),"")</f>
        <v/>
      </c>
      <c r="AE20" s="632"/>
      <c r="AF20" s="632" t="str">
        <f>IF(AND('Mapa final SI'!$L$73="Alta",'Mapa final SI'!$P$73="Mayor"),CONCATENATE("R",'Mapa final SI'!$A$73),"")</f>
        <v/>
      </c>
      <c r="AG20" s="635"/>
      <c r="AH20" s="637" t="str">
        <f>IF(AND('Mapa final SI'!$L$61="Alta",'Mapa final SI'!$P$61="Catastrófico"),CONCATENATE("R",'Mapa final SI'!$A$61),"")</f>
        <v/>
      </c>
      <c r="AI20" s="638"/>
      <c r="AJ20" s="638" t="str">
        <f>IF(AND('Mapa final SI'!$L$67="Alta",'Mapa final SI'!$P$67="Catastrófico"),CONCATENATE("R",'Mapa final SI'!$A$67),"")</f>
        <v/>
      </c>
      <c r="AK20" s="638"/>
      <c r="AL20" s="638" t="str">
        <f>IF(AND('Mapa final SI'!$L$73="Alta",'Mapa final SI'!$P$73="Catastrófico"),CONCATENATE("R",'Mapa final SI'!$A$73),"")</f>
        <v/>
      </c>
      <c r="AM20" s="641"/>
      <c r="AN20" s="15"/>
      <c r="AO20" s="688"/>
      <c r="AP20" s="689"/>
      <c r="AQ20" s="689"/>
      <c r="AR20" s="689"/>
      <c r="AS20" s="689"/>
      <c r="AT20" s="6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05"/>
      <c r="C21" s="705"/>
      <c r="D21" s="706"/>
      <c r="E21" s="627"/>
      <c r="F21" s="628"/>
      <c r="G21" s="628"/>
      <c r="H21" s="628"/>
      <c r="I21" s="628"/>
      <c r="J21" s="651"/>
      <c r="K21" s="652"/>
      <c r="L21" s="652"/>
      <c r="M21" s="652"/>
      <c r="N21" s="652"/>
      <c r="O21" s="654"/>
      <c r="P21" s="651"/>
      <c r="Q21" s="652"/>
      <c r="R21" s="652"/>
      <c r="S21" s="652"/>
      <c r="T21" s="652"/>
      <c r="U21" s="654"/>
      <c r="V21" s="633"/>
      <c r="W21" s="634"/>
      <c r="X21" s="634"/>
      <c r="Y21" s="634"/>
      <c r="Z21" s="634"/>
      <c r="AA21" s="636"/>
      <c r="AB21" s="633"/>
      <c r="AC21" s="634"/>
      <c r="AD21" s="634"/>
      <c r="AE21" s="634"/>
      <c r="AF21" s="634"/>
      <c r="AG21" s="636"/>
      <c r="AH21" s="639"/>
      <c r="AI21" s="640"/>
      <c r="AJ21" s="640"/>
      <c r="AK21" s="640"/>
      <c r="AL21" s="640"/>
      <c r="AM21" s="642"/>
      <c r="AN21" s="15"/>
      <c r="AO21" s="691"/>
      <c r="AP21" s="692"/>
      <c r="AQ21" s="692"/>
      <c r="AR21" s="692"/>
      <c r="AS21" s="692"/>
      <c r="AT21" s="69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05"/>
      <c r="C22" s="705"/>
      <c r="D22" s="706"/>
      <c r="E22" s="621" t="s">
        <v>565</v>
      </c>
      <c r="F22" s="622"/>
      <c r="G22" s="622"/>
      <c r="H22" s="622"/>
      <c r="I22" s="623"/>
      <c r="J22" s="657" t="str">
        <f>IF(AND('Mapa final SI'!$L$10="Media",'Mapa final SI'!$P$10="Leve"),CONCATENATE("R",'Mapa final SI'!$A$10),"")</f>
        <v/>
      </c>
      <c r="K22" s="658"/>
      <c r="L22" s="658" t="str">
        <f>IF(AND('Mapa final SI'!$L$13="Media",'Mapa final SI'!$P$13="Leve"),CONCATENATE("R",'Mapa final SI'!$A$13),"")</f>
        <v/>
      </c>
      <c r="M22" s="658"/>
      <c r="N22" s="658" t="str">
        <f>IF(AND('Mapa final SI'!$L$19="Media",'Mapa final SI'!$P$19="Leve"),CONCATENATE("R",'Mapa final SI'!$A$19),"")</f>
        <v/>
      </c>
      <c r="O22" s="659"/>
      <c r="P22" s="657" t="str">
        <f>IF(AND('Mapa final SI'!$L$10="Media",'Mapa final SI'!$P$10="Menor"),CONCATENATE("R",'Mapa final SI'!$A$10),"")</f>
        <v/>
      </c>
      <c r="Q22" s="658"/>
      <c r="R22" s="658" t="str">
        <f>IF(AND('Mapa final SI'!$L$13="Media",'Mapa final SI'!$P$13="Menor"),CONCATENATE("R",'Mapa final SI'!$A$13),"")</f>
        <v/>
      </c>
      <c r="S22" s="658"/>
      <c r="T22" s="658" t="str">
        <f>IF(AND('Mapa final SI'!$L$19="Media",'Mapa final SI'!$P$19="Menor"),CONCATENATE("R",'Mapa final SI'!$A$19),"")</f>
        <v/>
      </c>
      <c r="U22" s="659"/>
      <c r="V22" s="657" t="str">
        <f>IF(AND('Mapa final SI'!$L$10="Media",'Mapa final SI'!$P$10="Moderado"),CONCATENATE("R",'Mapa final SI'!$A$10),"")</f>
        <v/>
      </c>
      <c r="W22" s="658"/>
      <c r="X22" s="658" t="str">
        <f>IF(AND('Mapa final SI'!$L$13="Media",'Mapa final SI'!$P$13="Moderado"),CONCATENATE("R",'Mapa final SI'!$A$13),"")</f>
        <v/>
      </c>
      <c r="Y22" s="658"/>
      <c r="Z22" s="658" t="str">
        <f>IF(AND('Mapa final SI'!$L$19="Media",'Mapa final SI'!$P$19="Moderado"),CONCATENATE("R",'Mapa final SI'!$A$19),"")</f>
        <v/>
      </c>
      <c r="AA22" s="659"/>
      <c r="AB22" s="660" t="str">
        <f>IF(AND('Mapa final SI'!$L$10="Media",'Mapa final SI'!$P$10="Mayor"),CONCATENATE("R",'Mapa final SI'!$A$10),"")</f>
        <v/>
      </c>
      <c r="AC22" s="661"/>
      <c r="AD22" s="661" t="str">
        <f>IF(AND('Mapa final SI'!$L$13="Media",'Mapa final SI'!$P$13="Mayor"),CONCATENATE("R",'Mapa final SI'!$A$13),"")</f>
        <v/>
      </c>
      <c r="AE22" s="661"/>
      <c r="AF22" s="661" t="str">
        <f>IF(AND('Mapa final SI'!$L$19="Media",'Mapa final SI'!$P$19="Mayor"),CONCATENATE("R",'Mapa final SI'!$A$19),"")</f>
        <v/>
      </c>
      <c r="AG22" s="662"/>
      <c r="AH22" s="666" t="str">
        <f>IF(AND('Mapa final SI'!$L$10="Media",'Mapa final SI'!$P$10="Catastrófico"),CONCATENATE("R",'Mapa final SI'!$A$10),"")</f>
        <v/>
      </c>
      <c r="AI22" s="655"/>
      <c r="AJ22" s="655" t="str">
        <f>IF(AND('Mapa final SI'!$L$13="Media",'Mapa final SI'!$P$13="Catastrófico"),CONCATENATE("R",'Mapa final SI'!$A$13),"")</f>
        <v/>
      </c>
      <c r="AK22" s="655"/>
      <c r="AL22" s="655" t="str">
        <f>IF(AND('Mapa final SI'!$L$19="Media",'Mapa final SI'!$P$19="Catastrófico"),CONCATENATE("R",'Mapa final SI'!$A$19),"")</f>
        <v/>
      </c>
      <c r="AM22" s="656"/>
      <c r="AN22" s="15"/>
      <c r="AO22" s="676" t="s">
        <v>90</v>
      </c>
      <c r="AP22" s="677"/>
      <c r="AQ22" s="677"/>
      <c r="AR22" s="677"/>
      <c r="AS22" s="677"/>
      <c r="AT22" s="67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05"/>
      <c r="C23" s="705"/>
      <c r="D23" s="706"/>
      <c r="E23" s="624"/>
      <c r="F23" s="625"/>
      <c r="G23" s="625"/>
      <c r="H23" s="625"/>
      <c r="I23" s="626"/>
      <c r="J23" s="649"/>
      <c r="K23" s="650"/>
      <c r="L23" s="650"/>
      <c r="M23" s="650"/>
      <c r="N23" s="650"/>
      <c r="O23" s="653"/>
      <c r="P23" s="649"/>
      <c r="Q23" s="650"/>
      <c r="R23" s="650"/>
      <c r="S23" s="650"/>
      <c r="T23" s="650"/>
      <c r="U23" s="653"/>
      <c r="V23" s="649"/>
      <c r="W23" s="650"/>
      <c r="X23" s="650"/>
      <c r="Y23" s="650"/>
      <c r="Z23" s="650"/>
      <c r="AA23" s="653"/>
      <c r="AB23" s="631"/>
      <c r="AC23" s="632"/>
      <c r="AD23" s="632"/>
      <c r="AE23" s="632"/>
      <c r="AF23" s="632"/>
      <c r="AG23" s="635"/>
      <c r="AH23" s="637"/>
      <c r="AI23" s="638"/>
      <c r="AJ23" s="638"/>
      <c r="AK23" s="638"/>
      <c r="AL23" s="638"/>
      <c r="AM23" s="641"/>
      <c r="AN23" s="15"/>
      <c r="AO23" s="679"/>
      <c r="AP23" s="680"/>
      <c r="AQ23" s="680"/>
      <c r="AR23" s="680"/>
      <c r="AS23" s="680"/>
      <c r="AT23" s="68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05"/>
      <c r="C24" s="705"/>
      <c r="D24" s="706"/>
      <c r="E24" s="624"/>
      <c r="F24" s="625"/>
      <c r="G24" s="625"/>
      <c r="H24" s="625"/>
      <c r="I24" s="626"/>
      <c r="J24" s="649" t="str">
        <f>IF(AND('Mapa final SI'!$L$25="Media",'Mapa final SI'!$P$25="Leve"),CONCATENATE("R",'Mapa final SI'!$A$25),"")</f>
        <v/>
      </c>
      <c r="K24" s="650"/>
      <c r="L24" s="650" t="str">
        <f>IF(AND('Mapa final SI'!$L$31="Media",'Mapa final SI'!$P$31="Leve"),CONCATENATE("R",'Mapa final SI'!$A$31),"")</f>
        <v/>
      </c>
      <c r="M24" s="650"/>
      <c r="N24" s="650" t="str">
        <f>IF(AND('Mapa final SI'!$L$37="Media",'Mapa final SI'!$P$37="Leve"),CONCATENATE("R",'Mapa final SI'!$A$37),"")</f>
        <v/>
      </c>
      <c r="O24" s="653"/>
      <c r="P24" s="649" t="str">
        <f>IF(AND('Mapa final SI'!$L$25="Media",'Mapa final SI'!$P$25="Menor"),CONCATENATE("R",'Mapa final SI'!$A$25),"")</f>
        <v/>
      </c>
      <c r="Q24" s="650"/>
      <c r="R24" s="650" t="str">
        <f>IF(AND('Mapa final SI'!$L$31="Media",'Mapa final SI'!$P$31="Menor"),CONCATENATE("R",'Mapa final SI'!$A$31),"")</f>
        <v/>
      </c>
      <c r="S24" s="650"/>
      <c r="T24" s="650" t="str">
        <f>IF(AND('Mapa final SI'!$L$37="Media",'Mapa final SI'!$P$37="Menor"),CONCATENATE("R",'Mapa final SI'!$A$37),"")</f>
        <v/>
      </c>
      <c r="U24" s="653"/>
      <c r="V24" s="649" t="str">
        <f>IF(AND('Mapa final SI'!$L$25="Media",'Mapa final SI'!$P$25="Moderado"),CONCATENATE("R",'Mapa final SI'!$A$25),"")</f>
        <v/>
      </c>
      <c r="W24" s="650"/>
      <c r="X24" s="650" t="str">
        <f>IF(AND('Mapa final SI'!$L$31="Media",'Mapa final SI'!$P$31="Moderado"),CONCATENATE("R",'Mapa final SI'!$A$31),"")</f>
        <v/>
      </c>
      <c r="Y24" s="650"/>
      <c r="Z24" s="650" t="str">
        <f>IF(AND('Mapa final SI'!$L$37="Media",'Mapa final SI'!$P$37="Moderado"),CONCATENATE("R",'Mapa final SI'!$A$37),"")</f>
        <v/>
      </c>
      <c r="AA24" s="653"/>
      <c r="AB24" s="631" t="str">
        <f>IF(AND('Mapa final SI'!$L$25="Media",'Mapa final SI'!$P$25="Mayor"),CONCATENATE("R",'Mapa final SI'!$A$25),"")</f>
        <v/>
      </c>
      <c r="AC24" s="632"/>
      <c r="AD24" s="632" t="str">
        <f>IF(AND('Mapa final SI'!$L$31="Media",'Mapa final SI'!$P$31="Mayor"),CONCATENATE("R",'Mapa final SI'!$A$31),"")</f>
        <v/>
      </c>
      <c r="AE24" s="632"/>
      <c r="AF24" s="632" t="str">
        <f>IF(AND('Mapa final SI'!$L$37="Media",'Mapa final SI'!$P$37="Mayor"),CONCATENATE("R",'Mapa final SI'!$A$37),"")</f>
        <v/>
      </c>
      <c r="AG24" s="635"/>
      <c r="AH24" s="637" t="str">
        <f>IF(AND('Mapa final SI'!$L$25="Media",'Mapa final SI'!$P$25="Catastrófico"),CONCATENATE("R",'Mapa final SI'!$A$25),"")</f>
        <v/>
      </c>
      <c r="AI24" s="638"/>
      <c r="AJ24" s="638" t="str">
        <f>IF(AND('Mapa final SI'!$L$31="Media",'Mapa final SI'!$P$31="Catastrófico"),CONCATENATE("R",'Mapa final SI'!$A$31),"")</f>
        <v/>
      </c>
      <c r="AK24" s="638"/>
      <c r="AL24" s="638" t="str">
        <f>IF(AND('Mapa final SI'!$L$37="Media",'Mapa final SI'!$P$37="Catastrófico"),CONCATENATE("R",'Mapa final SI'!$A$37),"")</f>
        <v/>
      </c>
      <c r="AM24" s="641"/>
      <c r="AN24" s="15"/>
      <c r="AO24" s="679"/>
      <c r="AP24" s="680"/>
      <c r="AQ24" s="680"/>
      <c r="AR24" s="680"/>
      <c r="AS24" s="680"/>
      <c r="AT24" s="68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05"/>
      <c r="C25" s="705"/>
      <c r="D25" s="706"/>
      <c r="E25" s="624"/>
      <c r="F25" s="625"/>
      <c r="G25" s="625"/>
      <c r="H25" s="625"/>
      <c r="I25" s="626"/>
      <c r="J25" s="649"/>
      <c r="K25" s="650"/>
      <c r="L25" s="650"/>
      <c r="M25" s="650"/>
      <c r="N25" s="650"/>
      <c r="O25" s="653"/>
      <c r="P25" s="649"/>
      <c r="Q25" s="650"/>
      <c r="R25" s="650"/>
      <c r="S25" s="650"/>
      <c r="T25" s="650"/>
      <c r="U25" s="653"/>
      <c r="V25" s="649"/>
      <c r="W25" s="650"/>
      <c r="X25" s="650"/>
      <c r="Y25" s="650"/>
      <c r="Z25" s="650"/>
      <c r="AA25" s="653"/>
      <c r="AB25" s="631"/>
      <c r="AC25" s="632"/>
      <c r="AD25" s="632"/>
      <c r="AE25" s="632"/>
      <c r="AF25" s="632"/>
      <c r="AG25" s="635"/>
      <c r="AH25" s="637"/>
      <c r="AI25" s="638"/>
      <c r="AJ25" s="638"/>
      <c r="AK25" s="638"/>
      <c r="AL25" s="638"/>
      <c r="AM25" s="641"/>
      <c r="AN25" s="15"/>
      <c r="AO25" s="679"/>
      <c r="AP25" s="680"/>
      <c r="AQ25" s="680"/>
      <c r="AR25" s="680"/>
      <c r="AS25" s="680"/>
      <c r="AT25" s="68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05"/>
      <c r="C26" s="705"/>
      <c r="D26" s="706"/>
      <c r="E26" s="624"/>
      <c r="F26" s="625"/>
      <c r="G26" s="625"/>
      <c r="H26" s="625"/>
      <c r="I26" s="626"/>
      <c r="J26" s="649" t="str">
        <f>IF(AND('Mapa final SI'!$L$43="Media",'Mapa final SI'!$P$43="Leve"),CONCATENATE("R",'Mapa final SI'!$A$43),"")</f>
        <v/>
      </c>
      <c r="K26" s="650"/>
      <c r="L26" s="650" t="str">
        <f>IF(AND('Mapa final SI'!$L$49="Media",'Mapa final SI'!$P$49="Leve"),CONCATENATE("R",'Mapa final SI'!$A$49),"")</f>
        <v/>
      </c>
      <c r="M26" s="650"/>
      <c r="N26" s="650" t="str">
        <f>IF(AND('Mapa final SI'!$L$55="Media",'Mapa final SI'!$P$55="Leve"),CONCATENATE("R",'Mapa final SI'!$A$55),"")</f>
        <v/>
      </c>
      <c r="O26" s="653"/>
      <c r="P26" s="649" t="str">
        <f>IF(AND('Mapa final SI'!$L$43="Media",'Mapa final SI'!$P$43="Menor"),CONCATENATE("R",'Mapa final SI'!$A$43),"")</f>
        <v/>
      </c>
      <c r="Q26" s="650"/>
      <c r="R26" s="650" t="str">
        <f>IF(AND('Mapa final SI'!$L$49="Media",'Mapa final SI'!$P$49="Menor"),CONCATENATE("R",'Mapa final SI'!$A$49),"")</f>
        <v/>
      </c>
      <c r="S26" s="650"/>
      <c r="T26" s="650" t="str">
        <f>IF(AND('Mapa final SI'!$L$55="Media",'Mapa final SI'!$P$55="Menor"),CONCATENATE("R",'Mapa final SI'!$A$55),"")</f>
        <v/>
      </c>
      <c r="U26" s="653"/>
      <c r="V26" s="649" t="str">
        <f>IF(AND('Mapa final SI'!$L$43="Media",'Mapa final SI'!$P$43="Moderado"),CONCATENATE("R",'Mapa final SI'!$A$43),"")</f>
        <v/>
      </c>
      <c r="W26" s="650"/>
      <c r="X26" s="650" t="str">
        <f>IF(AND('Mapa final SI'!$L$49="Media",'Mapa final SI'!$P$49="Moderado"),CONCATENATE("R",'Mapa final SI'!$A$49),"")</f>
        <v/>
      </c>
      <c r="Y26" s="650"/>
      <c r="Z26" s="650" t="str">
        <f>IF(AND('Mapa final SI'!$L$55="Media",'Mapa final SI'!$P$55="Moderado"),CONCATENATE("R",'Mapa final SI'!$A$55),"")</f>
        <v/>
      </c>
      <c r="AA26" s="653"/>
      <c r="AB26" s="631" t="str">
        <f>IF(AND('Mapa final SI'!$L$43="Media",'Mapa final SI'!$P$43="Mayor"),CONCATENATE("R",'Mapa final SI'!$A$43),"")</f>
        <v/>
      </c>
      <c r="AC26" s="632"/>
      <c r="AD26" s="632" t="str">
        <f>IF(AND('Mapa final SI'!$L$49="Media",'Mapa final SI'!$P$49="Mayor"),CONCATENATE("R",'Mapa final SI'!$A$49),"")</f>
        <v/>
      </c>
      <c r="AE26" s="632"/>
      <c r="AF26" s="632" t="str">
        <f>IF(AND('Mapa final SI'!$L$55="Media",'Mapa final SI'!$P$55="Mayor"),CONCATENATE("R",'Mapa final SI'!$A$55),"")</f>
        <v/>
      </c>
      <c r="AG26" s="635"/>
      <c r="AH26" s="637" t="str">
        <f>IF(AND('Mapa final SI'!$L$43="Media",'Mapa final SI'!$P$43="Catastrófico"),CONCATENATE("R",'Mapa final SI'!$A$43),"")</f>
        <v/>
      </c>
      <c r="AI26" s="638"/>
      <c r="AJ26" s="638" t="str">
        <f>IF(AND('Mapa final SI'!$L$49="Media",'Mapa final SI'!$P$49="Catastrófico"),CONCATENATE("R",'Mapa final SI'!$A$49),"")</f>
        <v/>
      </c>
      <c r="AK26" s="638"/>
      <c r="AL26" s="638" t="str">
        <f>IF(AND('Mapa final SI'!$L$55="Media",'Mapa final SI'!$P$55="Catastrófico"),CONCATENATE("R",'Mapa final SI'!$A$55),"")</f>
        <v/>
      </c>
      <c r="AM26" s="641"/>
      <c r="AN26" s="15"/>
      <c r="AO26" s="679"/>
      <c r="AP26" s="680"/>
      <c r="AQ26" s="680"/>
      <c r="AR26" s="680"/>
      <c r="AS26" s="680"/>
      <c r="AT26" s="68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05"/>
      <c r="C27" s="705"/>
      <c r="D27" s="706"/>
      <c r="E27" s="624"/>
      <c r="F27" s="625"/>
      <c r="G27" s="625"/>
      <c r="H27" s="625"/>
      <c r="I27" s="626"/>
      <c r="J27" s="649"/>
      <c r="K27" s="650"/>
      <c r="L27" s="650"/>
      <c r="M27" s="650"/>
      <c r="N27" s="650"/>
      <c r="O27" s="653"/>
      <c r="P27" s="649"/>
      <c r="Q27" s="650"/>
      <c r="R27" s="650"/>
      <c r="S27" s="650"/>
      <c r="T27" s="650"/>
      <c r="U27" s="653"/>
      <c r="V27" s="649"/>
      <c r="W27" s="650"/>
      <c r="X27" s="650"/>
      <c r="Y27" s="650"/>
      <c r="Z27" s="650"/>
      <c r="AA27" s="653"/>
      <c r="AB27" s="631"/>
      <c r="AC27" s="632"/>
      <c r="AD27" s="632"/>
      <c r="AE27" s="632"/>
      <c r="AF27" s="632"/>
      <c r="AG27" s="635"/>
      <c r="AH27" s="637"/>
      <c r="AI27" s="638"/>
      <c r="AJ27" s="638"/>
      <c r="AK27" s="638"/>
      <c r="AL27" s="638"/>
      <c r="AM27" s="641"/>
      <c r="AN27" s="15"/>
      <c r="AO27" s="679"/>
      <c r="AP27" s="680"/>
      <c r="AQ27" s="680"/>
      <c r="AR27" s="680"/>
      <c r="AS27" s="680"/>
      <c r="AT27" s="68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05"/>
      <c r="C28" s="705"/>
      <c r="D28" s="706"/>
      <c r="E28" s="624"/>
      <c r="F28" s="625"/>
      <c r="G28" s="625"/>
      <c r="H28" s="625"/>
      <c r="I28" s="626"/>
      <c r="J28" s="649" t="str">
        <f>IF(AND('Mapa final SI'!$L$61="Media",'Mapa final SI'!$P$61="Leve"),CONCATENATE("R",'Mapa final SI'!$A$61),"")</f>
        <v/>
      </c>
      <c r="K28" s="650"/>
      <c r="L28" s="650" t="str">
        <f>IF(AND('Mapa final SI'!$L$67="Media",'Mapa final SI'!$P$67="Leve"),CONCATENATE("R",'Mapa final SI'!$A$67),"")</f>
        <v/>
      </c>
      <c r="M28" s="650"/>
      <c r="N28" s="650" t="str">
        <f>IF(AND('Mapa final SI'!$L$73="Media",'Mapa final SI'!$P$73="Leve"),CONCATENATE("R",'Mapa final SI'!$A$73),"")</f>
        <v/>
      </c>
      <c r="O28" s="653"/>
      <c r="P28" s="649" t="str">
        <f>IF(AND('Mapa final SI'!$L$61="Media",'Mapa final SI'!$P$61="Menor"),CONCATENATE("R",'Mapa final SI'!$A$61),"")</f>
        <v/>
      </c>
      <c r="Q28" s="650"/>
      <c r="R28" s="650" t="str">
        <f>IF(AND('Mapa final SI'!$L$67="Media",'Mapa final SI'!$P$67="Menor"),CONCATENATE("R",'Mapa final SI'!$A$67),"")</f>
        <v/>
      </c>
      <c r="S28" s="650"/>
      <c r="T28" s="650" t="str">
        <f>IF(AND('Mapa final SI'!$L$73="Media",'Mapa final SI'!$P$73="Menor"),CONCATENATE("R",'Mapa final SI'!$A$73),"")</f>
        <v/>
      </c>
      <c r="U28" s="653"/>
      <c r="V28" s="649" t="str">
        <f>IF(AND('Mapa final SI'!$L$61="Media",'Mapa final SI'!$P$61="Moderado"),CONCATENATE("R",'Mapa final SI'!$A$61),"")</f>
        <v/>
      </c>
      <c r="W28" s="650"/>
      <c r="X28" s="650" t="str">
        <f>IF(AND('Mapa final SI'!$L$67="Media",'Mapa final SI'!$P$67="Moderado"),CONCATENATE("R",'Mapa final SI'!$A$67),"")</f>
        <v/>
      </c>
      <c r="Y28" s="650"/>
      <c r="Z28" s="650" t="str">
        <f>IF(AND('Mapa final SI'!$L$73="Media",'Mapa final SI'!$P$73="Moderado"),CONCATENATE("R",'Mapa final SI'!$A$73),"")</f>
        <v/>
      </c>
      <c r="AA28" s="653"/>
      <c r="AB28" s="631" t="str">
        <f>IF(AND('Mapa final SI'!$L$61="Media",'Mapa final SI'!$P$61="Mayor"),CONCATENATE("R",'Mapa final SI'!$A$61),"")</f>
        <v/>
      </c>
      <c r="AC28" s="632"/>
      <c r="AD28" s="632" t="str">
        <f>IF(AND('Mapa final SI'!$L$67="Media",'Mapa final SI'!$P$67="Mayor"),CONCATENATE("R",'Mapa final SI'!$A$67),"")</f>
        <v/>
      </c>
      <c r="AE28" s="632"/>
      <c r="AF28" s="632" t="str">
        <f>IF(AND('Mapa final SI'!$L$73="Media",'Mapa final SI'!$P$73="Mayor"),CONCATENATE("R",'Mapa final SI'!$A$73),"")</f>
        <v/>
      </c>
      <c r="AG28" s="635"/>
      <c r="AH28" s="637" t="str">
        <f>IF(AND('Mapa final SI'!$L$61="Media",'Mapa final SI'!$P$61="Catastrófico"),CONCATENATE("R",'Mapa final SI'!$A$61),"")</f>
        <v/>
      </c>
      <c r="AI28" s="638"/>
      <c r="AJ28" s="638" t="str">
        <f>IF(AND('Mapa final SI'!$L$67="Media",'Mapa final SI'!$P$67="Catastrófico"),CONCATENATE("R",'Mapa final SI'!$A$67),"")</f>
        <v/>
      </c>
      <c r="AK28" s="638"/>
      <c r="AL28" s="638" t="str">
        <f>IF(AND('Mapa final SI'!$L$73="Media",'Mapa final SI'!$P$73="Catastrófico"),CONCATENATE("R",'Mapa final SI'!$A$73),"")</f>
        <v/>
      </c>
      <c r="AM28" s="641"/>
      <c r="AN28" s="15"/>
      <c r="AO28" s="679"/>
      <c r="AP28" s="680"/>
      <c r="AQ28" s="680"/>
      <c r="AR28" s="680"/>
      <c r="AS28" s="680"/>
      <c r="AT28" s="68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05"/>
      <c r="C29" s="705"/>
      <c r="D29" s="706"/>
      <c r="E29" s="627"/>
      <c r="F29" s="628"/>
      <c r="G29" s="628"/>
      <c r="H29" s="628"/>
      <c r="I29" s="629"/>
      <c r="J29" s="649"/>
      <c r="K29" s="650"/>
      <c r="L29" s="650"/>
      <c r="M29" s="650"/>
      <c r="N29" s="650"/>
      <c r="O29" s="653"/>
      <c r="P29" s="651"/>
      <c r="Q29" s="652"/>
      <c r="R29" s="652"/>
      <c r="S29" s="652"/>
      <c r="T29" s="652"/>
      <c r="U29" s="654"/>
      <c r="V29" s="651"/>
      <c r="W29" s="652"/>
      <c r="X29" s="652"/>
      <c r="Y29" s="652"/>
      <c r="Z29" s="652"/>
      <c r="AA29" s="654"/>
      <c r="AB29" s="633"/>
      <c r="AC29" s="634"/>
      <c r="AD29" s="634"/>
      <c r="AE29" s="634"/>
      <c r="AF29" s="634"/>
      <c r="AG29" s="636"/>
      <c r="AH29" s="639"/>
      <c r="AI29" s="640"/>
      <c r="AJ29" s="640"/>
      <c r="AK29" s="640"/>
      <c r="AL29" s="640"/>
      <c r="AM29" s="642"/>
      <c r="AN29" s="15"/>
      <c r="AO29" s="682"/>
      <c r="AP29" s="683"/>
      <c r="AQ29" s="683"/>
      <c r="AR29" s="683"/>
      <c r="AS29" s="683"/>
      <c r="AT29" s="68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05"/>
      <c r="C30" s="705"/>
      <c r="D30" s="706"/>
      <c r="E30" s="621" t="s">
        <v>566</v>
      </c>
      <c r="F30" s="622"/>
      <c r="G30" s="622"/>
      <c r="H30" s="622"/>
      <c r="I30" s="622"/>
      <c r="J30" s="663" t="str">
        <f>IF(AND('Mapa final'!$L$10="Baja",'Mapa final'!$P$10="Leve"),CONCATENATE("R",'Mapa final'!$A$10),"")</f>
        <v/>
      </c>
      <c r="K30" s="664"/>
      <c r="L30" s="664" t="str">
        <f>IF(AND('Mapa final SI'!$L$13="Baja",'Mapa final SI'!$P$13="Leve"),CONCATENATE("R",'Mapa final SI'!$A$13),"")</f>
        <v/>
      </c>
      <c r="M30" s="664"/>
      <c r="N30" s="664" t="str">
        <f>IF(AND('Mapa final SI'!$L$19="Baja",'Mapa final SI'!$P$19="Leve"),CONCATENATE("R",'Mapa final SI'!$A$19),"")</f>
        <v/>
      </c>
      <c r="O30" s="665"/>
      <c r="P30" s="658" t="str">
        <f>IF(AND('Mapa final SI'!$L$10="Baja",'Mapa final SI'!$P$10="Menor"),CONCATENATE("R",'Mapa final SI'!$A$10),"")</f>
        <v/>
      </c>
      <c r="Q30" s="658"/>
      <c r="R30" s="658" t="str">
        <f>IF(AND('Mapa final SI'!$L$13="Baja",'Mapa final SI'!$P$13="Menor"),CONCATENATE("R",'Mapa final SI'!$A$13),"")</f>
        <v/>
      </c>
      <c r="S30" s="658"/>
      <c r="T30" s="658" t="str">
        <f>IF(AND('Mapa final SI'!$L$19="Baja",'Mapa final SI'!$P$19="Menor"),CONCATENATE("R",'Mapa final SI'!$A$19),"")</f>
        <v/>
      </c>
      <c r="U30" s="659"/>
      <c r="V30" s="657" t="str">
        <f>IF(AND('Mapa final SI'!$L$10="Baja",'Mapa final SI'!$P$10="Moderado"),CONCATENATE("R",'Mapa final SI'!$A$10),"")</f>
        <v/>
      </c>
      <c r="W30" s="658"/>
      <c r="X30" s="658" t="str">
        <f>IF(AND('Mapa final SI'!$L$13="Baja",'Mapa final SI'!$P$13="Moderado"),CONCATENATE("R",'Mapa final SI'!$A$13),"")</f>
        <v/>
      </c>
      <c r="Y30" s="658"/>
      <c r="Z30" s="658" t="str">
        <f>IF(AND('Mapa final SI'!$L$19="Baja",'Mapa final SI'!$P$19="Moderado"),CONCATENATE("R",'Mapa final SI'!$A$19),"")</f>
        <v/>
      </c>
      <c r="AA30" s="659"/>
      <c r="AB30" s="660" t="str">
        <f>IF(AND('Mapa final SI'!$L$10="Baja",'Mapa final SI'!$P$10="Mayor"),CONCATENATE("R",'Mapa final SI'!$A$10),"")</f>
        <v/>
      </c>
      <c r="AC30" s="661"/>
      <c r="AD30" s="661" t="str">
        <f>IF(AND('Mapa final SI'!$L$13="Baja",'Mapa final SI'!$P$13="Mayor"),CONCATENATE("R",'Mapa final SI'!$A$13),"")</f>
        <v/>
      </c>
      <c r="AE30" s="661"/>
      <c r="AF30" s="661" t="str">
        <f>IF(AND('Mapa final SI'!$L$19="Baja",'Mapa final SI'!$P$19="Mayor"),CONCATENATE("R",'Mapa final SI'!$A$19),"")</f>
        <v/>
      </c>
      <c r="AG30" s="662"/>
      <c r="AH30" s="666" t="str">
        <f>IF(AND('Mapa final SI'!$L$10="Baja",'Mapa final SI'!$P$10="Catastrófico"),CONCATENATE("R",'Mapa final SI'!$A$10),"")</f>
        <v/>
      </c>
      <c r="AI30" s="655"/>
      <c r="AJ30" s="655" t="str">
        <f>IF(AND('Mapa final SI'!$L$13="Baja",'Mapa final SI'!$P$13="Catastrófico"),CONCATENATE("R",'Mapa final SI'!$A$13),"")</f>
        <v/>
      </c>
      <c r="AK30" s="655"/>
      <c r="AL30" s="655" t="str">
        <f>IF(AND('Mapa final SI'!$L$19="Baja",'Mapa final SI'!$P$19="Catastrófico"),CONCATENATE("R",'Mapa final SI'!$A$19),"")</f>
        <v/>
      </c>
      <c r="AM30" s="656"/>
      <c r="AN30" s="15"/>
      <c r="AO30" s="667" t="s">
        <v>567</v>
      </c>
      <c r="AP30" s="668"/>
      <c r="AQ30" s="668"/>
      <c r="AR30" s="668"/>
      <c r="AS30" s="668"/>
      <c r="AT30" s="66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05"/>
      <c r="C31" s="705"/>
      <c r="D31" s="706"/>
      <c r="E31" s="624"/>
      <c r="F31" s="625"/>
      <c r="G31" s="625"/>
      <c r="H31" s="625"/>
      <c r="I31" s="625"/>
      <c r="J31" s="643"/>
      <c r="K31" s="644"/>
      <c r="L31" s="644"/>
      <c r="M31" s="644"/>
      <c r="N31" s="644"/>
      <c r="O31" s="647"/>
      <c r="P31" s="650"/>
      <c r="Q31" s="650"/>
      <c r="R31" s="650"/>
      <c r="S31" s="650"/>
      <c r="T31" s="650"/>
      <c r="U31" s="653"/>
      <c r="V31" s="649"/>
      <c r="W31" s="650"/>
      <c r="X31" s="650"/>
      <c r="Y31" s="650"/>
      <c r="Z31" s="650"/>
      <c r="AA31" s="653"/>
      <c r="AB31" s="631"/>
      <c r="AC31" s="632"/>
      <c r="AD31" s="632"/>
      <c r="AE31" s="632"/>
      <c r="AF31" s="632"/>
      <c r="AG31" s="635"/>
      <c r="AH31" s="637"/>
      <c r="AI31" s="638"/>
      <c r="AJ31" s="638"/>
      <c r="AK31" s="638"/>
      <c r="AL31" s="638"/>
      <c r="AM31" s="641"/>
      <c r="AN31" s="15"/>
      <c r="AO31" s="670"/>
      <c r="AP31" s="671"/>
      <c r="AQ31" s="671"/>
      <c r="AR31" s="671"/>
      <c r="AS31" s="671"/>
      <c r="AT31" s="6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05"/>
      <c r="C32" s="705"/>
      <c r="D32" s="706"/>
      <c r="E32" s="624"/>
      <c r="F32" s="625"/>
      <c r="G32" s="625"/>
      <c r="H32" s="625"/>
      <c r="I32" s="625"/>
      <c r="J32" s="643" t="str">
        <f>IF(AND('Mapa final SI'!$L$25="Baja",'Mapa final SI'!$P$25="Leve"),CONCATENATE("R",'Mapa final SI'!$A$25),"")</f>
        <v/>
      </c>
      <c r="K32" s="644"/>
      <c r="L32" s="644" t="str">
        <f>IF(AND('Mapa final SI'!$L$31="Baja",'Mapa final SI'!$P$31="Leve"),CONCATENATE("R",'Mapa final SI'!$A$31),"")</f>
        <v/>
      </c>
      <c r="M32" s="644"/>
      <c r="N32" s="644" t="str">
        <f>IF(AND('Mapa final SI'!$L$37="Baja",'Mapa final SI'!$P$37="Leve"),CONCATENATE("R",'Mapa final SI'!$A$37),"")</f>
        <v/>
      </c>
      <c r="O32" s="647"/>
      <c r="P32" s="650" t="str">
        <f>IF(AND('Mapa final SI'!$L$25="Baja",'Mapa final SI'!$P$25="Menor"),CONCATENATE("R",'Mapa final SI'!$A$25),"")</f>
        <v/>
      </c>
      <c r="Q32" s="650"/>
      <c r="R32" s="650" t="str">
        <f>IF(AND('Mapa final SI'!$L$31="Baja",'Mapa final SI'!$P$31="Menor"),CONCATENATE("R",'Mapa final SI'!$A$31),"")</f>
        <v/>
      </c>
      <c r="S32" s="650"/>
      <c r="T32" s="650" t="str">
        <f>IF(AND('Mapa final SI'!$L$37="Baja",'Mapa final SI'!$P$37="Menor"),CONCATENATE("R",'Mapa final SI'!$A$37),"")</f>
        <v/>
      </c>
      <c r="U32" s="653"/>
      <c r="V32" s="649" t="str">
        <f>IF(AND('Mapa final SI'!$L$25="Baja",'Mapa final SI'!$P$25="Moderado"),CONCATENATE("R",'Mapa final SI'!$A$25),"")</f>
        <v/>
      </c>
      <c r="W32" s="650"/>
      <c r="X32" s="650" t="str">
        <f>IF(AND('Mapa final SI'!$L$31="Baja",'Mapa final SI'!$P$31="Moderado"),CONCATENATE("R",'Mapa final SI'!$A$31),"")</f>
        <v/>
      </c>
      <c r="Y32" s="650"/>
      <c r="Z32" s="650" t="str">
        <f>IF(AND('Mapa final SI'!$L$37="Baja",'Mapa final SI'!$P$37="Moderado"),CONCATENATE("R",'Mapa final SI'!$A$37),"")</f>
        <v/>
      </c>
      <c r="AA32" s="653"/>
      <c r="AB32" s="631" t="str">
        <f>IF(AND('Mapa final SI'!$L$25="Baja",'Mapa final SI'!$P$25="Mayor"),CONCATENATE("R",'Mapa final SI'!$A$25),"")</f>
        <v/>
      </c>
      <c r="AC32" s="632"/>
      <c r="AD32" s="632" t="str">
        <f>IF(AND('Mapa final SI'!$L$31="Baja",'Mapa final SI'!$P$31="Mayor"),CONCATENATE("R",'Mapa final SI'!$A$31),"")</f>
        <v/>
      </c>
      <c r="AE32" s="632"/>
      <c r="AF32" s="632" t="str">
        <f>IF(AND('Mapa final SI'!$L$37="Baja",'Mapa final SI'!$P$37="Mayor"),CONCATENATE("R",'Mapa final SI'!$A$37),"")</f>
        <v/>
      </c>
      <c r="AG32" s="635"/>
      <c r="AH32" s="637" t="str">
        <f>IF(AND('Mapa final SI'!$L$25="Baja",'Mapa final SI'!$P$25="Catastrófico"),CONCATENATE("R",'Mapa final SI'!$A$25),"")</f>
        <v/>
      </c>
      <c r="AI32" s="638"/>
      <c r="AJ32" s="638" t="str">
        <f>IF(AND('Mapa final SI'!$L$31="Baja",'Mapa final SI'!$P$31="Catastrófico"),CONCATENATE("R",'Mapa final SI'!$A$31),"")</f>
        <v/>
      </c>
      <c r="AK32" s="638"/>
      <c r="AL32" s="638" t="str">
        <f>IF(AND('Mapa final SI'!$L$37="Baja",'Mapa final SI'!$P$37="Catastrófico"),CONCATENATE("R",'Mapa final SI'!$A$37),"")</f>
        <v/>
      </c>
      <c r="AM32" s="641"/>
      <c r="AN32" s="15"/>
      <c r="AO32" s="670"/>
      <c r="AP32" s="671"/>
      <c r="AQ32" s="671"/>
      <c r="AR32" s="671"/>
      <c r="AS32" s="671"/>
      <c r="AT32" s="6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05"/>
      <c r="C33" s="705"/>
      <c r="D33" s="706"/>
      <c r="E33" s="624"/>
      <c r="F33" s="625"/>
      <c r="G33" s="625"/>
      <c r="H33" s="625"/>
      <c r="I33" s="625"/>
      <c r="J33" s="643"/>
      <c r="K33" s="644"/>
      <c r="L33" s="644"/>
      <c r="M33" s="644"/>
      <c r="N33" s="644"/>
      <c r="O33" s="647"/>
      <c r="P33" s="650"/>
      <c r="Q33" s="650"/>
      <c r="R33" s="650"/>
      <c r="S33" s="650"/>
      <c r="T33" s="650"/>
      <c r="U33" s="653"/>
      <c r="V33" s="649"/>
      <c r="W33" s="650"/>
      <c r="X33" s="650"/>
      <c r="Y33" s="650"/>
      <c r="Z33" s="650"/>
      <c r="AA33" s="653"/>
      <c r="AB33" s="631"/>
      <c r="AC33" s="632"/>
      <c r="AD33" s="632"/>
      <c r="AE33" s="632"/>
      <c r="AF33" s="632"/>
      <c r="AG33" s="635"/>
      <c r="AH33" s="637"/>
      <c r="AI33" s="638"/>
      <c r="AJ33" s="638"/>
      <c r="AK33" s="638"/>
      <c r="AL33" s="638"/>
      <c r="AM33" s="641"/>
      <c r="AN33" s="15"/>
      <c r="AO33" s="670"/>
      <c r="AP33" s="671"/>
      <c r="AQ33" s="671"/>
      <c r="AR33" s="671"/>
      <c r="AS33" s="671"/>
      <c r="AT33" s="6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05"/>
      <c r="C34" s="705"/>
      <c r="D34" s="706"/>
      <c r="E34" s="624"/>
      <c r="F34" s="625"/>
      <c r="G34" s="625"/>
      <c r="H34" s="625"/>
      <c r="I34" s="625"/>
      <c r="J34" s="643" t="str">
        <f>IF(AND('Mapa final SI'!$L$43="Baja",'Mapa final SI'!$P$43="Leve"),CONCATENATE("R",'Mapa final SI'!$A$43),"")</f>
        <v/>
      </c>
      <c r="K34" s="644"/>
      <c r="L34" s="644" t="str">
        <f>IF(AND('Mapa final SI'!$L$49="Baja",'Mapa final SI'!$P$49="Leve"),CONCATENATE("R",'Mapa final SI'!$A$49),"")</f>
        <v/>
      </c>
      <c r="M34" s="644"/>
      <c r="N34" s="644" t="str">
        <f>IF(AND('Mapa final SI'!$L$55="Baja",'Mapa final SI'!$P$55="Leve"),CONCATENATE("R",'Mapa final SI'!$A$55),"")</f>
        <v/>
      </c>
      <c r="O34" s="647"/>
      <c r="P34" s="650" t="str">
        <f>IF(AND('Mapa final SI'!$L$43="Baja",'Mapa final SI'!$P$43="Menor"),CONCATENATE("R",'Mapa final SI'!$A$43),"")</f>
        <v/>
      </c>
      <c r="Q34" s="650"/>
      <c r="R34" s="650" t="str">
        <f>IF(AND('Mapa final SI'!$L$49="Baja",'Mapa final SI'!$P$49="Menor"),CONCATENATE("R",'Mapa final SI'!$A$49),"")</f>
        <v/>
      </c>
      <c r="S34" s="650"/>
      <c r="T34" s="650" t="str">
        <f>IF(AND('Mapa final SI'!$L$55="Baja",'Mapa final SI'!$P$55="Menor"),CONCATENATE("R",'Mapa final SI'!$A$55),"")</f>
        <v/>
      </c>
      <c r="U34" s="653"/>
      <c r="V34" s="649" t="str">
        <f>IF(AND('Mapa final SI'!$L$43="Baja",'Mapa final SI'!$P$43="Moderado"),CONCATENATE("R",'Mapa final SI'!$A$43),"")</f>
        <v/>
      </c>
      <c r="W34" s="650"/>
      <c r="X34" s="650" t="str">
        <f>IF(AND('Mapa final SI'!$L$49="Baja",'Mapa final SI'!$P$49="Moderado"),CONCATENATE("R",'Mapa final SI'!$A$49),"")</f>
        <v/>
      </c>
      <c r="Y34" s="650"/>
      <c r="Z34" s="650" t="str">
        <f>IF(AND('Mapa final SI'!$L$55="Baja",'Mapa final SI'!$P$55="Moderado"),CONCATENATE("R",'Mapa final SI'!$A$55),"")</f>
        <v/>
      </c>
      <c r="AA34" s="653"/>
      <c r="AB34" s="631" t="str">
        <f>IF(AND('Mapa final SI'!$L$43="Baja",'Mapa final SI'!$P$43="Mayor"),CONCATENATE("R",'Mapa final SI'!$A$43),"")</f>
        <v/>
      </c>
      <c r="AC34" s="632"/>
      <c r="AD34" s="632" t="str">
        <f>IF(AND('Mapa final SI'!$L$49="Baja",'Mapa final SI'!$P$49="Mayor"),CONCATENATE("R",'Mapa final SI'!$A$49),"")</f>
        <v/>
      </c>
      <c r="AE34" s="632"/>
      <c r="AF34" s="632" t="str">
        <f>IF(AND('Mapa final SI'!$L$55="Baja",'Mapa final SI'!$P$55="Mayor"),CONCATENATE("R",'Mapa final SI'!$A$55),"")</f>
        <v/>
      </c>
      <c r="AG34" s="635"/>
      <c r="AH34" s="637" t="str">
        <f>IF(AND('Mapa final SI'!$L$43="Baja",'Mapa final SI'!$P$43="Catastrófico"),CONCATENATE("R",'Mapa final SI'!$A$43),"")</f>
        <v/>
      </c>
      <c r="AI34" s="638"/>
      <c r="AJ34" s="638" t="str">
        <f>IF(AND('Mapa final SI'!$L$49="Baja",'Mapa final SI'!$P$49="Catastrófico"),CONCATENATE("R",'Mapa final SI'!$A$49),"")</f>
        <v/>
      </c>
      <c r="AK34" s="638"/>
      <c r="AL34" s="638" t="str">
        <f>IF(AND('Mapa final SI'!$L$55="Baja",'Mapa final SI'!$P$55="Catastrófico"),CONCATENATE("R",'Mapa final SI'!$A$55),"")</f>
        <v/>
      </c>
      <c r="AM34" s="641"/>
      <c r="AN34" s="15"/>
      <c r="AO34" s="670"/>
      <c r="AP34" s="671"/>
      <c r="AQ34" s="671"/>
      <c r="AR34" s="671"/>
      <c r="AS34" s="671"/>
      <c r="AT34" s="6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05"/>
      <c r="C35" s="705"/>
      <c r="D35" s="706"/>
      <c r="E35" s="624"/>
      <c r="F35" s="625"/>
      <c r="G35" s="625"/>
      <c r="H35" s="625"/>
      <c r="I35" s="625"/>
      <c r="J35" s="643"/>
      <c r="K35" s="644"/>
      <c r="L35" s="644"/>
      <c r="M35" s="644"/>
      <c r="N35" s="644"/>
      <c r="O35" s="647"/>
      <c r="P35" s="650"/>
      <c r="Q35" s="650"/>
      <c r="R35" s="650"/>
      <c r="S35" s="650"/>
      <c r="T35" s="650"/>
      <c r="U35" s="653"/>
      <c r="V35" s="649"/>
      <c r="W35" s="650"/>
      <c r="X35" s="650"/>
      <c r="Y35" s="650"/>
      <c r="Z35" s="650"/>
      <c r="AA35" s="653"/>
      <c r="AB35" s="631"/>
      <c r="AC35" s="632"/>
      <c r="AD35" s="632"/>
      <c r="AE35" s="632"/>
      <c r="AF35" s="632"/>
      <c r="AG35" s="635"/>
      <c r="AH35" s="637"/>
      <c r="AI35" s="638"/>
      <c r="AJ35" s="638"/>
      <c r="AK35" s="638"/>
      <c r="AL35" s="638"/>
      <c r="AM35" s="641"/>
      <c r="AN35" s="15"/>
      <c r="AO35" s="670"/>
      <c r="AP35" s="671"/>
      <c r="AQ35" s="671"/>
      <c r="AR35" s="671"/>
      <c r="AS35" s="671"/>
      <c r="AT35" s="67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05"/>
      <c r="C36" s="705"/>
      <c r="D36" s="706"/>
      <c r="E36" s="624"/>
      <c r="F36" s="625"/>
      <c r="G36" s="625"/>
      <c r="H36" s="625"/>
      <c r="I36" s="625"/>
      <c r="J36" s="643" t="str">
        <f>IF(AND('Mapa final SI'!$L$61="Baja",'Mapa final SI'!$P$61="Leve"),CONCATENATE("R",'Mapa final SI'!$A$61),"")</f>
        <v/>
      </c>
      <c r="K36" s="644"/>
      <c r="L36" s="644" t="str">
        <f>IF(AND('Mapa final SI'!$L$67="Baja",'Mapa final SI'!$P$67="Leve"),CONCATENATE("R",'Mapa final SI'!$A$67),"")</f>
        <v/>
      </c>
      <c r="M36" s="644"/>
      <c r="N36" s="644" t="str">
        <f>IF(AND('Mapa final SI'!$L$73="Baja",'Mapa final SI'!$P$73="Leve"),CONCATENATE("R",'Mapa final SI'!$A$73),"")</f>
        <v/>
      </c>
      <c r="O36" s="647"/>
      <c r="P36" s="650" t="str">
        <f>IF(AND('Mapa final SI'!$L$61="Baja",'Mapa final SI'!$P$61="Menor"),CONCATENATE("R",'Mapa final SI'!$A$61),"")</f>
        <v/>
      </c>
      <c r="Q36" s="650"/>
      <c r="R36" s="650" t="str">
        <f>IF(AND('Mapa final SI'!$L$67="Baja",'Mapa final SI'!$P$67="Menor"),CONCATENATE("R",'Mapa final SI'!$A$67),"")</f>
        <v/>
      </c>
      <c r="S36" s="650"/>
      <c r="T36" s="650" t="str">
        <f>IF(AND('Mapa final SI'!$L$73="Baja",'Mapa final SI'!$P$73="Menor"),CONCATENATE("R",'Mapa final SI'!$A$73),"")</f>
        <v/>
      </c>
      <c r="U36" s="653"/>
      <c r="V36" s="649" t="str">
        <f>IF(AND('Mapa final SI'!$L$61="Baja",'Mapa final SI'!$P$61="Moderado"),CONCATENATE("R",'Mapa final SI'!$A$61),"")</f>
        <v/>
      </c>
      <c r="W36" s="650"/>
      <c r="X36" s="650" t="str">
        <f>IF(AND('Mapa final SI'!$L$67="Baja",'Mapa final SI'!$P$67="Moderado"),CONCATENATE("R",'Mapa final SI'!$A$67),"")</f>
        <v/>
      </c>
      <c r="Y36" s="650"/>
      <c r="Z36" s="650" t="str">
        <f>IF(AND('Mapa final SI'!$L$73="Baja",'Mapa final SI'!$P$73="Moderado"),CONCATENATE("R",'Mapa final SI'!$A$73),"")</f>
        <v/>
      </c>
      <c r="AA36" s="653"/>
      <c r="AB36" s="631" t="str">
        <f>IF(AND('Mapa final SI'!$L$61="Baja",'Mapa final SI'!$P$61="Mayor"),CONCATENATE("R",'Mapa final SI'!$A$61),"")</f>
        <v/>
      </c>
      <c r="AC36" s="632"/>
      <c r="AD36" s="632" t="str">
        <f>IF(AND('Mapa final SI'!$L$67="Baja",'Mapa final SI'!$P$67="Mayor"),CONCATENATE("R",'Mapa final SI'!$A$67),"")</f>
        <v/>
      </c>
      <c r="AE36" s="632"/>
      <c r="AF36" s="632" t="str">
        <f>IF(AND('Mapa final SI'!$L$73="Baja",'Mapa final SI'!$P$73="Mayor"),CONCATENATE("R",'Mapa final SI'!$A$73),"")</f>
        <v/>
      </c>
      <c r="AG36" s="635"/>
      <c r="AH36" s="637" t="str">
        <f>IF(AND('Mapa final SI'!$L$61="Baja",'Mapa final SI'!$P$61="Catastrófico"),CONCATENATE("R",'Mapa final SI'!$A$61),"")</f>
        <v/>
      </c>
      <c r="AI36" s="638"/>
      <c r="AJ36" s="638" t="str">
        <f>IF(AND('Mapa final SI'!$L$67="Baja",'Mapa final SI'!$P$67="Catastrófico"),CONCATENATE("R",'Mapa final SI'!$A$67),"")</f>
        <v/>
      </c>
      <c r="AK36" s="638"/>
      <c r="AL36" s="638" t="str">
        <f>IF(AND('Mapa final SI'!$L$73="Baja",'Mapa final SI'!$P$73="Catastrófico"),CONCATENATE("R",'Mapa final SI'!$A$73),"")</f>
        <v/>
      </c>
      <c r="AM36" s="641"/>
      <c r="AN36" s="15"/>
      <c r="AO36" s="670"/>
      <c r="AP36" s="671"/>
      <c r="AQ36" s="671"/>
      <c r="AR36" s="671"/>
      <c r="AS36" s="671"/>
      <c r="AT36" s="67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05"/>
      <c r="C37" s="705"/>
      <c r="D37" s="706"/>
      <c r="E37" s="627"/>
      <c r="F37" s="628"/>
      <c r="G37" s="628"/>
      <c r="H37" s="628"/>
      <c r="I37" s="628"/>
      <c r="J37" s="645"/>
      <c r="K37" s="646"/>
      <c r="L37" s="646"/>
      <c r="M37" s="646"/>
      <c r="N37" s="646"/>
      <c r="O37" s="648"/>
      <c r="P37" s="652"/>
      <c r="Q37" s="652"/>
      <c r="R37" s="652"/>
      <c r="S37" s="652"/>
      <c r="T37" s="652"/>
      <c r="U37" s="654"/>
      <c r="V37" s="651"/>
      <c r="W37" s="652"/>
      <c r="X37" s="652"/>
      <c r="Y37" s="652"/>
      <c r="Z37" s="652"/>
      <c r="AA37" s="654"/>
      <c r="AB37" s="633"/>
      <c r="AC37" s="634"/>
      <c r="AD37" s="634"/>
      <c r="AE37" s="634"/>
      <c r="AF37" s="634"/>
      <c r="AG37" s="636"/>
      <c r="AH37" s="639"/>
      <c r="AI37" s="640"/>
      <c r="AJ37" s="640"/>
      <c r="AK37" s="640"/>
      <c r="AL37" s="640"/>
      <c r="AM37" s="642"/>
      <c r="AN37" s="15"/>
      <c r="AO37" s="673"/>
      <c r="AP37" s="674"/>
      <c r="AQ37" s="674"/>
      <c r="AR37" s="674"/>
      <c r="AS37" s="674"/>
      <c r="AT37" s="67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05"/>
      <c r="C38" s="705"/>
      <c r="D38" s="706"/>
      <c r="E38" s="621" t="s">
        <v>568</v>
      </c>
      <c r="F38" s="622"/>
      <c r="G38" s="622"/>
      <c r="H38" s="622"/>
      <c r="I38" s="623"/>
      <c r="J38" s="663" t="str">
        <f>IF(AND('Mapa final SI'!$L$10="Muy Baja",'Mapa final SI'!$P$10="Leve"),CONCATENATE("R",'Mapa final SI'!$A$10),"")</f>
        <v>R1</v>
      </c>
      <c r="K38" s="664"/>
      <c r="L38" s="664" t="str">
        <f>IF(AND('Mapa final SI'!$L$13="Muy Baja",'Mapa final SI'!$P$13="Leve"),CONCATENATE("R",'Mapa final SI'!$A$13),"")</f>
        <v/>
      </c>
      <c r="M38" s="664"/>
      <c r="N38" s="664" t="str">
        <f>IF(AND('Mapa final SI'!$L$19="Muy Baja",'Mapa final SI'!$P$19="Leve"),CONCATENATE("R",'Mapa final SI'!$A$19),"")</f>
        <v/>
      </c>
      <c r="O38" s="665"/>
      <c r="P38" s="663" t="str">
        <f>IF(AND('Mapa final SI'!$L$10="Muy Baja",'Mapa final SI'!$P$10="Menor"),CONCATENATE("R",'Mapa final SI'!$A$10),"")</f>
        <v/>
      </c>
      <c r="Q38" s="664"/>
      <c r="R38" s="664" t="str">
        <f>IF(AND('Mapa final SI'!$L$13="Muy Baja",'Mapa final SI'!$P$13="Menor"),CONCATENATE("R",'Mapa final SI'!$A$13),"")</f>
        <v/>
      </c>
      <c r="S38" s="664"/>
      <c r="T38" s="664" t="str">
        <f>IF(AND('Mapa final SI'!$L$19="Muy Baja",'Mapa final SI'!$P$19="Menor"),CONCATENATE("R",'Mapa final SI'!$A$19),"")</f>
        <v/>
      </c>
      <c r="U38" s="665"/>
      <c r="V38" s="657" t="str">
        <f>IF(AND('Mapa final SI'!$L$10="Muy Baja",'Mapa final SI'!$P$10="Moderado"),CONCATENATE("R",'Mapa final SI'!$A$10),"")</f>
        <v/>
      </c>
      <c r="W38" s="658"/>
      <c r="X38" s="658" t="str">
        <f>IF(AND('Mapa final SI'!$L$13="Muy Baja",'Mapa final SI'!$P$13="Moderado"),CONCATENATE("R",'Mapa final SI'!$A$13),"")</f>
        <v/>
      </c>
      <c r="Y38" s="658"/>
      <c r="Z38" s="658" t="str">
        <f>IF(AND('Mapa final SI'!$L$19="Muy Baja",'Mapa final SI'!$P$19="Moderado"),CONCATENATE("R",'Mapa final SI'!$A$19),"")</f>
        <v/>
      </c>
      <c r="AA38" s="659"/>
      <c r="AB38" s="660" t="str">
        <f>IF(AND('Mapa final SI'!$L$10="Muy Baja",'Mapa final SI'!$P$10="Mayor"),CONCATENATE("R",'Mapa final SI'!$A$10),"")</f>
        <v/>
      </c>
      <c r="AC38" s="661"/>
      <c r="AD38" s="661" t="str">
        <f>IF(AND('Mapa final SI'!$L$13="Muy Baja",'Mapa final SI'!$P$13="Mayor"),CONCATENATE("R",'Mapa final SI'!$A$13),"")</f>
        <v/>
      </c>
      <c r="AE38" s="661"/>
      <c r="AF38" s="661" t="str">
        <f>IF(AND('Mapa final SI'!$L$19="Muy Baja",'Mapa final SI'!$P$19="Mayor"),CONCATENATE("R",'Mapa final SI'!$A$19),"")</f>
        <v/>
      </c>
      <c r="AG38" s="662"/>
      <c r="AH38" s="666" t="str">
        <f>IF(AND('Mapa final SI'!$L$10="Muy Baja",'Mapa final SI'!$P$10="Catastrófico"),CONCATENATE("R",'Mapa final SI'!$A$10),"")</f>
        <v/>
      </c>
      <c r="AI38" s="655"/>
      <c r="AJ38" s="655" t="str">
        <f>IF(AND('Mapa final SI'!$L$13="Muy Baja",'Mapa final SI'!$P$13="Catastrófico"),CONCATENATE("R",'Mapa final SI'!$A$13),"")</f>
        <v/>
      </c>
      <c r="AK38" s="655"/>
      <c r="AL38" s="655" t="str">
        <f>IF(AND('Mapa final SI'!$L$19="Muy Baja",'Mapa final SI'!$P$19="Catastrófico"),CONCATENATE("R",'Mapa final SI'!$A$19),"")</f>
        <v/>
      </c>
      <c r="AM38" s="65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05"/>
      <c r="C39" s="705"/>
      <c r="D39" s="706"/>
      <c r="E39" s="624"/>
      <c r="F39" s="625"/>
      <c r="G39" s="625"/>
      <c r="H39" s="625"/>
      <c r="I39" s="626"/>
      <c r="J39" s="643"/>
      <c r="K39" s="644"/>
      <c r="L39" s="644"/>
      <c r="M39" s="644"/>
      <c r="N39" s="644"/>
      <c r="O39" s="647"/>
      <c r="P39" s="643"/>
      <c r="Q39" s="644"/>
      <c r="R39" s="644"/>
      <c r="S39" s="644"/>
      <c r="T39" s="644"/>
      <c r="U39" s="647"/>
      <c r="V39" s="649"/>
      <c r="W39" s="650"/>
      <c r="X39" s="650"/>
      <c r="Y39" s="650"/>
      <c r="Z39" s="650"/>
      <c r="AA39" s="653"/>
      <c r="AB39" s="631"/>
      <c r="AC39" s="632"/>
      <c r="AD39" s="632"/>
      <c r="AE39" s="632"/>
      <c r="AF39" s="632"/>
      <c r="AG39" s="635"/>
      <c r="AH39" s="637"/>
      <c r="AI39" s="638"/>
      <c r="AJ39" s="638"/>
      <c r="AK39" s="638"/>
      <c r="AL39" s="638"/>
      <c r="AM39" s="64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05"/>
      <c r="C40" s="705"/>
      <c r="D40" s="706"/>
      <c r="E40" s="624"/>
      <c r="F40" s="625"/>
      <c r="G40" s="625"/>
      <c r="H40" s="625"/>
      <c r="I40" s="626"/>
      <c r="J40" s="643" t="str">
        <f>IF(AND('Mapa final SI'!$L$25="Muy Baja",'Mapa final SI'!$P$25="Leve"),CONCATENATE("R",'Mapa final SI'!$A$25),"")</f>
        <v/>
      </c>
      <c r="K40" s="644"/>
      <c r="L40" s="644" t="str">
        <f>IF(AND('Mapa final SI'!$L$31="Muy Baja",'Mapa final SI'!$P$31="Leve"),CONCATENATE("R",'Mapa final SI'!$A$31),"")</f>
        <v/>
      </c>
      <c r="M40" s="644"/>
      <c r="N40" s="644" t="str">
        <f>IF(AND('Mapa final SI'!$L$37="Muy Baja",'Mapa final SI'!$P$37="Leve"),CONCATENATE("R",'Mapa final SI'!$A$37),"")</f>
        <v/>
      </c>
      <c r="O40" s="647"/>
      <c r="P40" s="643" t="str">
        <f>IF(AND('Mapa final SI'!$L$25="Muy Baja",'Mapa final SI'!$P$25="Menor"),CONCATENATE("R",'Mapa final SI'!$A$25),"")</f>
        <v/>
      </c>
      <c r="Q40" s="644"/>
      <c r="R40" s="644" t="str">
        <f>IF(AND('Mapa final SI'!$L$31="Muy Baja",'Mapa final SI'!$P$31="Menor"),CONCATENATE("R",'Mapa final SI'!$A$31),"")</f>
        <v/>
      </c>
      <c r="S40" s="644"/>
      <c r="T40" s="644" t="str">
        <f>IF(AND('Mapa final SI'!$L$37="Muy Baja",'Mapa final SI'!$P$37="Menor"),CONCATENATE("R",'Mapa final SI'!$A$37),"")</f>
        <v/>
      </c>
      <c r="U40" s="647"/>
      <c r="V40" s="649" t="str">
        <f>IF(AND('Mapa final SI'!$L$25="Muy Baja",'Mapa final SI'!$P$25="Moderado"),CONCATENATE("R",'Mapa final SI'!$A$25),"")</f>
        <v/>
      </c>
      <c r="W40" s="650"/>
      <c r="X40" s="650" t="str">
        <f>IF(AND('Mapa final SI'!$L$31="Muy Baja",'Mapa final SI'!$P$31="Moderado"),CONCATENATE("R",'Mapa final SI'!$A$31),"")</f>
        <v/>
      </c>
      <c r="Y40" s="650"/>
      <c r="Z40" s="650" t="str">
        <f>IF(AND('Mapa final SI'!$L$37="Muy Baja",'Mapa final SI'!$P$37="Moderado"),CONCATENATE("R",'Mapa final SI'!$A$37),"")</f>
        <v/>
      </c>
      <c r="AA40" s="653"/>
      <c r="AB40" s="631" t="str">
        <f>IF(AND('Mapa final SI'!$L$25="Muy Baja",'Mapa final SI'!$P$25="Mayor"),CONCATENATE("R",'Mapa final SI'!$A$25),"")</f>
        <v/>
      </c>
      <c r="AC40" s="632"/>
      <c r="AD40" s="632" t="str">
        <f>IF(AND('Mapa final SI'!$L$31="Muy Baja",'Mapa final SI'!$P$31="Mayor"),CONCATENATE("R",'Mapa final SI'!$A$31),"")</f>
        <v/>
      </c>
      <c r="AE40" s="632"/>
      <c r="AF40" s="632" t="str">
        <f>IF(AND('Mapa final SI'!$L$37="Muy Baja",'Mapa final SI'!$P$37="Mayor"),CONCATENATE("R",'Mapa final SI'!$A$37),"")</f>
        <v/>
      </c>
      <c r="AG40" s="635"/>
      <c r="AH40" s="637" t="str">
        <f>IF(AND('Mapa final SI'!$L$25="Muy Baja",'Mapa final SI'!$P$25="Catastrófico"),CONCATENATE("R",'Mapa final SI'!$A$25),"")</f>
        <v/>
      </c>
      <c r="AI40" s="638"/>
      <c r="AJ40" s="638" t="str">
        <f>IF(AND('Mapa final SI'!$L$31="Muy Baja",'Mapa final SI'!$P$31="Catastrófico"),CONCATENATE("R",'Mapa final SI'!$A$31),"")</f>
        <v/>
      </c>
      <c r="AK40" s="638"/>
      <c r="AL40" s="638" t="str">
        <f>IF(AND('Mapa final SI'!$L$37="Muy Baja",'Mapa final SI'!$P$37="Catastrófico"),CONCATENATE("R",'Mapa final SI'!$A$37),"")</f>
        <v/>
      </c>
      <c r="AM40" s="64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05"/>
      <c r="C41" s="705"/>
      <c r="D41" s="706"/>
      <c r="E41" s="624"/>
      <c r="F41" s="625"/>
      <c r="G41" s="625"/>
      <c r="H41" s="625"/>
      <c r="I41" s="626"/>
      <c r="J41" s="643"/>
      <c r="K41" s="644"/>
      <c r="L41" s="644"/>
      <c r="M41" s="644"/>
      <c r="N41" s="644"/>
      <c r="O41" s="647"/>
      <c r="P41" s="643"/>
      <c r="Q41" s="644"/>
      <c r="R41" s="644"/>
      <c r="S41" s="644"/>
      <c r="T41" s="644"/>
      <c r="U41" s="647"/>
      <c r="V41" s="649"/>
      <c r="W41" s="650"/>
      <c r="X41" s="650"/>
      <c r="Y41" s="650"/>
      <c r="Z41" s="650"/>
      <c r="AA41" s="653"/>
      <c r="AB41" s="631"/>
      <c r="AC41" s="632"/>
      <c r="AD41" s="632"/>
      <c r="AE41" s="632"/>
      <c r="AF41" s="632"/>
      <c r="AG41" s="635"/>
      <c r="AH41" s="637"/>
      <c r="AI41" s="638"/>
      <c r="AJ41" s="638"/>
      <c r="AK41" s="638"/>
      <c r="AL41" s="638"/>
      <c r="AM41" s="64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05"/>
      <c r="C42" s="705"/>
      <c r="D42" s="706"/>
      <c r="E42" s="624"/>
      <c r="F42" s="625"/>
      <c r="G42" s="625"/>
      <c r="H42" s="625"/>
      <c r="I42" s="626"/>
      <c r="J42" s="643" t="str">
        <f>IF(AND('Mapa final SI'!$L$43="Muy Baja",'Mapa final SI'!$P$43="Leve"),CONCATENATE("R",'Mapa final SI'!$A$43),"")</f>
        <v/>
      </c>
      <c r="K42" s="644"/>
      <c r="L42" s="644" t="str">
        <f>IF(AND('Mapa final SI'!$L$49="Muy Baja",'Mapa final SI'!$P$49="Leve"),CONCATENATE("R",'Mapa final SI'!$A$49),"")</f>
        <v/>
      </c>
      <c r="M42" s="644"/>
      <c r="N42" s="644" t="str">
        <f>IF(AND('Mapa final SI'!$L$55="Muy Baja",'Mapa final SI'!$P$55="Leve"),CONCATENATE("R",'Mapa final SI'!$A$55),"")</f>
        <v/>
      </c>
      <c r="O42" s="647"/>
      <c r="P42" s="643" t="str">
        <f>IF(AND('Mapa final SI'!$L$43="Muy Baja",'Mapa final SI'!$P$43="Menor"),CONCATENATE("R",'Mapa final SI'!$A$43),"")</f>
        <v/>
      </c>
      <c r="Q42" s="644"/>
      <c r="R42" s="644" t="str">
        <f>IF(AND('Mapa final SI'!$L$49="Muy Baja",'Mapa final SI'!$P$49="Menor"),CONCATENATE("R",'Mapa final SI'!$A$49),"")</f>
        <v/>
      </c>
      <c r="S42" s="644"/>
      <c r="T42" s="644" t="str">
        <f>IF(AND('Mapa final SI'!$L$55="Muy Baja",'Mapa final SI'!$P$55="Menor"),CONCATENATE("R",'Mapa final SI'!$A$55),"")</f>
        <v/>
      </c>
      <c r="U42" s="647"/>
      <c r="V42" s="649" t="str">
        <f>IF(AND('Mapa final SI'!$L$43="Muy Baja",'Mapa final SI'!$P$43="Moderado"),CONCATENATE("R",'Mapa final SI'!$A$43),"")</f>
        <v/>
      </c>
      <c r="W42" s="650"/>
      <c r="X42" s="650" t="str">
        <f>IF(AND('Mapa final SI'!$L$49="Muy Baja",'Mapa final SI'!$P$49="Moderado"),CONCATENATE("R",'Mapa final SI'!$A$49),"")</f>
        <v/>
      </c>
      <c r="Y42" s="650"/>
      <c r="Z42" s="650" t="str">
        <f>IF(AND('Mapa final SI'!$L$55="Muy Baja",'Mapa final SI'!$P$55="Moderado"),CONCATENATE("R",'Mapa final SI'!$A$55),"")</f>
        <v/>
      </c>
      <c r="AA42" s="653"/>
      <c r="AB42" s="631" t="str">
        <f>IF(AND('Mapa final SI'!$L$43="Muy Baja",'Mapa final SI'!$P$43="Mayor"),CONCATENATE("R",'Mapa final SI'!$A$43),"")</f>
        <v/>
      </c>
      <c r="AC42" s="632"/>
      <c r="AD42" s="632" t="str">
        <f>IF(AND('Mapa final SI'!$L$49="Muy Baja",'Mapa final SI'!$P$49="Mayor"),CONCATENATE("R",'Mapa final SI'!$A$49),"")</f>
        <v/>
      </c>
      <c r="AE42" s="632"/>
      <c r="AF42" s="632" t="str">
        <f>IF(AND('Mapa final SI'!$L$55="Muy Baja",'Mapa final SI'!$P$55="Mayor"),CONCATENATE("R",'Mapa final SI'!$A$55),"")</f>
        <v/>
      </c>
      <c r="AG42" s="635"/>
      <c r="AH42" s="637" t="str">
        <f>IF(AND('Mapa final SI'!$L$43="Muy Baja",'Mapa final SI'!$P$43="Catastrófico"),CONCATENATE("R",'Mapa final SI'!$A$43),"")</f>
        <v/>
      </c>
      <c r="AI42" s="638"/>
      <c r="AJ42" s="638" t="str">
        <f>IF(AND('Mapa final SI'!$L$49="Muy Baja",'Mapa final SI'!$P$49="Catastrófico"),CONCATENATE("R",'Mapa final SI'!$A$49),"")</f>
        <v/>
      </c>
      <c r="AK42" s="638"/>
      <c r="AL42" s="638" t="str">
        <f>IF(AND('Mapa final SI'!$L$55="Muy Baja",'Mapa final SI'!$P$55="Catastrófico"),CONCATENATE("R",'Mapa final SI'!$A$55),"")</f>
        <v/>
      </c>
      <c r="AM42" s="64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05"/>
      <c r="C43" s="705"/>
      <c r="D43" s="706"/>
      <c r="E43" s="624"/>
      <c r="F43" s="625"/>
      <c r="G43" s="625"/>
      <c r="H43" s="625"/>
      <c r="I43" s="626"/>
      <c r="J43" s="643"/>
      <c r="K43" s="644"/>
      <c r="L43" s="644"/>
      <c r="M43" s="644"/>
      <c r="N43" s="644"/>
      <c r="O43" s="647"/>
      <c r="P43" s="643"/>
      <c r="Q43" s="644"/>
      <c r="R43" s="644"/>
      <c r="S43" s="644"/>
      <c r="T43" s="644"/>
      <c r="U43" s="647"/>
      <c r="V43" s="649"/>
      <c r="W43" s="650"/>
      <c r="X43" s="650"/>
      <c r="Y43" s="650"/>
      <c r="Z43" s="650"/>
      <c r="AA43" s="653"/>
      <c r="AB43" s="631"/>
      <c r="AC43" s="632"/>
      <c r="AD43" s="632"/>
      <c r="AE43" s="632"/>
      <c r="AF43" s="632"/>
      <c r="AG43" s="635"/>
      <c r="AH43" s="637"/>
      <c r="AI43" s="638"/>
      <c r="AJ43" s="638"/>
      <c r="AK43" s="638"/>
      <c r="AL43" s="638"/>
      <c r="AM43" s="64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05"/>
      <c r="C44" s="705"/>
      <c r="D44" s="706"/>
      <c r="E44" s="624"/>
      <c r="F44" s="625"/>
      <c r="G44" s="625"/>
      <c r="H44" s="625"/>
      <c r="I44" s="626"/>
      <c r="J44" s="643" t="str">
        <f>IF(AND('Mapa final SI'!$L$61="Muy Baja",'Mapa final SI'!$P$61="Leve"),CONCATENATE("R",'Mapa final SI'!$A$61),"")</f>
        <v/>
      </c>
      <c r="K44" s="644"/>
      <c r="L44" s="644" t="str">
        <f>IF(AND('Mapa final SI'!$L$67="Muy Baja",'Mapa final SI'!$P$67="Leve"),CONCATENATE("R",'Mapa final SI'!$A$67),"")</f>
        <v/>
      </c>
      <c r="M44" s="644"/>
      <c r="N44" s="644" t="str">
        <f>IF(AND('Mapa final SI'!$L$73="Muy Baja",'Mapa final SI'!$P$73="Leve"),CONCATENATE("R",'Mapa final SI'!$A$73),"")</f>
        <v/>
      </c>
      <c r="O44" s="647"/>
      <c r="P44" s="643" t="str">
        <f>IF(AND('Mapa final SI'!$L$61="Muy Baja",'Mapa final SI'!$P$61="Menor"),CONCATENATE("R",'Mapa final SI'!$A$61),"")</f>
        <v/>
      </c>
      <c r="Q44" s="644"/>
      <c r="R44" s="644" t="str">
        <f>IF(AND('Mapa final SI'!$L$67="Muy Baja",'Mapa final SI'!$P$67="Menor"),CONCATENATE("R",'Mapa final SI'!$A$67),"")</f>
        <v/>
      </c>
      <c r="S44" s="644"/>
      <c r="T44" s="644" t="str">
        <f>IF(AND('Mapa final SI'!$L$73="Muy Baja",'Mapa final SI'!$P$73="Menor"),CONCATENATE("R",'Mapa final SI'!$A$73),"")</f>
        <v/>
      </c>
      <c r="U44" s="647"/>
      <c r="V44" s="649" t="str">
        <f>IF(AND('Mapa final SI'!$L$61="Muy Baja",'Mapa final SI'!$P$61="Moderado"),CONCATENATE("R",'Mapa final SI'!$A$61),"")</f>
        <v/>
      </c>
      <c r="W44" s="650"/>
      <c r="X44" s="650" t="str">
        <f>IF(AND('Mapa final SI'!$L$67="Muy Baja",'Mapa final SI'!$P$67="Moderado"),CONCATENATE("R",'Mapa final SI'!$A$67),"")</f>
        <v/>
      </c>
      <c r="Y44" s="650"/>
      <c r="Z44" s="650" t="str">
        <f>IF(AND('Mapa final SI'!$L$73="Muy Baja",'Mapa final SI'!$P$73="Moderado"),CONCATENATE("R",'Mapa final SI'!$A$73),"")</f>
        <v/>
      </c>
      <c r="AA44" s="653"/>
      <c r="AB44" s="631" t="str">
        <f>IF(AND('Mapa final SI'!$L$61="Muy Baja",'Mapa final SI'!$P$61="Mayor"),CONCATENATE("R",'Mapa final SI'!$A$61),"")</f>
        <v/>
      </c>
      <c r="AC44" s="632"/>
      <c r="AD44" s="632" t="str">
        <f>IF(AND('Mapa final SI'!$L$67="Muy Baja",'Mapa final SI'!$P$67="Mayor"),CONCATENATE("R",'Mapa final SI'!$A$67),"")</f>
        <v/>
      </c>
      <c r="AE44" s="632"/>
      <c r="AF44" s="632" t="str">
        <f>IF(AND('Mapa final SI'!$L$73="Muy Baja",'Mapa final SI'!$P$73="Mayor"),CONCATENATE("R",'Mapa final SI'!$A$73),"")</f>
        <v/>
      </c>
      <c r="AG44" s="635"/>
      <c r="AH44" s="637" t="str">
        <f>IF(AND('Mapa final SI'!$L$61="Muy Baja",'Mapa final SI'!$P$61="Catastrófico"),CONCATENATE("R",'Mapa final SI'!$A$61),"")</f>
        <v/>
      </c>
      <c r="AI44" s="638"/>
      <c r="AJ44" s="638" t="str">
        <f>IF(AND('Mapa final SI'!$L$67="Muy Baja",'Mapa final SI'!$P$67="Catastrófico"),CONCATENATE("R",'Mapa final SI'!$A$67),"")</f>
        <v/>
      </c>
      <c r="AK44" s="638"/>
      <c r="AL44" s="638" t="str">
        <f>IF(AND('Mapa final'!$L$76="Muy Baja",'Mapa final'!$P$76="Catastrófico"),CONCATENATE("R",'Mapa final'!$A$76),"")</f>
        <v/>
      </c>
      <c r="AM44" s="64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05"/>
      <c r="C45" s="705"/>
      <c r="D45" s="706"/>
      <c r="E45" s="627"/>
      <c r="F45" s="628"/>
      <c r="G45" s="628"/>
      <c r="H45" s="628"/>
      <c r="I45" s="629"/>
      <c r="J45" s="645"/>
      <c r="K45" s="646"/>
      <c r="L45" s="646"/>
      <c r="M45" s="646"/>
      <c r="N45" s="646"/>
      <c r="O45" s="648"/>
      <c r="P45" s="645"/>
      <c r="Q45" s="646"/>
      <c r="R45" s="646"/>
      <c r="S45" s="646"/>
      <c r="T45" s="646"/>
      <c r="U45" s="648"/>
      <c r="V45" s="651"/>
      <c r="W45" s="652"/>
      <c r="X45" s="652"/>
      <c r="Y45" s="652"/>
      <c r="Z45" s="652"/>
      <c r="AA45" s="654"/>
      <c r="AB45" s="633"/>
      <c r="AC45" s="634"/>
      <c r="AD45" s="634"/>
      <c r="AE45" s="634"/>
      <c r="AF45" s="634"/>
      <c r="AG45" s="636"/>
      <c r="AH45" s="639"/>
      <c r="AI45" s="640"/>
      <c r="AJ45" s="640"/>
      <c r="AK45" s="640"/>
      <c r="AL45" s="640"/>
      <c r="AM45" s="64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1" t="s">
        <v>569</v>
      </c>
      <c r="K46" s="622"/>
      <c r="L46" s="622"/>
      <c r="M46" s="622"/>
      <c r="N46" s="622"/>
      <c r="O46" s="623"/>
      <c r="P46" s="621" t="s">
        <v>570</v>
      </c>
      <c r="Q46" s="622"/>
      <c r="R46" s="622"/>
      <c r="S46" s="622"/>
      <c r="T46" s="622"/>
      <c r="U46" s="623"/>
      <c r="V46" s="621" t="s">
        <v>571</v>
      </c>
      <c r="W46" s="622"/>
      <c r="X46" s="622"/>
      <c r="Y46" s="622"/>
      <c r="Z46" s="622"/>
      <c r="AA46" s="623"/>
      <c r="AB46" s="621" t="s">
        <v>572</v>
      </c>
      <c r="AC46" s="630"/>
      <c r="AD46" s="622"/>
      <c r="AE46" s="622"/>
      <c r="AF46" s="622"/>
      <c r="AG46" s="623"/>
      <c r="AH46" s="621" t="s">
        <v>573</v>
      </c>
      <c r="AI46" s="622"/>
      <c r="AJ46" s="622"/>
      <c r="AK46" s="622"/>
      <c r="AL46" s="622"/>
      <c r="AM46" s="62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4"/>
      <c r="K47" s="625"/>
      <c r="L47" s="625"/>
      <c r="M47" s="625"/>
      <c r="N47" s="625"/>
      <c r="O47" s="626"/>
      <c r="P47" s="624"/>
      <c r="Q47" s="625"/>
      <c r="R47" s="625"/>
      <c r="S47" s="625"/>
      <c r="T47" s="625"/>
      <c r="U47" s="626"/>
      <c r="V47" s="624"/>
      <c r="W47" s="625"/>
      <c r="X47" s="625"/>
      <c r="Y47" s="625"/>
      <c r="Z47" s="625"/>
      <c r="AA47" s="626"/>
      <c r="AB47" s="624"/>
      <c r="AC47" s="625"/>
      <c r="AD47" s="625"/>
      <c r="AE47" s="625"/>
      <c r="AF47" s="625"/>
      <c r="AG47" s="626"/>
      <c r="AH47" s="624"/>
      <c r="AI47" s="625"/>
      <c r="AJ47" s="625"/>
      <c r="AK47" s="625"/>
      <c r="AL47" s="625"/>
      <c r="AM47" s="62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4"/>
      <c r="K48" s="625"/>
      <c r="L48" s="625"/>
      <c r="M48" s="625"/>
      <c r="N48" s="625"/>
      <c r="O48" s="626"/>
      <c r="P48" s="624"/>
      <c r="Q48" s="625"/>
      <c r="R48" s="625"/>
      <c r="S48" s="625"/>
      <c r="T48" s="625"/>
      <c r="U48" s="626"/>
      <c r="V48" s="624"/>
      <c r="W48" s="625"/>
      <c r="X48" s="625"/>
      <c r="Y48" s="625"/>
      <c r="Z48" s="625"/>
      <c r="AA48" s="626"/>
      <c r="AB48" s="624"/>
      <c r="AC48" s="625"/>
      <c r="AD48" s="625"/>
      <c r="AE48" s="625"/>
      <c r="AF48" s="625"/>
      <c r="AG48" s="626"/>
      <c r="AH48" s="624"/>
      <c r="AI48" s="625"/>
      <c r="AJ48" s="625"/>
      <c r="AK48" s="625"/>
      <c r="AL48" s="625"/>
      <c r="AM48" s="62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4"/>
      <c r="K49" s="625"/>
      <c r="L49" s="625"/>
      <c r="M49" s="625"/>
      <c r="N49" s="625"/>
      <c r="O49" s="626"/>
      <c r="P49" s="624"/>
      <c r="Q49" s="625"/>
      <c r="R49" s="625"/>
      <c r="S49" s="625"/>
      <c r="T49" s="625"/>
      <c r="U49" s="626"/>
      <c r="V49" s="624"/>
      <c r="W49" s="625"/>
      <c r="X49" s="625"/>
      <c r="Y49" s="625"/>
      <c r="Z49" s="625"/>
      <c r="AA49" s="626"/>
      <c r="AB49" s="624"/>
      <c r="AC49" s="625"/>
      <c r="AD49" s="625"/>
      <c r="AE49" s="625"/>
      <c r="AF49" s="625"/>
      <c r="AG49" s="626"/>
      <c r="AH49" s="624"/>
      <c r="AI49" s="625"/>
      <c r="AJ49" s="625"/>
      <c r="AK49" s="625"/>
      <c r="AL49" s="625"/>
      <c r="AM49" s="62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4"/>
      <c r="K50" s="625"/>
      <c r="L50" s="625"/>
      <c r="M50" s="625"/>
      <c r="N50" s="625"/>
      <c r="O50" s="626"/>
      <c r="P50" s="624"/>
      <c r="Q50" s="625"/>
      <c r="R50" s="625"/>
      <c r="S50" s="625"/>
      <c r="T50" s="625"/>
      <c r="U50" s="626"/>
      <c r="V50" s="624"/>
      <c r="W50" s="625"/>
      <c r="X50" s="625"/>
      <c r="Y50" s="625"/>
      <c r="Z50" s="625"/>
      <c r="AA50" s="626"/>
      <c r="AB50" s="624"/>
      <c r="AC50" s="625"/>
      <c r="AD50" s="625"/>
      <c r="AE50" s="625"/>
      <c r="AF50" s="625"/>
      <c r="AG50" s="626"/>
      <c r="AH50" s="624"/>
      <c r="AI50" s="625"/>
      <c r="AJ50" s="625"/>
      <c r="AK50" s="625"/>
      <c r="AL50" s="625"/>
      <c r="AM50" s="62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7"/>
      <c r="K51" s="628"/>
      <c r="L51" s="628"/>
      <c r="M51" s="628"/>
      <c r="N51" s="628"/>
      <c r="O51" s="629"/>
      <c r="P51" s="627"/>
      <c r="Q51" s="628"/>
      <c r="R51" s="628"/>
      <c r="S51" s="628"/>
      <c r="T51" s="628"/>
      <c r="U51" s="629"/>
      <c r="V51" s="627"/>
      <c r="W51" s="628"/>
      <c r="X51" s="628"/>
      <c r="Y51" s="628"/>
      <c r="Z51" s="628"/>
      <c r="AA51" s="629"/>
      <c r="AB51" s="627"/>
      <c r="AC51" s="628"/>
      <c r="AD51" s="628"/>
      <c r="AE51" s="628"/>
      <c r="AF51" s="628"/>
      <c r="AG51" s="629"/>
      <c r="AH51" s="627"/>
      <c r="AI51" s="628"/>
      <c r="AJ51" s="628"/>
      <c r="AK51" s="628"/>
      <c r="AL51" s="628"/>
      <c r="AM51" s="62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APy9cICe8bunsVU0ykdvde5acD15urqI+DcDjzALt3i9AUhotzIPEk0+neHVfmZpgIpJ6f2STfzyXqM2px9F+Q==" saltValue="T4vMJYRoFnPB0m7+1BqYb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topLeftCell="AD1" zoomScale="75" zoomScaleNormal="25" workbookViewId="0">
      <selection activeCell="B6" sqref="B6:AM55"/>
    </sheetView>
  </sheetViews>
  <sheetFormatPr baseColWidth="10" defaultColWidth="11.42578125" defaultRowHeight="15" x14ac:dyDescent="0.2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7" t="s">
        <v>574</v>
      </c>
      <c r="C2" s="718"/>
      <c r="D2" s="718"/>
      <c r="E2" s="718"/>
      <c r="F2" s="718"/>
      <c r="G2" s="718"/>
      <c r="H2" s="718"/>
      <c r="I2" s="718"/>
      <c r="J2" s="704" t="s">
        <v>463</v>
      </c>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8"/>
      <c r="C3" s="718"/>
      <c r="D3" s="718"/>
      <c r="E3" s="718"/>
      <c r="F3" s="718"/>
      <c r="G3" s="718"/>
      <c r="H3" s="718"/>
      <c r="I3" s="718"/>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8"/>
      <c r="C4" s="718"/>
      <c r="D4" s="718"/>
      <c r="E4" s="718"/>
      <c r="F4" s="718"/>
      <c r="G4" s="718"/>
      <c r="H4" s="718"/>
      <c r="I4" s="718"/>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05" t="s">
        <v>560</v>
      </c>
      <c r="C6" s="705"/>
      <c r="D6" s="706"/>
      <c r="E6" s="707" t="s">
        <v>561</v>
      </c>
      <c r="F6" s="708"/>
      <c r="G6" s="708"/>
      <c r="H6" s="708"/>
      <c r="I6" s="709"/>
      <c r="J6" s="252" t="str">
        <f>IF(AND('Mapa final SI'!$AC$10="Muy Alta",'Mapa final SI'!$AE$10="Leve"),CONCATENATE("R1C",'Mapa final SI'!$S$10),"")</f>
        <v/>
      </c>
      <c r="K6" s="253" t="str">
        <f>IF(AND('Mapa final SI'!$AC$11="Muy Alta",'Mapa final SI'!$AE$11="Leve"),CONCATENATE("R1C",'Mapa final SI'!$S$11),"")</f>
        <v/>
      </c>
      <c r="L6" s="253" t="str">
        <f>IF(AND('Mapa final SI'!$AC$12="Muy Alta",'Mapa final SI'!$AE$12="Leve"),CONCATENATE("R1C",'Mapa final SI'!$S$12),"")</f>
        <v/>
      </c>
      <c r="M6" s="253" t="str">
        <f>IF(AND('Mapa final'!$AC$13="Muy Alta",'Mapa final'!$AE$13="Leve"),CONCATENATE("R1C",'Mapa final'!$S$13),"")</f>
        <v/>
      </c>
      <c r="N6" s="253" t="str">
        <f>IF(AND('Mapa final'!$AC$14="Muy Alta",'Mapa final'!$AE$14="Leve"),CONCATENATE("R1C",'Mapa final'!$S$14),"")</f>
        <v/>
      </c>
      <c r="O6" s="254" t="str">
        <f>IF(AND('Mapa final'!$AC$15="Muy Alta",'Mapa final'!$AE$15="Leve"),CONCATENATE("R1C",'Mapa final'!$S$15),"")</f>
        <v/>
      </c>
      <c r="P6" s="252" t="str">
        <f>IF(AND('Mapa final'!$AC$10="Muy Alta",'Mapa final'!$AE$10="Menor"),CONCATENATE("R1C",'Mapa final'!$S$10),"")</f>
        <v/>
      </c>
      <c r="Q6" s="253" t="str">
        <f>IF(AND('Mapa final'!$AC$11="Muy Alta",'Mapa final'!$AE$11="Menor"),CONCATENATE("R1C",'Mapa final'!$S$11),"")</f>
        <v/>
      </c>
      <c r="R6" s="253" t="str">
        <f>IF(AND('Mapa final'!$AC$12="Muy Alta",'Mapa final'!$AE$12="Menor"),CONCATENATE("R1C",'Mapa final'!$S$12),"")</f>
        <v/>
      </c>
      <c r="S6" s="253" t="str">
        <f>IF(AND('Mapa final'!$AC$13="Muy Alta",'Mapa final'!$AE$13="Menor"),CONCATENATE("R1C",'Mapa final'!$S$13),"")</f>
        <v/>
      </c>
      <c r="T6" s="253" t="str">
        <f>IF(AND('Mapa final'!$AC$14="Muy Alta",'Mapa final'!$AE$14="Menor"),CONCATENATE("R1C",'Mapa final'!$S$14),"")</f>
        <v/>
      </c>
      <c r="U6" s="254" t="str">
        <f>IF(AND('Mapa final'!$AC$15="Muy Alta",'Mapa final'!$AE$15="Menor"),CONCATENATE("R1C",'Mapa final'!$S$15),"")</f>
        <v/>
      </c>
      <c r="V6" s="252" t="str">
        <f>IF(AND('Mapa final'!$AC$10="Muy Alta",'Mapa final'!$AE$10="Moderado"),CONCATENATE("R1C",'Mapa final'!$S$10),"")</f>
        <v/>
      </c>
      <c r="W6" s="253" t="str">
        <f>IF(AND('Mapa final'!$AC$11="Muy Alta",'Mapa final'!$AE$11="Moderado"),CONCATENATE("R1C",'Mapa final'!$S$11),"")</f>
        <v/>
      </c>
      <c r="X6" s="253" t="str">
        <f>IF(AND('Mapa final'!$AC$12="Muy Alta",'Mapa final'!$AE$12="Moderado"),CONCATENATE("R1C",'Mapa final'!$S$12),"")</f>
        <v/>
      </c>
      <c r="Y6" s="253" t="str">
        <f>IF(AND('Mapa final'!$AC$13="Muy Alta",'Mapa final'!$AE$13="Moderado"),CONCATENATE("R1C",'Mapa final'!$S$13),"")</f>
        <v/>
      </c>
      <c r="Z6" s="253" t="str">
        <f>IF(AND('Mapa final'!$AC$14="Muy Alta",'Mapa final'!$AE$14="Moderado"),CONCATENATE("R1C",'Mapa final'!$S$14),"")</f>
        <v/>
      </c>
      <c r="AA6" s="254" t="str">
        <f>IF(AND('Mapa final'!$AC$15="Muy Alta",'Mapa final'!$AE$15="Moderado"),CONCATENATE("R1C",'Mapa final'!$S$15),"")</f>
        <v/>
      </c>
      <c r="AB6" s="252" t="str">
        <f>IF(AND('Mapa final SI'!$AC$10="Muy Alta",'Mapa final SI'!$AE$10="Mayor"),CONCATENATE("R1C",'Mapa final SI'!$S$10),"")</f>
        <v/>
      </c>
      <c r="AC6" s="253" t="str">
        <f>IF(AND('Mapa final'!$AC$11="Muy Alta",'Mapa final'!$AE$11="Mayor"),CONCATENATE("R1C",'Mapa final'!$S$11),"")</f>
        <v/>
      </c>
      <c r="AD6" s="253" t="str">
        <f>IF(AND('Mapa final'!$AC$12="Muy Alta",'Mapa final'!$AE$12="Mayor"),CONCATENATE("R1C",'Mapa final'!$S$12),"")</f>
        <v/>
      </c>
      <c r="AE6" s="253" t="str">
        <f>IF(AND('Mapa final'!$AC$13="Muy Alta",'Mapa final'!$AE$13="Mayor"),CONCATENATE("R1C",'Mapa final'!$S$13),"")</f>
        <v/>
      </c>
      <c r="AF6" s="253" t="str">
        <f>IF(AND('Mapa final'!$AC$14="Muy Alta",'Mapa final'!$AE$14="Mayor"),CONCATENATE("R1C",'Mapa final'!$S$14),"")</f>
        <v/>
      </c>
      <c r="AG6" s="254" t="str">
        <f>IF(AND('Mapa final'!$AC$15="Muy Alta",'Mapa final'!$AE$15="Mayor"),CONCATENATE("R1C",'Mapa final'!$S$15),"")</f>
        <v/>
      </c>
      <c r="AH6" s="255" t="str">
        <f>IF(AND('Mapa final'!$AC$10="Muy Alta",'Mapa final'!$AE$10="Catastrófico"),CONCATENATE("R1C",'Mapa final'!$S$10),"")</f>
        <v/>
      </c>
      <c r="AI6" s="256" t="str">
        <f>IF(AND('Mapa final'!$AC$11="Muy Alta",'Mapa final'!$AE$11="Catastrófico"),CONCATENATE("R1C",'Mapa final'!$S$11),"")</f>
        <v/>
      </c>
      <c r="AJ6" s="256" t="str">
        <f>IF(AND('Mapa final'!$AC$12="Muy Alta",'Mapa final'!$AE$12="Catastrófico"),CONCATENATE("R1C",'Mapa final'!$S$12),"")</f>
        <v/>
      </c>
      <c r="AK6" s="256" t="str">
        <f>IF(AND('Mapa final'!$AC$13="Muy Alta",'Mapa final'!$AE$13="Catastrófico"),CONCATENATE("R1C",'Mapa final'!$S$13),"")</f>
        <v/>
      </c>
      <c r="AL6" s="256" t="str">
        <f>IF(AND('Mapa final'!$AC$14="Muy Alta",'Mapa final'!$AE$14="Catastrófico"),CONCATENATE("R1C",'Mapa final'!$S$14),"")</f>
        <v/>
      </c>
      <c r="AM6" s="257" t="str">
        <f>IF(AND('Mapa final'!$AC$15="Muy Alta",'Mapa final'!$AE$15="Catastrófico"),CONCATENATE("R1C",'Mapa final'!$S$15),"")</f>
        <v/>
      </c>
      <c r="AN6" s="15"/>
      <c r="AO6" s="719" t="s">
        <v>562</v>
      </c>
      <c r="AP6" s="720"/>
      <c r="AQ6" s="720"/>
      <c r="AR6" s="720"/>
      <c r="AS6" s="720"/>
      <c r="AT6" s="72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05"/>
      <c r="C7" s="705"/>
      <c r="D7" s="706"/>
      <c r="E7" s="710"/>
      <c r="F7" s="711"/>
      <c r="G7" s="711"/>
      <c r="H7" s="711"/>
      <c r="I7" s="712"/>
      <c r="J7" s="258" t="str">
        <f>IF(AND('Mapa final SI'!$AC$13="Muy Alta",'Mapa final SI'!$AE$13="Leve"),CONCATENATE("R2C",'Mapa final SI'!$S$13),"")</f>
        <v/>
      </c>
      <c r="K7" s="259" t="str">
        <f>IF(AND('Mapa final SI'!$AC$14="Muy Alta",'Mapa final SI'!$AE$14="Leve"),CONCATENATE("R2C",'Mapa final SI'!$S$14),"")</f>
        <v/>
      </c>
      <c r="L7" s="259" t="str">
        <f>IF(AND('Mapa final SI'!$AC$15="Muy Alta",'Mapa final SI'!$AE$15="Leve"),CONCATENATE("R2C",'Mapa final SI'!$S$15),"")</f>
        <v/>
      </c>
      <c r="M7" s="259" t="str">
        <f>IF(AND('Mapa final SI'!$AC$16="Muy Alta",'Mapa final SI'!$AE$16="Leve"),CONCATENATE("R2C",'Mapa final SI'!$S$16),"")</f>
        <v/>
      </c>
      <c r="N7" s="259" t="str">
        <f>IF(AND('Mapa final SI'!$AC$17="Muy Alta",'Mapa final SI'!$AE$17="Leve"),CONCATENATE("R2C",'Mapa final SI'!$S$17),"")</f>
        <v/>
      </c>
      <c r="O7" s="260" t="str">
        <f>IF(AND('Mapa final SI'!$AC$18="Muy Alta",'Mapa final SI'!$AE$18="Leve"),CONCATENATE("R2C",'Mapa final SI'!$S$18),"")</f>
        <v/>
      </c>
      <c r="P7" s="258" t="str">
        <f>IF(AND('Mapa final SI'!$AC$13="Muy Alta",'Mapa final SI'!$AE$13="Menor"),CONCATENATE("R2C",'Mapa final SI'!$S$13),"")</f>
        <v/>
      </c>
      <c r="Q7" s="259" t="str">
        <f>IF(AND('Mapa final SI'!$AC$14="Muy Alta",'Mapa final SI'!$AE$14="Menor"),CONCATENATE("R2C",'Mapa final SI'!$S$14),"")</f>
        <v/>
      </c>
      <c r="R7" s="259" t="str">
        <f>IF(AND('Mapa final SI'!$AC$15="Muy Alta",'Mapa final SI'!$AE$15="Menor"),CONCATENATE("R2C",'Mapa final SI'!$S$15),"")</f>
        <v/>
      </c>
      <c r="S7" s="259" t="str">
        <f>IF(AND('Mapa final SI'!$AC$16="Muy Alta",'Mapa final SI'!$AE$16="Menor"),CONCATENATE("R2C",'Mapa final SI'!$S$16),"")</f>
        <v/>
      </c>
      <c r="T7" s="259" t="str">
        <f>IF(AND('Mapa final SI'!$AC$17="Muy Alta",'Mapa final SI'!$AE$17="Menor"),CONCATENATE("R2C",'Mapa final SI'!$S$17),"")</f>
        <v/>
      </c>
      <c r="U7" s="260" t="str">
        <f>IF(AND('Mapa final SI'!$AC$18="Muy Alta",'Mapa final SI'!$AE$18="Menor"),CONCATENATE("R2C",'Mapa final SI'!$S$18),"")</f>
        <v/>
      </c>
      <c r="V7" s="258" t="str">
        <f>IF(AND('Mapa final SI'!$AC$13="Muy Alta",'Mapa final SI'!$AE$13="Moderado"),CONCATENATE("R2C",'Mapa final SI'!$S$13),"")</f>
        <v/>
      </c>
      <c r="W7" s="259" t="str">
        <f>IF(AND('Mapa final SI'!$AC$14="Muy Alta",'Mapa final SI'!$AE$14="Moderado"),CONCATENATE("R2C",'Mapa final SI'!$S$14),"")</f>
        <v/>
      </c>
      <c r="X7" s="259" t="str">
        <f>IF(AND('Mapa final SI'!$AC$15="Muy Alta",'Mapa final SI'!$AE$15="Moderado"),CONCATENATE("R2C",'Mapa final SI'!$S$15),"")</f>
        <v/>
      </c>
      <c r="Y7" s="259" t="str">
        <f>IF(AND('Mapa final SI'!$AC$16="Muy Alta",'Mapa final SI'!$AE$16="Moderado"),CONCATENATE("R2C",'Mapa final SI'!$S$16),"")</f>
        <v/>
      </c>
      <c r="Z7" s="259" t="str">
        <f>IF(AND('Mapa final SI'!$AC$17="Muy Alta",'Mapa final SI'!$AE$17="Moderado"),CONCATENATE("R2C",'Mapa final SI'!$S$17),"")</f>
        <v/>
      </c>
      <c r="AA7" s="260" t="str">
        <f>IF(AND('Mapa final SI'!$AC$18="Muy Alta",'Mapa final SI'!$AE$18="Moderado"),CONCATENATE("R2C",'Mapa final SI'!$S$18),"")</f>
        <v/>
      </c>
      <c r="AB7" s="258" t="str">
        <f>IF(AND('Mapa final SI'!$AC$13="Muy Alta",'Mapa final SI'!$AE$13="Mayor"),CONCATENATE("R2C",'Mapa final SI'!$S$13),"")</f>
        <v/>
      </c>
      <c r="AC7" s="259" t="str">
        <f>IF(AND('Mapa final SI'!$AC$14="Muy Alta",'Mapa final SI'!$AE$14="Mayor"),CONCATENATE("R2C",'Mapa final SI'!$S$14),"")</f>
        <v/>
      </c>
      <c r="AD7" s="259" t="str">
        <f>IF(AND('Mapa final SI'!$AC$15="Muy Alta",'Mapa final SI'!$AE$15="Mayor"),CONCATENATE("R2C",'Mapa final SI'!$S$15),"")</f>
        <v/>
      </c>
      <c r="AE7" s="259" t="str">
        <f>IF(AND('Mapa final SI'!$AC$16="Muy Alta",'Mapa final SI'!$AE$16="Mayor"),CONCATENATE("R2C",'Mapa final SI'!$S$16),"")</f>
        <v/>
      </c>
      <c r="AF7" s="259" t="str">
        <f>IF(AND('Mapa final SI'!$AC$17="Muy Alta",'Mapa final SI'!$AE$17="Mayor"),CONCATENATE("R2C",'Mapa final SI'!$S$17),"")</f>
        <v/>
      </c>
      <c r="AG7" s="260" t="str">
        <f>IF(AND('Mapa final SI'!$AC$18="Muy Alta",'Mapa final SI'!$AE$18="Mayor"),CONCATENATE("R2C",'Mapa final SI'!$S$18),"")</f>
        <v/>
      </c>
      <c r="AH7" s="261" t="str">
        <f>IF(AND('Mapa final SI'!$AC$13="Muy Alta",'Mapa final SI'!$AE$13="Catastrófico"),CONCATENATE("R2C",'Mapa final SI'!$S$13),"")</f>
        <v/>
      </c>
      <c r="AI7" s="262" t="str">
        <f>IF(AND('Mapa final SI'!$AC$14="Muy Alta",'Mapa final SI'!$AE$14="Catastrófico"),CONCATENATE("R2C",'Mapa final SI'!$S$14),"")</f>
        <v/>
      </c>
      <c r="AJ7" s="262" t="str">
        <f>IF(AND('Mapa final SI'!$AC$15="Muy Alta",'Mapa final SI'!$AE$15="Catastrófico"),CONCATENATE("R2C",'Mapa final SI'!$S$15),"")</f>
        <v/>
      </c>
      <c r="AK7" s="262" t="str">
        <f>IF(AND('Mapa final SI'!$AC$16="Muy Alta",'Mapa final SI'!$AE$16="Catastrófico"),CONCATENATE("R2C",'Mapa final SI'!$S$16),"")</f>
        <v/>
      </c>
      <c r="AL7" s="262" t="str">
        <f>IF(AND('Mapa final SI'!$AC$17="Muy Alta",'Mapa final SI'!$AE$17="Catastrófico"),CONCATENATE("R2C",'Mapa final SI'!$S$17),"")</f>
        <v/>
      </c>
      <c r="AM7" s="263" t="str">
        <f>IF(AND('Mapa final SI'!$AC$18="Muy Alta",'Mapa final SI'!$AE$18="Catastrófico"),CONCATENATE("R2C",'Mapa final SI'!$S$18),"")</f>
        <v/>
      </c>
      <c r="AN7" s="15"/>
      <c r="AO7" s="722"/>
      <c r="AP7" s="723"/>
      <c r="AQ7" s="723"/>
      <c r="AR7" s="723"/>
      <c r="AS7" s="723"/>
      <c r="AT7" s="72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05"/>
      <c r="C8" s="705"/>
      <c r="D8" s="706"/>
      <c r="E8" s="710"/>
      <c r="F8" s="711"/>
      <c r="G8" s="711"/>
      <c r="H8" s="711"/>
      <c r="I8" s="712"/>
      <c r="J8" s="258" t="str">
        <f>IF(AND('Mapa final SI'!$AC$19="Muy Alta",'Mapa final SI'!$AE$19="Leve"),CONCATENATE("R3C",'Mapa final SI'!$S$19),"")</f>
        <v/>
      </c>
      <c r="K8" s="259" t="str">
        <f>IF(AND('Mapa final SI'!$AC$20="Muy Alta",'Mapa final SI'!$AE$20="Leve"),CONCATENATE("R3C",'Mapa final SI'!$S$20),"")</f>
        <v/>
      </c>
      <c r="L8" s="259" t="str">
        <f>IF(AND('Mapa final SI'!$AC$21="Muy Alta",'Mapa final SI'!$AE$21="Leve"),CONCATENATE("R3C",'Mapa final SI'!$S$21),"")</f>
        <v/>
      </c>
      <c r="M8" s="259" t="str">
        <f>IF(AND('Mapa final SI'!$AC$22="Muy Alta",'Mapa final SI'!$AE$22="Leve"),CONCATENATE("R3C",'Mapa final SI'!$S$22),"")</f>
        <v/>
      </c>
      <c r="N8" s="259" t="str">
        <f>IF(AND('Mapa final SI'!$AC$23="Muy Alta",'Mapa final SI'!$AE$23="Leve"),CONCATENATE("R3C",'Mapa final SI'!$S$23),"")</f>
        <v/>
      </c>
      <c r="O8" s="260" t="str">
        <f>IF(AND('Mapa final SI'!$AC$24="Muy Alta",'Mapa final SI'!$AE$24="Leve"),CONCATENATE("R3C",'Mapa final SI'!$S$24),"")</f>
        <v/>
      </c>
      <c r="P8" s="258" t="str">
        <f>IF(AND('Mapa final SI'!$AC$19="Muy Alta",'Mapa final SI'!$AE$19="Menor"),CONCATENATE("R3C",'Mapa final SI'!$S$19),"")</f>
        <v/>
      </c>
      <c r="Q8" s="259" t="str">
        <f>IF(AND('Mapa final SI'!$AC$20="Muy Alta",'Mapa final SI'!$AE$20="Menor"),CONCATENATE("R3C",'Mapa final SI'!$S$20),"")</f>
        <v/>
      </c>
      <c r="R8" s="259" t="str">
        <f>IF(AND('Mapa final SI'!$AC$21="Muy Alta",'Mapa final SI'!$AE$21="Menor"),CONCATENATE("R3C",'Mapa final SI'!$S$21),"")</f>
        <v/>
      </c>
      <c r="S8" s="259" t="str">
        <f>IF(AND('Mapa final SI'!$AC$22="Muy Alta",'Mapa final SI'!$AE$22="Menor"),CONCATENATE("R3C",'Mapa final SI'!$S$22),"")</f>
        <v/>
      </c>
      <c r="T8" s="259" t="str">
        <f>IF(AND('Mapa final SI'!$AC$23="Muy Alta",'Mapa final SI'!$AE$23="Menor"),CONCATENATE("R3C",'Mapa final SI'!$S$23),"")</f>
        <v/>
      </c>
      <c r="U8" s="260" t="str">
        <f>IF(AND('Mapa final SI'!$AC$24="Muy Alta",'Mapa final SI'!$AE$24="Menor"),CONCATENATE("R3C",'Mapa final SI'!$S$24),"")</f>
        <v/>
      </c>
      <c r="V8" s="258" t="str">
        <f>IF(AND('Mapa final SI'!$AC$19="Muy Alta",'Mapa final SI'!$AE$19="Moderado"),CONCATENATE("R3C",'Mapa final SI'!$S$19),"")</f>
        <v/>
      </c>
      <c r="W8" s="259" t="str">
        <f>IF(AND('Mapa final SI'!$AC$20="Muy Alta",'Mapa final SI'!$AE$20="Moderado"),CONCATENATE("R3C",'Mapa final SI'!$S$20),"")</f>
        <v/>
      </c>
      <c r="X8" s="259" t="str">
        <f>IF(AND('Mapa final SI'!$AC$21="Muy Alta",'Mapa final SI'!$AE$21="Moderado"),CONCATENATE("R3C",'Mapa final SI'!$S$21),"")</f>
        <v/>
      </c>
      <c r="Y8" s="259" t="str">
        <f>IF(AND('Mapa final SI'!$AC$22="Muy Alta",'Mapa final SI'!$AE$22="Moderado"),CONCATENATE("R3C",'Mapa final SI'!$S$22),"")</f>
        <v/>
      </c>
      <c r="Z8" s="259" t="str">
        <f>IF(AND('Mapa final SI'!$AC$23="Muy Alta",'Mapa final SI'!$AE$23="Moderado"),CONCATENATE("R3C",'Mapa final SI'!$S$23),"")</f>
        <v/>
      </c>
      <c r="AA8" s="260" t="str">
        <f>IF(AND('Mapa final SI'!$AC$24="Muy Alta",'Mapa final SI'!$AE$24="Moderado"),CONCATENATE("R3C",'Mapa final SI'!$S$24),"")</f>
        <v/>
      </c>
      <c r="AB8" s="258" t="str">
        <f>IF(AND('Mapa final SI'!$AC$19="Muy Alta",'Mapa final SI'!$AE$19="Mayor"),CONCATENATE("R3C",'Mapa final SI'!$S$19),"")</f>
        <v/>
      </c>
      <c r="AC8" s="259" t="str">
        <f>IF(AND('Mapa final SI'!$AC$20="Muy Alta",'Mapa final SI'!$AE$20="Mayor"),CONCATENATE("R3C",'Mapa final SI'!$S$20),"")</f>
        <v/>
      </c>
      <c r="AD8" s="259" t="str">
        <f>IF(AND('Mapa final SI'!$AC$21="Muy Alta",'Mapa final SI'!$AE$21="Mayor"),CONCATENATE("R3C",'Mapa final SI'!$S$21),"")</f>
        <v/>
      </c>
      <c r="AE8" s="259" t="str">
        <f>IF(AND('Mapa final SI'!$AC$22="Muy Alta",'Mapa final SI'!$AE$22="Mayor"),CONCATENATE("R3C",'Mapa final SI'!$S$22),"")</f>
        <v/>
      </c>
      <c r="AF8" s="259" t="str">
        <f>IF(AND('Mapa final SI'!$AC$23="Muy Alta",'Mapa final SI'!$AE$23="Mayor"),CONCATENATE("R3C",'Mapa final SI'!$S$23),"")</f>
        <v/>
      </c>
      <c r="AG8" s="260" t="str">
        <f>IF(AND('Mapa final SI'!$AC$24="Muy Alta",'Mapa final SI'!$AE$24="Mayor"),CONCATENATE("R3C",'Mapa final SI'!$S$24),"")</f>
        <v/>
      </c>
      <c r="AH8" s="261" t="str">
        <f>IF(AND('Mapa final SI'!$AC$19="Muy Alta",'Mapa final SI'!$AE$19="Catastrófico"),CONCATENATE("R3C",'Mapa final SI'!$S$19),"")</f>
        <v/>
      </c>
      <c r="AI8" s="262" t="str">
        <f>IF(AND('Mapa final SI'!$AC$20="Muy Alta",'Mapa final SI'!$AE$20="Catastrófico"),CONCATENATE("R3C",'Mapa final SI'!$S$20),"")</f>
        <v/>
      </c>
      <c r="AJ8" s="262" t="str">
        <f>IF(AND('Mapa final SI'!$AC$21="Muy Alta",'Mapa final SI'!$AE$21="Catastrófico"),CONCATENATE("R3C",'Mapa final SI'!$S$21),"")</f>
        <v/>
      </c>
      <c r="AK8" s="262" t="str">
        <f>IF(AND('Mapa final SI'!$AC$22="Muy Alta",'Mapa final SI'!$AE$22="Catastrófico"),CONCATENATE("R3C",'Mapa final SI'!$S$22),"")</f>
        <v/>
      </c>
      <c r="AL8" s="262" t="str">
        <f>IF(AND('Mapa final SI'!$AC$23="Muy Alta",'Mapa final SI'!$AE$23="Catastrófico"),CONCATENATE("R3C",'Mapa final SI'!$S$23),"")</f>
        <v/>
      </c>
      <c r="AM8" s="263" t="str">
        <f>IF(AND('Mapa final SI'!$AC$24="Muy Alta",'Mapa final SI'!$AE$24="Catastrófico"),CONCATENATE("R3C",'Mapa final SI'!$S$24),"")</f>
        <v/>
      </c>
      <c r="AN8" s="15"/>
      <c r="AO8" s="722"/>
      <c r="AP8" s="723"/>
      <c r="AQ8" s="723"/>
      <c r="AR8" s="723"/>
      <c r="AS8" s="723"/>
      <c r="AT8" s="72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05"/>
      <c r="C9" s="705"/>
      <c r="D9" s="706"/>
      <c r="E9" s="710"/>
      <c r="F9" s="711"/>
      <c r="G9" s="711"/>
      <c r="H9" s="711"/>
      <c r="I9" s="712"/>
      <c r="J9" s="258" t="str">
        <f>IF(AND('Mapa final SI'!$AC$25="Muy Alta",'Mapa final SI'!$AE$25="Leve"),CONCATENATE("R4C",'Mapa final SI'!$S$25),"")</f>
        <v/>
      </c>
      <c r="K9" s="259" t="str">
        <f>IF(AND('Mapa final SI'!$AC$26="Muy Alta",'Mapa final SI'!$AE$26="Leve"),CONCATENATE("R4C",'Mapa final SI'!$S$26),"")</f>
        <v/>
      </c>
      <c r="L9" s="259" t="str">
        <f>IF(AND('Mapa final SI'!$AC$27="Muy Alta",'Mapa final SI'!$AE$27="Leve"),CONCATENATE("R4C",'Mapa final SI'!$S$27),"")</f>
        <v/>
      </c>
      <c r="M9" s="259" t="str">
        <f>IF(AND('Mapa final SI'!$AC$28="Muy Alta",'Mapa final SI'!$AE$28="Leve"),CONCATENATE("R4C",'Mapa final SI'!$S$28),"")</f>
        <v/>
      </c>
      <c r="N9" s="259" t="str">
        <f>IF(AND('Mapa final SI'!$AC$29="Muy Alta",'Mapa final SI'!$AE$29="Leve"),CONCATENATE("R4C",'Mapa final SI'!$S$29),"")</f>
        <v/>
      </c>
      <c r="O9" s="260" t="str">
        <f>IF(AND('Mapa final SI'!$AC$30="Muy Alta",'Mapa final SI'!$AE$30="Leve"),CONCATENATE("R4C",'Mapa final SI'!$S$30),"")</f>
        <v/>
      </c>
      <c r="P9" s="258" t="str">
        <f>IF(AND('Mapa final'!$AC$28="Muy Alta",'Mapa final'!$AE$28="Menor"),CONCATENATE("R4C",'Mapa final'!$S$28),"")</f>
        <v/>
      </c>
      <c r="Q9" s="259" t="str">
        <f>IF(AND('Mapa final SI'!$AC$26="Muy Alta",'Mapa final SI'!$AE$26="Menor"),CONCATENATE("R4C",'Mapa final SI'!$S$26),"")</f>
        <v/>
      </c>
      <c r="R9" s="259" t="str">
        <f>IF(AND('Mapa final SI'!$AC$27="Muy Alta",'Mapa final SI'!$AE$27="Menor"),CONCATENATE("R4C",'Mapa final SI'!$S$27),"")</f>
        <v/>
      </c>
      <c r="S9" s="259" t="str">
        <f>IF(AND('Mapa final SI'!$AC$28="Muy Alta",'Mapa final SI'!$AE$28="Menor"),CONCATENATE("R4C",'Mapa final SI'!$S$28),"")</f>
        <v/>
      </c>
      <c r="T9" s="259" t="str">
        <f>IF(AND('Mapa final SI'!$AC$29="Muy Alta",'Mapa final SI'!$AE$29="Menor"),CONCATENATE("R4C",'Mapa final SI'!$S$29),"")</f>
        <v/>
      </c>
      <c r="U9" s="260" t="str">
        <f>IF(AND('Mapa final SI'!$AC$30="Muy Alta",'Mapa final SI'!$AE$30="Menor"),CONCATENATE("R4C",'Mapa final SI'!$S$30),"")</f>
        <v/>
      </c>
      <c r="V9" s="258" t="str">
        <f>IF(AND('Mapa final SI'!$AC$25="Muy Alta",'Mapa final SI'!$AE$25="Moderado"),CONCATENATE("R4C",'Mapa final SI'!$S$25),"")</f>
        <v/>
      </c>
      <c r="W9" s="259" t="str">
        <f>IF(AND('Mapa final SI'!$AC$26="Muy Alta",'Mapa final SI'!$AE$26="Moderado"),CONCATENATE("R4C",'Mapa final SI'!$S$26),"")</f>
        <v/>
      </c>
      <c r="X9" s="259" t="str">
        <f>IF(AND('Mapa final SI'!$AC$27="Muy Alta",'Mapa final SI'!$AE$27="Moderado"),CONCATENATE("R4C",'Mapa final SI'!$S$27),"")</f>
        <v/>
      </c>
      <c r="Y9" s="259" t="str">
        <f>IF(AND('Mapa final SI'!$AC$28="Muy Alta",'Mapa final SI'!$AE$28="Moderado"),CONCATENATE("R4C",'Mapa final SI'!$S$28),"")</f>
        <v/>
      </c>
      <c r="Z9" s="259" t="str">
        <f>IF(AND('Mapa final SI'!$AC$29="Muy Alta",'Mapa final SI'!$AE$29="Moderado"),CONCATENATE("R4C",'Mapa final SI'!$S$29),"")</f>
        <v/>
      </c>
      <c r="AA9" s="260" t="str">
        <f>IF(AND('Mapa final SI'!$AC$30="Muy Alta",'Mapa final SI'!$AE$30="Moderado"),CONCATENATE("R4C",'Mapa final SI'!$S$30),"")</f>
        <v/>
      </c>
      <c r="AB9" s="258" t="str">
        <f>IF(AND('Mapa final SI'!$AC$25="Muy Alta",'Mapa final SI'!$AE$25="Mayor"),CONCATENATE("R4C",'Mapa final SI'!$S$25),"")</f>
        <v/>
      </c>
      <c r="AC9" s="259" t="str">
        <f>IF(AND('Mapa final SI'!$AC$26="Muy Alta",'Mapa final SI'!$AE$26="Mayor"),CONCATENATE("R4C",'Mapa final SI'!$S$26),"")</f>
        <v/>
      </c>
      <c r="AD9" s="259" t="str">
        <f>IF(AND('Mapa final SI'!$AC$27="Muy Alta",'Mapa final SI'!$AE$27="Mayor"),CONCATENATE("R4C",'Mapa final SI'!$S$27),"")</f>
        <v/>
      </c>
      <c r="AE9" s="259" t="str">
        <f>IF(AND('Mapa final SI'!$AC$28="Muy Alta",'Mapa final SI'!$AE$28="Mayor"),CONCATENATE("R4C",'Mapa final SI'!$S$28),"")</f>
        <v/>
      </c>
      <c r="AF9" s="259" t="str">
        <f>IF(AND('Mapa final SI'!$AC$29="Muy Alta",'Mapa final SI'!$AE$29="Mayor"),CONCATENATE("R4C",'Mapa final SI'!$S$29),"")</f>
        <v/>
      </c>
      <c r="AG9" s="260" t="str">
        <f>IF(AND('Mapa final SI'!$AC$30="Muy Alta",'Mapa final SI'!$AE$30="Mayor"),CONCATENATE("R4C",'Mapa final SI'!$S$30),"")</f>
        <v/>
      </c>
      <c r="AH9" s="261" t="str">
        <f>IF(AND('Mapa final SI'!$AC$25="Muy Alta",'Mapa final SI'!$AE$25="Catastrófico"),CONCATENATE("R4C",'Mapa final SI'!$S$25),"")</f>
        <v/>
      </c>
      <c r="AI9" s="262" t="str">
        <f>IF(AND('Mapa final SI'!$AC$26="Muy Alta",'Mapa final SI'!$AE$26="Catastrófico"),CONCATENATE("R4C",'Mapa final SI'!$S$26),"")</f>
        <v/>
      </c>
      <c r="AJ9" s="262" t="str">
        <f>IF(AND('Mapa final SI'!$AC$27="Muy Alta",'Mapa final SI'!$AE$27="Catastrófico"),CONCATENATE("R4C",'Mapa final SI'!$S$27),"")</f>
        <v/>
      </c>
      <c r="AK9" s="262" t="str">
        <f>IF(AND('Mapa final SI'!$AC$28="Muy Alta",'Mapa final SI'!$AE$28="Catastrófico"),CONCATENATE("R4C",'Mapa final SI'!$S$28),"")</f>
        <v/>
      </c>
      <c r="AL9" s="262" t="str">
        <f>IF(AND('Mapa final SI'!$AC$29="Muy Alta",'Mapa final SI'!$AE$29="Catastrófico"),CONCATENATE("R4C",'Mapa final SI'!$S$29),"")</f>
        <v/>
      </c>
      <c r="AM9" s="263" t="str">
        <f>IF(AND('Mapa final SI'!$AC$30="Muy Alta",'Mapa final SI'!$AE$30="Catastrófico"),CONCATENATE("R4C",'Mapa final SI'!$S$30),"")</f>
        <v/>
      </c>
      <c r="AN9" s="15"/>
      <c r="AO9" s="722"/>
      <c r="AP9" s="723"/>
      <c r="AQ9" s="723"/>
      <c r="AR9" s="723"/>
      <c r="AS9" s="723"/>
      <c r="AT9" s="72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05"/>
      <c r="C10" s="705"/>
      <c r="D10" s="706"/>
      <c r="E10" s="710"/>
      <c r="F10" s="711"/>
      <c r="G10" s="711"/>
      <c r="H10" s="711"/>
      <c r="I10" s="712"/>
      <c r="J10" s="258" t="str">
        <f>IF(AND('Mapa final SI'!$AC$31="Muy Alta",'Mapa final SI'!$AE$31="Leve"),CONCATENATE("R5C",'Mapa final SI'!$S$31),"")</f>
        <v/>
      </c>
      <c r="K10" s="259" t="str">
        <f>IF(AND('Mapa final SI'!$AC$32="Muy Alta",'Mapa final SI'!$AE$32="Leve"),CONCATENATE("R5C",'Mapa final SI'!$S$32),"")</f>
        <v/>
      </c>
      <c r="L10" s="259" t="str">
        <f>IF(AND('Mapa final SI'!$AC$33="Muy Alta",'Mapa final SI'!$AE$33="Leve"),CONCATENATE("R5C",'Mapa final SI'!$S$33),"")</f>
        <v/>
      </c>
      <c r="M10" s="259" t="str">
        <f>IF(AND('Mapa final SI'!$AC$34="Muy Alta",'Mapa final SI'!$AE$34="Leve"),CONCATENATE("R5C",'Mapa final SI'!$S$34),"")</f>
        <v/>
      </c>
      <c r="N10" s="259" t="str">
        <f>IF(AND('Mapa final SI'!$AC$35="Muy Alta",'Mapa final SI'!$AE$35="Leve"),CONCATENATE("R5C",'Mapa final SI'!$S$35),"")</f>
        <v/>
      </c>
      <c r="O10" s="260" t="str">
        <f>IF(AND('Mapa final SI'!$AC$36="Muy Alta",'Mapa final SI'!$AE$36="Leve"),CONCATENATE("R5C",'Mapa final SI'!$S$36),"")</f>
        <v/>
      </c>
      <c r="P10" s="258" t="str">
        <f>IF(AND('Mapa final SI'!$AC$31="Muy Alta",'Mapa final SI'!$AE$31="Menor"),CONCATENATE("R5C",'Mapa final SI'!$S$31),"")</f>
        <v/>
      </c>
      <c r="Q10" s="259" t="str">
        <f>IF(AND('Mapa final SI'!$AC$32="Muy Alta",'Mapa final SI'!$AE$32="Menor"),CONCATENATE("R5C",'Mapa final SI'!$S$32),"")</f>
        <v/>
      </c>
      <c r="R10" s="259" t="str">
        <f>IF(AND('Mapa final SI'!$AC$33="Muy Alta",'Mapa final SI'!$AE$33="Menor"),CONCATENATE("R5C",'Mapa final SI'!$S$33),"")</f>
        <v/>
      </c>
      <c r="S10" s="259" t="str">
        <f>IF(AND('Mapa final SI'!$AC$34="Muy Alta",'Mapa final SI'!$AE$34="Menor"),CONCATENATE("R5C",'Mapa final SI'!$S$34),"")</f>
        <v/>
      </c>
      <c r="T10" s="259" t="str">
        <f>IF(AND('Mapa final SI'!$AC$35="Muy Alta",'Mapa final SI'!$AE$35="Menor"),CONCATENATE("R5C",'Mapa final SI'!$S$35),"")</f>
        <v/>
      </c>
      <c r="U10" s="260" t="str">
        <f>IF(AND('Mapa final SI'!$AC$36="Muy Alta",'Mapa final SI'!$AE$36="Menor"),CONCATENATE("R5C",'Mapa final SI'!$S$36),"")</f>
        <v/>
      </c>
      <c r="V10" s="258" t="str">
        <f>IF(AND('Mapa final SI'!$AC$31="Muy Alta",'Mapa final SI'!$AE$31="Moderado"),CONCATENATE("R5C",'Mapa final SI'!$S$31),"")</f>
        <v/>
      </c>
      <c r="W10" s="259" t="str">
        <f>IF(AND('Mapa final SI'!$AC$32="Muy Alta",'Mapa final SI'!$AE$32="Moderado"),CONCATENATE("R5C",'Mapa final SI'!$S$32),"")</f>
        <v/>
      </c>
      <c r="X10" s="259" t="str">
        <f>IF(AND('Mapa final SI'!$AC$33="Muy Alta",'Mapa final SI'!$AE$33="Moderado"),CONCATENATE("R5C",'Mapa final SI'!$S$33),"")</f>
        <v/>
      </c>
      <c r="Y10" s="259" t="str">
        <f>IF(AND('Mapa final SI'!$AC$34="Muy Alta",'Mapa final SI'!$AE$34="Moderado"),CONCATENATE("R5C",'Mapa final SI'!$S$34),"")</f>
        <v/>
      </c>
      <c r="Z10" s="259" t="str">
        <f>IF(AND('Mapa final SI'!$AC$35="Muy Alta",'Mapa final SI'!$AE$35="Moderado"),CONCATENATE("R5C",'Mapa final SI'!$S$35),"")</f>
        <v/>
      </c>
      <c r="AA10" s="260" t="str">
        <f>IF(AND('Mapa final SI'!$AC$36="Muy Alta",'Mapa final SI'!$AE$36="Moderado"),CONCATENATE("R5C",'Mapa final SI'!$S$36),"")</f>
        <v/>
      </c>
      <c r="AB10" s="258" t="str">
        <f>IF(AND('Mapa final SI'!$AC$31="Muy Alta",'Mapa final SI'!$AE$31="Mayor"),CONCATENATE("R5C",'Mapa final SI'!$S$31),"")</f>
        <v/>
      </c>
      <c r="AC10" s="259" t="str">
        <f>IF(AND('Mapa final SI'!$AC$32="Muy Alta",'Mapa final SI'!$AE$32="Mayor"),CONCATENATE("R5C",'Mapa final SI'!$S$32),"")</f>
        <v/>
      </c>
      <c r="AD10" s="259" t="str">
        <f>IF(AND('Mapa final SI'!$AC$33="Muy Alta",'Mapa final SI'!$AE$33="Mayor"),CONCATENATE("R5C",'Mapa final SI'!$S$33),"")</f>
        <v/>
      </c>
      <c r="AE10" s="259" t="str">
        <f>IF(AND('Mapa final SI'!$AC$34="Muy Alta",'Mapa final SI'!$AE$34="Mayor"),CONCATENATE("R5C",'Mapa final SI'!$S$34),"")</f>
        <v/>
      </c>
      <c r="AF10" s="259" t="str">
        <f>IF(AND('Mapa final SI'!$AC$35="Muy Alta",'Mapa final SI'!$AE$35="Mayor"),CONCATENATE("R5C",'Mapa final SI'!$S$35),"")</f>
        <v/>
      </c>
      <c r="AG10" s="260" t="str">
        <f>IF(AND('Mapa final SI'!$AC$36="Muy Alta",'Mapa final SI'!$AE$36="Mayor"),CONCATENATE("R5C",'Mapa final SI'!$S$36),"")</f>
        <v/>
      </c>
      <c r="AH10" s="261" t="str">
        <f>IF(AND('Mapa final SI'!$AC$31="Muy Alta",'Mapa final SI'!$AE$31="Catastrófico"),CONCATENATE("R5C",'Mapa final SI'!$S$31),"")</f>
        <v/>
      </c>
      <c r="AI10" s="262" t="str">
        <f>IF(AND('Mapa final SI'!$AC$32="Muy Alta",'Mapa final SI'!$AE$32="Catastrófico"),CONCATENATE("R5C",'Mapa final SI'!$S$32),"")</f>
        <v/>
      </c>
      <c r="AJ10" s="262" t="str">
        <f>IF(AND('Mapa final SI'!$AC$33="Muy Alta",'Mapa final SI'!$AE$33="Catastrófico"),CONCATENATE("R5C",'Mapa final SI'!$S$33),"")</f>
        <v/>
      </c>
      <c r="AK10" s="262" t="str">
        <f>IF(AND('Mapa final SI'!$AC$34="Muy Alta",'Mapa final SI'!$AE$34="Catastrófico"),CONCATENATE("R5C",'Mapa final SI'!$S$34),"")</f>
        <v/>
      </c>
      <c r="AL10" s="262" t="str">
        <f>IF(AND('Mapa final SI'!$AC$35="Muy Alta",'Mapa final SI'!$AE$35="Catastrófico"),CONCATENATE("R5C",'Mapa final SI'!$S$35),"")</f>
        <v/>
      </c>
      <c r="AM10" s="263" t="str">
        <f>IF(AND('Mapa final SI'!$AC$36="Muy Alta",'Mapa final SI'!$AE$36="Catastrófico"),CONCATENATE("R5C",'Mapa final SI'!$S$36),"")</f>
        <v/>
      </c>
      <c r="AN10" s="15"/>
      <c r="AO10" s="722"/>
      <c r="AP10" s="723"/>
      <c r="AQ10" s="723"/>
      <c r="AR10" s="723"/>
      <c r="AS10" s="723"/>
      <c r="AT10" s="72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05"/>
      <c r="C11" s="705"/>
      <c r="D11" s="706"/>
      <c r="E11" s="710"/>
      <c r="F11" s="711"/>
      <c r="G11" s="711"/>
      <c r="H11" s="711"/>
      <c r="I11" s="712"/>
      <c r="J11" s="258" t="str">
        <f>IF(AND('Mapa final SI'!$AC$37="Muy Alta",'Mapa final SI'!$AE$37="Leve"),CONCATENATE("R6C",'Mapa final SI'!$S$37),"")</f>
        <v/>
      </c>
      <c r="K11" s="259" t="str">
        <f>IF(AND('Mapa final SI'!$AC$38="Muy Alta",'Mapa final SI'!$AE$38="Leve"),CONCATENATE("R6C",'Mapa final SI'!$S$38),"")</f>
        <v/>
      </c>
      <c r="L11" s="259" t="str">
        <f>IF(AND('Mapa final SI'!$AC$39="Muy Alta",'Mapa final SI'!$AE$39="Leve"),CONCATENATE("R6C",'Mapa final SI'!$S$39),"")</f>
        <v/>
      </c>
      <c r="M11" s="259" t="str">
        <f>IF(AND('Mapa final SI'!$AC$40="Muy Alta",'Mapa final SI'!$AE$40="Leve"),CONCATENATE("R6C",'Mapa final SI'!$S$40),"")</f>
        <v/>
      </c>
      <c r="N11" s="259" t="str">
        <f>IF(AND('Mapa final SI'!$AC$41="Muy Alta",'Mapa final SI'!$AE$41="Leve"),CONCATENATE("R6C",'Mapa final SI'!$S$41),"")</f>
        <v/>
      </c>
      <c r="O11" s="260" t="str">
        <f>IF(AND('Mapa final SI'!$AC$42="Muy Alta",'Mapa final SI'!$AE$42="Leve"),CONCATENATE("R6C",'Mapa final SI'!$S$42),"")</f>
        <v/>
      </c>
      <c r="P11" s="258" t="str">
        <f>IF(AND('Mapa final SI'!$AC$37="Muy Alta",'Mapa final SI'!$AE$37="Menor"),CONCATENATE("R6C",'Mapa final SI'!$S$37),"")</f>
        <v/>
      </c>
      <c r="Q11" s="259" t="str">
        <f>IF(AND('Mapa final SI'!$AC$38="Muy Alta",'Mapa final SI'!$AE$38="Menor"),CONCATENATE("R6C",'Mapa final SI'!$S$38),"")</f>
        <v/>
      </c>
      <c r="R11" s="259" t="str">
        <f>IF(AND('Mapa final SI'!$AC$39="Muy Alta",'Mapa final SI'!$AE$39="Menor"),CONCATENATE("R6C",'Mapa final SI'!$S$39),"")</f>
        <v/>
      </c>
      <c r="S11" s="259" t="str">
        <f>IF(AND('Mapa final SI'!$AC$40="Muy Alta",'Mapa final SI'!$AE$40="Menor"),CONCATENATE("R6C",'Mapa final SI'!$S$40),"")</f>
        <v/>
      </c>
      <c r="T11" s="259" t="str">
        <f>IF(AND('Mapa final SI'!$AC$41="Muy Alta",'Mapa final SI'!$AE$41="Menor"),CONCATENATE("R6C",'Mapa final SI'!$S$41),"")</f>
        <v/>
      </c>
      <c r="U11" s="260" t="str">
        <f>IF(AND('Mapa final SI'!$AC$42="Muy Alta",'Mapa final SI'!$AE$42="Menor"),CONCATENATE("R6C",'Mapa final SI'!$S$42),"")</f>
        <v/>
      </c>
      <c r="V11" s="258" t="str">
        <f>IF(AND('Mapa final SI'!$AC$37="Muy Alta",'Mapa final SI'!$AE$37="Moderado"),CONCATENATE("R6C",'Mapa final SI'!$S$37),"")</f>
        <v/>
      </c>
      <c r="W11" s="259" t="str">
        <f>IF(AND('Mapa final SI'!$AC$38="Muy Alta",'Mapa final SI'!$AE$38="Moderado"),CONCATENATE("R6C",'Mapa final SI'!$S$38),"")</f>
        <v/>
      </c>
      <c r="X11" s="259" t="str">
        <f>IF(AND('Mapa final SI'!$AC$39="Muy Alta",'Mapa final SI'!$AE$39="Moderado"),CONCATENATE("R6C",'Mapa final SI'!$S$39),"")</f>
        <v/>
      </c>
      <c r="Y11" s="259" t="str">
        <f>IF(AND('Mapa final SI'!$AC$40="Muy Alta",'Mapa final SI'!$AE$40="Moderado"),CONCATENATE("R6C",'Mapa final SI'!$S$40),"")</f>
        <v/>
      </c>
      <c r="Z11" s="259" t="str">
        <f>IF(AND('Mapa final SI'!$AC$41="Muy Alta",'Mapa final SI'!$AE$41="Moderado"),CONCATENATE("R6C",'Mapa final SI'!$S$41),"")</f>
        <v/>
      </c>
      <c r="AA11" s="260" t="str">
        <f>IF(AND('Mapa final SI'!$AC$42="Muy Alta",'Mapa final SI'!$AE$42="Moderado"),CONCATENATE("R6C",'Mapa final SI'!$S$42),"")</f>
        <v/>
      </c>
      <c r="AB11" s="258" t="str">
        <f>IF(AND('Mapa final SI'!$AC$37="Muy Alta",'Mapa final SI'!$AE$37="Mayor"),CONCATENATE("R6C",'Mapa final SI'!$S$37),"")</f>
        <v/>
      </c>
      <c r="AC11" s="259" t="str">
        <f>IF(AND('Mapa final SI'!$AC$38="Muy Alta",'Mapa final SI'!$AE$38="Mayor"),CONCATENATE("R6C",'Mapa final SI'!$S$38),"")</f>
        <v/>
      </c>
      <c r="AD11" s="259" t="str">
        <f>IF(AND('Mapa final SI'!$AC$39="Muy Alta",'Mapa final SI'!$AE$39="Mayor"),CONCATENATE("R6C",'Mapa final SI'!$S$39),"")</f>
        <v/>
      </c>
      <c r="AE11" s="259" t="str">
        <f>IF(AND('Mapa final SI'!$AC$40="Muy Alta",'Mapa final SI'!$AE$40="Mayor"),CONCATENATE("R6C",'Mapa final SI'!$S$40),"")</f>
        <v/>
      </c>
      <c r="AF11" s="259" t="str">
        <f>IF(AND('Mapa final SI'!$AC$41="Muy Alta",'Mapa final SI'!$AE$41="Mayor"),CONCATENATE("R6C",'Mapa final SI'!$S$41),"")</f>
        <v/>
      </c>
      <c r="AG11" s="260" t="str">
        <f>IF(AND('Mapa final SI'!$AC$42="Muy Alta",'Mapa final SI'!$AE$42="Mayor"),CONCATENATE("R6C",'Mapa final SI'!$S$42),"")</f>
        <v/>
      </c>
      <c r="AH11" s="261" t="str">
        <f>IF(AND('Mapa final SI'!$AC$37="Muy Alta",'Mapa final SI'!$AE$37="Catastrófico"),CONCATENATE("R6C",'Mapa final SI'!$S$37),"")</f>
        <v/>
      </c>
      <c r="AI11" s="262" t="str">
        <f>IF(AND('Mapa final SI'!$AC$38="Muy Alta",'Mapa final SI'!$AE$38="Catastrófico"),CONCATENATE("R6C",'Mapa final SI'!$S$38),"")</f>
        <v/>
      </c>
      <c r="AJ11" s="262" t="str">
        <f>IF(AND('Mapa final SI'!$AC$39="Muy Alta",'Mapa final SI'!$AE$39="Catastrófico"),CONCATENATE("R6C",'Mapa final SI'!$S$39),"")</f>
        <v/>
      </c>
      <c r="AK11" s="262" t="str">
        <f>IF(AND('Mapa final SI'!$AC$40="Muy Alta",'Mapa final SI'!$AE$40="Catastrófico"),CONCATENATE("R6C",'Mapa final SI'!$S$40),"")</f>
        <v/>
      </c>
      <c r="AL11" s="262" t="str">
        <f>IF(AND('Mapa final SI'!$AC$41="Muy Alta",'Mapa final SI'!$AE$41="Catastrófico"),CONCATENATE("R6C",'Mapa final SI'!$S$41),"")</f>
        <v/>
      </c>
      <c r="AM11" s="263" t="str">
        <f>IF(AND('Mapa final SI'!$AC$42="Muy Alta",'Mapa final SI'!$AE$42="Catastrófico"),CONCATENATE("R6C",'Mapa final SI'!$S$42),"")</f>
        <v/>
      </c>
      <c r="AN11" s="15"/>
      <c r="AO11" s="722"/>
      <c r="AP11" s="723"/>
      <c r="AQ11" s="723"/>
      <c r="AR11" s="723"/>
      <c r="AS11" s="723"/>
      <c r="AT11" s="72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05"/>
      <c r="C12" s="705"/>
      <c r="D12" s="706"/>
      <c r="E12" s="710"/>
      <c r="F12" s="711"/>
      <c r="G12" s="711"/>
      <c r="H12" s="711"/>
      <c r="I12" s="712"/>
      <c r="J12" s="258" t="str">
        <f>IF(AND('Mapa final SI'!$AC$43="Muy Alta",'Mapa final SI'!$AE$43="Leve"),CONCATENATE("R7C",'Mapa final SI'!$S$43),"")</f>
        <v/>
      </c>
      <c r="K12" s="259" t="str">
        <f>IF(AND('Mapa final SI'!$AC$44="Muy Alta",'Mapa final SI'!$AE$44="Leve"),CONCATENATE("R7C",'Mapa final SI'!$S$44),"")</f>
        <v/>
      </c>
      <c r="L12" s="259" t="str">
        <f>IF(AND('Mapa final SI'!$AC$45="Muy Alta",'Mapa final SI'!$AE$45="Leve"),CONCATENATE("R7C",'Mapa final SI'!$S$45),"")</f>
        <v/>
      </c>
      <c r="M12" s="259" t="str">
        <f>IF(AND('Mapa final SI'!$AC$46="Muy Alta",'Mapa final SI'!$AE$46="Leve"),CONCATENATE("R7C",'Mapa final SI'!$S$46),"")</f>
        <v/>
      </c>
      <c r="N12" s="259" t="str">
        <f>IF(AND('Mapa final SI'!$AC$47="Muy Alta",'Mapa final SI'!$AE$47="Leve"),CONCATENATE("R7C",'Mapa final SI'!$S$47),"")</f>
        <v/>
      </c>
      <c r="O12" s="260" t="str">
        <f>IF(AND('Mapa final SI'!$AC$48="Muy Alta",'Mapa final SI'!$AE$48="Leve"),CONCATENATE("R7C",'Mapa final SI'!$S$48),"")</f>
        <v/>
      </c>
      <c r="P12" s="258" t="str">
        <f>IF(AND('Mapa final SI'!$AC$43="Muy Alta",'Mapa final SI'!$AE$43="Menor"),CONCATENATE("R7C",'Mapa final SI'!$S$43),"")</f>
        <v/>
      </c>
      <c r="Q12" s="259" t="str">
        <f>IF(AND('Mapa final SI'!$AC$44="Muy Alta",'Mapa final SI'!$AE$44="Menor"),CONCATENATE("R7C",'Mapa final SI'!$S$44),"")</f>
        <v/>
      </c>
      <c r="R12" s="259" t="str">
        <f>IF(AND('Mapa final SI'!$AC$45="Muy Alta",'Mapa final SI'!$AE$45="Menor"),CONCATENATE("R7C",'Mapa final SI'!$S$45),"")</f>
        <v/>
      </c>
      <c r="S12" s="259" t="str">
        <f>IF(AND('Mapa final SI'!$AC$46="Muy Alta",'Mapa final SI'!$AE$46="Menor"),CONCATENATE("R7C",'Mapa final SI'!$S$46),"")</f>
        <v/>
      </c>
      <c r="T12" s="259" t="str">
        <f>IF(AND('Mapa final SI'!$AC$47="Muy Alta",'Mapa final SI'!$AE$47="Menor"),CONCATENATE("R7C",'Mapa final SI'!$S$47),"")</f>
        <v/>
      </c>
      <c r="U12" s="260" t="str">
        <f>IF(AND('Mapa final SI'!$AC$48="Muy Alta",'Mapa final SI'!$AE$48="Menor"),CONCATENATE("R7C",'Mapa final SI'!$S$48),"")</f>
        <v/>
      </c>
      <c r="V12" s="258" t="str">
        <f>IF(AND('Mapa final SI'!$AC$43="Muy Alta",'Mapa final SI'!$AE$43="Moderado"),CONCATENATE("R7C",'Mapa final SI'!$S$43),"")</f>
        <v/>
      </c>
      <c r="W12" s="259" t="str">
        <f>IF(AND('Mapa final SI'!$AC$44="Muy Alta",'Mapa final SI'!$AE$44="Moderado"),CONCATENATE("R7C",'Mapa final SI'!$S$44),"")</f>
        <v/>
      </c>
      <c r="X12" s="259" t="str">
        <f>IF(AND('Mapa final SI'!$AC$45="Muy Alta",'Mapa final SI'!$AE$45="Moderado"),CONCATENATE("R7C",'Mapa final SI'!$S$45),"")</f>
        <v/>
      </c>
      <c r="Y12" s="259" t="str">
        <f>IF(AND('Mapa final SI'!$AC$46="Muy Alta",'Mapa final SI'!$AE$46="Moderado"),CONCATENATE("R7C",'Mapa final SI'!$S$46),"")</f>
        <v/>
      </c>
      <c r="Z12" s="259" t="str">
        <f>IF(AND('Mapa final SI'!$AC$47="Muy Alta",'Mapa final SI'!$AE$47="Moderado"),CONCATENATE("R7C",'Mapa final SI'!$S$47),"")</f>
        <v/>
      </c>
      <c r="AA12" s="260" t="str">
        <f>IF(AND('Mapa final SI'!$AC$48="Muy Alta",'Mapa final SI'!$AE$48="Moderado"),CONCATENATE("R7C",'Mapa final SI'!$S$48),"")</f>
        <v/>
      </c>
      <c r="AB12" s="258" t="str">
        <f>IF(AND('Mapa final SI'!$AC$43="Muy Alta",'Mapa final SI'!$AE$43="Mayor"),CONCATENATE("R7C",'Mapa final SI'!$S$43),"")</f>
        <v/>
      </c>
      <c r="AC12" s="259" t="str">
        <f>IF(AND('Mapa final SI'!$AC$44="Muy Alta",'Mapa final SI'!$AE$44="Mayor"),CONCATENATE("R7C",'Mapa final SI'!$S$44),"")</f>
        <v/>
      </c>
      <c r="AD12" s="259" t="str">
        <f>IF(AND('Mapa final SI'!$AC$45="Muy Alta",'Mapa final SI'!$AE$45="Mayor"),CONCATENATE("R7C",'Mapa final SI'!$S$45),"")</f>
        <v/>
      </c>
      <c r="AE12" s="259" t="str">
        <f>IF(AND('Mapa final SI'!$AC$46="Muy Alta",'Mapa final SI'!$AE$46="Mayor"),CONCATENATE("R7C",'Mapa final SI'!$S$46),"")</f>
        <v/>
      </c>
      <c r="AF12" s="259" t="str">
        <f>IF(AND('Mapa final SI'!$AC$47="Muy Alta",'Mapa final SI'!$AE$47="Mayor"),CONCATENATE("R7C",'Mapa final SI'!$S$47),"")</f>
        <v/>
      </c>
      <c r="AG12" s="260" t="str">
        <f>IF(AND('Mapa final SI'!$AC$48="Muy Alta",'Mapa final SI'!$AE$48="Mayor"),CONCATENATE("R7C",'Mapa final SI'!$S$48),"")</f>
        <v/>
      </c>
      <c r="AH12" s="261" t="str">
        <f>IF(AND('Mapa final SI'!$AC$43="Muy Alta",'Mapa final SI'!$AE$43="Catastrófico"),CONCATENATE("R7C",'Mapa final SI'!$S$43),"")</f>
        <v/>
      </c>
      <c r="AI12" s="262" t="str">
        <f>IF(AND('Mapa final SI'!$AC$44="Muy Alta",'Mapa final SI'!$AE$44="Catastrófico"),CONCATENATE("R7C",'Mapa final SI'!$S$44),"")</f>
        <v/>
      </c>
      <c r="AJ12" s="262" t="str">
        <f>IF(AND('Mapa final SI'!$AC$45="Muy Alta",'Mapa final SI'!$AE$45="Catastrófico"),CONCATENATE("R7C",'Mapa final SI'!$S$45),"")</f>
        <v/>
      </c>
      <c r="AK12" s="262" t="str">
        <f>IF(AND('Mapa final SI'!$AC$46="Muy Alta",'Mapa final SI'!$AE$46="Catastrófico"),CONCATENATE("R7C",'Mapa final SI'!$S$46),"")</f>
        <v/>
      </c>
      <c r="AL12" s="262" t="str">
        <f>IF(AND('Mapa final SI'!$AC$47="Muy Alta",'Mapa final SI'!$AE$47="Catastrófico"),CONCATENATE("R7C",'Mapa final SI'!$S$47),"")</f>
        <v/>
      </c>
      <c r="AM12" s="263" t="str">
        <f>IF(AND('Mapa final SI'!$AC$48="Muy Alta",'Mapa final SI'!$AE$48="Catastrófico"),CONCATENATE("R7C",'Mapa final SI'!$S$48),"")</f>
        <v/>
      </c>
      <c r="AN12" s="15"/>
      <c r="AO12" s="722"/>
      <c r="AP12" s="723"/>
      <c r="AQ12" s="723"/>
      <c r="AR12" s="723"/>
      <c r="AS12" s="723"/>
      <c r="AT12" s="72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05"/>
      <c r="C13" s="705"/>
      <c r="D13" s="706"/>
      <c r="E13" s="710"/>
      <c r="F13" s="711"/>
      <c r="G13" s="711"/>
      <c r="H13" s="711"/>
      <c r="I13" s="712"/>
      <c r="J13" s="258" t="str">
        <f>IF(AND('Mapa final SI'!$AC$49="Muy Alta",'Mapa final SI'!$AE$49="Leve"),CONCATENATE("R8C",'Mapa final SI'!$S$49),"")</f>
        <v/>
      </c>
      <c r="K13" s="259" t="str">
        <f>IF(AND('Mapa final SI'!$AC$50="Muy Alta",'Mapa final SI'!$AE$50="Leve"),CONCATENATE("R8C",'Mapa final SI'!$S$50),"")</f>
        <v/>
      </c>
      <c r="L13" s="259" t="str">
        <f>IF(AND('Mapa final SI'!$AC$51="Muy Alta",'Mapa final SI'!$AE$51="Leve"),CONCATENATE("R8C",'Mapa final SI'!$S$51),"")</f>
        <v/>
      </c>
      <c r="M13" s="259" t="str">
        <f>IF(AND('Mapa final SI'!$AC$52="Muy Alta",'Mapa final SI'!$AE$52="Leve"),CONCATENATE("R8C",'Mapa final SI'!$S$52),"")</f>
        <v/>
      </c>
      <c r="N13" s="259" t="str">
        <f>IF(AND('Mapa final SI'!$AC$53="Muy Alta",'Mapa final SI'!$AE$53="Leve"),CONCATENATE("R8C",'Mapa final SI'!$S$53),"")</f>
        <v/>
      </c>
      <c r="O13" s="260" t="str">
        <f>IF(AND('Mapa final SI'!$AC$54="Muy Alta",'Mapa final SI'!$AE$54="Leve"),CONCATENATE("R8C",'Mapa final SI'!$S$54),"")</f>
        <v/>
      </c>
      <c r="P13" s="258" t="str">
        <f>IF(AND('Mapa final SI'!$AC$49="Muy Alta",'Mapa final SI'!$AE$49="Menor"),CONCATENATE("R8C",'Mapa final SI'!$S$49),"")</f>
        <v/>
      </c>
      <c r="Q13" s="259" t="str">
        <f>IF(AND('Mapa final SI'!$AC$50="Muy Alta",'Mapa final SI'!$AE$50="Menor"),CONCATENATE("R8C",'Mapa final SI'!$S$50),"")</f>
        <v/>
      </c>
      <c r="R13" s="259" t="str">
        <f>IF(AND('Mapa final SI'!$AC$51="Muy Alta",'Mapa final SI'!$AE$51="Menor"),CONCATENATE("R8C",'Mapa final SI'!$S$51),"")</f>
        <v/>
      </c>
      <c r="S13" s="259" t="str">
        <f>IF(AND('Mapa final SI'!$AC$52="Muy Alta",'Mapa final SI'!$AE$52="Menor"),CONCATENATE("R8C",'Mapa final SI'!$S$52),"")</f>
        <v/>
      </c>
      <c r="T13" s="259" t="str">
        <f>IF(AND('Mapa final SI'!$AC$53="Muy Alta",'Mapa final SI'!$AE$53="Menor"),CONCATENATE("R8C",'Mapa final SI'!$S$53),"")</f>
        <v/>
      </c>
      <c r="U13" s="260" t="str">
        <f>IF(AND('Mapa final SI'!$AC$54="Muy Alta",'Mapa final SI'!$AE$54="Menor"),CONCATENATE("R8C",'Mapa final SI'!$S$54),"")</f>
        <v/>
      </c>
      <c r="V13" s="258" t="str">
        <f>IF(AND('Mapa final SI'!$AC$49="Muy Alta",'Mapa final SI'!$AE$49="Moderado"),CONCATENATE("R8C",'Mapa final SI'!$S$49),"")</f>
        <v/>
      </c>
      <c r="W13" s="259" t="str">
        <f>IF(AND('Mapa final SI'!$AC$50="Muy Alta",'Mapa final SI'!$AE$50="Moderado"),CONCATENATE("R8C",'Mapa final SI'!$S$50),"")</f>
        <v/>
      </c>
      <c r="X13" s="259" t="str">
        <f>IF(AND('Mapa final SI'!$AC$51="Muy Alta",'Mapa final SI'!$AE$51="Moderado"),CONCATENATE("R8C",'Mapa final SI'!$S$51),"")</f>
        <v/>
      </c>
      <c r="Y13" s="259" t="str">
        <f>IF(AND('Mapa final SI'!$AC$52="Muy Alta",'Mapa final SI'!$AE$52="Moderado"),CONCATENATE("R8C",'Mapa final SI'!$S$52),"")</f>
        <v/>
      </c>
      <c r="Z13" s="259" t="str">
        <f>IF(AND('Mapa final SI'!$AC$53="Muy Alta",'Mapa final SI'!$AE$53="Moderado"),CONCATENATE("R8C",'Mapa final SI'!$S$53),"")</f>
        <v/>
      </c>
      <c r="AA13" s="260" t="str">
        <f>IF(AND('Mapa final SI'!$AC$54="Muy Alta",'Mapa final SI'!$AE$54="Moderado"),CONCATENATE("R8C",'Mapa final SI'!$S$54),"")</f>
        <v/>
      </c>
      <c r="AB13" s="258" t="str">
        <f>IF(AND('Mapa final SI'!$AC$49="Muy Alta",'Mapa final SI'!$AE$49="Mayor"),CONCATENATE("R8C",'Mapa final SI'!$S$49),"")</f>
        <v/>
      </c>
      <c r="AC13" s="259" t="str">
        <f>IF(AND('Mapa final SI'!$AC$50="Muy Alta",'Mapa final SI'!$AE$50="Mayor"),CONCATENATE("R8C",'Mapa final SI'!$S$50),"")</f>
        <v/>
      </c>
      <c r="AD13" s="259" t="str">
        <f>IF(AND('Mapa final SI'!$AC$51="Muy Alta",'Mapa final SI'!$AE$51="Mayor"),CONCATENATE("R8C",'Mapa final SI'!$S$51),"")</f>
        <v/>
      </c>
      <c r="AE13" s="259" t="str">
        <f>IF(AND('Mapa final SI'!$AC$52="Muy Alta",'Mapa final SI'!$AE$52="Mayor"),CONCATENATE("R8C",'Mapa final SI'!$S$52),"")</f>
        <v/>
      </c>
      <c r="AF13" s="259" t="str">
        <f>IF(AND('Mapa final SI'!$AC$53="Muy Alta",'Mapa final SI'!$AE$53="Mayor"),CONCATENATE("R8C",'Mapa final SI'!$S$53),"")</f>
        <v/>
      </c>
      <c r="AG13" s="260" t="str">
        <f>IF(AND('Mapa final SI'!$AC$54="Muy Alta",'Mapa final SI'!$AE$54="Mayor"),CONCATENATE("R8C",'Mapa final SI'!$S$54),"")</f>
        <v/>
      </c>
      <c r="AH13" s="261" t="str">
        <f>IF(AND('Mapa final SI'!$AC$49="Muy Alta",'Mapa final SI'!$AE$49="Catastrófico"),CONCATENATE("R8C",'Mapa final SI'!$S$49),"")</f>
        <v/>
      </c>
      <c r="AI13" s="262" t="str">
        <f>IF(AND('Mapa final SI'!$AC$50="Muy Alta",'Mapa final SI'!$AE$50="Catastrófico"),CONCATENATE("R8C",'Mapa final SI'!$S$50),"")</f>
        <v/>
      </c>
      <c r="AJ13" s="262" t="str">
        <f>IF(AND('Mapa final SI'!$AC$51="Muy Alta",'Mapa final SI'!$AE$51="Catastrófico"),CONCATENATE("R8C",'Mapa final SI'!$S$51),"")</f>
        <v/>
      </c>
      <c r="AK13" s="262" t="str">
        <f>IF(AND('Mapa final SI'!$AC$52="Muy Alta",'Mapa final SI'!$AE$52="Catastrófico"),CONCATENATE("R8C",'Mapa final SI'!$S$52),"")</f>
        <v/>
      </c>
      <c r="AL13" s="262" t="str">
        <f>IF(AND('Mapa final SI'!$AC$53="Muy Alta",'Mapa final SI'!$AE$53="Catastrófico"),CONCATENATE("R8C",'Mapa final SI'!$S$53),"")</f>
        <v/>
      </c>
      <c r="AM13" s="263" t="str">
        <f>IF(AND('Mapa final SI'!$AC$54="Muy Alta",'Mapa final SI'!$AE$54="Catastrófico"),CONCATENATE("R8C",'Mapa final SI'!$S$54),"")</f>
        <v/>
      </c>
      <c r="AN13" s="15"/>
      <c r="AO13" s="722"/>
      <c r="AP13" s="723"/>
      <c r="AQ13" s="723"/>
      <c r="AR13" s="723"/>
      <c r="AS13" s="723"/>
      <c r="AT13" s="72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05"/>
      <c r="C14" s="705"/>
      <c r="D14" s="706"/>
      <c r="E14" s="710"/>
      <c r="F14" s="711"/>
      <c r="G14" s="711"/>
      <c r="H14" s="711"/>
      <c r="I14" s="712"/>
      <c r="J14" s="258" t="str">
        <f>IF(AND('Mapa final SI'!$AC$55="Muy Alta",'Mapa final SI'!$AE$55="Leve"),CONCATENATE("R9C",'Mapa final SI'!$S$55),"")</f>
        <v/>
      </c>
      <c r="K14" s="259" t="str">
        <f>IF(AND('Mapa final SI'!$AC$56="Muy Alta",'Mapa final SI'!$AE$56="Leve"),CONCATENATE("R9C",'Mapa final SI'!$S$56),"")</f>
        <v/>
      </c>
      <c r="L14" s="259" t="str">
        <f>IF(AND('Mapa final SI'!$AC$57="Muy Alta",'Mapa final SI'!$AE$57="Leve"),CONCATENATE("R9C",'Mapa final SI'!$S$57),"")</f>
        <v/>
      </c>
      <c r="M14" s="259" t="str">
        <f>IF(AND('Mapa final SI'!$AC$58="Muy Alta",'Mapa final SI'!$AE$58="Leve"),CONCATENATE("R9C",'Mapa final SI'!$S$58),"")</f>
        <v/>
      </c>
      <c r="N14" s="259" t="str">
        <f>IF(AND('Mapa final SI'!$AC$59="Muy Alta",'Mapa final SI'!$AE$59="Leve"),CONCATENATE("R9C",'Mapa final SI'!$S$59),"")</f>
        <v/>
      </c>
      <c r="O14" s="260" t="str">
        <f>IF(AND('Mapa final SI'!$AC$60="Muy Alta",'Mapa final SI'!$AE$60="Leve"),CONCATENATE("R9C",'Mapa final SI'!$S$60),"")</f>
        <v/>
      </c>
      <c r="P14" s="258" t="str">
        <f>IF(AND('Mapa final SI'!$AC$55="Muy Alta",'Mapa final SI'!$AE$55="Menor"),CONCATENATE("R9C",'Mapa final SI'!$S$55),"")</f>
        <v/>
      </c>
      <c r="Q14" s="259" t="str">
        <f>IF(AND('Mapa final SI'!$AC$56="Muy Alta",'Mapa final SI'!$AE$56="Menor"),CONCATENATE("R9C",'Mapa final SI'!$S$56),"")</f>
        <v/>
      </c>
      <c r="R14" s="259" t="str">
        <f>IF(AND('Mapa final SI'!$AC$57="Muy Alta",'Mapa final SI'!$AE$57="Menor"),CONCATENATE("R9C",'Mapa final SI'!$S$57),"")</f>
        <v/>
      </c>
      <c r="S14" s="259" t="str">
        <f>IF(AND('Mapa final SI'!$AC$58="Muy Alta",'Mapa final SI'!$AE$58="Menor"),CONCATENATE("R9C",'Mapa final SI'!$S$58),"")</f>
        <v/>
      </c>
      <c r="T14" s="259" t="str">
        <f>IF(AND('Mapa final SI'!$AC$59="Muy Alta",'Mapa final SI'!$AE$59="Menor"),CONCATENATE("R9C",'Mapa final SI'!$S$59),"")</f>
        <v/>
      </c>
      <c r="U14" s="260" t="str">
        <f>IF(AND('Mapa final SI'!$AC$60="Muy Alta",'Mapa final SI'!$AE$60="Menor"),CONCATENATE("R9C",'Mapa final SI'!$S$60),"")</f>
        <v/>
      </c>
      <c r="V14" s="258" t="str">
        <f>IF(AND('Mapa final SI'!$AC$55="Muy Alta",'Mapa final SI'!$AE$55="Moderado"),CONCATENATE("R9C",'Mapa final SI'!$S$55),"")</f>
        <v/>
      </c>
      <c r="W14" s="259" t="str">
        <f>IF(AND('Mapa final SI'!$AC$56="Muy Alta",'Mapa final SI'!$AE$56="Moderado"),CONCATENATE("R9C",'Mapa final SI'!$S$56),"")</f>
        <v/>
      </c>
      <c r="X14" s="259" t="str">
        <f>IF(AND('Mapa final SI'!$AC$57="Muy Alta",'Mapa final SI'!$AE$57="Moderado"),CONCATENATE("R9C",'Mapa final SI'!$S$57),"")</f>
        <v/>
      </c>
      <c r="Y14" s="259" t="str">
        <f>IF(AND('Mapa final SI'!$AC$58="Muy Alta",'Mapa final SI'!$AE$58="Moderado"),CONCATENATE("R9C",'Mapa final SI'!$S$58),"")</f>
        <v/>
      </c>
      <c r="Z14" s="259" t="str">
        <f>IF(AND('Mapa final SI'!$AC$59="Muy Alta",'Mapa final SI'!$AE$59="Moderado"),CONCATENATE("R9C",'Mapa final SI'!$S$59),"")</f>
        <v/>
      </c>
      <c r="AA14" s="260" t="str">
        <f>IF(AND('Mapa final SI'!$AC$60="Muy Alta",'Mapa final SI'!$AE$60="Moderado"),CONCATENATE("R9C",'Mapa final SI'!$S$60),"")</f>
        <v/>
      </c>
      <c r="AB14" s="258" t="str">
        <f>IF(AND('Mapa final SI'!$AC$55="Muy Alta",'Mapa final SI'!$AE$55="Mayor"),CONCATENATE("R9C",'Mapa final SI'!$S$55),"")</f>
        <v/>
      </c>
      <c r="AC14" s="259" t="str">
        <f>IF(AND('Mapa final SI'!$AC$56="Muy Alta",'Mapa final SI'!$AE$56="Mayor"),CONCATENATE("R9C",'Mapa final SI'!$S$56),"")</f>
        <v/>
      </c>
      <c r="AD14" s="259" t="str">
        <f>IF(AND('Mapa final SI'!$AC$57="Muy Alta",'Mapa final SI'!$AE$57="Mayor"),CONCATENATE("R9C",'Mapa final SI'!$S$57),"")</f>
        <v/>
      </c>
      <c r="AE14" s="259" t="str">
        <f>IF(AND('Mapa final SI'!$AC$58="Muy Alta",'Mapa final SI'!$AE$58="Mayor"),CONCATENATE("R9C",'Mapa final SI'!$S$58),"")</f>
        <v/>
      </c>
      <c r="AF14" s="259" t="str">
        <f>IF(AND('Mapa final SI'!$AC$59="Muy Alta",'Mapa final SI'!$AE$59="Mayor"),CONCATENATE("R9C",'Mapa final SI'!$S$59),"")</f>
        <v/>
      </c>
      <c r="AG14" s="260" t="str">
        <f>IF(AND('Mapa final SI'!$AC$60="Muy Alta",'Mapa final SI'!$AE$60="Mayor"),CONCATENATE("R9C",'Mapa final SI'!$S$60),"")</f>
        <v/>
      </c>
      <c r="AH14" s="261" t="str">
        <f>IF(AND('Mapa final SI'!$AC$55="Muy Alta",'Mapa final SI'!$AE$55="Catastrófico"),CONCATENATE("R9C",'Mapa final SI'!$S$55),"")</f>
        <v/>
      </c>
      <c r="AI14" s="262" t="str">
        <f>IF(AND('Mapa final SI'!$AC$56="Muy Alta",'Mapa final SI'!$AE$56="Catastrófico"),CONCATENATE("R9C",'Mapa final SI'!$S$56),"")</f>
        <v/>
      </c>
      <c r="AJ14" s="262" t="str">
        <f>IF(AND('Mapa final SI'!$AC$57="Muy Alta",'Mapa final SI'!$AE$57="Catastrófico"),CONCATENATE("R9C",'Mapa final SI'!$S$57),"")</f>
        <v/>
      </c>
      <c r="AK14" s="262" t="str">
        <f>IF(AND('Mapa final SI'!$AC$58="Muy Alta",'Mapa final SI'!$AE$58="Catastrófico"),CONCATENATE("R9C",'Mapa final SI'!$S$58),"")</f>
        <v/>
      </c>
      <c r="AL14" s="262" t="str">
        <f>IF(AND('Mapa final SI'!$AC$59="Muy Alta",'Mapa final SI'!$AE$59="Catastrófico"),CONCATENATE("R9C",'Mapa final SI'!$S$59),"")</f>
        <v/>
      </c>
      <c r="AM14" s="263" t="str">
        <f>IF(AND('Mapa final SI'!$AC$60="Muy Alta",'Mapa final SI'!$AE$60="Catastrófico"),CONCATENATE("R9C",'Mapa final SI'!$S$60),"")</f>
        <v/>
      </c>
      <c r="AN14" s="15"/>
      <c r="AO14" s="722"/>
      <c r="AP14" s="723"/>
      <c r="AQ14" s="723"/>
      <c r="AR14" s="723"/>
      <c r="AS14" s="723"/>
      <c r="AT14" s="72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05"/>
      <c r="C15" s="705"/>
      <c r="D15" s="706"/>
      <c r="E15" s="713"/>
      <c r="F15" s="714"/>
      <c r="G15" s="714"/>
      <c r="H15" s="714"/>
      <c r="I15" s="715"/>
      <c r="J15" s="264" t="str">
        <f>IF(AND('Mapa final SI'!$AC$61="Muy Alta",'Mapa final SI'!$AE$61="Leve"),CONCATENATE("R10C",'Mapa final SI'!$S$61),"")</f>
        <v/>
      </c>
      <c r="K15" s="265" t="str">
        <f>IF(AND('Mapa final SI'!$AC$62="Muy Alta",'Mapa final SI'!$AE$62="Leve"),CONCATENATE("R10C",'Mapa final SI'!$S$62),"")</f>
        <v/>
      </c>
      <c r="L15" s="265" t="str">
        <f>IF(AND('Mapa final SI'!$AC$63="Muy Alta",'Mapa final SI'!$AE$63="Leve"),CONCATENATE("R10C",'Mapa final SI'!$S$63),"")</f>
        <v/>
      </c>
      <c r="M15" s="265"/>
      <c r="N15" s="265"/>
      <c r="O15" s="266"/>
      <c r="P15" s="258"/>
      <c r="Q15" s="259"/>
      <c r="R15" s="259"/>
      <c r="S15" s="259"/>
      <c r="T15" s="259"/>
      <c r="U15" s="260"/>
      <c r="V15" s="264"/>
      <c r="W15" s="265"/>
      <c r="X15" s="265"/>
      <c r="Y15" s="265"/>
      <c r="Z15" s="265"/>
      <c r="AA15" s="266"/>
      <c r="AB15" s="258"/>
      <c r="AC15" s="259"/>
      <c r="AD15" s="259"/>
      <c r="AE15" s="259"/>
      <c r="AF15" s="259"/>
      <c r="AG15" s="260"/>
      <c r="AH15" s="267"/>
      <c r="AI15" s="268"/>
      <c r="AJ15" s="268"/>
      <c r="AK15" s="268"/>
      <c r="AL15" s="268"/>
      <c r="AM15" s="269"/>
      <c r="AN15" s="15"/>
      <c r="AO15" s="725"/>
      <c r="AP15" s="726"/>
      <c r="AQ15" s="726"/>
      <c r="AR15" s="726"/>
      <c r="AS15" s="726"/>
      <c r="AT15" s="72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05"/>
      <c r="C16" s="705"/>
      <c r="D16" s="706"/>
      <c r="E16" s="707" t="s">
        <v>563</v>
      </c>
      <c r="F16" s="708"/>
      <c r="G16" s="708"/>
      <c r="H16" s="708"/>
      <c r="I16" s="708"/>
      <c r="J16" s="270" t="str">
        <f>IF(AND('Mapa final SI'!$AC$10="Alta",'Mapa final SI'!$AE$10="Leve"),CONCATENATE("R1C",'Mapa final SI'!$S$10),"")</f>
        <v/>
      </c>
      <c r="K16" s="271" t="str">
        <f>IF(AND('Mapa final SI'!$AC$11="Alta",'Mapa final SI'!$AE$11="Leve"),CONCATENATE("R1C",'Mapa final SI'!$S$11),"")</f>
        <v/>
      </c>
      <c r="L16" s="271" t="str">
        <f>IF(AND('Mapa final SI'!$AC$12="Alta",'Mapa final SI'!$AE$12="Leve"),CONCATENATE("R1C",'Mapa final SI'!$S$12),"")</f>
        <v/>
      </c>
      <c r="M16" s="271"/>
      <c r="N16" s="271"/>
      <c r="O16" s="272"/>
      <c r="P16" s="270"/>
      <c r="Q16" s="271"/>
      <c r="R16" s="271"/>
      <c r="S16" s="271"/>
      <c r="T16" s="271"/>
      <c r="U16" s="272"/>
      <c r="V16" s="252"/>
      <c r="W16" s="253"/>
      <c r="X16" s="253"/>
      <c r="Y16" s="253"/>
      <c r="Z16" s="253"/>
      <c r="AA16" s="254"/>
      <c r="AB16" s="252"/>
      <c r="AC16" s="253"/>
      <c r="AD16" s="253"/>
      <c r="AE16" s="253"/>
      <c r="AF16" s="253"/>
      <c r="AG16" s="254"/>
      <c r="AH16" s="255"/>
      <c r="AI16" s="256"/>
      <c r="AJ16" s="256"/>
      <c r="AK16" s="256"/>
      <c r="AL16" s="256"/>
      <c r="AM16" s="257"/>
      <c r="AN16" s="15"/>
      <c r="AO16" s="729" t="s">
        <v>564</v>
      </c>
      <c r="AP16" s="730"/>
      <c r="AQ16" s="730"/>
      <c r="AR16" s="730"/>
      <c r="AS16" s="730"/>
      <c r="AT16" s="73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05"/>
      <c r="C17" s="705"/>
      <c r="D17" s="706"/>
      <c r="E17" s="728"/>
      <c r="F17" s="711"/>
      <c r="G17" s="711"/>
      <c r="H17" s="711"/>
      <c r="I17" s="711"/>
      <c r="J17" s="273" t="str">
        <f>IF(AND('Mapa final SI'!$AC$13="Alta",'Mapa final SI'!$AE$13="Leve"),CONCATENATE("R2C",'Mapa final SI'!$S$13),"")</f>
        <v/>
      </c>
      <c r="K17" s="274" t="str">
        <f>IF(AND('Mapa final SI'!$AC$14="Alta",'Mapa final SI'!$AE$14="Leve"),CONCATENATE("R2C",'Mapa final SI'!$S$14),"")</f>
        <v/>
      </c>
      <c r="L17" s="274" t="str">
        <f>IF(AND('Mapa final SI'!$AC$15="Alta",'Mapa final SI'!$AE$15="Leve"),CONCATENATE("R2C",'Mapa final SI'!$S$15),"")</f>
        <v/>
      </c>
      <c r="M17" s="274"/>
      <c r="N17" s="274"/>
      <c r="O17" s="275"/>
      <c r="P17" s="273"/>
      <c r="Q17" s="274"/>
      <c r="R17" s="274"/>
      <c r="S17" s="274"/>
      <c r="T17" s="274"/>
      <c r="U17" s="275"/>
      <c r="V17" s="258"/>
      <c r="W17" s="259"/>
      <c r="X17" s="259"/>
      <c r="Y17" s="259"/>
      <c r="Z17" s="259"/>
      <c r="AA17" s="260"/>
      <c r="AB17" s="258"/>
      <c r="AC17" s="259"/>
      <c r="AD17" s="259"/>
      <c r="AE17" s="259"/>
      <c r="AF17" s="259"/>
      <c r="AG17" s="260"/>
      <c r="AH17" s="261"/>
      <c r="AI17" s="262"/>
      <c r="AJ17" s="262"/>
      <c r="AK17" s="262"/>
      <c r="AL17" s="262"/>
      <c r="AM17" s="263"/>
      <c r="AN17" s="15"/>
      <c r="AO17" s="732"/>
      <c r="AP17" s="733"/>
      <c r="AQ17" s="733"/>
      <c r="AR17" s="733"/>
      <c r="AS17" s="733"/>
      <c r="AT17" s="73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05"/>
      <c r="C18" s="705"/>
      <c r="D18" s="706"/>
      <c r="E18" s="710"/>
      <c r="F18" s="711"/>
      <c r="G18" s="711"/>
      <c r="H18" s="711"/>
      <c r="I18" s="711"/>
      <c r="J18" s="273" t="str">
        <f>IF(AND('Mapa final SI'!$AC$19="Alta",'Mapa final SI'!$AE$19="Leve"),CONCATENATE("R3C",'Mapa final SI'!$S$19),"")</f>
        <v/>
      </c>
      <c r="K18" s="274" t="str">
        <f>IF(AND('Mapa final SI'!$AC$20="Alta",'Mapa final SI'!$AE$20="Leve"),CONCATENATE("R3C",'Mapa final SI'!$S$20),"")</f>
        <v/>
      </c>
      <c r="L18" s="274" t="str">
        <f>IF(AND('Mapa final SI'!$AC$21="Alta",'Mapa final SI'!$AE$21="Leve"),CONCATENATE("R3C",'Mapa final SI'!$S$21),"")</f>
        <v/>
      </c>
      <c r="M18" s="274"/>
      <c r="N18" s="274"/>
      <c r="O18" s="275"/>
      <c r="P18" s="273"/>
      <c r="Q18" s="274"/>
      <c r="R18" s="274"/>
      <c r="S18" s="274"/>
      <c r="T18" s="274"/>
      <c r="U18" s="275"/>
      <c r="V18" s="258"/>
      <c r="W18" s="259"/>
      <c r="X18" s="259"/>
      <c r="Y18" s="259"/>
      <c r="Z18" s="259"/>
      <c r="AA18" s="260"/>
      <c r="AB18" s="258"/>
      <c r="AC18" s="259"/>
      <c r="AD18" s="259"/>
      <c r="AE18" s="259"/>
      <c r="AF18" s="259"/>
      <c r="AG18" s="260"/>
      <c r="AH18" s="261"/>
      <c r="AI18" s="262"/>
      <c r="AJ18" s="262"/>
      <c r="AK18" s="262"/>
      <c r="AL18" s="262"/>
      <c r="AM18" s="263"/>
      <c r="AN18" s="15"/>
      <c r="AO18" s="732"/>
      <c r="AP18" s="733"/>
      <c r="AQ18" s="733"/>
      <c r="AR18" s="733"/>
      <c r="AS18" s="733"/>
      <c r="AT18" s="73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05"/>
      <c r="C19" s="705"/>
      <c r="D19" s="706"/>
      <c r="E19" s="710"/>
      <c r="F19" s="711"/>
      <c r="G19" s="711"/>
      <c r="H19" s="711"/>
      <c r="I19" s="711"/>
      <c r="J19" s="273" t="str">
        <f>IF(AND('Mapa final SI'!$AC$25="Alta",'Mapa final SI'!$AE$25="Leve"),CONCATENATE("R4C",'Mapa final SI'!$S$25),"")</f>
        <v/>
      </c>
      <c r="K19" s="274" t="str">
        <f>IF(AND('Mapa final SI'!$AC$26="Alta",'Mapa final SI'!$AE$26="Leve"),CONCATENATE("R4C",'Mapa final SI'!$S$26),"")</f>
        <v/>
      </c>
      <c r="L19" s="274" t="str">
        <f>IF(AND('Mapa final SI'!$AC$27="Alta",'Mapa final SI'!$AE$27="Leve"),CONCATENATE("R4C",'Mapa final SI'!$S$27),"")</f>
        <v/>
      </c>
      <c r="M19" s="274"/>
      <c r="N19" s="274"/>
      <c r="O19" s="275"/>
      <c r="P19" s="273"/>
      <c r="Q19" s="274"/>
      <c r="R19" s="274"/>
      <c r="S19" s="274"/>
      <c r="T19" s="274"/>
      <c r="U19" s="275"/>
      <c r="V19" s="258"/>
      <c r="W19" s="259"/>
      <c r="X19" s="259"/>
      <c r="Y19" s="259"/>
      <c r="Z19" s="259"/>
      <c r="AA19" s="260"/>
      <c r="AB19" s="258"/>
      <c r="AC19" s="259"/>
      <c r="AD19" s="259"/>
      <c r="AE19" s="259"/>
      <c r="AF19" s="259"/>
      <c r="AG19" s="260"/>
      <c r="AH19" s="261"/>
      <c r="AI19" s="262"/>
      <c r="AJ19" s="262"/>
      <c r="AK19" s="262"/>
      <c r="AL19" s="262"/>
      <c r="AM19" s="263"/>
      <c r="AN19" s="15"/>
      <c r="AO19" s="732"/>
      <c r="AP19" s="733"/>
      <c r="AQ19" s="733"/>
      <c r="AR19" s="733"/>
      <c r="AS19" s="733"/>
      <c r="AT19" s="73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05"/>
      <c r="C20" s="705"/>
      <c r="D20" s="706"/>
      <c r="E20" s="710"/>
      <c r="F20" s="711"/>
      <c r="G20" s="711"/>
      <c r="H20" s="711"/>
      <c r="I20" s="711"/>
      <c r="J20" s="273" t="str">
        <f>IF(AND('Mapa final SI'!$AC$31="Alta",'Mapa final SI'!$AE$31="Leve"),CONCATENATE("R5C",'Mapa final SI'!$S$31),"")</f>
        <v/>
      </c>
      <c r="K20" s="274" t="str">
        <f>IF(AND('Mapa final SI'!$AC$32="Alta",'Mapa final SI'!$AE$32="Leve"),CONCATENATE("R5C",'Mapa final SI'!$S$32),"")</f>
        <v/>
      </c>
      <c r="L20" s="274" t="str">
        <f>IF(AND('Mapa final SI'!$AC$33="Alta",'Mapa final SI'!$AE$33="Leve"),CONCATENATE("R5C",'Mapa final SI'!$S$33),"")</f>
        <v/>
      </c>
      <c r="M20" s="274"/>
      <c r="N20" s="274"/>
      <c r="O20" s="275"/>
      <c r="P20" s="273"/>
      <c r="Q20" s="274"/>
      <c r="R20" s="274"/>
      <c r="S20" s="274"/>
      <c r="T20" s="274"/>
      <c r="U20" s="275"/>
      <c r="V20" s="258"/>
      <c r="W20" s="259"/>
      <c r="X20" s="259"/>
      <c r="Y20" s="259"/>
      <c r="Z20" s="259"/>
      <c r="AA20" s="260"/>
      <c r="AB20" s="258"/>
      <c r="AC20" s="259"/>
      <c r="AD20" s="259"/>
      <c r="AE20" s="259"/>
      <c r="AF20" s="259"/>
      <c r="AG20" s="260"/>
      <c r="AH20" s="261"/>
      <c r="AI20" s="262"/>
      <c r="AJ20" s="262"/>
      <c r="AK20" s="262"/>
      <c r="AL20" s="262"/>
      <c r="AM20" s="263"/>
      <c r="AN20" s="15"/>
      <c r="AO20" s="732"/>
      <c r="AP20" s="733"/>
      <c r="AQ20" s="733"/>
      <c r="AR20" s="733"/>
      <c r="AS20" s="733"/>
      <c r="AT20" s="73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05"/>
      <c r="C21" s="705"/>
      <c r="D21" s="706"/>
      <c r="E21" s="710"/>
      <c r="F21" s="711"/>
      <c r="G21" s="711"/>
      <c r="H21" s="711"/>
      <c r="I21" s="711"/>
      <c r="J21" s="273" t="str">
        <f>IF(AND('Mapa final SI'!$AC$37="Alta",'Mapa final SI'!$AE$37="Leve"),CONCATENATE("R6C",'Mapa final SI'!$S$37),"")</f>
        <v/>
      </c>
      <c r="K21" s="274" t="str">
        <f>IF(AND('Mapa final SI'!$AC$38="Alta",'Mapa final SI'!$AE$38="Leve"),CONCATENATE("R6C",'Mapa final SI'!$S$38),"")</f>
        <v/>
      </c>
      <c r="L21" s="274" t="str">
        <f>IF(AND('Mapa final SI'!$AC$39="Alta",'Mapa final SI'!$AE$39="Leve"),CONCATENATE("R6C",'Mapa final SI'!$S$39),"")</f>
        <v/>
      </c>
      <c r="M21" s="274"/>
      <c r="N21" s="274"/>
      <c r="O21" s="275"/>
      <c r="P21" s="273"/>
      <c r="Q21" s="274"/>
      <c r="R21" s="274"/>
      <c r="S21" s="274"/>
      <c r="T21" s="274"/>
      <c r="U21" s="275"/>
      <c r="V21" s="258"/>
      <c r="W21" s="259"/>
      <c r="X21" s="259"/>
      <c r="Y21" s="259"/>
      <c r="Z21" s="259"/>
      <c r="AA21" s="260"/>
      <c r="AB21" s="258"/>
      <c r="AC21" s="259"/>
      <c r="AD21" s="259"/>
      <c r="AE21" s="259"/>
      <c r="AF21" s="259"/>
      <c r="AG21" s="260"/>
      <c r="AH21" s="261"/>
      <c r="AI21" s="262"/>
      <c r="AJ21" s="262"/>
      <c r="AK21" s="262"/>
      <c r="AL21" s="262"/>
      <c r="AM21" s="263"/>
      <c r="AN21" s="15"/>
      <c r="AO21" s="732"/>
      <c r="AP21" s="733"/>
      <c r="AQ21" s="733"/>
      <c r="AR21" s="733"/>
      <c r="AS21" s="733"/>
      <c r="AT21" s="73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05"/>
      <c r="C22" s="705"/>
      <c r="D22" s="706"/>
      <c r="E22" s="710"/>
      <c r="F22" s="711"/>
      <c r="G22" s="711"/>
      <c r="H22" s="711"/>
      <c r="I22" s="711"/>
      <c r="J22" s="273" t="str">
        <f>IF(AND('Mapa final SI'!$AC$43="Alta",'Mapa final SI'!$AE$43="Leve"),CONCATENATE("R7C",'Mapa final SI'!$S$43),"")</f>
        <v/>
      </c>
      <c r="K22" s="274" t="str">
        <f>IF(AND('Mapa final SI'!$AC$44="Alta",'Mapa final SI'!$AE$44="Leve"),CONCATENATE("R7C",'Mapa final SI'!$S$44),"")</f>
        <v/>
      </c>
      <c r="L22" s="274" t="str">
        <f>IF(AND('Mapa final SI'!$AC$45="Alta",'Mapa final SI'!$AE$45="Leve"),CONCATENATE("R7C",'Mapa final SI'!$S$45),"")</f>
        <v/>
      </c>
      <c r="M22" s="274"/>
      <c r="N22" s="274"/>
      <c r="O22" s="275"/>
      <c r="P22" s="273"/>
      <c r="Q22" s="274"/>
      <c r="R22" s="274"/>
      <c r="S22" s="274"/>
      <c r="T22" s="274"/>
      <c r="U22" s="275"/>
      <c r="V22" s="258"/>
      <c r="W22" s="259"/>
      <c r="X22" s="259"/>
      <c r="Y22" s="259"/>
      <c r="Z22" s="259"/>
      <c r="AA22" s="260"/>
      <c r="AB22" s="258"/>
      <c r="AC22" s="259"/>
      <c r="AD22" s="259"/>
      <c r="AE22" s="259"/>
      <c r="AF22" s="259"/>
      <c r="AG22" s="260"/>
      <c r="AH22" s="261"/>
      <c r="AI22" s="262"/>
      <c r="AJ22" s="262"/>
      <c r="AK22" s="262"/>
      <c r="AL22" s="262"/>
      <c r="AM22" s="263"/>
      <c r="AN22" s="15"/>
      <c r="AO22" s="732"/>
      <c r="AP22" s="733"/>
      <c r="AQ22" s="733"/>
      <c r="AR22" s="733"/>
      <c r="AS22" s="733"/>
      <c r="AT22" s="7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05"/>
      <c r="C23" s="705"/>
      <c r="D23" s="706"/>
      <c r="E23" s="710"/>
      <c r="F23" s="711"/>
      <c r="G23" s="711"/>
      <c r="H23" s="711"/>
      <c r="I23" s="711"/>
      <c r="J23" s="273" t="str">
        <f>IF(AND('Mapa final SI'!$AC$49="Alta",'Mapa final SI'!$AE$49="Leve"),CONCATENATE("R8C",'Mapa final SI'!$S$49),"")</f>
        <v/>
      </c>
      <c r="K23" s="274" t="str">
        <f>IF(AND('Mapa final SI'!$AC$50="Alta",'Mapa final SI'!$AE$50="Leve"),CONCATENATE("R8C",'Mapa final SI'!$S$50),"")</f>
        <v/>
      </c>
      <c r="L23" s="274" t="str">
        <f>IF(AND('Mapa final SI'!$AC$51="Alta",'Mapa final SI'!$AE$51="Leve"),CONCATENATE("R8C",'Mapa final SI'!$S$51),"")</f>
        <v/>
      </c>
      <c r="M23" s="274"/>
      <c r="N23" s="274"/>
      <c r="O23" s="275"/>
      <c r="P23" s="273"/>
      <c r="Q23" s="274"/>
      <c r="R23" s="274"/>
      <c r="S23" s="274"/>
      <c r="T23" s="274"/>
      <c r="U23" s="275"/>
      <c r="V23" s="258"/>
      <c r="W23" s="259"/>
      <c r="X23" s="259"/>
      <c r="Y23" s="259"/>
      <c r="Z23" s="259"/>
      <c r="AA23" s="260"/>
      <c r="AB23" s="258"/>
      <c r="AC23" s="259"/>
      <c r="AD23" s="259"/>
      <c r="AE23" s="259"/>
      <c r="AF23" s="259"/>
      <c r="AG23" s="260"/>
      <c r="AH23" s="261"/>
      <c r="AI23" s="262"/>
      <c r="AJ23" s="262"/>
      <c r="AK23" s="262"/>
      <c r="AL23" s="262"/>
      <c r="AM23" s="263"/>
      <c r="AN23" s="15"/>
      <c r="AO23" s="732"/>
      <c r="AP23" s="733"/>
      <c r="AQ23" s="733"/>
      <c r="AR23" s="733"/>
      <c r="AS23" s="733"/>
      <c r="AT23" s="73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05"/>
      <c r="C24" s="705"/>
      <c r="D24" s="706"/>
      <c r="E24" s="710"/>
      <c r="F24" s="711"/>
      <c r="G24" s="711"/>
      <c r="H24" s="711"/>
      <c r="I24" s="711"/>
      <c r="J24" s="273" t="str">
        <f>IF(AND('Mapa final SI'!$AC$55="Alta",'Mapa final SI'!$AE$55="Leve"),CONCATENATE("R9C",'Mapa final SI'!$S$55),"")</f>
        <v/>
      </c>
      <c r="K24" s="274" t="str">
        <f>IF(AND('Mapa final SI'!$AC$56="Alta",'Mapa final SI'!$AE$56="Leve"),CONCATENATE("R9C",'Mapa final SI'!$S$56),"")</f>
        <v/>
      </c>
      <c r="L24" s="274" t="str">
        <f>IF(AND('Mapa final SI'!$AC$57="Alta",'Mapa final SI'!$AE$57="Leve"),CONCATENATE("R9C",'Mapa final SI'!$S$57),"")</f>
        <v/>
      </c>
      <c r="M24" s="274"/>
      <c r="N24" s="274"/>
      <c r="O24" s="275"/>
      <c r="P24" s="273"/>
      <c r="Q24" s="274"/>
      <c r="R24" s="274"/>
      <c r="S24" s="274"/>
      <c r="T24" s="274"/>
      <c r="U24" s="275"/>
      <c r="V24" s="258"/>
      <c r="W24" s="259"/>
      <c r="X24" s="259"/>
      <c r="Y24" s="259"/>
      <c r="Z24" s="259"/>
      <c r="AA24" s="260"/>
      <c r="AB24" s="258"/>
      <c r="AC24" s="259"/>
      <c r="AD24" s="259"/>
      <c r="AE24" s="259"/>
      <c r="AF24" s="259"/>
      <c r="AG24" s="260"/>
      <c r="AH24" s="261"/>
      <c r="AI24" s="262"/>
      <c r="AJ24" s="262"/>
      <c r="AK24" s="262"/>
      <c r="AL24" s="262"/>
      <c r="AM24" s="263"/>
      <c r="AN24" s="15"/>
      <c r="AO24" s="732"/>
      <c r="AP24" s="733"/>
      <c r="AQ24" s="733"/>
      <c r="AR24" s="733"/>
      <c r="AS24" s="733"/>
      <c r="AT24" s="73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05"/>
      <c r="C25" s="705"/>
      <c r="D25" s="706"/>
      <c r="E25" s="713"/>
      <c r="F25" s="714"/>
      <c r="G25" s="714"/>
      <c r="H25" s="714"/>
      <c r="I25" s="714"/>
      <c r="J25" s="276" t="str">
        <f>IF(AND('Mapa final SI'!$AC$61="Alta",'Mapa final SI'!$AE$61="Leve"),CONCATENATE("R10C",'Mapa final SI'!$S$61),"")</f>
        <v/>
      </c>
      <c r="K25" s="277" t="str">
        <f>IF(AND('Mapa final SI'!$AC$62="Alta",'Mapa final SI'!$AE$62="Leve"),CONCATENATE("R10C",'Mapa final SI'!$S$62),"")</f>
        <v/>
      </c>
      <c r="L25" s="277" t="str">
        <f>IF(AND('Mapa final SI'!$AC$63="Alta",'Mapa final SI'!$AE$63="Leve"),CONCATENATE("R10C",'Mapa final SI'!$S$63),"")</f>
        <v/>
      </c>
      <c r="M25" s="277"/>
      <c r="N25" s="277"/>
      <c r="O25" s="278"/>
      <c r="P25" s="276"/>
      <c r="Q25" s="277"/>
      <c r="R25" s="277"/>
      <c r="S25" s="277"/>
      <c r="T25" s="277"/>
      <c r="U25" s="278"/>
      <c r="V25" s="264"/>
      <c r="W25" s="265"/>
      <c r="X25" s="265"/>
      <c r="Y25" s="265"/>
      <c r="Z25" s="265"/>
      <c r="AA25" s="266"/>
      <c r="AB25" s="264"/>
      <c r="AC25" s="265"/>
      <c r="AD25" s="265"/>
      <c r="AE25" s="265"/>
      <c r="AF25" s="265"/>
      <c r="AG25" s="266"/>
      <c r="AH25" s="267"/>
      <c r="AI25" s="268"/>
      <c r="AJ25" s="268"/>
      <c r="AK25" s="268"/>
      <c r="AL25" s="268"/>
      <c r="AM25" s="269"/>
      <c r="AN25" s="15"/>
      <c r="AO25" s="735"/>
      <c r="AP25" s="736"/>
      <c r="AQ25" s="736"/>
      <c r="AR25" s="736"/>
      <c r="AS25" s="736"/>
      <c r="AT25" s="7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05"/>
      <c r="C26" s="705"/>
      <c r="D26" s="706"/>
      <c r="E26" s="707" t="s">
        <v>565</v>
      </c>
      <c r="F26" s="708"/>
      <c r="G26" s="708"/>
      <c r="H26" s="708"/>
      <c r="I26" s="709"/>
      <c r="J26" s="270" t="str">
        <f>IF(AND('Mapa final SI'!$AC$10="Media",'Mapa final SI'!$AE$10="Leve"),CONCATENATE("R1C",'Mapa final SI'!$S$10),"")</f>
        <v/>
      </c>
      <c r="K26" s="271" t="str">
        <f>IF(AND('Mapa final SI'!$AC$11="Media",'Mapa final SI'!$AE$11="Leve"),CONCATENATE("R1C",'Mapa final SI'!$S$11),"")</f>
        <v/>
      </c>
      <c r="L26" s="271" t="str">
        <f>IF(AND('Mapa final SI'!$AC$12="Media",'Mapa final SI'!$AE$12="Leve"),CONCATENATE("R1C",'Mapa final SI'!$S$12),"")</f>
        <v/>
      </c>
      <c r="M26" s="271"/>
      <c r="N26" s="271"/>
      <c r="O26" s="272"/>
      <c r="P26" s="270"/>
      <c r="Q26" s="271"/>
      <c r="R26" s="271"/>
      <c r="S26" s="271"/>
      <c r="T26" s="271"/>
      <c r="U26" s="272"/>
      <c r="V26" s="270"/>
      <c r="W26" s="271"/>
      <c r="X26" s="271"/>
      <c r="Y26" s="271"/>
      <c r="Z26" s="271"/>
      <c r="AA26" s="272"/>
      <c r="AB26" s="252"/>
      <c r="AC26" s="253"/>
      <c r="AD26" s="253"/>
      <c r="AE26" s="253"/>
      <c r="AF26" s="253"/>
      <c r="AG26" s="254"/>
      <c r="AH26" s="255"/>
      <c r="AI26" s="256"/>
      <c r="AJ26" s="256"/>
      <c r="AK26" s="256"/>
      <c r="AL26" s="256"/>
      <c r="AM26" s="257"/>
      <c r="AN26" s="15"/>
      <c r="AO26" s="738" t="s">
        <v>90</v>
      </c>
      <c r="AP26" s="739"/>
      <c r="AQ26" s="739"/>
      <c r="AR26" s="739"/>
      <c r="AS26" s="739"/>
      <c r="AT26" s="74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05"/>
      <c r="C27" s="705"/>
      <c r="D27" s="706"/>
      <c r="E27" s="728"/>
      <c r="F27" s="711"/>
      <c r="G27" s="711"/>
      <c r="H27" s="711"/>
      <c r="I27" s="712"/>
      <c r="J27" s="273" t="str">
        <f>IF(AND('Mapa final SI'!$AC$13="Media",'Mapa final SI'!$AE$13="Leve"),CONCATENATE("R2C",'Mapa final SI'!$S$13),"")</f>
        <v/>
      </c>
      <c r="K27" s="274" t="str">
        <f>IF(AND('Mapa final SI'!$AC$14="Media",'Mapa final SI'!$AE$14="Leve"),CONCATENATE("R2C",'Mapa final SI'!$S$14),"")</f>
        <v/>
      </c>
      <c r="L27" s="274" t="str">
        <f>IF(AND('Mapa final SI'!$AC$15="Media",'Mapa final SI'!$AE$15="Leve"),CONCATENATE("R2C",'Mapa final SI'!$S$15),"")</f>
        <v/>
      </c>
      <c r="M27" s="274" t="str">
        <f>IF(AND('Mapa final SI'!$AC$16="Media",'Mapa final SI'!$AE$16="Leve"),CONCATENATE("R2C",'Mapa final SI'!$S$16),"")</f>
        <v/>
      </c>
      <c r="N27" s="274" t="str">
        <f>IF(AND('Mapa final SI'!$AC$17="Media",'Mapa final SI'!$AE$17="Leve"),CONCATENATE("R2C",'Mapa final SI'!$S$17),"")</f>
        <v/>
      </c>
      <c r="O27" s="275" t="str">
        <f>IF(AND('Mapa final SI'!$AC$18="Media",'Mapa final SI'!$AE$18="Leve"),CONCATENATE("R2C",'Mapa final SI'!$S$18),"")</f>
        <v/>
      </c>
      <c r="P27" s="273" t="str">
        <f>IF(AND('Mapa final SI'!$AC$13="Media",'Mapa final SI'!$AE$13="Menor"),CONCATENATE("R2C",'Mapa final SI'!$S$13),"")</f>
        <v/>
      </c>
      <c r="Q27" s="274" t="str">
        <f>IF(AND('Mapa final SI'!$AC$14="Media",'Mapa final SI'!$AE$14="Menor"),CONCATENATE("R2C",'Mapa final SI'!$S$14),"")</f>
        <v/>
      </c>
      <c r="R27" s="274" t="str">
        <f>IF(AND('Mapa final SI'!$AC$15="Media",'Mapa final SI'!$AE$15="Menor"),CONCATENATE("R2C",'Mapa final SI'!$S$15),"")</f>
        <v/>
      </c>
      <c r="S27" s="274" t="str">
        <f>IF(AND('Mapa final SI'!$AC$16="Media",'Mapa final SI'!$AE$16="Menor"),CONCATENATE("R2C",'Mapa final SI'!$S$16),"")</f>
        <v/>
      </c>
      <c r="T27" s="274" t="str">
        <f>IF(AND('Mapa final SI'!$AC$17="Media",'Mapa final SI'!$AE$17="Menor"),CONCATENATE("R2C",'Mapa final SI'!$S$17),"")</f>
        <v/>
      </c>
      <c r="U27" s="275" t="str">
        <f>IF(AND('Mapa final SI'!$AC$18="Media",'Mapa final SI'!$AE$18="Menor"),CONCATENATE("R2C",'Mapa final SI'!$S$18),"")</f>
        <v/>
      </c>
      <c r="V27" s="273" t="str">
        <f>IF(AND('Mapa final SI'!$AC$13="Media",'Mapa final SI'!$AE$13="Moderado"),CONCATENATE("R2C",'Mapa final SI'!$S$13),"")</f>
        <v/>
      </c>
      <c r="W27" s="274" t="str">
        <f>IF(AND('Mapa final SI'!$AC$14="Media",'Mapa final SI'!$AE$14="Moderado"),CONCATENATE("R2C",'Mapa final SI'!$S$14),"")</f>
        <v/>
      </c>
      <c r="X27" s="274" t="str">
        <f>IF(AND('Mapa final SI'!$AC$15="Media",'Mapa final SI'!$AE$15="Moderado"),CONCATENATE("R2C",'Mapa final SI'!$S$15),"")</f>
        <v/>
      </c>
      <c r="Y27" s="274" t="str">
        <f>IF(AND('Mapa final SI'!$AC$16="Media",'Mapa final SI'!$AE$16="Moderado"),CONCATENATE("R2C",'Mapa final SI'!$S$16),"")</f>
        <v/>
      </c>
      <c r="Z27" s="274" t="str">
        <f>IF(AND('Mapa final SI'!$AC$17="Media",'Mapa final SI'!$AE$17="Moderado"),CONCATENATE("R2C",'Mapa final SI'!$S$17),"")</f>
        <v/>
      </c>
      <c r="AA27" s="275" t="str">
        <f>IF(AND('Mapa final SI'!$AC$18="Media",'Mapa final SI'!$AE$18="Moderado"),CONCATENATE("R2C",'Mapa final SI'!$S$18),"")</f>
        <v/>
      </c>
      <c r="AB27" s="258" t="str">
        <f>IF(AND('Mapa final SI'!$AC$13="Media",'Mapa final SI'!$AE$13="Mayor"),CONCATENATE("R2C",'Mapa final SI'!$S$13),"")</f>
        <v/>
      </c>
      <c r="AC27" s="259" t="str">
        <f>IF(AND('Mapa final SI'!$AC$14="Media",'Mapa final SI'!$AE$14="Mayor"),CONCATENATE("R2C",'Mapa final SI'!$S$14),"")</f>
        <v/>
      </c>
      <c r="AD27" s="259" t="str">
        <f>IF(AND('Mapa final SI'!$AC$15="Media",'Mapa final SI'!$AE$15="Mayor"),CONCATENATE("R2C",'Mapa final SI'!$S$15),"")</f>
        <v/>
      </c>
      <c r="AE27" s="259" t="str">
        <f>IF(AND('Mapa final SI'!$AC$16="Media",'Mapa final SI'!$AE$16="Mayor"),CONCATENATE("R2C",'Mapa final SI'!$S$16),"")</f>
        <v/>
      </c>
      <c r="AF27" s="259" t="str">
        <f>IF(AND('Mapa final SI'!$AC$17="Media",'Mapa final SI'!$AE$17="Mayor"),CONCATENATE("R2C",'Mapa final SI'!$S$17),"")</f>
        <v/>
      </c>
      <c r="AG27" s="260" t="str">
        <f>IF(AND('Mapa final SI'!$AC$18="Media",'Mapa final SI'!$AE$18="Mayor"),CONCATENATE("R2C",'Mapa final SI'!$S$18),"")</f>
        <v/>
      </c>
      <c r="AH27" s="261" t="str">
        <f>IF(AND('Mapa final SI'!$AC$13="Media",'Mapa final SI'!$AE$13="Catastrófico"),CONCATENATE("R2C",'Mapa final SI'!$S$13),"")</f>
        <v/>
      </c>
      <c r="AI27" s="262" t="str">
        <f>IF(AND('Mapa final SI'!$AC$14="Media",'Mapa final SI'!$AE$14="Catastrófico"),CONCATENATE("R2C",'Mapa final SI'!$S$14),"")</f>
        <v/>
      </c>
      <c r="AJ27" s="262" t="str">
        <f>IF(AND('Mapa final SI'!$AC$15="Media",'Mapa final SI'!$AE$15="Catastrófico"),CONCATENATE("R2C",'Mapa final SI'!$S$15),"")</f>
        <v/>
      </c>
      <c r="AK27" s="262" t="str">
        <f>IF(AND('Mapa final SI'!$AC$16="Media",'Mapa final SI'!$AE$16="Catastrófico"),CONCATENATE("R2C",'Mapa final SI'!$S$16),"")</f>
        <v/>
      </c>
      <c r="AL27" s="262" t="str">
        <f>IF(AND('Mapa final SI'!$AC$17="Media",'Mapa final SI'!$AE$17="Catastrófico"),CONCATENATE("R2C",'Mapa final SI'!$S$17),"")</f>
        <v/>
      </c>
      <c r="AM27" s="263" t="str">
        <f>IF(AND('Mapa final SI'!$AC$18="Media",'Mapa final SI'!$AE$18="Catastrófico"),CONCATENATE("R2C",'Mapa final SI'!$S$18),"")</f>
        <v/>
      </c>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05"/>
      <c r="C28" s="705"/>
      <c r="D28" s="706"/>
      <c r="E28" s="710"/>
      <c r="F28" s="711"/>
      <c r="G28" s="711"/>
      <c r="H28" s="711"/>
      <c r="I28" s="712"/>
      <c r="J28" s="273" t="str">
        <f>IF(AND('Mapa final SI'!$AC$19="Media",'Mapa final SI'!$AE$19="Leve"),CONCATENATE("R3C",'Mapa final SI'!$S$19),"")</f>
        <v/>
      </c>
      <c r="K28" s="274" t="str">
        <f>IF(AND('Mapa final SI'!$AC$20="Media",'Mapa final SI'!$AE$20="Leve"),CONCATENATE("R3C",'Mapa final SI'!$S$20),"")</f>
        <v/>
      </c>
      <c r="L28" s="274" t="str">
        <f>IF(AND('Mapa final SI'!$AC$21="Media",'Mapa final SI'!$AE$21="Leve"),CONCATENATE("R3C",'Mapa final SI'!$S$21),"")</f>
        <v/>
      </c>
      <c r="M28" s="274" t="str">
        <f>IF(AND('Mapa final SI'!$AC$22="Media",'Mapa final SI'!$AE$22="Leve"),CONCATENATE("R3C",'Mapa final SI'!$S$22),"")</f>
        <v/>
      </c>
      <c r="N28" s="274" t="str">
        <f>IF(AND('Mapa final SI'!$AC$23="Media",'Mapa final SI'!$AE$23="Leve"),CONCATENATE("R3C",'Mapa final SI'!$S$23),"")</f>
        <v/>
      </c>
      <c r="O28" s="275" t="str">
        <f>IF(AND('Mapa final SI'!$AC$24="Media",'Mapa final SI'!$AE$24="Leve"),CONCATENATE("R3C",'Mapa final SI'!$S$24),"")</f>
        <v/>
      </c>
      <c r="P28" s="273" t="str">
        <f>IF(AND('Mapa final SI'!$AC$19="Media",'Mapa final SI'!$AE$19="Menor"),CONCATENATE("R3C",'Mapa final SI'!$S$19),"")</f>
        <v/>
      </c>
      <c r="Q28" s="274" t="str">
        <f>IF(AND('Mapa final SI'!$AC$20="Media",'Mapa final SI'!$AE$20="Menor"),CONCATENATE("R3C",'Mapa final SI'!$S$20),"")</f>
        <v/>
      </c>
      <c r="R28" s="274" t="str">
        <f>IF(AND('Mapa final SI'!$AC$21="Media",'Mapa final SI'!$AE$21="Menor"),CONCATENATE("R3C",'Mapa final SI'!$S$21),"")</f>
        <v/>
      </c>
      <c r="S28" s="274" t="str">
        <f>IF(AND('Mapa final SI'!$AC$22="Media",'Mapa final SI'!$AE$22="Menor"),CONCATENATE("R3C",'Mapa final SI'!$S$22),"")</f>
        <v/>
      </c>
      <c r="T28" s="274" t="str">
        <f>IF(AND('Mapa final SI'!$AC$23="Media",'Mapa final SI'!$AE$23="Menor"),CONCATENATE("R3C",'Mapa final SI'!$S$23),"")</f>
        <v/>
      </c>
      <c r="U28" s="275" t="str">
        <f>IF(AND('Mapa final SI'!$AC$24="Media",'Mapa final SI'!$AE$24="Menor"),CONCATENATE("R3C",'Mapa final SI'!$S$24),"")</f>
        <v/>
      </c>
      <c r="V28" s="273" t="str">
        <f>IF(AND('Mapa final SI'!$AC$19="Media",'Mapa final SI'!$AE$19="Moderado"),CONCATENATE("R3C",'Mapa final SI'!$S$19),"")</f>
        <v/>
      </c>
      <c r="W28" s="274" t="str">
        <f>IF(AND('Mapa final SI'!$AC$20="Media",'Mapa final SI'!$AE$20="Moderado"),CONCATENATE("R3C",'Mapa final SI'!$S$20),"")</f>
        <v/>
      </c>
      <c r="X28" s="274" t="str">
        <f>IF(AND('Mapa final SI'!$AC$21="Media",'Mapa final SI'!$AE$21="Moderado"),CONCATENATE("R3C",'Mapa final SI'!$S$21),"")</f>
        <v/>
      </c>
      <c r="Y28" s="274" t="str">
        <f>IF(AND('Mapa final SI'!$AC$22="Media",'Mapa final SI'!$AE$22="Moderado"),CONCATENATE("R3C",'Mapa final SI'!$S$22),"")</f>
        <v/>
      </c>
      <c r="Z28" s="274" t="str">
        <f>IF(AND('Mapa final SI'!$AC$23="Media",'Mapa final SI'!$AE$23="Moderado"),CONCATENATE("R3C",'Mapa final SI'!$S$23),"")</f>
        <v/>
      </c>
      <c r="AA28" s="275" t="str">
        <f>IF(AND('Mapa final SI'!$AC$24="Media",'Mapa final SI'!$AE$24="Moderado"),CONCATENATE("R3C",'Mapa final SI'!$S$24),"")</f>
        <v/>
      </c>
      <c r="AB28" s="258" t="str">
        <f>IF(AND('Mapa final SI'!$AC$19="Media",'Mapa final SI'!$AE$19="Mayor"),CONCATENATE("R3C",'Mapa final SI'!$S$19),"")</f>
        <v/>
      </c>
      <c r="AC28" s="259" t="str">
        <f>IF(AND('Mapa final SI'!$AC$20="Media",'Mapa final SI'!$AE$20="Mayor"),CONCATENATE("R3C",'Mapa final SI'!$S$20),"")</f>
        <v/>
      </c>
      <c r="AD28" s="259" t="str">
        <f>IF(AND('Mapa final SI'!$AC$21="Media",'Mapa final SI'!$AE$21="Mayor"),CONCATENATE("R3C",'Mapa final SI'!$S$21),"")</f>
        <v/>
      </c>
      <c r="AE28" s="259" t="str">
        <f>IF(AND('Mapa final SI'!$AC$22="Media",'Mapa final SI'!$AE$22="Mayor"),CONCATENATE("R3C",'Mapa final SI'!$S$22),"")</f>
        <v/>
      </c>
      <c r="AF28" s="259" t="str">
        <f>IF(AND('Mapa final SI'!$AC$23="Media",'Mapa final SI'!$AE$23="Mayor"),CONCATENATE("R3C",'Mapa final SI'!$S$23),"")</f>
        <v/>
      </c>
      <c r="AG28" s="260" t="str">
        <f>IF(AND('Mapa final SI'!$AC$24="Media",'Mapa final SI'!$AE$24="Mayor"),CONCATENATE("R3C",'Mapa final SI'!$S$24),"")</f>
        <v/>
      </c>
      <c r="AH28" s="261" t="str">
        <f>IF(AND('Mapa final SI'!$AC$19="Media",'Mapa final SI'!$AE$19="Catastrófico"),CONCATENATE("R3C",'Mapa final SI'!$S$19),"")</f>
        <v/>
      </c>
      <c r="AI28" s="262" t="str">
        <f>IF(AND('Mapa final SI'!$AC$20="Media",'Mapa final SI'!$AE$20="Catastrófico"),CONCATENATE("R3C",'Mapa final SI'!$S$20),"")</f>
        <v/>
      </c>
      <c r="AJ28" s="262" t="str">
        <f>IF(AND('Mapa final SI'!$AC$21="Media",'Mapa final SI'!$AE$21="Catastrófico"),CONCATENATE("R3C",'Mapa final SI'!$S$21),"")</f>
        <v/>
      </c>
      <c r="AK28" s="262" t="str">
        <f>IF(AND('Mapa final SI'!$AC$22="Media",'Mapa final SI'!$AE$22="Catastrófico"),CONCATENATE("R3C",'Mapa final SI'!$S$22),"")</f>
        <v/>
      </c>
      <c r="AL28" s="262" t="str">
        <f>IF(AND('Mapa final SI'!$AC$23="Media",'Mapa final SI'!$AE$23="Catastrófico"),CONCATENATE("R3C",'Mapa final SI'!$S$23),"")</f>
        <v/>
      </c>
      <c r="AM28" s="263" t="str">
        <f>IF(AND('Mapa final SI'!$AC$24="Media",'Mapa final SI'!$AE$24="Catastrófico"),CONCATENATE("R3C",'Mapa final SI'!$S$24),"")</f>
        <v/>
      </c>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05"/>
      <c r="C29" s="705"/>
      <c r="D29" s="706"/>
      <c r="E29" s="710"/>
      <c r="F29" s="711"/>
      <c r="G29" s="711"/>
      <c r="H29" s="711"/>
      <c r="I29" s="712"/>
      <c r="J29" s="273" t="str">
        <f>IF(AND('Mapa final SI'!$AC$25="Media",'Mapa final SI'!$AE$25="Leve"),CONCATENATE("R4C",'Mapa final SI'!$S$25),"")</f>
        <v/>
      </c>
      <c r="K29" s="274" t="str">
        <f>IF(AND('Mapa final SI'!$AC$26="Media",'Mapa final SI'!$AE$26="Leve"),CONCATENATE("R4C",'Mapa final SI'!$S$26),"")</f>
        <v/>
      </c>
      <c r="L29" s="274" t="str">
        <f>IF(AND('Mapa final SI'!$AC$27="Media",'Mapa final SI'!$AE$27="Leve"),CONCATENATE("R4C",'Mapa final SI'!$S$27),"")</f>
        <v/>
      </c>
      <c r="M29" s="274" t="str">
        <f>IF(AND('Mapa final SI'!$AC$28="Media",'Mapa final SI'!$AE$28="Leve"),CONCATENATE("R4C",'Mapa final SI'!$S$28),"")</f>
        <v/>
      </c>
      <c r="N29" s="274" t="str">
        <f>IF(AND('Mapa final SI'!$AC$29="Media",'Mapa final SI'!$AE$29="Leve"),CONCATENATE("R4C",'Mapa final SI'!$S$29),"")</f>
        <v/>
      </c>
      <c r="O29" s="275" t="str">
        <f>IF(AND('Mapa final SI'!$AC$30="Media",'Mapa final SI'!$AE$30="Leve"),CONCATENATE("R4C",'Mapa final SI'!$S$30),"")</f>
        <v/>
      </c>
      <c r="P29" s="273" t="str">
        <f>IF(AND('Mapa final SI'!$AC$25="Media",'Mapa final SI'!$AE$25="Menor"),CONCATENATE("R4C",'Mapa final SI'!$S$25),"")</f>
        <v/>
      </c>
      <c r="Q29" s="274" t="str">
        <f>IF(AND('Mapa final SI'!$AC$26="Media",'Mapa final SI'!$AE$26="Menor"),CONCATENATE("R4C",'Mapa final SI'!$S$26),"")</f>
        <v/>
      </c>
      <c r="R29" s="274" t="str">
        <f>IF(AND('Mapa final SI'!$AC$27="Media",'Mapa final SI'!$AE$27="Menor"),CONCATENATE("R4C",'Mapa final SI'!$S$27),"")</f>
        <v/>
      </c>
      <c r="S29" s="274" t="str">
        <f>IF(AND('Mapa final SI'!$AC$28="Media",'Mapa final SI'!$AE$28="Menor"),CONCATENATE("R4C",'Mapa final SI'!$S$28),"")</f>
        <v/>
      </c>
      <c r="T29" s="274" t="str">
        <f>IF(AND('Mapa final SI'!$AC$29="Media",'Mapa final SI'!$AE$29="Menor"),CONCATENATE("R4C",'Mapa final SI'!$S$29),"")</f>
        <v/>
      </c>
      <c r="U29" s="275" t="str">
        <f>IF(AND('Mapa final SI'!$AC$30="Media",'Mapa final SI'!$AE$30="Menor"),CONCATENATE("R4C",'Mapa final SI'!$S$30),"")</f>
        <v/>
      </c>
      <c r="V29" s="273" t="str">
        <f>IF(AND('Mapa final SI'!$AC$25="Media",'Mapa final SI'!$AE$25="Moderado"),CONCATENATE("R4C",'Mapa final SI'!$S$25),"")</f>
        <v/>
      </c>
      <c r="W29" s="274" t="str">
        <f>IF(AND('Mapa final SI'!$AC$26="Media",'Mapa final SI'!$AE$26="Moderado"),CONCATENATE("R4C",'Mapa final SI'!$S$26),"")</f>
        <v/>
      </c>
      <c r="X29" s="274" t="str">
        <f>IF(AND('Mapa final SI'!$AC$27="Media",'Mapa final SI'!$AE$27="Moderado"),CONCATENATE("R4C",'Mapa final SI'!$S$27),"")</f>
        <v/>
      </c>
      <c r="Y29" s="274" t="str">
        <f>IF(AND('Mapa final SI'!$AC$28="Media",'Mapa final SI'!$AE$28="Moderado"),CONCATENATE("R4C",'Mapa final SI'!$S$28),"")</f>
        <v/>
      </c>
      <c r="Z29" s="274" t="str">
        <f>IF(AND('Mapa final SI'!$AC$29="Media",'Mapa final SI'!$AE$29="Moderado"),CONCATENATE("R4C",'Mapa final SI'!$S$29),"")</f>
        <v/>
      </c>
      <c r="AA29" s="275" t="str">
        <f>IF(AND('Mapa final SI'!$AC$30="Media",'Mapa final SI'!$AE$30="Moderado"),CONCATENATE("R4C",'Mapa final SI'!$S$30),"")</f>
        <v/>
      </c>
      <c r="AB29" s="258" t="str">
        <f>IF(AND('Mapa final SI'!$AC$25="Media",'Mapa final SI'!$AE$25="Mayor"),CONCATENATE("R4C",'Mapa final SI'!$S$25),"")</f>
        <v/>
      </c>
      <c r="AC29" s="259" t="str">
        <f>IF(AND('Mapa final SI'!$AC$26="Media",'Mapa final SI'!$AE$26="Mayor"),CONCATENATE("R4C",'Mapa final SI'!$S$26),"")</f>
        <v/>
      </c>
      <c r="AD29" s="259" t="str">
        <f>IF(AND('Mapa final SI'!$AC$27="Media",'Mapa final SI'!$AE$27="Mayor"),CONCATENATE("R4C",'Mapa final SI'!$S$27),"")</f>
        <v/>
      </c>
      <c r="AE29" s="259" t="str">
        <f>IF(AND('Mapa final SI'!$AC$28="Media",'Mapa final SI'!$AE$28="Mayor"),CONCATENATE("R4C",'Mapa final SI'!$S$28),"")</f>
        <v/>
      </c>
      <c r="AF29" s="259" t="str">
        <f>IF(AND('Mapa final SI'!$AC$29="Media",'Mapa final SI'!$AE$29="Mayor"),CONCATENATE("R4C",'Mapa final SI'!$S$29),"")</f>
        <v/>
      </c>
      <c r="AG29" s="260" t="str">
        <f>IF(AND('Mapa final SI'!$AC$30="Media",'Mapa final SI'!$AE$30="Mayor"),CONCATENATE("R4C",'Mapa final SI'!$S$30),"")</f>
        <v/>
      </c>
      <c r="AH29" s="261" t="str">
        <f>IF(AND('Mapa final SI'!$AC$25="Media",'Mapa final SI'!$AE$25="Catastrófico"),CONCATENATE("R4C",'Mapa final SI'!$S$25),"")</f>
        <v/>
      </c>
      <c r="AI29" s="262" t="str">
        <f>IF(AND('Mapa final SI'!$AC$26="Media",'Mapa final SI'!$AE$26="Catastrófico"),CONCATENATE("R4C",'Mapa final SI'!$S$26),"")</f>
        <v/>
      </c>
      <c r="AJ29" s="262" t="str">
        <f>IF(AND('Mapa final SI'!$AC$27="Media",'Mapa final SI'!$AE$27="Catastrófico"),CONCATENATE("R4C",'Mapa final SI'!$S$27),"")</f>
        <v/>
      </c>
      <c r="AK29" s="262" t="str">
        <f>IF(AND('Mapa final SI'!$AC$28="Media",'Mapa final SI'!$AE$28="Catastrófico"),CONCATENATE("R4C",'Mapa final SI'!$S$28),"")</f>
        <v/>
      </c>
      <c r="AL29" s="262" t="str">
        <f>IF(AND('Mapa final SI'!$AC$29="Media",'Mapa final SI'!$AE$29="Catastrófico"),CONCATENATE("R4C",'Mapa final SI'!$S$29),"")</f>
        <v/>
      </c>
      <c r="AM29" s="263" t="str">
        <f>IF(AND('Mapa final SI'!$AC$30="Media",'Mapa final SI'!$AE$30="Catastrófico"),CONCATENATE("R4C",'Mapa final SI'!$S$30),"")</f>
        <v/>
      </c>
      <c r="AN29" s="15"/>
      <c r="AO29" s="741"/>
      <c r="AP29" s="742"/>
      <c r="AQ29" s="742"/>
      <c r="AR29" s="742"/>
      <c r="AS29" s="742"/>
      <c r="AT29" s="74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05"/>
      <c r="C30" s="705"/>
      <c r="D30" s="706"/>
      <c r="E30" s="710"/>
      <c r="F30" s="711"/>
      <c r="G30" s="711"/>
      <c r="H30" s="711"/>
      <c r="I30" s="712"/>
      <c r="J30" s="273" t="str">
        <f>IF(AND('Mapa final SI'!$AC$31="Media",'Mapa final SI'!$AE$31="Leve"),CONCATENATE("R5C",'Mapa final SI'!$S$31),"")</f>
        <v/>
      </c>
      <c r="K30" s="274" t="str">
        <f>IF(AND('Mapa final SI'!$AC$32="Media",'Mapa final SI'!$AE$32="Leve"),CONCATENATE("R5C",'Mapa final SI'!$S$32),"")</f>
        <v/>
      </c>
      <c r="L30" s="274" t="str">
        <f>IF(AND('Mapa final SI'!$AC$33="Media",'Mapa final SI'!$AE$33="Leve"),CONCATENATE("R5C",'Mapa final SI'!$S$33),"")</f>
        <v/>
      </c>
      <c r="M30" s="274" t="str">
        <f>IF(AND('Mapa final SI'!$AC$34="Media",'Mapa final SI'!$AE$34="Leve"),CONCATENATE("R5C",'Mapa final SI'!$S$34),"")</f>
        <v/>
      </c>
      <c r="N30" s="274" t="str">
        <f>IF(AND('Mapa final SI'!$AC$35="Media",'Mapa final SI'!$AE$35="Leve"),CONCATENATE("R5C",'Mapa final SI'!$S$35),"")</f>
        <v/>
      </c>
      <c r="O30" s="275" t="str">
        <f>IF(AND('Mapa final SI'!$AC$36="Media",'Mapa final SI'!$AE$36="Leve"),CONCATENATE("R5C",'Mapa final SI'!$S$36),"")</f>
        <v/>
      </c>
      <c r="P30" s="273" t="str">
        <f>IF(AND('Mapa final SI'!$AC$31="Media",'Mapa final SI'!$AE$31="Menor"),CONCATENATE("R5C",'Mapa final SI'!$S$31),"")</f>
        <v/>
      </c>
      <c r="Q30" s="274" t="str">
        <f>IF(AND('Mapa final SI'!$AC$32="Media",'Mapa final SI'!$AE$32="Menor"),CONCATENATE("R5C",'Mapa final SI'!$S$32),"")</f>
        <v/>
      </c>
      <c r="R30" s="274" t="str">
        <f>IF(AND('Mapa final SI'!$AC$33="Media",'Mapa final SI'!$AE$33="Menor"),CONCATENATE("R5C",'Mapa final SI'!$S$33),"")</f>
        <v/>
      </c>
      <c r="S30" s="274" t="str">
        <f>IF(AND('Mapa final SI'!$AC$34="Media",'Mapa final SI'!$AE$34="Menor"),CONCATENATE("R5C",'Mapa final SI'!$S$34),"")</f>
        <v/>
      </c>
      <c r="T30" s="274" t="str">
        <f>IF(AND('Mapa final SI'!$AC$35="Media",'Mapa final SI'!$AE$35="Menor"),CONCATENATE("R5C",'Mapa final SI'!$S$35),"")</f>
        <v/>
      </c>
      <c r="U30" s="275" t="str">
        <f>IF(AND('Mapa final SI'!$AC$36="Media",'Mapa final SI'!$AE$36="Menor"),CONCATENATE("R5C",'Mapa final SI'!$S$36),"")</f>
        <v/>
      </c>
      <c r="V30" s="273" t="str">
        <f>IF(AND('Mapa final SI'!$AC$31="Media",'Mapa final SI'!$AE$31="Moderado"),CONCATENATE("R5C",'Mapa final SI'!$S$31),"")</f>
        <v/>
      </c>
      <c r="W30" s="274" t="str">
        <f>IF(AND('Mapa final SI'!$AC$32="Media",'Mapa final SI'!$AE$32="Moderado"),CONCATENATE("R5C",'Mapa final SI'!$S$32),"")</f>
        <v/>
      </c>
      <c r="X30" s="274" t="str">
        <f>IF(AND('Mapa final SI'!$AC$33="Media",'Mapa final SI'!$AE$33="Moderado"),CONCATENATE("R5C",'Mapa final SI'!$S$33),"")</f>
        <v/>
      </c>
      <c r="Y30" s="274" t="str">
        <f>IF(AND('Mapa final SI'!$AC$34="Media",'Mapa final SI'!$AE$34="Moderado"),CONCATENATE("R5C",'Mapa final SI'!$S$34),"")</f>
        <v/>
      </c>
      <c r="Z30" s="274" t="str">
        <f>IF(AND('Mapa final SI'!$AC$35="Media",'Mapa final SI'!$AE$35="Moderado"),CONCATENATE("R5C",'Mapa final SI'!$S$35),"")</f>
        <v/>
      </c>
      <c r="AA30" s="275" t="str">
        <f>IF(AND('Mapa final SI'!$AC$36="Media",'Mapa final SI'!$AE$36="Moderado"),CONCATENATE("R5C",'Mapa final SI'!$S$36),"")</f>
        <v/>
      </c>
      <c r="AB30" s="258" t="str">
        <f>IF(AND('Mapa final SI'!$AC$31="Media",'Mapa final SI'!$AE$31="Mayor"),CONCATENATE("R5C",'Mapa final SI'!$S$31),"")</f>
        <v/>
      </c>
      <c r="AC30" s="259" t="str">
        <f>IF(AND('Mapa final SI'!$AC$32="Media",'Mapa final SI'!$AE$32="Mayor"),CONCATENATE("R5C",'Mapa final SI'!$S$32),"")</f>
        <v/>
      </c>
      <c r="AD30" s="259" t="str">
        <f>IF(AND('Mapa final SI'!$AC$33="Media",'Mapa final SI'!$AE$33="Mayor"),CONCATENATE("R5C",'Mapa final SI'!$S$33),"")</f>
        <v/>
      </c>
      <c r="AE30" s="259" t="str">
        <f>IF(AND('Mapa final SI'!$AC$34="Media",'Mapa final SI'!$AE$34="Mayor"),CONCATENATE("R5C",'Mapa final SI'!$S$34),"")</f>
        <v/>
      </c>
      <c r="AF30" s="259" t="str">
        <f>IF(AND('Mapa final SI'!$AC$35="Media",'Mapa final SI'!$AE$35="Mayor"),CONCATENATE("R5C",'Mapa final SI'!$S$35),"")</f>
        <v/>
      </c>
      <c r="AG30" s="260" t="str">
        <f>IF(AND('Mapa final SI'!$AC$36="Media",'Mapa final SI'!$AE$36="Mayor"),CONCATENATE("R5C",'Mapa final SI'!$S$36),"")</f>
        <v/>
      </c>
      <c r="AH30" s="261" t="str">
        <f>IF(AND('Mapa final SI'!$AC$31="Media",'Mapa final SI'!$AE$31="Catastrófico"),CONCATENATE("R5C",'Mapa final SI'!$S$31),"")</f>
        <v/>
      </c>
      <c r="AI30" s="262" t="str">
        <f>IF(AND('Mapa final SI'!$AC$32="Media",'Mapa final SI'!$AE$32="Catastrófico"),CONCATENATE("R5C",'Mapa final SI'!$S$32),"")</f>
        <v/>
      </c>
      <c r="AJ30" s="262" t="str">
        <f>IF(AND('Mapa final SI'!$AC$33="Media",'Mapa final SI'!$AE$33="Catastrófico"),CONCATENATE("R5C",'Mapa final SI'!$S$33),"")</f>
        <v/>
      </c>
      <c r="AK30" s="262" t="str">
        <f>IF(AND('Mapa final SI'!$AC$34="Media",'Mapa final SI'!$AE$34="Catastrófico"),CONCATENATE("R5C",'Mapa final SI'!$S$34),"")</f>
        <v/>
      </c>
      <c r="AL30" s="262" t="str">
        <f>IF(AND('Mapa final SI'!$AC$35="Media",'Mapa final SI'!$AE$35="Catastrófico"),CONCATENATE("R5C",'Mapa final SI'!$S$35),"")</f>
        <v/>
      </c>
      <c r="AM30" s="263" t="str">
        <f>IF(AND('Mapa final SI'!$AC$36="Media",'Mapa final SI'!$AE$36="Catastrófico"),CONCATENATE("R5C",'Mapa final SI'!$S$36),"")</f>
        <v/>
      </c>
      <c r="AN30" s="15"/>
      <c r="AO30" s="741"/>
      <c r="AP30" s="742"/>
      <c r="AQ30" s="742"/>
      <c r="AR30" s="742"/>
      <c r="AS30" s="742"/>
      <c r="AT30" s="7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05"/>
      <c r="C31" s="705"/>
      <c r="D31" s="706"/>
      <c r="E31" s="710"/>
      <c r="F31" s="711"/>
      <c r="G31" s="711"/>
      <c r="H31" s="711"/>
      <c r="I31" s="712"/>
      <c r="J31" s="273" t="str">
        <f>IF(AND('Mapa final SI'!$AC$37="Media",'Mapa final SI'!$AE$37="Leve"),CONCATENATE("R6C",'Mapa final SI'!$S$37),"")</f>
        <v/>
      </c>
      <c r="K31" s="274" t="str">
        <f>IF(AND('Mapa final SI'!$AC$38="Media",'Mapa final SI'!$AE$38="Leve"),CONCATENATE("R6C",'Mapa final SI'!$S$38),"")</f>
        <v/>
      </c>
      <c r="L31" s="274" t="str">
        <f>IF(AND('Mapa final SI'!$AC$39="Media",'Mapa final SI'!$AE$39="Leve"),CONCATENATE("R6C",'Mapa final SI'!$S$39),"")</f>
        <v/>
      </c>
      <c r="M31" s="274" t="str">
        <f>IF(AND('Mapa final SI'!$AC$40="Media",'Mapa final SI'!$AE$40="Leve"),CONCATENATE("R6C",'Mapa final SI'!$S$40),"")</f>
        <v/>
      </c>
      <c r="N31" s="274" t="str">
        <f>IF(AND('Mapa final SI'!$AC$41="Media",'Mapa final SI'!$AE$41="Leve"),CONCATENATE("R6C",'Mapa final SI'!$S$41),"")</f>
        <v/>
      </c>
      <c r="O31" s="275" t="str">
        <f>IF(AND('Mapa final SI'!$AC$42="Media",'Mapa final SI'!$AE$42="Leve"),CONCATENATE("R6C",'Mapa final SI'!$S$42),"")</f>
        <v/>
      </c>
      <c r="P31" s="273" t="str">
        <f>IF(AND('Mapa final SI'!$AC$37="Media",'Mapa final SI'!$AE$37="Menor"),CONCATENATE("R6C",'Mapa final SI'!$S$37),"")</f>
        <v/>
      </c>
      <c r="Q31" s="274" t="str">
        <f>IF(AND('Mapa final SI'!$AC$38="Media",'Mapa final SI'!$AE$38="Menor"),CONCATENATE("R6C",'Mapa final SI'!$S$38),"")</f>
        <v/>
      </c>
      <c r="R31" s="274" t="str">
        <f>IF(AND('Mapa final SI'!$AC$39="Media",'Mapa final SI'!$AE$39="Menor"),CONCATENATE("R6C",'Mapa final SI'!$S$39),"")</f>
        <v/>
      </c>
      <c r="S31" s="274" t="str">
        <f>IF(AND('Mapa final SI'!$AC$40="Media",'Mapa final SI'!$AE$40="Menor"),CONCATENATE("R6C",'Mapa final SI'!$S$40),"")</f>
        <v/>
      </c>
      <c r="T31" s="274" t="str">
        <f>IF(AND('Mapa final SI'!$AC$41="Media",'Mapa final SI'!$AE$41="Menor"),CONCATENATE("R6C",'Mapa final SI'!$S$41),"")</f>
        <v/>
      </c>
      <c r="U31" s="275" t="str">
        <f>IF(AND('Mapa final SI'!$AC$42="Media",'Mapa final SI'!$AE$42="Menor"),CONCATENATE("R6C",'Mapa final SI'!$S$42),"")</f>
        <v/>
      </c>
      <c r="V31" s="273" t="str">
        <f>IF(AND('Mapa final SI'!$AC$37="Media",'Mapa final SI'!$AE$37="Moderado"),CONCATENATE("R6C",'Mapa final SI'!$S$37),"")</f>
        <v/>
      </c>
      <c r="W31" s="274" t="str">
        <f>IF(AND('Mapa final SI'!$AC$38="Media",'Mapa final SI'!$AE$38="Moderado"),CONCATENATE("R6C",'Mapa final SI'!$S$38),"")</f>
        <v/>
      </c>
      <c r="X31" s="274" t="str">
        <f>IF(AND('Mapa final SI'!$AC$39="Media",'Mapa final SI'!$AE$39="Moderado"),CONCATENATE("R6C",'Mapa final SI'!$S$39),"")</f>
        <v/>
      </c>
      <c r="Y31" s="274" t="str">
        <f>IF(AND('Mapa final SI'!$AC$40="Media",'Mapa final SI'!$AE$40="Moderado"),CONCATENATE("R6C",'Mapa final SI'!$S$40),"")</f>
        <v/>
      </c>
      <c r="Z31" s="274" t="str">
        <f>IF(AND('Mapa final SI'!$AC$41="Media",'Mapa final SI'!$AE$41="Moderado"),CONCATENATE("R6C",'Mapa final SI'!$S$41),"")</f>
        <v/>
      </c>
      <c r="AA31" s="275" t="str">
        <f>IF(AND('Mapa final SI'!$AC$42="Media",'Mapa final SI'!$AE$42="Moderado"),CONCATENATE("R6C",'Mapa final SI'!$S$42),"")</f>
        <v/>
      </c>
      <c r="AB31" s="258" t="str">
        <f>IF(AND('Mapa final SI'!$AC$37="Media",'Mapa final SI'!$AE$37="Mayor"),CONCATENATE("R6C",'Mapa final SI'!$S$37),"")</f>
        <v/>
      </c>
      <c r="AC31" s="259" t="str">
        <f>IF(AND('Mapa final SI'!$AC$38="Media",'Mapa final SI'!$AE$38="Mayor"),CONCATENATE("R6C",'Mapa final SI'!$S$38),"")</f>
        <v/>
      </c>
      <c r="AD31" s="259" t="str">
        <f>IF(AND('Mapa final SI'!$AC$39="Media",'Mapa final SI'!$AE$39="Mayor"),CONCATENATE("R6C",'Mapa final SI'!$S$39),"")</f>
        <v/>
      </c>
      <c r="AE31" s="259" t="str">
        <f>IF(AND('Mapa final SI'!$AC$40="Media",'Mapa final SI'!$AE$40="Mayor"),CONCATENATE("R6C",'Mapa final SI'!$S$40),"")</f>
        <v/>
      </c>
      <c r="AF31" s="259" t="str">
        <f>IF(AND('Mapa final SI'!$AC$41="Media",'Mapa final SI'!$AE$41="Mayor"),CONCATENATE("R6C",'Mapa final SI'!$S$41),"")</f>
        <v/>
      </c>
      <c r="AG31" s="260" t="str">
        <f>IF(AND('Mapa final SI'!$AC$42="Media",'Mapa final SI'!$AE$42="Mayor"),CONCATENATE("R6C",'Mapa final SI'!$S$42),"")</f>
        <v/>
      </c>
      <c r="AH31" s="261" t="str">
        <f>IF(AND('Mapa final SI'!$AC$37="Media",'Mapa final SI'!$AE$37="Catastrófico"),CONCATENATE("R6C",'Mapa final SI'!$S$37),"")</f>
        <v/>
      </c>
      <c r="AI31" s="262" t="str">
        <f>IF(AND('Mapa final SI'!$AC$38="Media",'Mapa final SI'!$AE$38="Catastrófico"),CONCATENATE("R6C",'Mapa final SI'!$S$38),"")</f>
        <v/>
      </c>
      <c r="AJ31" s="262" t="str">
        <f>IF(AND('Mapa final SI'!$AC$39="Media",'Mapa final SI'!$AE$39="Catastrófico"),CONCATENATE("R6C",'Mapa final SI'!$S$39),"")</f>
        <v/>
      </c>
      <c r="AK31" s="262" t="str">
        <f>IF(AND('Mapa final SI'!$AC$40="Media",'Mapa final SI'!$AE$40="Catastrófico"),CONCATENATE("R6C",'Mapa final SI'!$S$40),"")</f>
        <v/>
      </c>
      <c r="AL31" s="262" t="str">
        <f>IF(AND('Mapa final SI'!$AC$41="Media",'Mapa final SI'!$AE$41="Catastrófico"),CONCATENATE("R6C",'Mapa final SI'!$S$41),"")</f>
        <v/>
      </c>
      <c r="AM31" s="263" t="str">
        <f>IF(AND('Mapa final SI'!$AC$42="Media",'Mapa final SI'!$AE$42="Catastrófico"),CONCATENATE("R6C",'Mapa final SI'!$S$42),"")</f>
        <v/>
      </c>
      <c r="AN31" s="15"/>
      <c r="AO31" s="741"/>
      <c r="AP31" s="742"/>
      <c r="AQ31" s="742"/>
      <c r="AR31" s="742"/>
      <c r="AS31" s="742"/>
      <c r="AT31" s="74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05"/>
      <c r="C32" s="705"/>
      <c r="D32" s="706"/>
      <c r="E32" s="710"/>
      <c r="F32" s="711"/>
      <c r="G32" s="711"/>
      <c r="H32" s="711"/>
      <c r="I32" s="712"/>
      <c r="J32" s="273" t="str">
        <f>IF(AND('Mapa final SI'!$AC$43="Media",'Mapa final SI'!$AE$43="Leve"),CONCATENATE("R7C",'Mapa final SI'!$S$43),"")</f>
        <v/>
      </c>
      <c r="K32" s="274" t="str">
        <f>IF(AND('Mapa final SI'!$AC$44="Media",'Mapa final SI'!$AE$44="Leve"),CONCATENATE("R7C",'Mapa final SI'!$S$44),"")</f>
        <v/>
      </c>
      <c r="L32" s="274" t="str">
        <f>IF(AND('Mapa final SI'!$AC$45="Media",'Mapa final SI'!$AE$45="Leve"),CONCATENATE("R7C",'Mapa final SI'!$S$45),"")</f>
        <v/>
      </c>
      <c r="M32" s="274" t="str">
        <f>IF(AND('Mapa final SI'!$AC$46="Media",'Mapa final SI'!$AE$46="Leve"),CONCATENATE("R7C",'Mapa final SI'!$S$46),"")</f>
        <v/>
      </c>
      <c r="N32" s="274" t="str">
        <f>IF(AND('Mapa final SI'!$AC$47="Media",'Mapa final SI'!$AE$47="Leve"),CONCATENATE("R7C",'Mapa final SI'!$S$47),"")</f>
        <v/>
      </c>
      <c r="O32" s="275" t="str">
        <f>IF(AND('Mapa final SI'!$AC$48="Media",'Mapa final SI'!$AE$48="Leve"),CONCATENATE("R7C",'Mapa final SI'!$S$48),"")</f>
        <v/>
      </c>
      <c r="P32" s="273" t="str">
        <f>IF(AND('Mapa final SI'!$AC$43="Media",'Mapa final SI'!$AE$43="Menor"),CONCATENATE("R7C",'Mapa final SI'!$S$43),"")</f>
        <v/>
      </c>
      <c r="Q32" s="274" t="str">
        <f>IF(AND('Mapa final SI'!$AC$44="Media",'Mapa final SI'!$AE$44="Menor"),CONCATENATE("R7C",'Mapa final SI'!$S$44),"")</f>
        <v/>
      </c>
      <c r="R32" s="274" t="str">
        <f>IF(AND('Mapa final SI'!$AC$45="Media",'Mapa final SI'!$AE$45="Menor"),CONCATENATE("R7C",'Mapa final SI'!$S$45),"")</f>
        <v/>
      </c>
      <c r="S32" s="274" t="str">
        <f>IF(AND('Mapa final SI'!$AC$46="Media",'Mapa final SI'!$AE$46="Menor"),CONCATENATE("R7C",'Mapa final SI'!$S$46),"")</f>
        <v/>
      </c>
      <c r="T32" s="274" t="str">
        <f>IF(AND('Mapa final SI'!$AC$47="Media",'Mapa final SI'!$AE$47="Menor"),CONCATENATE("R7C",'Mapa final SI'!$S$47),"")</f>
        <v/>
      </c>
      <c r="U32" s="275" t="str">
        <f>IF(AND('Mapa final SI'!$AC$48="Media",'Mapa final SI'!$AE$48="Menor"),CONCATENATE("R7C",'Mapa final SI'!$S$48),"")</f>
        <v/>
      </c>
      <c r="V32" s="273" t="str">
        <f>IF(AND('Mapa final SI'!$AC$43="Media",'Mapa final SI'!$AE$43="Moderado"),CONCATENATE("R7C",'Mapa final SI'!$S$43),"")</f>
        <v/>
      </c>
      <c r="W32" s="274" t="str">
        <f>IF(AND('Mapa final SI'!$AC$44="Media",'Mapa final SI'!$AE$44="Moderado"),CONCATENATE("R7C",'Mapa final SI'!$S$44),"")</f>
        <v/>
      </c>
      <c r="X32" s="274" t="str">
        <f>IF(AND('Mapa final SI'!$AC$45="Media",'Mapa final SI'!$AE$45="Moderado"),CONCATENATE("R7C",'Mapa final SI'!$S$45),"")</f>
        <v/>
      </c>
      <c r="Y32" s="274" t="str">
        <f>IF(AND('Mapa final SI'!$AC$46="Media",'Mapa final SI'!$AE$46="Moderado"),CONCATENATE("R7C",'Mapa final SI'!$S$46),"")</f>
        <v/>
      </c>
      <c r="Z32" s="274" t="str">
        <f>IF(AND('Mapa final SI'!$AC$47="Media",'Mapa final SI'!$AE$47="Moderado"),CONCATENATE("R7C",'Mapa final SI'!$S$47),"")</f>
        <v/>
      </c>
      <c r="AA32" s="275" t="str">
        <f>IF(AND('Mapa final SI'!$AC$48="Media",'Mapa final SI'!$AE$48="Moderado"),CONCATENATE("R7C",'Mapa final SI'!$S$48),"")</f>
        <v/>
      </c>
      <c r="AB32" s="258" t="str">
        <f>IF(AND('Mapa final SI'!$AC$43="Media",'Mapa final SI'!$AE$43="Mayor"),CONCATENATE("R7C",'Mapa final SI'!$S$43),"")</f>
        <v/>
      </c>
      <c r="AC32" s="259" t="str">
        <f>IF(AND('Mapa final SI'!$AC$44="Media",'Mapa final SI'!$AE$44="Mayor"),CONCATENATE("R7C",'Mapa final SI'!$S$44),"")</f>
        <v/>
      </c>
      <c r="AD32" s="259" t="str">
        <f>IF(AND('Mapa final SI'!$AC$45="Media",'Mapa final SI'!$AE$45="Mayor"),CONCATENATE("R7C",'Mapa final SI'!$S$45),"")</f>
        <v/>
      </c>
      <c r="AE32" s="259" t="str">
        <f>IF(AND('Mapa final SI'!$AC$46="Media",'Mapa final SI'!$AE$46="Mayor"),CONCATENATE("R7C",'Mapa final SI'!$S$46),"")</f>
        <v/>
      </c>
      <c r="AF32" s="259" t="str">
        <f>IF(AND('Mapa final SI'!$AC$47="Media",'Mapa final SI'!$AE$47="Mayor"),CONCATENATE("R7C",'Mapa final SI'!$S$47),"")</f>
        <v/>
      </c>
      <c r="AG32" s="260" t="str">
        <f>IF(AND('Mapa final SI'!$AC$48="Media",'Mapa final SI'!$AE$48="Mayor"),CONCATENATE("R7C",'Mapa final SI'!$S$48),"")</f>
        <v/>
      </c>
      <c r="AH32" s="261" t="str">
        <f>IF(AND('Mapa final SI'!$AC$43="Media",'Mapa final SI'!$AE$43="Catastrófico"),CONCATENATE("R7C",'Mapa final SI'!$S$43),"")</f>
        <v/>
      </c>
      <c r="AI32" s="262" t="str">
        <f>IF(AND('Mapa final SI'!$AC$44="Media",'Mapa final SI'!$AE$44="Catastrófico"),CONCATENATE("R7C",'Mapa final SI'!$S$44),"")</f>
        <v/>
      </c>
      <c r="AJ32" s="262" t="str">
        <f>IF(AND('Mapa final SI'!$AC$45="Media",'Mapa final SI'!$AE$45="Catastrófico"),CONCATENATE("R7C",'Mapa final SI'!$S$45),"")</f>
        <v/>
      </c>
      <c r="AK32" s="262" t="str">
        <f>IF(AND('Mapa final SI'!$AC$46="Media",'Mapa final SI'!$AE$46="Catastrófico"),CONCATENATE("R7C",'Mapa final SI'!$S$46),"")</f>
        <v/>
      </c>
      <c r="AL32" s="262" t="str">
        <f>IF(AND('Mapa final SI'!$AC$47="Media",'Mapa final SI'!$AE$47="Catastrófico"),CONCATENATE("R7C",'Mapa final SI'!$S$47),"")</f>
        <v/>
      </c>
      <c r="AM32" s="263" t="str">
        <f>IF(AND('Mapa final SI'!$AC$48="Media",'Mapa final SI'!$AE$48="Catastrófico"),CONCATENATE("R7C",'Mapa final SI'!$S$48),"")</f>
        <v/>
      </c>
      <c r="AN32" s="15"/>
      <c r="AO32" s="741"/>
      <c r="AP32" s="742"/>
      <c r="AQ32" s="742"/>
      <c r="AR32" s="742"/>
      <c r="AS32" s="742"/>
      <c r="AT32" s="74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05"/>
      <c r="C33" s="705"/>
      <c r="D33" s="706"/>
      <c r="E33" s="710"/>
      <c r="F33" s="711"/>
      <c r="G33" s="711"/>
      <c r="H33" s="711"/>
      <c r="I33" s="712"/>
      <c r="J33" s="273" t="str">
        <f>IF(AND('Mapa final SI'!$AC$49="Media",'Mapa final SI'!$AE$49="Leve"),CONCATENATE("R8C",'Mapa final SI'!$S$49),"")</f>
        <v/>
      </c>
      <c r="K33" s="274" t="str">
        <f>IF(AND('Mapa final SI'!$AC$50="Media",'Mapa final SI'!$AE$50="Leve"),CONCATENATE("R8C",'Mapa final SI'!$S$50),"")</f>
        <v/>
      </c>
      <c r="L33" s="274" t="str">
        <f>IF(AND('Mapa final SI'!$AC$51="Media",'Mapa final SI'!$AE$51="Leve"),CONCATENATE("R8C",'Mapa final SI'!$S$51),"")</f>
        <v/>
      </c>
      <c r="M33" s="274" t="str">
        <f>IF(AND('Mapa final SI'!$AC$52="Media",'Mapa final SI'!$AE$52="Leve"),CONCATENATE("R8C",'Mapa final SI'!$S$52),"")</f>
        <v/>
      </c>
      <c r="N33" s="274" t="str">
        <f>IF(AND('Mapa final SI'!$AC$53="Media",'Mapa final SI'!$AE$53="Leve"),CONCATENATE("R8C",'Mapa final SI'!$S$53),"")</f>
        <v/>
      </c>
      <c r="O33" s="275" t="str">
        <f>IF(AND('Mapa final SI'!$AC$54="Media",'Mapa final SI'!$AE$54="Leve"),CONCATENATE("R8C",'Mapa final SI'!$S$54),"")</f>
        <v/>
      </c>
      <c r="P33" s="273" t="str">
        <f>IF(AND('Mapa final SI'!$AC$49="Media",'Mapa final SI'!$AE$49="Menor"),CONCATENATE("R8C",'Mapa final SI'!$S$49),"")</f>
        <v/>
      </c>
      <c r="Q33" s="274" t="str">
        <f>IF(AND('Mapa final SI'!$AC$50="Media",'Mapa final SI'!$AE$50="Menor"),CONCATENATE("R8C",'Mapa final SI'!$S$50),"")</f>
        <v/>
      </c>
      <c r="R33" s="274" t="str">
        <f>IF(AND('Mapa final SI'!$AC$51="Media",'Mapa final SI'!$AE$51="Menor"),CONCATENATE("R8C",'Mapa final SI'!$S$51),"")</f>
        <v/>
      </c>
      <c r="S33" s="274" t="str">
        <f>IF(AND('Mapa final SI'!$AC$52="Media",'Mapa final SI'!$AE$52="Menor"),CONCATENATE("R8C",'Mapa final SI'!$S$52),"")</f>
        <v/>
      </c>
      <c r="T33" s="274" t="str">
        <f>IF(AND('Mapa final SI'!$AC$53="Media",'Mapa final SI'!$AE$53="Menor"),CONCATENATE("R8C",'Mapa final SI'!$S$53),"")</f>
        <v/>
      </c>
      <c r="U33" s="275" t="str">
        <f>IF(AND('Mapa final SI'!$AC$54="Media",'Mapa final SI'!$AE$54="Menor"),CONCATENATE("R8C",'Mapa final SI'!$S$54),"")</f>
        <v/>
      </c>
      <c r="V33" s="273" t="str">
        <f>IF(AND('Mapa final SI'!$AC$49="Media",'Mapa final SI'!$AE$49="Moderado"),CONCATENATE("R8C",'Mapa final SI'!$S$49),"")</f>
        <v/>
      </c>
      <c r="W33" s="274" t="str">
        <f>IF(AND('Mapa final SI'!$AC$50="Media",'Mapa final SI'!$AE$50="Moderado"),CONCATENATE("R8C",'Mapa final SI'!$S$50),"")</f>
        <v/>
      </c>
      <c r="X33" s="274" t="str">
        <f>IF(AND('Mapa final SI'!$AC$51="Media",'Mapa final SI'!$AE$51="Moderado"),CONCATENATE("R8C",'Mapa final SI'!$S$51),"")</f>
        <v/>
      </c>
      <c r="Y33" s="274" t="str">
        <f>IF(AND('Mapa final SI'!$AC$52="Media",'Mapa final SI'!$AE$52="Moderado"),CONCATENATE("R8C",'Mapa final SI'!$S$52),"")</f>
        <v/>
      </c>
      <c r="Z33" s="274" t="str">
        <f>IF(AND('Mapa final SI'!$AC$53="Media",'Mapa final SI'!$AE$53="Moderado"),CONCATENATE("R8C",'Mapa final SI'!$S$53),"")</f>
        <v/>
      </c>
      <c r="AA33" s="275" t="str">
        <f>IF(AND('Mapa final SI'!$AC$54="Media",'Mapa final SI'!$AE$54="Moderado"),CONCATENATE("R8C",'Mapa final SI'!$S$54),"")</f>
        <v/>
      </c>
      <c r="AB33" s="258" t="str">
        <f>IF(AND('Mapa final SI'!$AC$49="Media",'Mapa final SI'!$AE$49="Mayor"),CONCATENATE("R8C",'Mapa final SI'!$S$49),"")</f>
        <v/>
      </c>
      <c r="AC33" s="259" t="str">
        <f>IF(AND('Mapa final SI'!$AC$50="Media",'Mapa final SI'!$AE$50="Mayor"),CONCATENATE("R8C",'Mapa final SI'!$S$50),"")</f>
        <v/>
      </c>
      <c r="AD33" s="259" t="str">
        <f>IF(AND('Mapa final SI'!$AC$51="Media",'Mapa final SI'!$AE$51="Mayor"),CONCATENATE("R8C",'Mapa final SI'!$S$51),"")</f>
        <v/>
      </c>
      <c r="AE33" s="259" t="str">
        <f>IF(AND('Mapa final SI'!$AC$52="Media",'Mapa final SI'!$AE$52="Mayor"),CONCATENATE("R8C",'Mapa final SI'!$S$52),"")</f>
        <v/>
      </c>
      <c r="AF33" s="259" t="str">
        <f>IF(AND('Mapa final SI'!$AC$53="Media",'Mapa final SI'!$AE$53="Mayor"),CONCATENATE("R8C",'Mapa final SI'!$S$53),"")</f>
        <v/>
      </c>
      <c r="AG33" s="260" t="str">
        <f>IF(AND('Mapa final SI'!$AC$54="Media",'Mapa final SI'!$AE$54="Mayor"),CONCATENATE("R8C",'Mapa final SI'!$S$54),"")</f>
        <v/>
      </c>
      <c r="AH33" s="261" t="str">
        <f>IF(AND('Mapa final SI'!$AC$49="Media",'Mapa final SI'!$AE$49="Catastrófico"),CONCATENATE("R8C",'Mapa final SI'!$S$49),"")</f>
        <v/>
      </c>
      <c r="AI33" s="262" t="str">
        <f>IF(AND('Mapa final SI'!$AC$50="Media",'Mapa final SI'!$AE$50="Catastrófico"),CONCATENATE("R8C",'Mapa final SI'!$S$50),"")</f>
        <v/>
      </c>
      <c r="AJ33" s="262" t="str">
        <f>IF(AND('Mapa final SI'!$AC$51="Media",'Mapa final SI'!$AE$51="Catastrófico"),CONCATENATE("R8C",'Mapa final SI'!$S$51),"")</f>
        <v/>
      </c>
      <c r="AK33" s="262" t="str">
        <f>IF(AND('Mapa final SI'!$AC$52="Media",'Mapa final SI'!$AE$52="Catastrófico"),CONCATENATE("R8C",'Mapa final SI'!$S$52),"")</f>
        <v/>
      </c>
      <c r="AL33" s="262" t="str">
        <f>IF(AND('Mapa final SI'!$AC$53="Media",'Mapa final SI'!$AE$53="Catastrófico"),CONCATENATE("R8C",'Mapa final SI'!$S$53),"")</f>
        <v/>
      </c>
      <c r="AM33" s="263" t="str">
        <f>IF(AND('Mapa final SI'!$AC$54="Media",'Mapa final SI'!$AE$54="Catastrófico"),CONCATENATE("R8C",'Mapa final SI'!$S$54),"")</f>
        <v/>
      </c>
      <c r="AN33" s="15"/>
      <c r="AO33" s="741"/>
      <c r="AP33" s="742"/>
      <c r="AQ33" s="742"/>
      <c r="AR33" s="742"/>
      <c r="AS33" s="742"/>
      <c r="AT33" s="74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05"/>
      <c r="C34" s="705"/>
      <c r="D34" s="706"/>
      <c r="E34" s="710"/>
      <c r="F34" s="711"/>
      <c r="G34" s="711"/>
      <c r="H34" s="711"/>
      <c r="I34" s="712"/>
      <c r="J34" s="273" t="str">
        <f>IF(AND('Mapa final SI'!$AC$55="Media",'Mapa final SI'!$AE$55="Leve"),CONCATENATE("R9C",'Mapa final SI'!$S$55),"")</f>
        <v/>
      </c>
      <c r="K34" s="274" t="str">
        <f>IF(AND('Mapa final SI'!$AC$56="Media",'Mapa final SI'!$AE$56="Leve"),CONCATENATE("R9C",'Mapa final SI'!$S$56),"")</f>
        <v/>
      </c>
      <c r="L34" s="274" t="str">
        <f>IF(AND('Mapa final SI'!$AC$57="Media",'Mapa final SI'!$AE$57="Leve"),CONCATENATE("R9C",'Mapa final SI'!$S$57),"")</f>
        <v/>
      </c>
      <c r="M34" s="274" t="str">
        <f>IF(AND('Mapa final SI'!$AC$58="Media",'Mapa final SI'!$AE$58="Leve"),CONCATENATE("R9C",'Mapa final SI'!$S$58),"")</f>
        <v/>
      </c>
      <c r="N34" s="274" t="str">
        <f>IF(AND('Mapa final SI'!$AC$59="Media",'Mapa final SI'!$AE$59="Leve"),CONCATENATE("R9C",'Mapa final SI'!$S$59),"")</f>
        <v/>
      </c>
      <c r="O34" s="275" t="str">
        <f>IF(AND('Mapa final SI'!$AC$60="Media",'Mapa final SI'!$AE$60="Leve"),CONCATENATE("R9C",'Mapa final SI'!$S$60),"")</f>
        <v/>
      </c>
      <c r="P34" s="273" t="str">
        <f>IF(AND('Mapa final SI'!$AC$55="Media",'Mapa final SI'!$AE$55="Menor"),CONCATENATE("R9C",'Mapa final SI'!$S$55),"")</f>
        <v/>
      </c>
      <c r="Q34" s="274" t="str">
        <f>IF(AND('Mapa final SI'!$AC$56="Media",'Mapa final SI'!$AE$56="Menor"),CONCATENATE("R9C",'Mapa final SI'!$S$56),"")</f>
        <v/>
      </c>
      <c r="R34" s="274" t="str">
        <f>IF(AND('Mapa final SI'!$AC$57="Media",'Mapa final SI'!$AE$57="Menor"),CONCATENATE("R9C",'Mapa final SI'!$S$57),"")</f>
        <v/>
      </c>
      <c r="S34" s="274" t="str">
        <f>IF(AND('Mapa final SI'!$AC$58="Media",'Mapa final SI'!$AE$58="Menor"),CONCATENATE("R9C",'Mapa final SI'!$S$58),"")</f>
        <v/>
      </c>
      <c r="T34" s="274" t="str">
        <f>IF(AND('Mapa final SI'!$AC$59="Media",'Mapa final SI'!$AE$59="Menor"),CONCATENATE("R9C",'Mapa final SI'!$S$59),"")</f>
        <v/>
      </c>
      <c r="U34" s="275" t="str">
        <f>IF(AND('Mapa final SI'!$AC$60="Media",'Mapa final SI'!$AE$60="Menor"),CONCATENATE("R9C",'Mapa final SI'!$S$60),"")</f>
        <v/>
      </c>
      <c r="V34" s="273" t="str">
        <f>IF(AND('Mapa final SI'!$AC$55="Media",'Mapa final SI'!$AE$55="Moderado"),CONCATENATE("R9C",'Mapa final SI'!$S$55),"")</f>
        <v/>
      </c>
      <c r="W34" s="274" t="str">
        <f>IF(AND('Mapa final SI'!$AC$56="Media",'Mapa final SI'!$AE$56="Moderado"),CONCATENATE("R9C",'Mapa final SI'!$S$56),"")</f>
        <v/>
      </c>
      <c r="X34" s="274" t="str">
        <f>IF(AND('Mapa final SI'!$AC$57="Media",'Mapa final SI'!$AE$57="Moderado"),CONCATENATE("R9C",'Mapa final SI'!$S$57),"")</f>
        <v/>
      </c>
      <c r="Y34" s="274" t="str">
        <f>IF(AND('Mapa final SI'!$AC$58="Media",'Mapa final SI'!$AE$58="Moderado"),CONCATENATE("R9C",'Mapa final SI'!$S$58),"")</f>
        <v/>
      </c>
      <c r="Z34" s="274" t="str">
        <f>IF(AND('Mapa final SI'!$AC$59="Media",'Mapa final SI'!$AE$59="Moderado"),CONCATENATE("R9C",'Mapa final SI'!$S$59),"")</f>
        <v/>
      </c>
      <c r="AA34" s="275" t="str">
        <f>IF(AND('Mapa final SI'!$AC$60="Media",'Mapa final SI'!$AE$60="Moderado"),CONCATENATE("R9C",'Mapa final SI'!$S$60),"")</f>
        <v/>
      </c>
      <c r="AB34" s="258" t="str">
        <f>IF(AND('Mapa final SI'!$AC$55="Media",'Mapa final SI'!$AE$55="Mayor"),CONCATENATE("R9C",'Mapa final SI'!$S$55),"")</f>
        <v/>
      </c>
      <c r="AC34" s="259" t="str">
        <f>IF(AND('Mapa final SI'!$AC$56="Media",'Mapa final SI'!$AE$56="Mayor"),CONCATENATE("R9C",'Mapa final SI'!$S$56),"")</f>
        <v/>
      </c>
      <c r="AD34" s="259" t="str">
        <f>IF(AND('Mapa final SI'!$AC$57="Media",'Mapa final SI'!$AE$57="Mayor"),CONCATENATE("R9C",'Mapa final SI'!$S$57),"")</f>
        <v/>
      </c>
      <c r="AE34" s="259" t="str">
        <f>IF(AND('Mapa final SI'!$AC$58="Media",'Mapa final SI'!$AE$58="Mayor"),CONCATENATE("R9C",'Mapa final SI'!$S$58),"")</f>
        <v/>
      </c>
      <c r="AF34" s="259" t="str">
        <f>IF(AND('Mapa final SI'!$AC$59="Media",'Mapa final SI'!$AE$59="Mayor"),CONCATENATE("R9C",'Mapa final SI'!$S$59),"")</f>
        <v/>
      </c>
      <c r="AG34" s="260" t="str">
        <f>IF(AND('Mapa final SI'!$AC$60="Media",'Mapa final SI'!$AE$60="Mayor"),CONCATENATE("R9C",'Mapa final SI'!$S$60),"")</f>
        <v/>
      </c>
      <c r="AH34" s="261" t="str">
        <f>IF(AND('Mapa final SI'!$AC$55="Media",'Mapa final SI'!$AE$55="Catastrófico"),CONCATENATE("R9C",'Mapa final SI'!$S$55),"")</f>
        <v/>
      </c>
      <c r="AI34" s="262" t="str">
        <f>IF(AND('Mapa final SI'!$AC$56="Media",'Mapa final SI'!$AE$56="Catastrófico"),CONCATENATE("R9C",'Mapa final SI'!$S$56),"")</f>
        <v/>
      </c>
      <c r="AJ34" s="262" t="str">
        <f>IF(AND('Mapa final SI'!$AC$57="Media",'Mapa final SI'!$AE$57="Catastrófico"),CONCATENATE("R9C",'Mapa final SI'!$S$57),"")</f>
        <v/>
      </c>
      <c r="AK34" s="262" t="str">
        <f>IF(AND('Mapa final SI'!$AC$58="Media",'Mapa final SI'!$AE$58="Catastrófico"),CONCATENATE("R9C",'Mapa final SI'!$S$58),"")</f>
        <v/>
      </c>
      <c r="AL34" s="262" t="str">
        <f>IF(AND('Mapa final SI'!$AC$59="Media",'Mapa final SI'!$AE$59="Catastrófico"),CONCATENATE("R9C",'Mapa final SI'!$S$59),"")</f>
        <v/>
      </c>
      <c r="AM34" s="263" t="str">
        <f>IF(AND('Mapa final SI'!$AC$60="Media",'Mapa final SI'!$AE$60="Catastrófico"),CONCATENATE("R9C",'Mapa final SI'!$S$60),"")</f>
        <v/>
      </c>
      <c r="AN34" s="15"/>
      <c r="AO34" s="741"/>
      <c r="AP34" s="742"/>
      <c r="AQ34" s="742"/>
      <c r="AR34" s="742"/>
      <c r="AS34" s="742"/>
      <c r="AT34" s="74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05"/>
      <c r="C35" s="705"/>
      <c r="D35" s="706"/>
      <c r="E35" s="713"/>
      <c r="F35" s="714"/>
      <c r="G35" s="714"/>
      <c r="H35" s="714"/>
      <c r="I35" s="715"/>
      <c r="J35" s="273" t="str">
        <f>IF(AND('Mapa final SI'!$AC$61="Media",'Mapa final SI'!$AE$61="Leve"),CONCATENATE("R10C",'Mapa final SI'!$S$61),"")</f>
        <v/>
      </c>
      <c r="K35" s="274" t="str">
        <f>IF(AND('Mapa final SI'!$AC$62="Media",'Mapa final SI'!$AE$62="Leve"),CONCATENATE("R10C",'Mapa final SI'!$S$62),"")</f>
        <v/>
      </c>
      <c r="L35" s="274" t="str">
        <f>IF(AND('Mapa final SI'!$AC$63="Media",'Mapa final SI'!$AE$63="Leve"),CONCATENATE("R10C",'Mapa final SI'!$S$63),"")</f>
        <v/>
      </c>
      <c r="M35" s="274" t="str">
        <f>IF(AND('Mapa final SI'!$AC$64="Media",'Mapa final SI'!$AE$64="Leve"),CONCATENATE("R10C",'Mapa final SI'!$S$64),"")</f>
        <v/>
      </c>
      <c r="N35" s="274" t="str">
        <f>IF(AND('Mapa final SI'!$AC$65="Media",'Mapa final SI'!$AE$65="Leve"),CONCATENATE("R10C",'Mapa final SI'!$S$65),"")</f>
        <v/>
      </c>
      <c r="O35" s="275" t="str">
        <f>IF(AND('Mapa final SI'!$AC$66="Media",'Mapa final SI'!$AE$66="Leve"),CONCATENATE("R10C",'Mapa final SI'!$S$66),"")</f>
        <v/>
      </c>
      <c r="P35" s="273" t="str">
        <f>IF(AND('Mapa final SI'!$AC$61="Media",'Mapa final SI'!$AE$61="Menor"),CONCATENATE("R10C",'Mapa final SI'!$S$61),"")</f>
        <v/>
      </c>
      <c r="Q35" s="274" t="str">
        <f>IF(AND('Mapa final SI'!$AC$62="Media",'Mapa final SI'!$AE$62="Menor"),CONCATENATE("R10C",'Mapa final SI'!$S$62),"")</f>
        <v/>
      </c>
      <c r="R35" s="274" t="str">
        <f>IF(AND('Mapa final SI'!$AC$63="Media",'Mapa final SI'!$AE$63="Menor"),CONCATENATE("R10C",'Mapa final SI'!$S$63),"")</f>
        <v/>
      </c>
      <c r="S35" s="274" t="str">
        <f>IF(AND('Mapa final SI'!$AC$64="Media",'Mapa final SI'!$AE$64="Menor"),CONCATENATE("R10C",'Mapa final SI'!$S$64),"")</f>
        <v/>
      </c>
      <c r="T35" s="274" t="str">
        <f>IF(AND('Mapa final SI'!$AC$65="Media",'Mapa final SI'!$AE$65="Menor"),CONCATENATE("R10C",'Mapa final SI'!$S$65),"")</f>
        <v/>
      </c>
      <c r="U35" s="275" t="str">
        <f>IF(AND('Mapa final SI'!$AC$66="Media",'Mapa final SI'!$AE$66="Menor"),CONCATENATE("R10C",'Mapa final SI'!$S$66),"")</f>
        <v/>
      </c>
      <c r="V35" s="273" t="str">
        <f>IF(AND('Mapa final SI'!$AC$61="Media",'Mapa final SI'!$AE$61="Moderado"),CONCATENATE("R10C",'Mapa final SI'!$S$61),"")</f>
        <v/>
      </c>
      <c r="W35" s="274" t="str">
        <f>IF(AND('Mapa final SI'!$AC$62="Media",'Mapa final SI'!$AE$62="Moderado"),CONCATENATE("R10C",'Mapa final SI'!$S$62),"")</f>
        <v/>
      </c>
      <c r="X35" s="274" t="str">
        <f>IF(AND('Mapa final SI'!$AC$63="Media",'Mapa final SI'!$AE$63="Moderado"),CONCATENATE("R10C",'Mapa final SI'!$S$63),"")</f>
        <v/>
      </c>
      <c r="Y35" s="274" t="str">
        <f>IF(AND('Mapa final SI'!$AC$64="Media",'Mapa final SI'!$AE$64="Moderado"),CONCATENATE("R10C",'Mapa final SI'!$S$64),"")</f>
        <v/>
      </c>
      <c r="Z35" s="274" t="str">
        <f>IF(AND('Mapa final SI'!$AC$65="Media",'Mapa final SI'!$AE$65="Moderado"),CONCATENATE("R10C",'Mapa final SI'!$S$65),"")</f>
        <v/>
      </c>
      <c r="AA35" s="275" t="str">
        <f>IF(AND('Mapa final SI'!$AC$66="Media",'Mapa final SI'!$AE$66="Moderado"),CONCATENATE("R10C",'Mapa final SI'!$S$66),"")</f>
        <v/>
      </c>
      <c r="AB35" s="264" t="str">
        <f>IF(AND('Mapa final SI'!$AC$61="Media",'Mapa final SI'!$AE$61="Mayor"),CONCATENATE("R10C",'Mapa final SI'!$S$61),"")</f>
        <v/>
      </c>
      <c r="AC35" s="265" t="str">
        <f>IF(AND('Mapa final SI'!$AC$62="Media",'Mapa final SI'!$AE$62="Mayor"),CONCATENATE("R10C",'Mapa final SI'!$S$62),"")</f>
        <v/>
      </c>
      <c r="AD35" s="265" t="str">
        <f>IF(AND('Mapa final SI'!$AC$63="Media",'Mapa final SI'!$AE$63="Mayor"),CONCATENATE("R10C",'Mapa final SI'!$S$63),"")</f>
        <v/>
      </c>
      <c r="AE35" s="265" t="str">
        <f>IF(AND('Mapa final SI'!$AC$64="Media",'Mapa final SI'!$AE$64="Mayor"),CONCATENATE("R10C",'Mapa final SI'!$S$64),"")</f>
        <v/>
      </c>
      <c r="AF35" s="265" t="str">
        <f>IF(AND('Mapa final SI'!$AC$65="Media",'Mapa final SI'!$AE$65="Mayor"),CONCATENATE("R10C",'Mapa final SI'!$S$65),"")</f>
        <v/>
      </c>
      <c r="AG35" s="266" t="str">
        <f>IF(AND('Mapa final SI'!$AC$66="Media",'Mapa final SI'!$AE$66="Mayor"),CONCATENATE("R10C",'Mapa final SI'!$S$66),"")</f>
        <v/>
      </c>
      <c r="AH35" s="267" t="str">
        <f>IF(AND('Mapa final SI'!$AC$61="Media",'Mapa final SI'!$AE$61="Catastrófico"),CONCATENATE("R10C",'Mapa final SI'!$S$61),"")</f>
        <v/>
      </c>
      <c r="AI35" s="268" t="str">
        <f>IF(AND('Mapa final SI'!$AC$62="Media",'Mapa final SI'!$AE$62="Catastrófico"),CONCATENATE("R10C",'Mapa final SI'!$S$62),"")</f>
        <v/>
      </c>
      <c r="AJ35" s="268" t="str">
        <f>IF(AND('Mapa final SI'!$AC$63="Media",'Mapa final SI'!$AE$63="Catastrófico"),CONCATENATE("R10C",'Mapa final SI'!$S$63),"")</f>
        <v/>
      </c>
      <c r="AK35" s="268" t="str">
        <f>IF(AND('Mapa final SI'!$AC$64="Media",'Mapa final SI'!$AE$64="Catastrófico"),CONCATENATE("R10C",'Mapa final SI'!$S$64),"")</f>
        <v/>
      </c>
      <c r="AL35" s="268" t="str">
        <f>IF(AND('Mapa final SI'!$AC$65="Media",'Mapa final SI'!$AE$65="Catastrófico"),CONCATENATE("R10C",'Mapa final SI'!$S$65),"")</f>
        <v/>
      </c>
      <c r="AM35" s="269" t="str">
        <f>IF(AND('Mapa final SI'!$AC$66="Media",'Mapa final SI'!$AE$66="Catastrófico"),CONCATENATE("R10C",'Mapa final SI'!$S$66),"")</f>
        <v/>
      </c>
      <c r="AN35" s="15"/>
      <c r="AO35" s="744"/>
      <c r="AP35" s="745"/>
      <c r="AQ35" s="745"/>
      <c r="AR35" s="745"/>
      <c r="AS35" s="745"/>
      <c r="AT35" s="7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05"/>
      <c r="C36" s="705"/>
      <c r="D36" s="706"/>
      <c r="E36" s="707" t="s">
        <v>566</v>
      </c>
      <c r="F36" s="708"/>
      <c r="G36" s="708"/>
      <c r="H36" s="708"/>
      <c r="I36" s="708"/>
      <c r="J36" s="279" t="str">
        <f>IF(AND('Mapa final SI'!$AC$10="Baja",'Mapa final SI'!$AE$10="Leve"),CONCATENATE("R1C",'Mapa final SI'!$S$10),"")</f>
        <v/>
      </c>
      <c r="K36" s="280" t="str">
        <f>IF(AND('Mapa final SI'!$AC$11="Baja",'Mapa final SI'!$AE$11="Leve"),CONCATENATE("R1C",'Mapa final SI'!$S$11),"")</f>
        <v/>
      </c>
      <c r="L36" s="280" t="str">
        <f>IF(AND('Mapa final SI'!$AC$12="Baja",'Mapa final SI'!$AE$12="Leve"),CONCATENATE("R1C",'Mapa final SI'!$S$12),"")</f>
        <v/>
      </c>
      <c r="M36" s="280"/>
      <c r="N36" s="280"/>
      <c r="O36" s="281"/>
      <c r="P36" s="270"/>
      <c r="Q36" s="271"/>
      <c r="R36" s="271"/>
      <c r="S36" s="271"/>
      <c r="T36" s="271"/>
      <c r="U36" s="272"/>
      <c r="V36" s="270"/>
      <c r="W36" s="271"/>
      <c r="X36" s="271"/>
      <c r="Y36" s="271"/>
      <c r="Z36" s="271"/>
      <c r="AA36" s="272"/>
      <c r="AB36" s="252"/>
      <c r="AC36" s="253"/>
      <c r="AD36" s="253"/>
      <c r="AE36" s="253"/>
      <c r="AF36" s="253"/>
      <c r="AG36" s="254"/>
      <c r="AH36" s="255"/>
      <c r="AI36" s="256"/>
      <c r="AJ36" s="256"/>
      <c r="AK36" s="256"/>
      <c r="AL36" s="256"/>
      <c r="AM36" s="257"/>
      <c r="AN36" s="15"/>
      <c r="AO36" s="747" t="s">
        <v>567</v>
      </c>
      <c r="AP36" s="748"/>
      <c r="AQ36" s="748"/>
      <c r="AR36" s="748"/>
      <c r="AS36" s="748"/>
      <c r="AT36" s="74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05"/>
      <c r="C37" s="705"/>
      <c r="D37" s="706"/>
      <c r="E37" s="728"/>
      <c r="F37" s="711"/>
      <c r="G37" s="711"/>
      <c r="H37" s="711"/>
      <c r="I37" s="711"/>
      <c r="J37" s="282" t="str">
        <f>IF(AND('Mapa final SI'!$AC$13="Baja",'Mapa final SI'!$AE$13="Leve"),CONCATENATE("R2C",'Mapa final SI'!$S$13),"")</f>
        <v/>
      </c>
      <c r="K37" s="283" t="str">
        <f>IF(AND('Mapa final SI'!$AC$14="Baja",'Mapa final SI'!$AE$14="Leve"),CONCATENATE("R2C",'Mapa final SI'!$S$14),"")</f>
        <v/>
      </c>
      <c r="L37" s="283" t="str">
        <f>IF(AND('Mapa final SI'!$AC$15="Baja",'Mapa final SI'!$AE$15="Leve"),CONCATENATE("R2C",'Mapa final SI'!$S$15),"")</f>
        <v/>
      </c>
      <c r="M37" s="283" t="str">
        <f>IF(AND('Mapa final SI'!$AC$16="Baja",'Mapa final SI'!$AE$16="Leve"),CONCATENATE("R2C",'Mapa final SI'!$S$16),"")</f>
        <v/>
      </c>
      <c r="N37" s="283" t="str">
        <f>IF(AND('Mapa final SI'!$AC$17="Baja",'Mapa final SI'!$AE$17="Leve"),CONCATENATE("R2C",'Mapa final SI'!$S$17),"")</f>
        <v/>
      </c>
      <c r="O37" s="284" t="str">
        <f>IF(AND('Mapa final SI'!$AC$18="Baja",'Mapa final SI'!$AE$18="Leve"),CONCATENATE("R2C",'Mapa final SI'!$S$18),"")</f>
        <v/>
      </c>
      <c r="P37" s="273" t="str">
        <f>IF(AND('Mapa final SI'!$AC$13="Baja",'Mapa final SI'!$AE$13="Menor"),CONCATENATE("R2C",'Mapa final SI'!$S$13),"")</f>
        <v/>
      </c>
      <c r="Q37" s="274" t="str">
        <f>IF(AND('Mapa final SI'!$AC$14="Baja",'Mapa final SI'!$AE$14="Menor"),CONCATENATE("R2C",'Mapa final SI'!$S$14),"")</f>
        <v/>
      </c>
      <c r="R37" s="274" t="str">
        <f>IF(AND('Mapa final SI'!$AC$15="Baja",'Mapa final SI'!$AE$15="Menor"),CONCATENATE("R2C",'Mapa final SI'!$S$15),"")</f>
        <v/>
      </c>
      <c r="S37" s="274" t="str">
        <f>IF(AND('Mapa final SI'!$AC$16="Baja",'Mapa final SI'!$AE$16="Menor"),CONCATENATE("R2C",'Mapa final SI'!$S$16),"")</f>
        <v/>
      </c>
      <c r="T37" s="274" t="str">
        <f>IF(AND('Mapa final SI'!$AC$17="Baja",'Mapa final SI'!$AE$17="Menor"),CONCATENATE("R2C",'Mapa final SI'!$S$17),"")</f>
        <v/>
      </c>
      <c r="U37" s="275" t="str">
        <f>IF(AND('Mapa final SI'!$AC$18="Baja",'Mapa final SI'!$AE$18="Menor"),CONCATENATE("R2C",'Mapa final SI'!$S$18),"")</f>
        <v/>
      </c>
      <c r="V37" s="273" t="str">
        <f>IF(AND('Mapa final SI'!$AC$13="Baja",'Mapa final SI'!$AE$13="Moderado"),CONCATENATE("R2C",'Mapa final SI'!$S$13),"")</f>
        <v/>
      </c>
      <c r="W37" s="274" t="str">
        <f>IF(AND('Mapa final SI'!$AC$14="Baja",'Mapa final SI'!$AE$14="Moderado"),CONCATENATE("R2C",'Mapa final SI'!$S$14),"")</f>
        <v/>
      </c>
      <c r="X37" s="274" t="str">
        <f>IF(AND('Mapa final SI'!$AC$15="Baja",'Mapa final SI'!$AE$15="Moderado"),CONCATENATE("R2C",'Mapa final SI'!$S$15),"")</f>
        <v/>
      </c>
      <c r="Y37" s="274" t="str">
        <f>IF(AND('Mapa final SI'!$AC$16="Baja",'Mapa final SI'!$AE$16="Moderado"),CONCATENATE("R2C",'Mapa final SI'!$S$16),"")</f>
        <v/>
      </c>
      <c r="Z37" s="274" t="str">
        <f>IF(AND('Mapa final SI'!$AC$17="Baja",'Mapa final SI'!$AE$17="Moderado"),CONCATENATE("R2C",'Mapa final SI'!$S$17),"")</f>
        <v/>
      </c>
      <c r="AA37" s="275" t="str">
        <f>IF(AND('Mapa final SI'!$AC$18="Baja",'Mapa final SI'!$AE$18="Moderado"),CONCATENATE("R2C",'Mapa final SI'!$S$18),"")</f>
        <v/>
      </c>
      <c r="AB37" s="258" t="str">
        <f>IF(AND('Mapa final SI'!$AC$13="Baja",'Mapa final SI'!$AE$13="Mayor"),CONCATENATE("R2C",'Mapa final SI'!$S$13),"")</f>
        <v/>
      </c>
      <c r="AC37" s="259" t="str">
        <f>IF(AND('Mapa final SI'!$AC$14="Baja",'Mapa final SI'!$AE$14="Mayor"),CONCATENATE("R2C",'Mapa final SI'!$S$14),"")</f>
        <v/>
      </c>
      <c r="AD37" s="259" t="str">
        <f>IF(AND('Mapa final SI'!$AC$15="Baja",'Mapa final SI'!$AE$15="Mayor"),CONCATENATE("R2C",'Mapa final SI'!$S$15),"")</f>
        <v/>
      </c>
      <c r="AE37" s="259" t="str">
        <f>IF(AND('Mapa final SI'!$AC$16="Baja",'Mapa final SI'!$AE$16="Mayor"),CONCATENATE("R2C",'Mapa final SI'!$S$16),"")</f>
        <v/>
      </c>
      <c r="AF37" s="259" t="str">
        <f>IF(AND('Mapa final SI'!$AC$17="Baja",'Mapa final SI'!$AE$17="Mayor"),CONCATENATE("R2C",'Mapa final SI'!$S$17),"")</f>
        <v/>
      </c>
      <c r="AG37" s="260" t="str">
        <f>IF(AND('Mapa final SI'!$AC$18="Baja",'Mapa final SI'!$AE$18="Mayor"),CONCATENATE("R2C",'Mapa final SI'!$S$18),"")</f>
        <v/>
      </c>
      <c r="AH37" s="261" t="str">
        <f>IF(AND('Mapa final SI'!$AC$13="Baja",'Mapa final SI'!$AE$13="Catastrófico"),CONCATENATE("R2C",'Mapa final SI'!$S$13),"")</f>
        <v/>
      </c>
      <c r="AI37" s="262" t="str">
        <f>IF(AND('Mapa final SI'!$AC$14="Baja",'Mapa final SI'!$AE$14="Catastrófico"),CONCATENATE("R2C",'Mapa final SI'!$S$14),"")</f>
        <v/>
      </c>
      <c r="AJ37" s="262" t="str">
        <f>IF(AND('Mapa final SI'!$AC$15="Baja",'Mapa final SI'!$AE$15="Catastrófico"),CONCATENATE("R2C",'Mapa final SI'!$S$15),"")</f>
        <v/>
      </c>
      <c r="AK37" s="262" t="str">
        <f>IF(AND('Mapa final SI'!$AC$16="Baja",'Mapa final SI'!$AE$16="Catastrófico"),CONCATENATE("R2C",'Mapa final SI'!$S$16),"")</f>
        <v/>
      </c>
      <c r="AL37" s="262" t="str">
        <f>IF(AND('Mapa final SI'!$AC$17="Baja",'Mapa final SI'!$AE$17="Catastrófico"),CONCATENATE("R2C",'Mapa final SI'!$S$17),"")</f>
        <v/>
      </c>
      <c r="AM37" s="263" t="str">
        <f>IF(AND('Mapa final SI'!$AC$18="Baja",'Mapa final SI'!$AE$18="Catastrófico"),CONCATENATE("R2C",'Mapa final SI'!$S$18),"")</f>
        <v/>
      </c>
      <c r="AN37" s="15"/>
      <c r="AO37" s="750"/>
      <c r="AP37" s="751"/>
      <c r="AQ37" s="751"/>
      <c r="AR37" s="751"/>
      <c r="AS37" s="751"/>
      <c r="AT37" s="75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05"/>
      <c r="C38" s="705"/>
      <c r="D38" s="706"/>
      <c r="E38" s="710"/>
      <c r="F38" s="711"/>
      <c r="G38" s="711"/>
      <c r="H38" s="711"/>
      <c r="I38" s="711"/>
      <c r="J38" s="282" t="str">
        <f>IF(AND('Mapa final SI'!$AC$19="Baja",'Mapa final SI'!$AE$19="Leve"),CONCATENATE("R3C",'Mapa final SI'!$S$19),"")</f>
        <v/>
      </c>
      <c r="K38" s="283" t="str">
        <f>IF(AND('Mapa final SI'!$AC$20="Baja",'Mapa final SI'!$AE$20="Leve"),CONCATENATE("R3C",'Mapa final SI'!$S$20),"")</f>
        <v/>
      </c>
      <c r="L38" s="283" t="str">
        <f>IF(AND('Mapa final SI'!$AC$21="Baja",'Mapa final SI'!$AE$21="Leve"),CONCATENATE("R3C",'Mapa final SI'!$S$21),"")</f>
        <v/>
      </c>
      <c r="M38" s="283" t="str">
        <f>IF(AND('Mapa final SI'!$AC$22="Baja",'Mapa final SI'!$AE$22="Leve"),CONCATENATE("R3C",'Mapa final SI'!$S$22),"")</f>
        <v/>
      </c>
      <c r="N38" s="283" t="str">
        <f>IF(AND('Mapa final SI'!$AC$23="Baja",'Mapa final SI'!$AE$23="Leve"),CONCATENATE("R3C",'Mapa final SI'!$S$23),"")</f>
        <v/>
      </c>
      <c r="O38" s="284" t="str">
        <f>IF(AND('Mapa final SI'!$AC$24="Baja",'Mapa final SI'!$AE$24="Leve"),CONCATENATE("R3C",'Mapa final SI'!$S$24),"")</f>
        <v/>
      </c>
      <c r="P38" s="273" t="str">
        <f>IF(AND('Mapa final SI'!$AC$19="Baja",'Mapa final SI'!$AE$19="Menor"),CONCATENATE("R3C",'Mapa final SI'!$S$19),"")</f>
        <v/>
      </c>
      <c r="Q38" s="274" t="str">
        <f>IF(AND('Mapa final SI'!$AC$20="Baja",'Mapa final SI'!$AE$20="Menor"),CONCATENATE("R3C",'Mapa final SI'!$S$20),"")</f>
        <v/>
      </c>
      <c r="R38" s="274" t="str">
        <f>IF(AND('Mapa final SI'!$AC$21="Baja",'Mapa final SI'!$AE$21="Menor"),CONCATENATE("R3C",'Mapa final SI'!$S$21),"")</f>
        <v/>
      </c>
      <c r="S38" s="274" t="str">
        <f>IF(AND('Mapa final SI'!$AC$22="Baja",'Mapa final SI'!$AE$22="Menor"),CONCATENATE("R3C",'Mapa final SI'!$S$22),"")</f>
        <v/>
      </c>
      <c r="T38" s="274" t="str">
        <f>IF(AND('Mapa final SI'!$AC$23="Baja",'Mapa final SI'!$AE$23="Menor"),CONCATENATE("R3C",'Mapa final SI'!$S$23),"")</f>
        <v/>
      </c>
      <c r="U38" s="275" t="str">
        <f>IF(AND('Mapa final SI'!$AC$24="Baja",'Mapa final SI'!$AE$24="Menor"),CONCATENATE("R3C",'Mapa final SI'!$S$24),"")</f>
        <v/>
      </c>
      <c r="V38" s="273" t="str">
        <f>IF(AND('Mapa final SI'!$AC$19="Baja",'Mapa final SI'!$AE$19="Moderado"),CONCATENATE("R3C",'Mapa final SI'!$S$19),"")</f>
        <v/>
      </c>
      <c r="W38" s="274" t="str">
        <f>IF(AND('Mapa final SI'!$AC$20="Baja",'Mapa final SI'!$AE$20="Moderado"),CONCATENATE("R3C",'Mapa final SI'!$S$20),"")</f>
        <v/>
      </c>
      <c r="X38" s="274" t="str">
        <f>IF(AND('Mapa final SI'!$AC$21="Baja",'Mapa final SI'!$AE$21="Moderado"),CONCATENATE("R3C",'Mapa final SI'!$S$21),"")</f>
        <v/>
      </c>
      <c r="Y38" s="274" t="str">
        <f>IF(AND('Mapa final SI'!$AC$22="Baja",'Mapa final SI'!$AE$22="Moderado"),CONCATENATE("R3C",'Mapa final SI'!$S$22),"")</f>
        <v/>
      </c>
      <c r="Z38" s="274" t="str">
        <f>IF(AND('Mapa final SI'!$AC$23="Baja",'Mapa final SI'!$AE$23="Moderado"),CONCATENATE("R3C",'Mapa final SI'!$S$23),"")</f>
        <v/>
      </c>
      <c r="AA38" s="275" t="str">
        <f>IF(AND('Mapa final SI'!$AC$24="Baja",'Mapa final SI'!$AE$24="Moderado"),CONCATENATE("R3C",'Mapa final SI'!$S$24),"")</f>
        <v/>
      </c>
      <c r="AB38" s="258" t="str">
        <f>IF(AND('Mapa final SI'!$AC$19="Baja",'Mapa final SI'!$AE$19="Mayor"),CONCATENATE("R3C",'Mapa final SI'!$S$19),"")</f>
        <v/>
      </c>
      <c r="AC38" s="259" t="str">
        <f>IF(AND('Mapa final SI'!$AC$20="Baja",'Mapa final SI'!$AE$20="Mayor"),CONCATENATE("R3C",'Mapa final SI'!$S$20),"")</f>
        <v/>
      </c>
      <c r="AD38" s="259" t="str">
        <f>IF(AND('Mapa final SI'!$AC$21="Baja",'Mapa final SI'!$AE$21="Mayor"),CONCATENATE("R3C",'Mapa final SI'!$S$21),"")</f>
        <v/>
      </c>
      <c r="AE38" s="259" t="str">
        <f>IF(AND('Mapa final SI'!$AC$22="Baja",'Mapa final SI'!$AE$22="Mayor"),CONCATENATE("R3C",'Mapa final SI'!$S$22),"")</f>
        <v/>
      </c>
      <c r="AF38" s="259" t="str">
        <f>IF(AND('Mapa final SI'!$AC$23="Baja",'Mapa final SI'!$AE$23="Mayor"),CONCATENATE("R3C",'Mapa final SI'!$S$23),"")</f>
        <v/>
      </c>
      <c r="AG38" s="260" t="str">
        <f>IF(AND('Mapa final SI'!$AC$24="Baja",'Mapa final SI'!$AE$24="Mayor"),CONCATENATE("R3C",'Mapa final SI'!$S$24),"")</f>
        <v/>
      </c>
      <c r="AH38" s="261" t="str">
        <f>IF(AND('Mapa final SI'!$AC$19="Baja",'Mapa final SI'!$AE$19="Catastrófico"),CONCATENATE("R3C",'Mapa final SI'!$S$19),"")</f>
        <v/>
      </c>
      <c r="AI38" s="262" t="str">
        <f>IF(AND('Mapa final SI'!$AC$20="Baja",'Mapa final SI'!$AE$20="Catastrófico"),CONCATENATE("R3C",'Mapa final SI'!$S$20),"")</f>
        <v/>
      </c>
      <c r="AJ38" s="262" t="str">
        <f>IF(AND('Mapa final SI'!$AC$21="Baja",'Mapa final SI'!$AE$21="Catastrófico"),CONCATENATE("R3C",'Mapa final SI'!$S$21),"")</f>
        <v/>
      </c>
      <c r="AK38" s="262" t="str">
        <f>IF(AND('Mapa final SI'!$AC$22="Baja",'Mapa final SI'!$AE$22="Catastrófico"),CONCATENATE("R3C",'Mapa final SI'!$S$22),"")</f>
        <v/>
      </c>
      <c r="AL38" s="262" t="str">
        <f>IF(AND('Mapa final SI'!$AC$23="Baja",'Mapa final SI'!$AE$23="Catastrófico"),CONCATENATE("R3C",'Mapa final SI'!$S$23),"")</f>
        <v/>
      </c>
      <c r="AM38" s="263" t="str">
        <f>IF(AND('Mapa final SI'!$AC$24="Baja",'Mapa final SI'!$AE$24="Catastrófico"),CONCATENATE("R3C",'Mapa final SI'!$S$24),"")</f>
        <v/>
      </c>
      <c r="AN38" s="15"/>
      <c r="AO38" s="750"/>
      <c r="AP38" s="751"/>
      <c r="AQ38" s="751"/>
      <c r="AR38" s="751"/>
      <c r="AS38" s="751"/>
      <c r="AT38" s="75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05"/>
      <c r="C39" s="705"/>
      <c r="D39" s="706"/>
      <c r="E39" s="710"/>
      <c r="F39" s="711"/>
      <c r="G39" s="711"/>
      <c r="H39" s="711"/>
      <c r="I39" s="711"/>
      <c r="J39" s="282" t="str">
        <f>IF(AND('Mapa final SI'!$AC$25="Baja",'Mapa final SI'!$AE$25="Leve"),CONCATENATE("R4C",'Mapa final SI'!$S$25),"")</f>
        <v/>
      </c>
      <c r="K39" s="283" t="str">
        <f>IF(AND('Mapa final SI'!$AC$26="Baja",'Mapa final SI'!$AE$26="Leve"),CONCATENATE("R4C",'Mapa final SI'!$S$26),"")</f>
        <v/>
      </c>
      <c r="L39" s="283" t="str">
        <f>IF(AND('Mapa final SI'!$AC$27="Baja",'Mapa final SI'!$AE$27="Leve"),CONCATENATE("R4C",'Mapa final SI'!$S$27),"")</f>
        <v/>
      </c>
      <c r="M39" s="283" t="str">
        <f>IF(AND('Mapa final SI'!$AC$28="Baja",'Mapa final SI'!$AE$28="Leve"),CONCATENATE("R4C",'Mapa final SI'!$S$28),"")</f>
        <v/>
      </c>
      <c r="N39" s="283" t="str">
        <f>IF(AND('Mapa final SI'!$AC$29="Baja",'Mapa final SI'!$AE$29="Leve"),CONCATENATE("R4C",'Mapa final SI'!$S$29),"")</f>
        <v/>
      </c>
      <c r="O39" s="284" t="str">
        <f>IF(AND('Mapa final SI'!$AC$30="Baja",'Mapa final SI'!$AE$30="Leve"),CONCATENATE("R4C",'Mapa final SI'!$S$30),"")</f>
        <v/>
      </c>
      <c r="P39" s="273" t="str">
        <f>IF(AND('Mapa final SI'!$AC$25="Baja",'Mapa final SI'!$AE$25="Menor"),CONCATENATE("R4C",'Mapa final SI'!$S$25),"")</f>
        <v/>
      </c>
      <c r="Q39" s="274" t="str">
        <f>IF(AND('Mapa final SI'!$AC$26="Baja",'Mapa final SI'!$AE$26="Menor"),CONCATENATE("R4C",'Mapa final SI'!$S$26),"")</f>
        <v/>
      </c>
      <c r="R39" s="274" t="str">
        <f>IF(AND('Mapa final SI'!$AC$27="Baja",'Mapa final SI'!$AE$27="Menor"),CONCATENATE("R4C",'Mapa final SI'!$S$27),"")</f>
        <v/>
      </c>
      <c r="S39" s="274" t="str">
        <f>IF(AND('Mapa final SI'!$AC$28="Baja",'Mapa final SI'!$AE$28="Menor"),CONCATENATE("R4C",'Mapa final SI'!$S$28),"")</f>
        <v/>
      </c>
      <c r="T39" s="274" t="str">
        <f>IF(AND('Mapa final SI'!$AC$29="Baja",'Mapa final SI'!$AE$29="Menor"),CONCATENATE("R4C",'Mapa final SI'!$S$29),"")</f>
        <v/>
      </c>
      <c r="U39" s="275" t="str">
        <f>IF(AND('Mapa final SI'!$AC$30="Baja",'Mapa final SI'!$AE$30="Menor"),CONCATENATE("R4C",'Mapa final SI'!$S$30),"")</f>
        <v/>
      </c>
      <c r="V39" s="273" t="str">
        <f>IF(AND('Mapa final SI'!$AC$25="Baja",'Mapa final SI'!$AE$25="Moderado"),CONCATENATE("R4C",'Mapa final SI'!$S$25),"")</f>
        <v/>
      </c>
      <c r="W39" s="274" t="str">
        <f>IF(AND('Mapa final SI'!$AC$26="Baja",'Mapa final SI'!$AE$26="Moderado"),CONCATENATE("R4C",'Mapa final SI'!$S$26),"")</f>
        <v/>
      </c>
      <c r="X39" s="274" t="str">
        <f>IF(AND('Mapa final SI'!$AC$27="Baja",'Mapa final SI'!$AE$27="Moderado"),CONCATENATE("R4C",'Mapa final SI'!$S$27),"")</f>
        <v/>
      </c>
      <c r="Y39" s="274" t="str">
        <f>IF(AND('Mapa final SI'!$AC$28="Baja",'Mapa final SI'!$AE$28="Moderado"),CONCATENATE("R4C",'Mapa final SI'!$S$28),"")</f>
        <v/>
      </c>
      <c r="Z39" s="274" t="str">
        <f>IF(AND('Mapa final SI'!$AC$29="Baja",'Mapa final SI'!$AE$29="Moderado"),CONCATENATE("R4C",'Mapa final SI'!$S$29),"")</f>
        <v/>
      </c>
      <c r="AA39" s="275" t="str">
        <f>IF(AND('Mapa final SI'!$AC$30="Baja",'Mapa final SI'!$AE$30="Moderado"),CONCATENATE("R4C",'Mapa final SI'!$S$30),"")</f>
        <v/>
      </c>
      <c r="AB39" s="258" t="str">
        <f>IF(AND('Mapa final SI'!$AC$25="Baja",'Mapa final SI'!$AE$25="Mayor"),CONCATENATE("R4C",'Mapa final SI'!$S$25),"")</f>
        <v/>
      </c>
      <c r="AC39" s="259" t="str">
        <f>IF(AND('Mapa final SI'!$AC$26="Baja",'Mapa final SI'!$AE$26="Mayor"),CONCATENATE("R4C",'Mapa final SI'!$S$26),"")</f>
        <v/>
      </c>
      <c r="AD39" s="259" t="str">
        <f>IF(AND('Mapa final SI'!$AC$27="Baja",'Mapa final SI'!$AE$27="Mayor"),CONCATENATE("R4C",'Mapa final SI'!$S$27),"")</f>
        <v/>
      </c>
      <c r="AE39" s="259" t="str">
        <f>IF(AND('Mapa final SI'!$AC$28="Baja",'Mapa final SI'!$AE$28="Mayor"),CONCATENATE("R4C",'Mapa final SI'!$S$28),"")</f>
        <v/>
      </c>
      <c r="AF39" s="259" t="str">
        <f>IF(AND('Mapa final SI'!$AC$29="Baja",'Mapa final SI'!$AE$29="Mayor"),CONCATENATE("R4C",'Mapa final SI'!$S$29),"")</f>
        <v/>
      </c>
      <c r="AG39" s="260" t="str">
        <f>IF(AND('Mapa final SI'!$AC$30="Baja",'Mapa final SI'!$AE$30="Mayor"),CONCATENATE("R4C",'Mapa final SI'!$S$30),"")</f>
        <v/>
      </c>
      <c r="AH39" s="261" t="str">
        <f>IF(AND('Mapa final SI'!$AC$25="Baja",'Mapa final SI'!$AE$25="Catastrófico"),CONCATENATE("R4C",'Mapa final SI'!$S$25),"")</f>
        <v/>
      </c>
      <c r="AI39" s="262" t="str">
        <f>IF(AND('Mapa final SI'!$AC$26="Baja",'Mapa final SI'!$AE$26="Catastrófico"),CONCATENATE("R4C",'Mapa final SI'!$S$26),"")</f>
        <v/>
      </c>
      <c r="AJ39" s="262" t="str">
        <f>IF(AND('Mapa final SI'!$AC$27="Baja",'Mapa final SI'!$AE$27="Catastrófico"),CONCATENATE("R4C",'Mapa final SI'!$S$27),"")</f>
        <v/>
      </c>
      <c r="AK39" s="262" t="str">
        <f>IF(AND('Mapa final SI'!$AC$28="Baja",'Mapa final SI'!$AE$28="Catastrófico"),CONCATENATE("R4C",'Mapa final SI'!$S$28),"")</f>
        <v/>
      </c>
      <c r="AL39" s="262" t="str">
        <f>IF(AND('Mapa final SI'!$AC$29="Baja",'Mapa final SI'!$AE$29="Catastrófico"),CONCATENATE("R4C",'Mapa final SI'!$S$29),"")</f>
        <v/>
      </c>
      <c r="AM39" s="263" t="str">
        <f>IF(AND('Mapa final SI'!$AC$30="Baja",'Mapa final SI'!$AE$30="Catastrófico"),CONCATENATE("R4C",'Mapa final SI'!$S$30),"")</f>
        <v/>
      </c>
      <c r="AN39" s="15"/>
      <c r="AO39" s="750"/>
      <c r="AP39" s="751"/>
      <c r="AQ39" s="751"/>
      <c r="AR39" s="751"/>
      <c r="AS39" s="751"/>
      <c r="AT39" s="75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05"/>
      <c r="C40" s="705"/>
      <c r="D40" s="706"/>
      <c r="E40" s="710"/>
      <c r="F40" s="711"/>
      <c r="G40" s="711"/>
      <c r="H40" s="711"/>
      <c r="I40" s="711"/>
      <c r="J40" s="282" t="str">
        <f>IF(AND('Mapa final SI'!$AC$31="Baja",'Mapa final SI'!$AE$31="Leve"),CONCATENATE("R5C",'Mapa final SI'!$S$31),"")</f>
        <v/>
      </c>
      <c r="K40" s="283" t="str">
        <f>IF(AND('Mapa final SI'!$AC$32="Baja",'Mapa final SI'!$AE$32="Leve"),CONCATENATE("R5C",'Mapa final SI'!$S$32),"")</f>
        <v/>
      </c>
      <c r="L40" s="283" t="str">
        <f>IF(AND('Mapa final SI'!$AC$33="Baja",'Mapa final SI'!$AE$33="Leve"),CONCATENATE("R5C",'Mapa final SI'!$S$33),"")</f>
        <v/>
      </c>
      <c r="M40" s="283" t="str">
        <f>IF(AND('Mapa final SI'!$AC$34="Baja",'Mapa final SI'!$AE$34="Leve"),CONCATENATE("R5C",'Mapa final SI'!$S$34),"")</f>
        <v/>
      </c>
      <c r="N40" s="283" t="str">
        <f>IF(AND('Mapa final SI'!$AC$35="Baja",'Mapa final SI'!$AE$35="Leve"),CONCATENATE("R5C",'Mapa final SI'!$S$35),"")</f>
        <v/>
      </c>
      <c r="O40" s="284" t="str">
        <f>IF(AND('Mapa final SI'!$AC$36="Baja",'Mapa final SI'!$AE$36="Leve"),CONCATENATE("R5C",'Mapa final SI'!$S$36),"")</f>
        <v/>
      </c>
      <c r="P40" s="273" t="str">
        <f>IF(AND('Mapa final SI'!$AC$31="Baja",'Mapa final SI'!$AE$31="Menor"),CONCATENATE("R5C",'Mapa final SI'!$S$31),"")</f>
        <v/>
      </c>
      <c r="Q40" s="274" t="str">
        <f>IF(AND('Mapa final SI'!$AC$32="Baja",'Mapa final SI'!$AE$32="Menor"),CONCATENATE("R5C",'Mapa final SI'!$S$32),"")</f>
        <v/>
      </c>
      <c r="R40" s="274" t="str">
        <f>IF(AND('Mapa final SI'!$AC$33="Baja",'Mapa final SI'!$AE$33="Menor"),CONCATENATE("R5C",'Mapa final SI'!$S$33),"")</f>
        <v/>
      </c>
      <c r="S40" s="274" t="str">
        <f>IF(AND('Mapa final SI'!$AC$34="Baja",'Mapa final SI'!$AE$34="Menor"),CONCATENATE("R5C",'Mapa final SI'!$S$34),"")</f>
        <v/>
      </c>
      <c r="T40" s="274" t="str">
        <f>IF(AND('Mapa final SI'!$AC$35="Baja",'Mapa final SI'!$AE$35="Menor"),CONCATENATE("R5C",'Mapa final SI'!$S$35),"")</f>
        <v/>
      </c>
      <c r="U40" s="275" t="str">
        <f>IF(AND('Mapa final SI'!$AC$36="Baja",'Mapa final SI'!$AE$36="Menor"),CONCATENATE("R5C",'Mapa final SI'!$S$36),"")</f>
        <v/>
      </c>
      <c r="V40" s="273" t="str">
        <f>IF(AND('Mapa final SI'!$AC$31="Baja",'Mapa final SI'!$AE$31="Moderado"),CONCATENATE("R5C",'Mapa final SI'!$S$31),"")</f>
        <v/>
      </c>
      <c r="W40" s="274" t="str">
        <f>IF(AND('Mapa final SI'!$AC$32="Baja",'Mapa final SI'!$AE$32="Moderado"),CONCATENATE("R5C",'Mapa final SI'!$S$32),"")</f>
        <v/>
      </c>
      <c r="X40" s="274" t="str">
        <f>IF(AND('Mapa final SI'!$AC$33="Baja",'Mapa final SI'!$AE$33="Moderado"),CONCATENATE("R5C",'Mapa final SI'!$S$33),"")</f>
        <v/>
      </c>
      <c r="Y40" s="274" t="str">
        <f>IF(AND('Mapa final SI'!$AC$34="Baja",'Mapa final SI'!$AE$34="Moderado"),CONCATENATE("R5C",'Mapa final SI'!$S$34),"")</f>
        <v/>
      </c>
      <c r="Z40" s="274" t="str">
        <f>IF(AND('Mapa final SI'!$AC$35="Baja",'Mapa final SI'!$AE$35="Moderado"),CONCATENATE("R5C",'Mapa final SI'!$S$35),"")</f>
        <v/>
      </c>
      <c r="AA40" s="275" t="str">
        <f>IF(AND('Mapa final SI'!$AC$36="Baja",'Mapa final SI'!$AE$36="Moderado"),CONCATENATE("R5C",'Mapa final SI'!$S$36),"")</f>
        <v/>
      </c>
      <c r="AB40" s="258" t="str">
        <f>IF(AND('Mapa final SI'!$AC$31="Baja",'Mapa final SI'!$AE$31="Mayor"),CONCATENATE("R5C",'Mapa final SI'!$S$31),"")</f>
        <v/>
      </c>
      <c r="AC40" s="259" t="str">
        <f>IF(AND('Mapa final SI'!$AC$32="Baja",'Mapa final SI'!$AE$32="Mayor"),CONCATENATE("R5C",'Mapa final SI'!$S$32),"")</f>
        <v/>
      </c>
      <c r="AD40" s="259" t="str">
        <f>IF(AND('Mapa final SI'!$AC$33="Baja",'Mapa final SI'!$AE$33="Mayor"),CONCATENATE("R5C",'Mapa final SI'!$S$33),"")</f>
        <v/>
      </c>
      <c r="AE40" s="259" t="str">
        <f>IF(AND('Mapa final SI'!$AC$34="Baja",'Mapa final SI'!$AE$34="Mayor"),CONCATENATE("R5C",'Mapa final SI'!$S$34),"")</f>
        <v/>
      </c>
      <c r="AF40" s="259" t="str">
        <f>IF(AND('Mapa final SI'!$AC$35="Baja",'Mapa final SI'!$AE$35="Mayor"),CONCATENATE("R5C",'Mapa final SI'!$S$35),"")</f>
        <v/>
      </c>
      <c r="AG40" s="260" t="str">
        <f>IF(AND('Mapa final SI'!$AC$36="Baja",'Mapa final SI'!$AE$36="Mayor"),CONCATENATE("R5C",'Mapa final SI'!$S$36),"")</f>
        <v/>
      </c>
      <c r="AH40" s="261" t="str">
        <f>IF(AND('Mapa final SI'!$AC$31="Baja",'Mapa final SI'!$AE$31="Catastrófico"),CONCATENATE("R5C",'Mapa final SI'!$S$31),"")</f>
        <v/>
      </c>
      <c r="AI40" s="262" t="str">
        <f>IF(AND('Mapa final SI'!$AC$32="Baja",'Mapa final SI'!$AE$32="Catastrófico"),CONCATENATE("R5C",'Mapa final SI'!$S$32),"")</f>
        <v/>
      </c>
      <c r="AJ40" s="262" t="str">
        <f>IF(AND('Mapa final SI'!$AC$33="Baja",'Mapa final SI'!$AE$33="Catastrófico"),CONCATENATE("R5C",'Mapa final SI'!$S$33),"")</f>
        <v/>
      </c>
      <c r="AK40" s="262" t="str">
        <f>IF(AND('Mapa final SI'!$AC$34="Baja",'Mapa final SI'!$AE$34="Catastrófico"),CONCATENATE("R5C",'Mapa final SI'!$S$34),"")</f>
        <v/>
      </c>
      <c r="AL40" s="262" t="str">
        <f>IF(AND('Mapa final SI'!$AC$35="Baja",'Mapa final SI'!$AE$35="Catastrófico"),CONCATENATE("R5C",'Mapa final SI'!$S$35),"")</f>
        <v/>
      </c>
      <c r="AM40" s="263" t="str">
        <f>IF(AND('Mapa final SI'!$AC$36="Baja",'Mapa final SI'!$AE$36="Catastrófico"),CONCATENATE("R5C",'Mapa final SI'!$S$36),"")</f>
        <v/>
      </c>
      <c r="AN40" s="15"/>
      <c r="AO40" s="750"/>
      <c r="AP40" s="751"/>
      <c r="AQ40" s="751"/>
      <c r="AR40" s="751"/>
      <c r="AS40" s="751"/>
      <c r="AT40" s="75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05"/>
      <c r="C41" s="705"/>
      <c r="D41" s="706"/>
      <c r="E41" s="710"/>
      <c r="F41" s="711"/>
      <c r="G41" s="711"/>
      <c r="H41" s="711"/>
      <c r="I41" s="711"/>
      <c r="J41" s="282" t="str">
        <f>IF(AND('Mapa final SI'!$AC$37="Baja",'Mapa final SI'!$AE$37="Leve"),CONCATENATE("R6C",'Mapa final SI'!$S$37),"")</f>
        <v/>
      </c>
      <c r="K41" s="283" t="str">
        <f>IF(AND('Mapa final SI'!$AC$38="Baja",'Mapa final SI'!$AE$38="Leve"),CONCATENATE("R6C",'Mapa final SI'!$S$38),"")</f>
        <v/>
      </c>
      <c r="L41" s="283" t="str">
        <f>IF(AND('Mapa final SI'!$AC$39="Baja",'Mapa final SI'!$AE$39="Leve"),CONCATENATE("R6C",'Mapa final SI'!$S$39),"")</f>
        <v/>
      </c>
      <c r="M41" s="283" t="str">
        <f>IF(AND('Mapa final SI'!$AC$40="Baja",'Mapa final SI'!$AE$40="Leve"),CONCATENATE("R6C",'Mapa final SI'!$S$40),"")</f>
        <v/>
      </c>
      <c r="N41" s="283" t="str">
        <f>IF(AND('Mapa final SI'!$AC$41="Baja",'Mapa final SI'!$AE$41="Leve"),CONCATENATE("R6C",'Mapa final SI'!$S$41),"")</f>
        <v/>
      </c>
      <c r="O41" s="284" t="str">
        <f>IF(AND('Mapa final SI'!$AC$42="Baja",'Mapa final SI'!$AE$42="Leve"),CONCATENATE("R6C",'Mapa final SI'!$S$42),"")</f>
        <v/>
      </c>
      <c r="P41" s="273" t="str">
        <f>IF(AND('Mapa final SI'!$AC$37="Baja",'Mapa final SI'!$AE$37="Menor"),CONCATENATE("R6C",'Mapa final SI'!$S$37),"")</f>
        <v/>
      </c>
      <c r="Q41" s="274" t="str">
        <f>IF(AND('Mapa final SI'!$AC$38="Baja",'Mapa final SI'!$AE$38="Menor"),CONCATENATE("R6C",'Mapa final SI'!$S$38),"")</f>
        <v/>
      </c>
      <c r="R41" s="274" t="str">
        <f>IF(AND('Mapa final SI'!$AC$39="Baja",'Mapa final SI'!$AE$39="Menor"),CONCATENATE("R6C",'Mapa final SI'!$S$39),"")</f>
        <v/>
      </c>
      <c r="S41" s="274" t="str">
        <f>IF(AND('Mapa final SI'!$AC$40="Baja",'Mapa final SI'!$AE$40="Menor"),CONCATENATE("R6C",'Mapa final SI'!$S$40),"")</f>
        <v/>
      </c>
      <c r="T41" s="274" t="str">
        <f>IF(AND('Mapa final SI'!$AC$41="Baja",'Mapa final SI'!$AE$41="Menor"),CONCATENATE("R6C",'Mapa final SI'!$S$41),"")</f>
        <v/>
      </c>
      <c r="U41" s="275" t="str">
        <f>IF(AND('Mapa final SI'!$AC$42="Baja",'Mapa final SI'!$AE$42="Menor"),CONCATENATE("R6C",'Mapa final SI'!$S$42),"")</f>
        <v/>
      </c>
      <c r="V41" s="273" t="str">
        <f>IF(AND('Mapa final SI'!$AC$37="Baja",'Mapa final SI'!$AE$37="Moderado"),CONCATENATE("R6C",'Mapa final SI'!$S$37),"")</f>
        <v/>
      </c>
      <c r="W41" s="274" t="str">
        <f>IF(AND('Mapa final SI'!$AC$38="Baja",'Mapa final SI'!$AE$38="Moderado"),CONCATENATE("R6C",'Mapa final SI'!$S$38),"")</f>
        <v/>
      </c>
      <c r="X41" s="274" t="str">
        <f>IF(AND('Mapa final SI'!$AC$39="Baja",'Mapa final SI'!$AE$39="Moderado"),CONCATENATE("R6C",'Mapa final SI'!$S$39),"")</f>
        <v/>
      </c>
      <c r="Y41" s="274" t="str">
        <f>IF(AND('Mapa final SI'!$AC$40="Baja",'Mapa final SI'!$AE$40="Moderado"),CONCATENATE("R6C",'Mapa final SI'!$S$40),"")</f>
        <v/>
      </c>
      <c r="Z41" s="274" t="str">
        <f>IF(AND('Mapa final SI'!$AC$41="Baja",'Mapa final SI'!$AE$41="Moderado"),CONCATENATE("R6C",'Mapa final SI'!$S$41),"")</f>
        <v/>
      </c>
      <c r="AA41" s="275" t="str">
        <f>IF(AND('Mapa final SI'!$AC$42="Baja",'Mapa final SI'!$AE$42="Moderado"),CONCATENATE("R6C",'Mapa final SI'!$S$42),"")</f>
        <v/>
      </c>
      <c r="AB41" s="258" t="str">
        <f>IF(AND('Mapa final SI'!$AC$37="Baja",'Mapa final SI'!$AE$37="Mayor"),CONCATENATE("R6C",'Mapa final SI'!$S$37),"")</f>
        <v/>
      </c>
      <c r="AC41" s="259" t="str">
        <f>IF(AND('Mapa final SI'!$AC$38="Baja",'Mapa final SI'!$AE$38="Mayor"),CONCATENATE("R6C",'Mapa final SI'!$S$38),"")</f>
        <v/>
      </c>
      <c r="AD41" s="259" t="str">
        <f>IF(AND('Mapa final SI'!$AC$39="Baja",'Mapa final SI'!$AE$39="Mayor"),CONCATENATE("R6C",'Mapa final SI'!$S$39),"")</f>
        <v/>
      </c>
      <c r="AE41" s="259" t="str">
        <f>IF(AND('Mapa final SI'!$AC$40="Baja",'Mapa final SI'!$AE$40="Mayor"),CONCATENATE("R6C",'Mapa final SI'!$S$40),"")</f>
        <v/>
      </c>
      <c r="AF41" s="259" t="str">
        <f>IF(AND('Mapa final SI'!$AC$41="Baja",'Mapa final SI'!$AE$41="Mayor"),CONCATENATE("R6C",'Mapa final SI'!$S$41),"")</f>
        <v/>
      </c>
      <c r="AG41" s="260" t="str">
        <f>IF(AND('Mapa final SI'!$AC$42="Baja",'Mapa final SI'!$AE$42="Mayor"),CONCATENATE("R6C",'Mapa final SI'!$S$42),"")</f>
        <v/>
      </c>
      <c r="AH41" s="261" t="str">
        <f>IF(AND('Mapa final SI'!$AC$37="Baja",'Mapa final SI'!$AE$37="Catastrófico"),CONCATENATE("R6C",'Mapa final SI'!$S$37),"")</f>
        <v/>
      </c>
      <c r="AI41" s="262" t="str">
        <f>IF(AND('Mapa final SI'!$AC$38="Baja",'Mapa final SI'!$AE$38="Catastrófico"),CONCATENATE("R6C",'Mapa final SI'!$S$38),"")</f>
        <v/>
      </c>
      <c r="AJ41" s="262" t="str">
        <f>IF(AND('Mapa final SI'!$AC$39="Baja",'Mapa final SI'!$AE$39="Catastrófico"),CONCATENATE("R6C",'Mapa final SI'!$S$39),"")</f>
        <v/>
      </c>
      <c r="AK41" s="262" t="str">
        <f>IF(AND('Mapa final SI'!$AC$40="Baja",'Mapa final SI'!$AE$40="Catastrófico"),CONCATENATE("R6C",'Mapa final SI'!$S$40),"")</f>
        <v/>
      </c>
      <c r="AL41" s="262" t="str">
        <f>IF(AND('Mapa final SI'!$AC$41="Baja",'Mapa final SI'!$AE$41="Catastrófico"),CONCATENATE("R6C",'Mapa final SI'!$S$41),"")</f>
        <v/>
      </c>
      <c r="AM41" s="263" t="str">
        <f>IF(AND('Mapa final SI'!$AC$42="Baja",'Mapa final SI'!$AE$42="Catastrófico"),CONCATENATE("R6C",'Mapa final SI'!$S$42),"")</f>
        <v/>
      </c>
      <c r="AN41" s="15"/>
      <c r="AO41" s="750"/>
      <c r="AP41" s="751"/>
      <c r="AQ41" s="751"/>
      <c r="AR41" s="751"/>
      <c r="AS41" s="751"/>
      <c r="AT41" s="75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05"/>
      <c r="C42" s="705"/>
      <c r="D42" s="706"/>
      <c r="E42" s="710"/>
      <c r="F42" s="711"/>
      <c r="G42" s="711"/>
      <c r="H42" s="711"/>
      <c r="I42" s="711"/>
      <c r="J42" s="282" t="str">
        <f>IF(AND('Mapa final SI'!$AC$43="Baja",'Mapa final SI'!$AE$43="Leve"),CONCATENATE("R7C",'Mapa final SI'!$S$43),"")</f>
        <v/>
      </c>
      <c r="K42" s="283" t="str">
        <f>IF(AND('Mapa final SI'!$AC$44="Baja",'Mapa final SI'!$AE$44="Leve"),CONCATENATE("R7C",'Mapa final SI'!$S$44),"")</f>
        <v/>
      </c>
      <c r="L42" s="283" t="str">
        <f>IF(AND('Mapa final SI'!$AC$45="Baja",'Mapa final SI'!$AE$45="Leve"),CONCATENATE("R7C",'Mapa final SI'!$S$45),"")</f>
        <v/>
      </c>
      <c r="M42" s="283" t="str">
        <f>IF(AND('Mapa final SI'!$AC$46="Baja",'Mapa final SI'!$AE$46="Leve"),CONCATENATE("R7C",'Mapa final SI'!$S$46),"")</f>
        <v/>
      </c>
      <c r="N42" s="283" t="str">
        <f>IF(AND('Mapa final SI'!$AC$47="Baja",'Mapa final SI'!$AE$47="Leve"),CONCATENATE("R7C",'Mapa final SI'!$S$47),"")</f>
        <v/>
      </c>
      <c r="O42" s="284" t="str">
        <f>IF(AND('Mapa final SI'!$AC$48="Baja",'Mapa final SI'!$AE$48="Leve"),CONCATENATE("R7C",'Mapa final SI'!$S$48),"")</f>
        <v/>
      </c>
      <c r="P42" s="273" t="str">
        <f>IF(AND('Mapa final SI'!$AC$43="Baja",'Mapa final SI'!$AE$43="Menor"),CONCATENATE("R7C",'Mapa final SI'!$S$43),"")</f>
        <v/>
      </c>
      <c r="Q42" s="274" t="str">
        <f>IF(AND('Mapa final SI'!$AC$44="Baja",'Mapa final SI'!$AE$44="Menor"),CONCATENATE("R7C",'Mapa final SI'!$S$44),"")</f>
        <v/>
      </c>
      <c r="R42" s="274" t="str">
        <f>IF(AND('Mapa final SI'!$AC$45="Baja",'Mapa final SI'!$AE$45="Menor"),CONCATENATE("R7C",'Mapa final SI'!$S$45),"")</f>
        <v/>
      </c>
      <c r="S42" s="274" t="str">
        <f>IF(AND('Mapa final SI'!$AC$46="Baja",'Mapa final SI'!$AE$46="Menor"),CONCATENATE("R7C",'Mapa final SI'!$S$46),"")</f>
        <v/>
      </c>
      <c r="T42" s="274" t="str">
        <f>IF(AND('Mapa final SI'!$AC$47="Baja",'Mapa final SI'!$AE$47="Menor"),CONCATENATE("R7C",'Mapa final SI'!$S$47),"")</f>
        <v/>
      </c>
      <c r="U42" s="275" t="str">
        <f>IF(AND('Mapa final SI'!$AC$48="Baja",'Mapa final SI'!$AE$48="Menor"),CONCATENATE("R7C",'Mapa final SI'!$S$48),"")</f>
        <v/>
      </c>
      <c r="V42" s="273" t="str">
        <f>IF(AND('Mapa final SI'!$AC$43="Baja",'Mapa final SI'!$AE$43="Moderado"),CONCATENATE("R7C",'Mapa final SI'!$S$43),"")</f>
        <v/>
      </c>
      <c r="W42" s="274" t="str">
        <f>IF(AND('Mapa final SI'!$AC$44="Baja",'Mapa final SI'!$AE$44="Moderado"),CONCATENATE("R7C",'Mapa final SI'!$S$44),"")</f>
        <v/>
      </c>
      <c r="X42" s="274" t="str">
        <f>IF(AND('Mapa final SI'!$AC$45="Baja",'Mapa final SI'!$AE$45="Moderado"),CONCATENATE("R7C",'Mapa final SI'!$S$45),"")</f>
        <v/>
      </c>
      <c r="Y42" s="274" t="str">
        <f>IF(AND('Mapa final SI'!$AC$46="Baja",'Mapa final SI'!$AE$46="Moderado"),CONCATENATE("R7C",'Mapa final SI'!$S$46),"")</f>
        <v/>
      </c>
      <c r="Z42" s="274" t="str">
        <f>IF(AND('Mapa final SI'!$AC$47="Baja",'Mapa final SI'!$AE$47="Moderado"),CONCATENATE("R7C",'Mapa final SI'!$S$47),"")</f>
        <v/>
      </c>
      <c r="AA42" s="275" t="str">
        <f>IF(AND('Mapa final SI'!$AC$48="Baja",'Mapa final SI'!$AE$48="Moderado"),CONCATENATE("R7C",'Mapa final SI'!$S$48),"")</f>
        <v/>
      </c>
      <c r="AB42" s="258" t="str">
        <f>IF(AND('Mapa final SI'!$AC$43="Baja",'Mapa final SI'!$AE$43="Mayor"),CONCATENATE("R7C",'Mapa final SI'!$S$43),"")</f>
        <v/>
      </c>
      <c r="AC42" s="259" t="str">
        <f>IF(AND('Mapa final SI'!$AC$44="Baja",'Mapa final SI'!$AE$44="Mayor"),CONCATENATE("R7C",'Mapa final SI'!$S$44),"")</f>
        <v/>
      </c>
      <c r="AD42" s="259" t="str">
        <f>IF(AND('Mapa final SI'!$AC$45="Baja",'Mapa final SI'!$AE$45="Mayor"),CONCATENATE("R7C",'Mapa final SI'!$S$45),"")</f>
        <v/>
      </c>
      <c r="AE42" s="259" t="str">
        <f>IF(AND('Mapa final SI'!$AC$46="Baja",'Mapa final SI'!$AE$46="Mayor"),CONCATENATE("R7C",'Mapa final SI'!$S$46),"")</f>
        <v/>
      </c>
      <c r="AF42" s="259" t="str">
        <f>IF(AND('Mapa final SI'!$AC$47="Baja",'Mapa final SI'!$AE$47="Mayor"),CONCATENATE("R7C",'Mapa final SI'!$S$47),"")</f>
        <v/>
      </c>
      <c r="AG42" s="260" t="str">
        <f>IF(AND('Mapa final SI'!$AC$48="Baja",'Mapa final SI'!$AE$48="Mayor"),CONCATENATE("R7C",'Mapa final SI'!$S$48),"")</f>
        <v/>
      </c>
      <c r="AH42" s="261" t="str">
        <f>IF(AND('Mapa final SI'!$AC$43="Baja",'Mapa final SI'!$AE$43="Catastrófico"),CONCATENATE("R7C",'Mapa final SI'!$S$43),"")</f>
        <v/>
      </c>
      <c r="AI42" s="262" t="str">
        <f>IF(AND('Mapa final SI'!$AC$44="Baja",'Mapa final SI'!$AE$44="Catastrófico"),CONCATENATE("R7C",'Mapa final SI'!$S$44),"")</f>
        <v/>
      </c>
      <c r="AJ42" s="262" t="str">
        <f>IF(AND('Mapa final SI'!$AC$45="Baja",'Mapa final SI'!$AE$45="Catastrófico"),CONCATENATE("R7C",'Mapa final SI'!$S$45),"")</f>
        <v/>
      </c>
      <c r="AK42" s="262" t="str">
        <f>IF(AND('Mapa final SI'!$AC$46="Baja",'Mapa final SI'!$AE$46="Catastrófico"),CONCATENATE("R7C",'Mapa final SI'!$S$46),"")</f>
        <v/>
      </c>
      <c r="AL42" s="262" t="str">
        <f>IF(AND('Mapa final SI'!$AC$47="Baja",'Mapa final SI'!$AE$47="Catastrófico"),CONCATENATE("R7C",'Mapa final SI'!$S$47),"")</f>
        <v/>
      </c>
      <c r="AM42" s="263" t="str">
        <f>IF(AND('Mapa final SI'!$AC$48="Baja",'Mapa final SI'!$AE$48="Catastrófico"),CONCATENATE("R7C",'Mapa final SI'!$S$48),"")</f>
        <v/>
      </c>
      <c r="AN42" s="15"/>
      <c r="AO42" s="750"/>
      <c r="AP42" s="751"/>
      <c r="AQ42" s="751"/>
      <c r="AR42" s="751"/>
      <c r="AS42" s="751"/>
      <c r="AT42" s="75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05"/>
      <c r="C43" s="705"/>
      <c r="D43" s="706"/>
      <c r="E43" s="710"/>
      <c r="F43" s="711"/>
      <c r="G43" s="711"/>
      <c r="H43" s="711"/>
      <c r="I43" s="711"/>
      <c r="J43" s="282" t="str">
        <f>IF(AND('Mapa final SI'!$AC$49="Baja",'Mapa final SI'!$AE$49="Leve"),CONCATENATE("R8C",'Mapa final SI'!$S$49),"")</f>
        <v/>
      </c>
      <c r="K43" s="283" t="str">
        <f>IF(AND('Mapa final SI'!$AC$50="Baja",'Mapa final SI'!$AE$50="Leve"),CONCATENATE("R8C",'Mapa final SI'!$S$50),"")</f>
        <v/>
      </c>
      <c r="L43" s="283" t="str">
        <f>IF(AND('Mapa final SI'!$AC$51="Baja",'Mapa final SI'!$AE$51="Leve"),CONCATENATE("R8C",'Mapa final SI'!$S$51),"")</f>
        <v/>
      </c>
      <c r="M43" s="283" t="str">
        <f>IF(AND('Mapa final SI'!$AC$52="Baja",'Mapa final SI'!$AE$52="Leve"),CONCATENATE("R8C",'Mapa final SI'!$S$52),"")</f>
        <v/>
      </c>
      <c r="N43" s="283" t="str">
        <f>IF(AND('Mapa final SI'!$AC$53="Baja",'Mapa final SI'!$AE$53="Leve"),CONCATENATE("R8C",'Mapa final SI'!$S$53),"")</f>
        <v/>
      </c>
      <c r="O43" s="284" t="str">
        <f>IF(AND('Mapa final SI'!$AC$54="Baja",'Mapa final SI'!$AE$54="Leve"),CONCATENATE("R8C",'Mapa final SI'!$S$54),"")</f>
        <v/>
      </c>
      <c r="P43" s="273" t="str">
        <f>IF(AND('Mapa final SI'!$AC$49="Baja",'Mapa final SI'!$AE$49="Menor"),CONCATENATE("R8C",'Mapa final SI'!$S$49),"")</f>
        <v/>
      </c>
      <c r="Q43" s="274" t="str">
        <f>IF(AND('Mapa final SI'!$AC$50="Baja",'Mapa final SI'!$AE$50="Menor"),CONCATENATE("R8C",'Mapa final SI'!$S$50),"")</f>
        <v/>
      </c>
      <c r="R43" s="274" t="str">
        <f>IF(AND('Mapa final SI'!$AC$51="Baja",'Mapa final SI'!$AE$51="Menor"),CONCATENATE("R8C",'Mapa final SI'!$S$51),"")</f>
        <v/>
      </c>
      <c r="S43" s="274" t="str">
        <f>IF(AND('Mapa final SI'!$AC$52="Baja",'Mapa final SI'!$AE$52="Menor"),CONCATENATE("R8C",'Mapa final SI'!$S$52),"")</f>
        <v/>
      </c>
      <c r="T43" s="274" t="str">
        <f>IF(AND('Mapa final SI'!$AC$53="Baja",'Mapa final SI'!$AE$53="Menor"),CONCATENATE("R8C",'Mapa final SI'!$S$53),"")</f>
        <v/>
      </c>
      <c r="U43" s="275" t="str">
        <f>IF(AND('Mapa final SI'!$AC$54="Baja",'Mapa final SI'!$AE$54="Menor"),CONCATENATE("R8C",'Mapa final SI'!$S$54),"")</f>
        <v/>
      </c>
      <c r="V43" s="273" t="str">
        <f>IF(AND('Mapa final SI'!$AC$49="Baja",'Mapa final SI'!$AE$49="Moderado"),CONCATENATE("R8C",'Mapa final SI'!$S$49),"")</f>
        <v/>
      </c>
      <c r="W43" s="274" t="str">
        <f>IF(AND('Mapa final SI'!$AC$50="Baja",'Mapa final SI'!$AE$50="Moderado"),CONCATENATE("R8C",'Mapa final SI'!$S$50),"")</f>
        <v/>
      </c>
      <c r="X43" s="274" t="str">
        <f>IF(AND('Mapa final SI'!$AC$51="Baja",'Mapa final SI'!$AE$51="Moderado"),CONCATENATE("R8C",'Mapa final SI'!$S$51),"")</f>
        <v/>
      </c>
      <c r="Y43" s="274" t="str">
        <f>IF(AND('Mapa final SI'!$AC$52="Baja",'Mapa final SI'!$AE$52="Moderado"),CONCATENATE("R8C",'Mapa final SI'!$S$52),"")</f>
        <v/>
      </c>
      <c r="Z43" s="274" t="str">
        <f>IF(AND('Mapa final SI'!$AC$53="Baja",'Mapa final SI'!$AE$53="Moderado"),CONCATENATE("R8C",'Mapa final SI'!$S$53),"")</f>
        <v/>
      </c>
      <c r="AA43" s="275" t="str">
        <f>IF(AND('Mapa final SI'!$AC$54="Baja",'Mapa final SI'!$AE$54="Moderado"),CONCATENATE("R8C",'Mapa final SI'!$S$54),"")</f>
        <v/>
      </c>
      <c r="AB43" s="258" t="str">
        <f>IF(AND('Mapa final SI'!$AC$49="Baja",'Mapa final SI'!$AE$49="Mayor"),CONCATENATE("R8C",'Mapa final SI'!$S$49),"")</f>
        <v/>
      </c>
      <c r="AC43" s="259" t="str">
        <f>IF(AND('Mapa final SI'!$AC$50="Baja",'Mapa final SI'!$AE$50="Mayor"),CONCATENATE("R8C",'Mapa final SI'!$S$50),"")</f>
        <v/>
      </c>
      <c r="AD43" s="259" t="str">
        <f>IF(AND('Mapa final SI'!$AC$51="Baja",'Mapa final SI'!$AE$51="Mayor"),CONCATENATE("R8C",'Mapa final SI'!$S$51),"")</f>
        <v/>
      </c>
      <c r="AE43" s="259" t="str">
        <f>IF(AND('Mapa final SI'!$AC$52="Baja",'Mapa final SI'!$AE$52="Mayor"),CONCATENATE("R8C",'Mapa final SI'!$S$52),"")</f>
        <v/>
      </c>
      <c r="AF43" s="259" t="str">
        <f>IF(AND('Mapa final SI'!$AC$53="Baja",'Mapa final SI'!$AE$53="Mayor"),CONCATENATE("R8C",'Mapa final SI'!$S$53),"")</f>
        <v/>
      </c>
      <c r="AG43" s="260" t="str">
        <f>IF(AND('Mapa final SI'!$AC$54="Baja",'Mapa final SI'!$AE$54="Mayor"),CONCATENATE("R8C",'Mapa final SI'!$S$54),"")</f>
        <v/>
      </c>
      <c r="AH43" s="261" t="str">
        <f>IF(AND('Mapa final SI'!$AC$49="Baja",'Mapa final SI'!$AE$49="Catastrófico"),CONCATENATE("R8C",'Mapa final SI'!$S$49),"")</f>
        <v/>
      </c>
      <c r="AI43" s="262" t="str">
        <f>IF(AND('Mapa final SI'!$AC$50="Baja",'Mapa final SI'!$AE$50="Catastrófico"),CONCATENATE("R8C",'Mapa final SI'!$S$50),"")</f>
        <v/>
      </c>
      <c r="AJ43" s="262" t="str">
        <f>IF(AND('Mapa final SI'!$AC$51="Baja",'Mapa final SI'!$AE$51="Catastrófico"),CONCATENATE("R8C",'Mapa final SI'!$S$51),"")</f>
        <v/>
      </c>
      <c r="AK43" s="262" t="str">
        <f>IF(AND('Mapa final SI'!$AC$52="Baja",'Mapa final SI'!$AE$52="Catastrófico"),CONCATENATE("R8C",'Mapa final SI'!$S$52),"")</f>
        <v/>
      </c>
      <c r="AL43" s="262" t="str">
        <f>IF(AND('Mapa final SI'!$AC$53="Baja",'Mapa final SI'!$AE$53="Catastrófico"),CONCATENATE("R8C",'Mapa final SI'!$S$53),"")</f>
        <v/>
      </c>
      <c r="AM43" s="263" t="str">
        <f>IF(AND('Mapa final SI'!$AC$54="Baja",'Mapa final SI'!$AE$54="Catastrófico"),CONCATENATE("R8C",'Mapa final SI'!$S$54),"")</f>
        <v/>
      </c>
      <c r="AN43" s="15"/>
      <c r="AO43" s="750"/>
      <c r="AP43" s="751"/>
      <c r="AQ43" s="751"/>
      <c r="AR43" s="751"/>
      <c r="AS43" s="751"/>
      <c r="AT43" s="75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05"/>
      <c r="C44" s="705"/>
      <c r="D44" s="706"/>
      <c r="E44" s="710"/>
      <c r="F44" s="711"/>
      <c r="G44" s="711"/>
      <c r="H44" s="711"/>
      <c r="I44" s="711"/>
      <c r="J44" s="282" t="str">
        <f>IF(AND('Mapa final SI'!$AC$55="Baja",'Mapa final SI'!$AE$55="Leve"),CONCATENATE("R9C",'Mapa final SI'!$S$55),"")</f>
        <v/>
      </c>
      <c r="K44" s="283" t="str">
        <f>IF(AND('Mapa final SI'!$AC$56="Baja",'Mapa final SI'!$AE$56="Leve"),CONCATENATE("R9C",'Mapa final SI'!$S$56),"")</f>
        <v/>
      </c>
      <c r="L44" s="283" t="str">
        <f>IF(AND('Mapa final SI'!$AC$57="Baja",'Mapa final SI'!$AE$57="Leve"),CONCATENATE("R9C",'Mapa final SI'!$S$57),"")</f>
        <v/>
      </c>
      <c r="M44" s="283" t="str">
        <f>IF(AND('Mapa final SI'!$AC$58="Baja",'Mapa final SI'!$AE$58="Leve"),CONCATENATE("R9C",'Mapa final SI'!$S$58),"")</f>
        <v/>
      </c>
      <c r="N44" s="283" t="str">
        <f>IF(AND('Mapa final SI'!$AC$59="Baja",'Mapa final SI'!$AE$59="Leve"),CONCATENATE("R9C",'Mapa final SI'!$S$59),"")</f>
        <v/>
      </c>
      <c r="O44" s="284" t="str">
        <f>IF(AND('Mapa final SI'!$AC$60="Baja",'Mapa final SI'!$AE$60="Leve"),CONCATENATE("R9C",'Mapa final SI'!$S$60),"")</f>
        <v/>
      </c>
      <c r="P44" s="273" t="str">
        <f>IF(AND('Mapa final SI'!$AC$55="Baja",'Mapa final SI'!$AE$55="Menor"),CONCATENATE("R9C",'Mapa final SI'!$S$55),"")</f>
        <v/>
      </c>
      <c r="Q44" s="274" t="str">
        <f>IF(AND('Mapa final SI'!$AC$56="Baja",'Mapa final SI'!$AE$56="Menor"),CONCATENATE("R9C",'Mapa final SI'!$S$56),"")</f>
        <v/>
      </c>
      <c r="R44" s="274" t="str">
        <f>IF(AND('Mapa final SI'!$AC$57="Baja",'Mapa final SI'!$AE$57="Menor"),CONCATENATE("R9C",'Mapa final SI'!$S$57),"")</f>
        <v/>
      </c>
      <c r="S44" s="274" t="str">
        <f>IF(AND('Mapa final SI'!$AC$58="Baja",'Mapa final SI'!$AE$58="Menor"),CONCATENATE("R9C",'Mapa final SI'!$S$58),"")</f>
        <v/>
      </c>
      <c r="T44" s="274" t="str">
        <f>IF(AND('Mapa final SI'!$AC$59="Baja",'Mapa final SI'!$AE$59="Menor"),CONCATENATE("R9C",'Mapa final SI'!$S$59),"")</f>
        <v/>
      </c>
      <c r="U44" s="275" t="str">
        <f>IF(AND('Mapa final SI'!$AC$60="Baja",'Mapa final SI'!$AE$60="Menor"),CONCATENATE("R9C",'Mapa final SI'!$S$60),"")</f>
        <v/>
      </c>
      <c r="V44" s="273" t="str">
        <f>IF(AND('Mapa final SI'!$AC$55="Baja",'Mapa final SI'!$AE$55="Moderado"),CONCATENATE("R9C",'Mapa final SI'!$S$55),"")</f>
        <v/>
      </c>
      <c r="W44" s="274" t="str">
        <f>IF(AND('Mapa final SI'!$AC$56="Baja",'Mapa final SI'!$AE$56="Moderado"),CONCATENATE("R9C",'Mapa final SI'!$S$56),"")</f>
        <v/>
      </c>
      <c r="X44" s="274" t="str">
        <f>IF(AND('Mapa final SI'!$AC$57="Baja",'Mapa final SI'!$AE$57="Moderado"),CONCATENATE("R9C",'Mapa final SI'!$S$57),"")</f>
        <v/>
      </c>
      <c r="Y44" s="274" t="str">
        <f>IF(AND('Mapa final SI'!$AC$58="Baja",'Mapa final SI'!$AE$58="Moderado"),CONCATENATE("R9C",'Mapa final SI'!$S$58),"")</f>
        <v/>
      </c>
      <c r="Z44" s="274" t="str">
        <f>IF(AND('Mapa final SI'!$AC$59="Baja",'Mapa final SI'!$AE$59="Moderado"),CONCATENATE("R9C",'Mapa final SI'!$S$59),"")</f>
        <v/>
      </c>
      <c r="AA44" s="275" t="str">
        <f>IF(AND('Mapa final SI'!$AC$60="Baja",'Mapa final SI'!$AE$60="Moderado"),CONCATENATE("R9C",'Mapa final SI'!$S$60),"")</f>
        <v/>
      </c>
      <c r="AB44" s="258" t="str">
        <f>IF(AND('Mapa final SI'!$AC$55="Baja",'Mapa final SI'!$AE$55="Mayor"),CONCATENATE("R9C",'Mapa final SI'!$S$55),"")</f>
        <v/>
      </c>
      <c r="AC44" s="259" t="str">
        <f>IF(AND('Mapa final SI'!$AC$56="Baja",'Mapa final SI'!$AE$56="Mayor"),CONCATENATE("R9C",'Mapa final SI'!$S$56),"")</f>
        <v/>
      </c>
      <c r="AD44" s="259" t="str">
        <f>IF(AND('Mapa final SI'!$AC$57="Baja",'Mapa final SI'!$AE$57="Mayor"),CONCATENATE("R9C",'Mapa final SI'!$S$57),"")</f>
        <v/>
      </c>
      <c r="AE44" s="259" t="str">
        <f>IF(AND('Mapa final SI'!$AC$58="Baja",'Mapa final SI'!$AE$58="Mayor"),CONCATENATE("R9C",'Mapa final SI'!$S$58),"")</f>
        <v/>
      </c>
      <c r="AF44" s="259" t="str">
        <f>IF(AND('Mapa final SI'!$AC$59="Baja",'Mapa final SI'!$AE$59="Mayor"),CONCATENATE("R9C",'Mapa final SI'!$S$59),"")</f>
        <v/>
      </c>
      <c r="AG44" s="260" t="str">
        <f>IF(AND('Mapa final SI'!$AC$60="Baja",'Mapa final SI'!$AE$60="Mayor"),CONCATENATE("R9C",'Mapa final SI'!$S$60),"")</f>
        <v/>
      </c>
      <c r="AH44" s="261" t="str">
        <f>IF(AND('Mapa final SI'!$AC$55="Baja",'Mapa final SI'!$AE$55="Catastrófico"),CONCATENATE("R9C",'Mapa final SI'!$S$55),"")</f>
        <v/>
      </c>
      <c r="AI44" s="262" t="str">
        <f>IF(AND('Mapa final SI'!$AC$56="Baja",'Mapa final SI'!$AE$56="Catastrófico"),CONCATENATE("R9C",'Mapa final SI'!$S$56),"")</f>
        <v/>
      </c>
      <c r="AJ44" s="262" t="str">
        <f>IF(AND('Mapa final SI'!$AC$57="Baja",'Mapa final SI'!$AE$57="Catastrófico"),CONCATENATE("R9C",'Mapa final SI'!$S$57),"")</f>
        <v/>
      </c>
      <c r="AK44" s="262" t="str">
        <f>IF(AND('Mapa final SI'!$AC$58="Baja",'Mapa final SI'!$AE$58="Catastrófico"),CONCATENATE("R9C",'Mapa final SI'!$S$58),"")</f>
        <v/>
      </c>
      <c r="AL44" s="262" t="str">
        <f>IF(AND('Mapa final SI'!$AC$59="Baja",'Mapa final SI'!$AE$59="Catastrófico"),CONCATENATE("R9C",'Mapa final SI'!$S$59),"")</f>
        <v/>
      </c>
      <c r="AM44" s="263" t="str">
        <f>IF(AND('Mapa final SI'!$AC$60="Baja",'Mapa final SI'!$AE$60="Catastrófico"),CONCATENATE("R9C",'Mapa final SI'!$S$60),"")</f>
        <v/>
      </c>
      <c r="AN44" s="15"/>
      <c r="AO44" s="750"/>
      <c r="AP44" s="751"/>
      <c r="AQ44" s="751"/>
      <c r="AR44" s="751"/>
      <c r="AS44" s="751"/>
      <c r="AT44" s="75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05"/>
      <c r="C45" s="705"/>
      <c r="D45" s="706"/>
      <c r="E45" s="713"/>
      <c r="F45" s="714"/>
      <c r="G45" s="714"/>
      <c r="H45" s="714"/>
      <c r="I45" s="714"/>
      <c r="J45" s="285" t="str">
        <f>IF(AND('Mapa final SI'!$AC$61="Baja",'Mapa final SI'!$AE$61="Leve"),CONCATENATE("R10C",'Mapa final SI'!$S$61),"")</f>
        <v/>
      </c>
      <c r="K45" s="286" t="str">
        <f>IF(AND('Mapa final SI'!$AC$62="Baja",'Mapa final SI'!$AE$62="Leve"),CONCATENATE("R10C",'Mapa final SI'!$S$62),"")</f>
        <v/>
      </c>
      <c r="L45" s="286" t="str">
        <f>IF(AND('Mapa final SI'!$AC$63="Baja",'Mapa final SI'!$AE$63="Leve"),CONCATENATE("R10C",'Mapa final SI'!$S$63),"")</f>
        <v/>
      </c>
      <c r="M45" s="286" t="str">
        <f>IF(AND('Mapa final SI'!$AC$64="Baja",'Mapa final SI'!$AE$64="Leve"),CONCATENATE("R10C",'Mapa final SI'!$S$64),"")</f>
        <v/>
      </c>
      <c r="N45" s="286" t="str">
        <f>IF(AND('Mapa final SI'!$AC$65="Baja",'Mapa final SI'!$AE$65="Leve"),CONCATENATE("R10C",'Mapa final SI'!$S$65),"")</f>
        <v/>
      </c>
      <c r="O45" s="287" t="str">
        <f>IF(AND('Mapa final SI'!$AC$66="Baja",'Mapa final SI'!$AE$66="Leve"),CONCATENATE("R10C",'Mapa final SI'!$S$66),"")</f>
        <v/>
      </c>
      <c r="P45" s="273" t="str">
        <f>IF(AND('Mapa final SI'!$AC$61="Baja",'Mapa final SI'!$AE$61="Menor"),CONCATENATE("R10C",'Mapa final SI'!$S$61),"")</f>
        <v/>
      </c>
      <c r="Q45" s="274" t="str">
        <f>IF(AND('Mapa final SI'!$AC$62="Baja",'Mapa final SI'!$AE$62="Menor"),CONCATENATE("R10C",'Mapa final SI'!$S$62),"")</f>
        <v/>
      </c>
      <c r="R45" s="274" t="str">
        <f>IF(AND('Mapa final SI'!$AC$63="Baja",'Mapa final SI'!$AE$63="Menor"),CONCATENATE("R10C",'Mapa final SI'!$S$63),"")</f>
        <v/>
      </c>
      <c r="S45" s="274" t="str">
        <f>IF(AND('Mapa final SI'!$AC$64="Baja",'Mapa final SI'!$AE$64="Menor"),CONCATENATE("R10C",'Mapa final SI'!$S$64),"")</f>
        <v/>
      </c>
      <c r="T45" s="274" t="str">
        <f>IF(AND('Mapa final SI'!$AC$65="Baja",'Mapa final SI'!$AE$65="Menor"),CONCATENATE("R10C",'Mapa final SI'!$S$65),"")</f>
        <v/>
      </c>
      <c r="U45" s="275" t="str">
        <f>IF(AND('Mapa final SI'!$AC$66="Baja",'Mapa final SI'!$AE$66="Menor"),CONCATENATE("R10C",'Mapa final SI'!$S$66),"")</f>
        <v/>
      </c>
      <c r="V45" s="276" t="str">
        <f>IF(AND('Mapa final SI'!$AC$61="Baja",'Mapa final SI'!$AE$61="Moderado"),CONCATENATE("R10C",'Mapa final SI'!$S$61),"")</f>
        <v/>
      </c>
      <c r="W45" s="277" t="str">
        <f>IF(AND('Mapa final SI'!$AC$62="Baja",'Mapa final SI'!$AE$62="Moderado"),CONCATENATE("R10C",'Mapa final SI'!$S$62),"")</f>
        <v/>
      </c>
      <c r="X45" s="277" t="str">
        <f>IF(AND('Mapa final SI'!$AC$63="Baja",'Mapa final SI'!$AE$63="Moderado"),CONCATENATE("R10C",'Mapa final SI'!$S$63),"")</f>
        <v/>
      </c>
      <c r="Y45" s="277" t="str">
        <f>IF(AND('Mapa final SI'!$AC$64="Baja",'Mapa final SI'!$AE$64="Moderado"),CONCATENATE("R10C",'Mapa final SI'!$S$64),"")</f>
        <v/>
      </c>
      <c r="Z45" s="277" t="str">
        <f>IF(AND('Mapa final SI'!$AC$65="Baja",'Mapa final SI'!$AE$65="Moderado"),CONCATENATE("R10C",'Mapa final SI'!$S$65),"")</f>
        <v/>
      </c>
      <c r="AA45" s="278" t="str">
        <f>IF(AND('Mapa final SI'!$AC$66="Baja",'Mapa final SI'!$AE$66="Moderado"),CONCATENATE("R10C",'Mapa final SI'!$S$66),"")</f>
        <v/>
      </c>
      <c r="AB45" s="264" t="str">
        <f>IF(AND('Mapa final SI'!$AC$61="Baja",'Mapa final SI'!$AE$61="Mayor"),CONCATENATE("R10C",'Mapa final SI'!$S$61),"")</f>
        <v/>
      </c>
      <c r="AC45" s="265" t="str">
        <f>IF(AND('Mapa final SI'!$AC$62="Baja",'Mapa final SI'!$AE$62="Mayor"),CONCATENATE("R10C",'Mapa final SI'!$S$62),"")</f>
        <v/>
      </c>
      <c r="AD45" s="265" t="str">
        <f>IF(AND('Mapa final SI'!$AC$63="Baja",'Mapa final SI'!$AE$63="Mayor"),CONCATENATE("R10C",'Mapa final SI'!$S$63),"")</f>
        <v/>
      </c>
      <c r="AE45" s="265" t="str">
        <f>IF(AND('Mapa final SI'!$AC$64="Baja",'Mapa final SI'!$AE$64="Mayor"),CONCATENATE("R10C",'Mapa final SI'!$S$64),"")</f>
        <v/>
      </c>
      <c r="AF45" s="265" t="str">
        <f>IF(AND('Mapa final SI'!$AC$65="Baja",'Mapa final SI'!$AE$65="Mayor"),CONCATENATE("R10C",'Mapa final SI'!$S$65),"")</f>
        <v/>
      </c>
      <c r="AG45" s="266" t="str">
        <f>IF(AND('Mapa final SI'!$AC$66="Baja",'Mapa final SI'!$AE$66="Mayor"),CONCATENATE("R10C",'Mapa final SI'!$S$66),"")</f>
        <v/>
      </c>
      <c r="AH45" s="267" t="str">
        <f>IF(AND('Mapa final SI'!$AC$61="Baja",'Mapa final SI'!$AE$61="Catastrófico"),CONCATENATE("R10C",'Mapa final SI'!$S$61),"")</f>
        <v/>
      </c>
      <c r="AI45" s="268" t="str">
        <f>IF(AND('Mapa final SI'!$AC$62="Baja",'Mapa final SI'!$AE$62="Catastrófico"),CONCATENATE("R10C",'Mapa final SI'!$S$62),"")</f>
        <v/>
      </c>
      <c r="AJ45" s="268" t="str">
        <f>IF(AND('Mapa final SI'!$AC$63="Baja",'Mapa final SI'!$AE$63="Catastrófico"),CONCATENATE("R10C",'Mapa final SI'!$S$63),"")</f>
        <v/>
      </c>
      <c r="AK45" s="268" t="str">
        <f>IF(AND('Mapa final SI'!$AC$64="Baja",'Mapa final SI'!$AE$64="Catastrófico"),CONCATENATE("R10C",'Mapa final SI'!$S$64),"")</f>
        <v/>
      </c>
      <c r="AL45" s="268" t="str">
        <f>IF(AND('Mapa final SI'!$AC$65="Baja",'Mapa final SI'!$AE$65="Catastrófico"),CONCATENATE("R10C",'Mapa final SI'!$S$65),"")</f>
        <v/>
      </c>
      <c r="AM45" s="269" t="str">
        <f>IF(AND('Mapa final SI'!$AC$66="Baja",'Mapa final SI'!$AE$66="Catastrófico"),CONCATENATE("R10C",'Mapa final SI'!$S$66),"")</f>
        <v/>
      </c>
      <c r="AN45" s="15"/>
      <c r="AO45" s="753"/>
      <c r="AP45" s="754"/>
      <c r="AQ45" s="754"/>
      <c r="AR45" s="754"/>
      <c r="AS45" s="754"/>
      <c r="AT45" s="755"/>
    </row>
    <row r="46" spans="1:80" ht="80.25" customHeight="1" x14ac:dyDescent="0.35">
      <c r="A46" s="15"/>
      <c r="B46" s="705"/>
      <c r="C46" s="705"/>
      <c r="D46" s="706"/>
      <c r="E46" s="707" t="s">
        <v>568</v>
      </c>
      <c r="F46" s="708"/>
      <c r="G46" s="708"/>
      <c r="H46" s="708"/>
      <c r="I46" s="709"/>
      <c r="J46" s="279" t="str">
        <f>IF(AND('Mapa final SI'!$AC$10="Muy Baja",'Mapa final SI'!$AE$10="Leve"),CONCATENATE("R1C",'Mapa final SI'!$S$10),"")</f>
        <v>R1C1</v>
      </c>
      <c r="K46" s="280" t="str">
        <f>IF(AND('Mapa final SI'!$AC$11="Muy Baja",'Mapa final SI'!$AE$11="Leve"),CONCATENATE("R1C",'Mapa final SI'!$S$11),"")</f>
        <v>R1C2</v>
      </c>
      <c r="L46" s="280" t="str">
        <f>IF(AND('Mapa final SI'!$AC$12="Muy Baja",'Mapa final SI'!$AE$12="Leve"),CONCATENATE("R1C",'Mapa final SI'!$S$12),"")</f>
        <v>R1C3</v>
      </c>
      <c r="M46" s="280"/>
      <c r="N46" s="280"/>
      <c r="O46" s="281"/>
      <c r="P46" s="279"/>
      <c r="Q46" s="280"/>
      <c r="R46" s="280"/>
      <c r="S46" s="280"/>
      <c r="T46" s="280"/>
      <c r="U46" s="281"/>
      <c r="V46" s="270"/>
      <c r="W46" s="288"/>
      <c r="X46" s="271"/>
      <c r="Y46" s="271"/>
      <c r="Z46" s="271"/>
      <c r="AA46" s="272"/>
      <c r="AB46" s="252"/>
      <c r="AC46" s="253"/>
      <c r="AD46" s="253"/>
      <c r="AE46" s="253"/>
      <c r="AF46" s="253"/>
      <c r="AG46" s="254"/>
      <c r="AH46" s="255"/>
      <c r="AI46" s="256"/>
      <c r="AJ46" s="256"/>
      <c r="AK46" s="256"/>
      <c r="AL46" s="256"/>
      <c r="AM46" s="25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05"/>
      <c r="C47" s="705"/>
      <c r="D47" s="706"/>
      <c r="E47" s="728"/>
      <c r="F47" s="711"/>
      <c r="G47" s="711"/>
      <c r="H47" s="711"/>
      <c r="I47" s="712"/>
      <c r="J47" s="282" t="str">
        <f>IF(AND('Mapa final SI'!$AC$13="Muy Baja",'Mapa final SI'!$AE$13="Leve"),CONCATENATE("R2C",'Mapa final SI'!$S$13),"")</f>
        <v/>
      </c>
      <c r="K47" s="283" t="str">
        <f>IF(AND('Mapa final SI'!$AC$14="Muy Baja",'Mapa final SI'!$AE$14="Leve"),CONCATENATE("R2C",'Mapa final SI'!$S$14),"")</f>
        <v/>
      </c>
      <c r="L47" s="283" t="str">
        <f>IF(AND('Mapa final SI'!$AC$15="Muy Baja",'Mapa final SI'!$AE$15="Leve"),CONCATENATE("R2C",'Mapa final SI'!$S$15),"")</f>
        <v/>
      </c>
      <c r="M47" s="283" t="str">
        <f>IF(AND('Mapa final SI'!$AC$16="Muy Baja",'Mapa final SI'!$AE$16="Leve"),CONCATENATE("R2C",'Mapa final SI'!$S$16),"")</f>
        <v/>
      </c>
      <c r="N47" s="283" t="str">
        <f>IF(AND('Mapa final SI'!$AC$17="Muy Baja",'Mapa final SI'!$AE$17="Leve"),CONCATENATE("R2C",'Mapa final SI'!$S$17),"")</f>
        <v/>
      </c>
      <c r="O47" s="284" t="str">
        <f>IF(AND('Mapa final SI'!$AC$18="Muy Baja",'Mapa final SI'!$AE$18="Leve"),CONCATENATE("R2C",'Mapa final SI'!$S$18),"")</f>
        <v/>
      </c>
      <c r="P47" s="282" t="str">
        <f>IF(AND('Mapa final SI'!$AC$13="Muy Baja",'Mapa final SI'!$AE$13="Menor"),CONCATENATE("R2C",'Mapa final SI'!$S$13),"")</f>
        <v/>
      </c>
      <c r="Q47" s="283" t="str">
        <f>IF(AND('Mapa final SI'!$AC$14="Muy Baja",'Mapa final SI'!$AE$14="Menor"),CONCATENATE("R2C",'Mapa final SI'!$S$14),"")</f>
        <v/>
      </c>
      <c r="R47" s="283" t="str">
        <f>IF(AND('Mapa final SI'!$AC$15="Muy Baja",'Mapa final SI'!$AE$15="Menor"),CONCATENATE("R2C",'Mapa final SI'!$S$15),"")</f>
        <v/>
      </c>
      <c r="S47" s="283" t="str">
        <f>IF(AND('Mapa final SI'!$AC$16="Muy Baja",'Mapa final SI'!$AE$16="Menor"),CONCATENATE("R2C",'Mapa final SI'!$S$16),"")</f>
        <v/>
      </c>
      <c r="T47" s="283" t="str">
        <f>IF(AND('Mapa final SI'!$AC$17="Muy Baja",'Mapa final SI'!$AE$17="Menor"),CONCATENATE("R2C",'Mapa final SI'!$S$17),"")</f>
        <v/>
      </c>
      <c r="U47" s="284" t="str">
        <f>IF(AND('Mapa final SI'!$AC$18="Muy Baja",'Mapa final SI'!$AE$18="Menor"),CONCATENATE("R2C",'Mapa final SI'!$S$18),"")</f>
        <v/>
      </c>
      <c r="V47" s="273" t="str">
        <f>IF(AND('Mapa final SI'!$AC$13="Muy Baja",'Mapa final SI'!$AE$13="Moderado"),CONCATENATE("R2C",'Mapa final SI'!$S$13),"")</f>
        <v/>
      </c>
      <c r="W47" s="274" t="str">
        <f>IF(AND('Mapa final SI'!$AC$14="Muy Baja",'Mapa final SI'!$AE$14="Moderado"),CONCATENATE("R2C",'Mapa final SI'!$S$14),"")</f>
        <v/>
      </c>
      <c r="X47" s="274" t="str">
        <f>IF(AND('Mapa final SI'!$AC$15="Muy Baja",'Mapa final SI'!$AE$15="Moderado"),CONCATENATE("R2C",'Mapa final SI'!$S$15),"")</f>
        <v/>
      </c>
      <c r="Y47" s="274" t="str">
        <f>IF(AND('Mapa final SI'!$AC$16="Muy Baja",'Mapa final SI'!$AE$16="Moderado"),CONCATENATE("R2C",'Mapa final SI'!$S$16),"")</f>
        <v/>
      </c>
      <c r="Z47" s="274" t="str">
        <f>IF(AND('Mapa final SI'!$AC$17="Muy Baja",'Mapa final SI'!$AE$17="Moderado"),CONCATENATE("R2C",'Mapa final SI'!$S$17),"")</f>
        <v/>
      </c>
      <c r="AA47" s="275" t="str">
        <f>IF(AND('Mapa final SI'!$AC$18="Muy Baja",'Mapa final SI'!$AE$18="Moderado"),CONCATENATE("R2C",'Mapa final SI'!$S$18),"")</f>
        <v/>
      </c>
      <c r="AB47" s="258" t="str">
        <f>IF(AND('Mapa final SI'!$AC$13="Muy Baja",'Mapa final SI'!$AE$13="Mayor"),CONCATENATE("R2C",'Mapa final SI'!$S$13),"")</f>
        <v/>
      </c>
      <c r="AC47" s="259" t="str">
        <f>IF(AND('Mapa final SI'!$AC$14="Muy Baja",'Mapa final SI'!$AE$14="Mayor"),CONCATENATE("R2C",'Mapa final SI'!$S$14),"")</f>
        <v/>
      </c>
      <c r="AD47" s="259" t="str">
        <f>IF(AND('Mapa final SI'!$AC$15="Muy Baja",'Mapa final SI'!$AE$15="Mayor"),CONCATENATE("R2C",'Mapa final SI'!$S$15),"")</f>
        <v/>
      </c>
      <c r="AE47" s="259" t="str">
        <f>IF(AND('Mapa final SI'!$AC$16="Muy Baja",'Mapa final SI'!$AE$16="Mayor"),CONCATENATE("R2C",'Mapa final SI'!$S$16),"")</f>
        <v/>
      </c>
      <c r="AF47" s="259" t="str">
        <f>IF(AND('Mapa final SI'!$AC$17="Muy Baja",'Mapa final SI'!$AE$17="Mayor"),CONCATENATE("R2C",'Mapa final SI'!$S$17),"")</f>
        <v/>
      </c>
      <c r="AG47" s="260" t="str">
        <f>IF(AND('Mapa final SI'!$AC$18="Muy Baja",'Mapa final SI'!$AE$18="Mayor"),CONCATENATE("R2C",'Mapa final SI'!$S$18),"")</f>
        <v/>
      </c>
      <c r="AH47" s="261" t="str">
        <f>IF(AND('Mapa final SI'!$AC$13="Muy Baja",'Mapa final SI'!$AE$13="Catastrófico"),CONCATENATE("R2C",'Mapa final SI'!$S$13),"")</f>
        <v/>
      </c>
      <c r="AI47" s="262" t="str">
        <f>IF(AND('Mapa final SI'!$AC$14="Muy Baja",'Mapa final SI'!$AE$14="Catastrófico"),CONCATENATE("R2C",'Mapa final SI'!$S$14),"")</f>
        <v/>
      </c>
      <c r="AJ47" s="262" t="str">
        <f>IF(AND('Mapa final SI'!$AC$15="Muy Baja",'Mapa final SI'!$AE$15="Catastrófico"),CONCATENATE("R2C",'Mapa final SI'!$S$15),"")</f>
        <v/>
      </c>
      <c r="AK47" s="262" t="str">
        <f>IF(AND('Mapa final SI'!$AC$16="Muy Baja",'Mapa final SI'!$AE$16="Catastrófico"),CONCATENATE("R2C",'Mapa final SI'!$S$16),"")</f>
        <v/>
      </c>
      <c r="AL47" s="262" t="str">
        <f>IF(AND('Mapa final SI'!$AC$17="Muy Baja",'Mapa final SI'!$AE$17="Catastrófico"),CONCATENATE("R2C",'Mapa final SI'!$S$17),"")</f>
        <v/>
      </c>
      <c r="AM47" s="263"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05"/>
      <c r="C48" s="705"/>
      <c r="D48" s="706"/>
      <c r="E48" s="728"/>
      <c r="F48" s="711"/>
      <c r="G48" s="711"/>
      <c r="H48" s="711"/>
      <c r="I48" s="712"/>
      <c r="J48" s="282" t="str">
        <f>IF(AND('Mapa final SI'!$AC$19="Muy Baja",'Mapa final SI'!$AE$19="Leve"),CONCATENATE("R3C",'Mapa final SI'!$S$19),"")</f>
        <v/>
      </c>
      <c r="K48" s="283" t="str">
        <f>IF(AND('Mapa final SI'!$AC$20="Muy Baja",'Mapa final SI'!$AE$20="Leve"),CONCATENATE("R3C",'Mapa final SI'!$S$20),"")</f>
        <v/>
      </c>
      <c r="L48" s="283" t="str">
        <f>IF(AND('Mapa final SI'!$AC$21="Muy Baja",'Mapa final SI'!$AE$21="Leve"),CONCATENATE("R3C",'Mapa final SI'!$S$21),"")</f>
        <v/>
      </c>
      <c r="M48" s="283" t="str">
        <f>IF(AND('Mapa final SI'!$AC$22="Muy Baja",'Mapa final SI'!$AE$22="Leve"),CONCATENATE("R3C",'Mapa final SI'!$S$22),"")</f>
        <v/>
      </c>
      <c r="N48" s="283" t="str">
        <f>IF(AND('Mapa final SI'!$AC$23="Muy Baja",'Mapa final SI'!$AE$23="Leve"),CONCATENATE("R3C",'Mapa final SI'!$S$23),"")</f>
        <v/>
      </c>
      <c r="O48" s="284" t="str">
        <f>IF(AND('Mapa final SI'!$AC$24="Muy Baja",'Mapa final SI'!$AE$24="Leve"),CONCATENATE("R3C",'Mapa final SI'!$S$24),"")</f>
        <v/>
      </c>
      <c r="P48" s="282" t="str">
        <f>IF(AND('Mapa final SI'!$AC$19="Muy Baja",'Mapa final SI'!$AE$19="Menor"),CONCATENATE("R3C",'Mapa final SI'!$S$19),"")</f>
        <v/>
      </c>
      <c r="Q48" s="283" t="str">
        <f>IF(AND('Mapa final SI'!$AC$20="Muy Baja",'Mapa final SI'!$AE$20="Menor"),CONCATENATE("R3C",'Mapa final SI'!$S$20),"")</f>
        <v/>
      </c>
      <c r="R48" s="283" t="str">
        <f>IF(AND('Mapa final SI'!$AC$21="Muy Baja",'Mapa final SI'!$AE$21="Menor"),CONCATENATE("R3C",'Mapa final SI'!$S$21),"")</f>
        <v/>
      </c>
      <c r="S48" s="283" t="str">
        <f>IF(AND('Mapa final SI'!$AC$22="Muy Baja",'Mapa final SI'!$AE$22="Menor"),CONCATENATE("R3C",'Mapa final SI'!$S$22),"")</f>
        <v/>
      </c>
      <c r="T48" s="283" t="str">
        <f>IF(AND('Mapa final SI'!$AC$23="Muy Baja",'Mapa final SI'!$AE$23="Menor"),CONCATENATE("R3C",'Mapa final SI'!$S$23),"")</f>
        <v/>
      </c>
      <c r="U48" s="284" t="str">
        <f>IF(AND('Mapa final SI'!$AC$24="Muy Baja",'Mapa final SI'!$AE$24="Menor"),CONCATENATE("R3C",'Mapa final SI'!$S$24),"")</f>
        <v/>
      </c>
      <c r="V48" s="273" t="str">
        <f>IF(AND('Mapa final SI'!$AC$19="Muy Baja",'Mapa final SI'!$AE$19="Moderado"),CONCATENATE("R3C",'Mapa final SI'!$S$19),"")</f>
        <v/>
      </c>
      <c r="W48" s="274" t="str">
        <f>IF(AND('Mapa final SI'!$AC$20="Muy Baja",'Mapa final SI'!$AE$20="Moderado"),CONCATENATE("R3C",'Mapa final SI'!$S$20),"")</f>
        <v/>
      </c>
      <c r="X48" s="274" t="str">
        <f>IF(AND('Mapa final SI'!$AC$21="Muy Baja",'Mapa final SI'!$AE$21="Moderado"),CONCATENATE("R3C",'Mapa final SI'!$S$21),"")</f>
        <v/>
      </c>
      <c r="Y48" s="274" t="str">
        <f>IF(AND('Mapa final SI'!$AC$22="Muy Baja",'Mapa final SI'!$AE$22="Moderado"),CONCATENATE("R3C",'Mapa final SI'!$S$22),"")</f>
        <v/>
      </c>
      <c r="Z48" s="274" t="str">
        <f>IF(AND('Mapa final SI'!$AC$23="Muy Baja",'Mapa final SI'!$AE$23="Moderado"),CONCATENATE("R3C",'Mapa final SI'!$S$23),"")</f>
        <v/>
      </c>
      <c r="AA48" s="275" t="str">
        <f>IF(AND('Mapa final SI'!$AC$24="Muy Baja",'Mapa final SI'!$AE$24="Moderado"),CONCATENATE("R3C",'Mapa final SI'!$S$24),"")</f>
        <v/>
      </c>
      <c r="AB48" s="258" t="str">
        <f>IF(AND('Mapa final SI'!$AC$19="Muy Baja",'Mapa final SI'!$AE$19="Mayor"),CONCATENATE("R3C",'Mapa final SI'!$S$19),"")</f>
        <v/>
      </c>
      <c r="AC48" s="259" t="str">
        <f>IF(AND('Mapa final SI'!$AC$20="Muy Baja",'Mapa final SI'!$AE$20="Mayor"),CONCATENATE("R3C",'Mapa final SI'!$S$20),"")</f>
        <v/>
      </c>
      <c r="AD48" s="259" t="str">
        <f>IF(AND('Mapa final SI'!$AC$21="Muy Baja",'Mapa final SI'!$AE$21="Mayor"),CONCATENATE("R3C",'Mapa final SI'!$S$21),"")</f>
        <v/>
      </c>
      <c r="AE48" s="259" t="str">
        <f>IF(AND('Mapa final SI'!$AC$22="Muy Baja",'Mapa final SI'!$AE$22="Mayor"),CONCATENATE("R3C",'Mapa final SI'!$S$22),"")</f>
        <v/>
      </c>
      <c r="AF48" s="259" t="str">
        <f>IF(AND('Mapa final SI'!$AC$23="Muy Baja",'Mapa final SI'!$AE$23="Mayor"),CONCATENATE("R3C",'Mapa final SI'!$S$23),"")</f>
        <v/>
      </c>
      <c r="AG48" s="260" t="str">
        <f>IF(AND('Mapa final SI'!$AC$24="Muy Baja",'Mapa final SI'!$AE$24="Mayor"),CONCATENATE("R3C",'Mapa final SI'!$S$24),"")</f>
        <v/>
      </c>
      <c r="AH48" s="261" t="str">
        <f>IF(AND('Mapa final SI'!$AC$19="Muy Baja",'Mapa final SI'!$AE$19="Catastrófico"),CONCATENATE("R3C",'Mapa final SI'!$S$19),"")</f>
        <v/>
      </c>
      <c r="AI48" s="262" t="str">
        <f>IF(AND('Mapa final SI'!$AC$20="Muy Baja",'Mapa final SI'!$AE$20="Catastrófico"),CONCATENATE("R3C",'Mapa final SI'!$S$20),"")</f>
        <v/>
      </c>
      <c r="AJ48" s="262" t="str">
        <f>IF(AND('Mapa final SI'!$AC$21="Muy Baja",'Mapa final SI'!$AE$21="Catastrófico"),CONCATENATE("R3C",'Mapa final SI'!$S$21),"")</f>
        <v/>
      </c>
      <c r="AK48" s="262" t="str">
        <f>IF(AND('Mapa final SI'!$AC$22="Muy Baja",'Mapa final SI'!$AE$22="Catastrófico"),CONCATENATE("R3C",'Mapa final SI'!$S$22),"")</f>
        <v/>
      </c>
      <c r="AL48" s="262" t="str">
        <f>IF(AND('Mapa final SI'!$AC$23="Muy Baja",'Mapa final SI'!$AE$23="Catastrófico"),CONCATENATE("R3C",'Mapa final SI'!$S$23),"")</f>
        <v/>
      </c>
      <c r="AM48" s="263"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05"/>
      <c r="C49" s="705"/>
      <c r="D49" s="706"/>
      <c r="E49" s="710"/>
      <c r="F49" s="711"/>
      <c r="G49" s="711"/>
      <c r="H49" s="711"/>
      <c r="I49" s="712"/>
      <c r="J49" s="282" t="str">
        <f>IF(AND('Mapa final SI'!$AC$25="Muy Baja",'Mapa final SI'!$AE$25="Leve"),CONCATENATE("R4C",'Mapa final SI'!$S$25),"")</f>
        <v/>
      </c>
      <c r="K49" s="283" t="str">
        <f>IF(AND('Mapa final SI'!$AC$26="Muy Baja",'Mapa final SI'!$AE$26="Leve"),CONCATENATE("R4C",'Mapa final SI'!$S$26),"")</f>
        <v/>
      </c>
      <c r="L49" s="283" t="str">
        <f>IF(AND('Mapa final SI'!$AC$27="Muy Baja",'Mapa final SI'!$AE$27="Leve"),CONCATENATE("R4C",'Mapa final SI'!$S$27),"")</f>
        <v/>
      </c>
      <c r="M49" s="283" t="str">
        <f>IF(AND('Mapa final SI'!$AC$28="Muy Baja",'Mapa final SI'!$AE$28="Leve"),CONCATENATE("R4C",'Mapa final SI'!$S$28),"")</f>
        <v/>
      </c>
      <c r="N49" s="283" t="str">
        <f>IF(AND('Mapa final SI'!$AC$29="Muy Baja",'Mapa final SI'!$AE$29="Leve"),CONCATENATE("R4C",'Mapa final SI'!$S$29),"")</f>
        <v/>
      </c>
      <c r="O49" s="284" t="str">
        <f>IF(AND('Mapa final SI'!$AC$30="Muy Baja",'Mapa final SI'!$AE$30="Leve"),CONCATENATE("R4C",'Mapa final SI'!$S$30),"")</f>
        <v/>
      </c>
      <c r="P49" s="282" t="str">
        <f>IF(AND('Mapa final SI'!$AC$25="Muy Baja",'Mapa final SI'!$AE$25="Menor"),CONCATENATE("R4C",'Mapa final SI'!$S$25),"")</f>
        <v/>
      </c>
      <c r="Q49" s="283" t="str">
        <f>IF(AND('Mapa final SI'!$AC$26="Muy Baja",'Mapa final SI'!$AE$26="Menor"),CONCATENATE("R4C",'Mapa final SI'!$S$26),"")</f>
        <v/>
      </c>
      <c r="R49" s="283" t="str">
        <f>IF(AND('Mapa final SI'!$AC$27="Muy Baja",'Mapa final SI'!$AE$27="Menor"),CONCATENATE("R4C",'Mapa final SI'!$S$27),"")</f>
        <v/>
      </c>
      <c r="S49" s="283" t="str">
        <f>IF(AND('Mapa final SI'!$AC$28="Muy Baja",'Mapa final SI'!$AE$28="Menor"),CONCATENATE("R4C",'Mapa final SI'!$S$28),"")</f>
        <v/>
      </c>
      <c r="T49" s="283" t="str">
        <f>IF(AND('Mapa final SI'!$AC$29="Muy Baja",'Mapa final SI'!$AE$29="Menor"),CONCATENATE("R4C",'Mapa final SI'!$S$29),"")</f>
        <v/>
      </c>
      <c r="U49" s="284" t="str">
        <f>IF(AND('Mapa final SI'!$AC$30="Muy Baja",'Mapa final SI'!$AE$30="Menor"),CONCATENATE("R4C",'Mapa final SI'!$S$30),"")</f>
        <v/>
      </c>
      <c r="V49" s="273" t="str">
        <f>IF(AND('Mapa final SI'!$AC$25="Muy Baja",'Mapa final SI'!$AE$25="Moderado"),CONCATENATE("R4C",'Mapa final SI'!$S$25),"")</f>
        <v/>
      </c>
      <c r="W49" s="274" t="str">
        <f>IF(AND('Mapa final SI'!$AC$26="Muy Baja",'Mapa final SI'!$AE$26="Moderado"),CONCATENATE("R4C",'Mapa final SI'!$S$26),"")</f>
        <v/>
      </c>
      <c r="X49" s="274" t="str">
        <f>IF(AND('Mapa final SI'!$AC$27="Muy Baja",'Mapa final SI'!$AE$27="Moderado"),CONCATENATE("R4C",'Mapa final SI'!$S$27),"")</f>
        <v/>
      </c>
      <c r="Y49" s="274" t="str">
        <f>IF(AND('Mapa final SI'!$AC$28="Muy Baja",'Mapa final SI'!$AE$28="Moderado"),CONCATENATE("R4C",'Mapa final SI'!$S$28),"")</f>
        <v/>
      </c>
      <c r="Z49" s="274" t="str">
        <f>IF(AND('Mapa final SI'!$AC$29="Muy Baja",'Mapa final SI'!$AE$29="Moderado"),CONCATENATE("R4C",'Mapa final SI'!$S$29),"")</f>
        <v/>
      </c>
      <c r="AA49" s="275" t="str">
        <f>IF(AND('Mapa final SI'!$AC$30="Muy Baja",'Mapa final SI'!$AE$30="Moderado"),CONCATENATE("R4C",'Mapa final SI'!$S$30),"")</f>
        <v/>
      </c>
      <c r="AB49" s="258" t="str">
        <f>IF(AND('Mapa final SI'!$AC$25="Muy Baja",'Mapa final SI'!$AE$25="Mayor"),CONCATENATE("R4C",'Mapa final SI'!$S$25),"")</f>
        <v/>
      </c>
      <c r="AC49" s="259" t="str">
        <f>IF(AND('Mapa final SI'!$AC$26="Muy Baja",'Mapa final SI'!$AE$26="Mayor"),CONCATENATE("R4C",'Mapa final SI'!$S$26),"")</f>
        <v/>
      </c>
      <c r="AD49" s="259" t="str">
        <f>IF(AND('Mapa final SI'!$AC$27="Muy Baja",'Mapa final SI'!$AE$27="Mayor"),CONCATENATE("R4C",'Mapa final SI'!$S$27),"")</f>
        <v/>
      </c>
      <c r="AE49" s="259" t="str">
        <f>IF(AND('Mapa final SI'!$AC$28="Muy Baja",'Mapa final SI'!$AE$28="Mayor"),CONCATENATE("R4C",'Mapa final SI'!$S$28),"")</f>
        <v/>
      </c>
      <c r="AF49" s="259" t="str">
        <f>IF(AND('Mapa final SI'!$AC$29="Muy Baja",'Mapa final SI'!$AE$29="Mayor"),CONCATENATE("R4C",'Mapa final SI'!$S$29),"")</f>
        <v/>
      </c>
      <c r="AG49" s="260" t="str">
        <f>IF(AND('Mapa final SI'!$AC$30="Muy Baja",'Mapa final SI'!$AE$30="Mayor"),CONCATENATE("R4C",'Mapa final SI'!$S$30),"")</f>
        <v/>
      </c>
      <c r="AH49" s="261" t="str">
        <f>IF(AND('Mapa final SI'!$AC$25="Muy Baja",'Mapa final SI'!$AE$25="Catastrófico"),CONCATENATE("R4C",'Mapa final SI'!$S$25),"")</f>
        <v/>
      </c>
      <c r="AI49" s="262" t="str">
        <f>IF(AND('Mapa final SI'!$AC$26="Muy Baja",'Mapa final SI'!$AE$26="Catastrófico"),CONCATENATE("R4C",'Mapa final SI'!$S$26),"")</f>
        <v/>
      </c>
      <c r="AJ49" s="262" t="str">
        <f>IF(AND('Mapa final SI'!$AC$27="Muy Baja",'Mapa final SI'!$AE$27="Catastrófico"),CONCATENATE("R4C",'Mapa final SI'!$S$27),"")</f>
        <v/>
      </c>
      <c r="AK49" s="262" t="str">
        <f>IF(AND('Mapa final SI'!$AC$28="Muy Baja",'Mapa final SI'!$AE$28="Catastrófico"),CONCATENATE("R4C",'Mapa final SI'!$S$28),"")</f>
        <v/>
      </c>
      <c r="AL49" s="262" t="str">
        <f>IF(AND('Mapa final SI'!$AC$29="Muy Baja",'Mapa final SI'!$AE$29="Catastrófico"),CONCATENATE("R4C",'Mapa final SI'!$S$29),"")</f>
        <v/>
      </c>
      <c r="AM49" s="263"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05"/>
      <c r="C50" s="705"/>
      <c r="D50" s="706"/>
      <c r="E50" s="710"/>
      <c r="F50" s="711"/>
      <c r="G50" s="711"/>
      <c r="H50" s="711"/>
      <c r="I50" s="712"/>
      <c r="J50" s="282" t="str">
        <f>IF(AND('Mapa final SI'!$AC$31="Muy Baja",'Mapa final SI'!$AE$31="Leve"),CONCATENATE("R5C",'Mapa final SI'!$S$31),"")</f>
        <v/>
      </c>
      <c r="K50" s="283" t="str">
        <f>IF(AND('Mapa final SI'!$AC$32="Muy Baja",'Mapa final SI'!$AE$32="Leve"),CONCATENATE("R5C",'Mapa final SI'!$S$32),"")</f>
        <v/>
      </c>
      <c r="L50" s="283" t="str">
        <f>IF(AND('Mapa final SI'!$AC$33="Muy Baja",'Mapa final SI'!$AE$33="Leve"),CONCATENATE("R5C",'Mapa final SI'!$S$33),"")</f>
        <v/>
      </c>
      <c r="M50" s="283" t="str">
        <f>IF(AND('Mapa final SI'!$AC$34="Muy Baja",'Mapa final SI'!$AE$34="Leve"),CONCATENATE("R5C",'Mapa final SI'!$S$34),"")</f>
        <v/>
      </c>
      <c r="N50" s="283" t="str">
        <f>IF(AND('Mapa final SI'!$AC$35="Muy Baja",'Mapa final SI'!$AE$35="Leve"),CONCATENATE("R5C",'Mapa final SI'!$S$35),"")</f>
        <v/>
      </c>
      <c r="O50" s="284" t="str">
        <f>IF(AND('Mapa final SI'!$AC$36="Muy Baja",'Mapa final SI'!$AE$36="Leve"),CONCATENATE("R5C",'Mapa final SI'!$S$36),"")</f>
        <v/>
      </c>
      <c r="P50" s="282" t="str">
        <f>IF(AND('Mapa final SI'!$AC$31="Muy Baja",'Mapa final SI'!$AE$31="Menor"),CONCATENATE("R5C",'Mapa final SI'!$S$31),"")</f>
        <v/>
      </c>
      <c r="Q50" s="283" t="str">
        <f>IF(AND('Mapa final SI'!$AC$32="Muy Baja",'Mapa final SI'!$AE$32="Menor"),CONCATENATE("R5C",'Mapa final SI'!$S$32),"")</f>
        <v/>
      </c>
      <c r="R50" s="283" t="str">
        <f>IF(AND('Mapa final SI'!$AC$33="Muy Baja",'Mapa final SI'!$AE$33="Menor"),CONCATENATE("R5C",'Mapa final SI'!$S$33),"")</f>
        <v/>
      </c>
      <c r="S50" s="283" t="str">
        <f>IF(AND('Mapa final SI'!$AC$34="Muy Baja",'Mapa final SI'!$AE$34="Menor"),CONCATENATE("R5C",'Mapa final SI'!$S$34),"")</f>
        <v/>
      </c>
      <c r="T50" s="283" t="str">
        <f>IF(AND('Mapa final SI'!$AC$35="Muy Baja",'Mapa final SI'!$AE$35="Menor"),CONCATENATE("R5C",'Mapa final SI'!$S$35),"")</f>
        <v/>
      </c>
      <c r="U50" s="284" t="str">
        <f>IF(AND('Mapa final SI'!$AC$36="Muy Baja",'Mapa final SI'!$AE$36="Menor"),CONCATENATE("R5C",'Mapa final SI'!$S$36),"")</f>
        <v/>
      </c>
      <c r="V50" s="273" t="str">
        <f>IF(AND('Mapa final SI'!$AC$31="Muy Baja",'Mapa final SI'!$AE$31="Moderado"),CONCATENATE("R5C",'Mapa final SI'!$S$31),"")</f>
        <v/>
      </c>
      <c r="W50" s="274" t="str">
        <f>IF(AND('Mapa final SI'!$AC$32="Muy Baja",'Mapa final SI'!$AE$32="Moderado"),CONCATENATE("R5C",'Mapa final SI'!$S$32),"")</f>
        <v/>
      </c>
      <c r="X50" s="274" t="str">
        <f>IF(AND('Mapa final SI'!$AC$33="Muy Baja",'Mapa final SI'!$AE$33="Moderado"),CONCATENATE("R5C",'Mapa final SI'!$S$33),"")</f>
        <v/>
      </c>
      <c r="Y50" s="274" t="str">
        <f>IF(AND('Mapa final SI'!$AC$34="Muy Baja",'Mapa final SI'!$AE$34="Moderado"),CONCATENATE("R5C",'Mapa final SI'!$S$34),"")</f>
        <v/>
      </c>
      <c r="Z50" s="274" t="str">
        <f>IF(AND('Mapa final SI'!$AC$35="Muy Baja",'Mapa final SI'!$AE$35="Moderado"),CONCATENATE("R5C",'Mapa final SI'!$S$35),"")</f>
        <v/>
      </c>
      <c r="AA50" s="275" t="str">
        <f>IF(AND('Mapa final SI'!$AC$36="Muy Baja",'Mapa final SI'!$AE$36="Moderado"),CONCATENATE("R5C",'Mapa final SI'!$S$36),"")</f>
        <v/>
      </c>
      <c r="AB50" s="258" t="str">
        <f>IF(AND('Mapa final SI'!$AC$31="Muy Baja",'Mapa final SI'!$AE$31="Mayor"),CONCATENATE("R5C",'Mapa final SI'!$S$31),"")</f>
        <v/>
      </c>
      <c r="AC50" s="259" t="str">
        <f>IF(AND('Mapa final SI'!$AC$32="Muy Baja",'Mapa final SI'!$AE$32="Mayor"),CONCATENATE("R5C",'Mapa final SI'!$S$32),"")</f>
        <v/>
      </c>
      <c r="AD50" s="259" t="str">
        <f>IF(AND('Mapa final SI'!$AC$33="Muy Baja",'Mapa final SI'!$AE$33="Mayor"),CONCATENATE("R5C",'Mapa final SI'!$S$33),"")</f>
        <v/>
      </c>
      <c r="AE50" s="259" t="str">
        <f>IF(AND('Mapa final SI'!$AC$34="Muy Baja",'Mapa final SI'!$AE$34="Mayor"),CONCATENATE("R5C",'Mapa final SI'!$S$34),"")</f>
        <v/>
      </c>
      <c r="AF50" s="259" t="str">
        <f>IF(AND('Mapa final SI'!$AC$35="Muy Baja",'Mapa final SI'!$AE$35="Mayor"),CONCATENATE("R5C",'Mapa final SI'!$S$35),"")</f>
        <v/>
      </c>
      <c r="AG50" s="260" t="str">
        <f>IF(AND('Mapa final SI'!$AC$36="Muy Baja",'Mapa final SI'!$AE$36="Mayor"),CONCATENATE("R5C",'Mapa final SI'!$S$36),"")</f>
        <v/>
      </c>
      <c r="AH50" s="261" t="str">
        <f>IF(AND('Mapa final SI'!$AC$31="Muy Baja",'Mapa final SI'!$AE$31="Catastrófico"),CONCATENATE("R5C",'Mapa final SI'!$S$31),"")</f>
        <v/>
      </c>
      <c r="AI50" s="262" t="str">
        <f>IF(AND('Mapa final SI'!$AC$32="Muy Baja",'Mapa final SI'!$AE$32="Catastrófico"),CONCATENATE("R5C",'Mapa final SI'!$S$32),"")</f>
        <v/>
      </c>
      <c r="AJ50" s="262" t="str">
        <f>IF(AND('Mapa final SI'!$AC$33="Muy Baja",'Mapa final SI'!$AE$33="Catastrófico"),CONCATENATE("R5C",'Mapa final SI'!$S$33),"")</f>
        <v/>
      </c>
      <c r="AK50" s="262" t="str">
        <f>IF(AND('Mapa final SI'!$AC$34="Muy Baja",'Mapa final SI'!$AE$34="Catastrófico"),CONCATENATE("R5C",'Mapa final SI'!$S$34),"")</f>
        <v/>
      </c>
      <c r="AL50" s="262" t="str">
        <f>IF(AND('Mapa final SI'!$AC$35="Muy Baja",'Mapa final SI'!$AE$35="Catastrófico"),CONCATENATE("R5C",'Mapa final SI'!$S$35),"")</f>
        <v/>
      </c>
      <c r="AM50" s="263"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05"/>
      <c r="C51" s="705"/>
      <c r="D51" s="706"/>
      <c r="E51" s="710"/>
      <c r="F51" s="711"/>
      <c r="G51" s="711"/>
      <c r="H51" s="711"/>
      <c r="I51" s="712"/>
      <c r="J51" s="282" t="str">
        <f>IF(AND('Mapa final SI'!$AC$37="Muy Baja",'Mapa final SI'!$AE$37="Leve"),CONCATENATE("R6C",'Mapa final SI'!$S$37),"")</f>
        <v/>
      </c>
      <c r="K51" s="283" t="str">
        <f>IF(AND('Mapa final SI'!$AC$38="Muy Baja",'Mapa final SI'!$AE$38="Leve"),CONCATENATE("R6C",'Mapa final SI'!$S$38),"")</f>
        <v/>
      </c>
      <c r="L51" s="283" t="str">
        <f>IF(AND('Mapa final SI'!$AC$39="Muy Baja",'Mapa final SI'!$AE$39="Leve"),CONCATENATE("R6C",'Mapa final SI'!$S$39),"")</f>
        <v/>
      </c>
      <c r="M51" s="283" t="str">
        <f>IF(AND('Mapa final SI'!$AC$40="Muy Baja",'Mapa final SI'!$AE$40="Leve"),CONCATENATE("R6C",'Mapa final SI'!$S$40),"")</f>
        <v/>
      </c>
      <c r="N51" s="283" t="str">
        <f>IF(AND('Mapa final SI'!$AC$41="Muy Baja",'Mapa final SI'!$AE$41="Leve"),CONCATENATE("R6C",'Mapa final SI'!$S$41),"")</f>
        <v/>
      </c>
      <c r="O51" s="284" t="str">
        <f>IF(AND('Mapa final SI'!$AC$42="Muy Baja",'Mapa final SI'!$AE$42="Leve"),CONCATENATE("R6C",'Mapa final SI'!$S$42),"")</f>
        <v/>
      </c>
      <c r="P51" s="282" t="str">
        <f>IF(AND('Mapa final SI'!$AC$37="Muy Baja",'Mapa final SI'!$AE$37="Menor"),CONCATENATE("R6C",'Mapa final SI'!$S$37),"")</f>
        <v/>
      </c>
      <c r="Q51" s="283" t="str">
        <f>IF(AND('Mapa final SI'!$AC$38="Muy Baja",'Mapa final SI'!$AE$38="Menor"),CONCATENATE("R6C",'Mapa final SI'!$S$38),"")</f>
        <v/>
      </c>
      <c r="R51" s="283" t="str">
        <f>IF(AND('Mapa final SI'!$AC$39="Muy Baja",'Mapa final SI'!$AE$39="Menor"),CONCATENATE("R6C",'Mapa final SI'!$S$39),"")</f>
        <v/>
      </c>
      <c r="S51" s="283" t="str">
        <f>IF(AND('Mapa final SI'!$AC$40="Muy Baja",'Mapa final SI'!$AE$40="Menor"),CONCATENATE("R6C",'Mapa final SI'!$S$40),"")</f>
        <v/>
      </c>
      <c r="T51" s="283" t="str">
        <f>IF(AND('Mapa final SI'!$AC$41="Muy Baja",'Mapa final SI'!$AE$41="Menor"),CONCATENATE("R6C",'Mapa final SI'!$S$41),"")</f>
        <v/>
      </c>
      <c r="U51" s="284" t="str">
        <f>IF(AND('Mapa final SI'!$AC$42="Muy Baja",'Mapa final SI'!$AE$42="Menor"),CONCATENATE("R6C",'Mapa final SI'!$S$42),"")</f>
        <v/>
      </c>
      <c r="V51" s="273" t="str">
        <f>IF(AND('Mapa final SI'!$AC$37="Muy Baja",'Mapa final SI'!$AE$37="Moderado"),CONCATENATE("R6C",'Mapa final SI'!$S$37),"")</f>
        <v/>
      </c>
      <c r="W51" s="274" t="str">
        <f>IF(AND('Mapa final SI'!$AC$38="Muy Baja",'Mapa final SI'!$AE$38="Moderado"),CONCATENATE("R6C",'Mapa final SI'!$S$38),"")</f>
        <v/>
      </c>
      <c r="X51" s="274" t="str">
        <f>IF(AND('Mapa final SI'!$AC$39="Muy Baja",'Mapa final SI'!$AE$39="Moderado"),CONCATENATE("R6C",'Mapa final SI'!$S$39),"")</f>
        <v/>
      </c>
      <c r="Y51" s="274" t="str">
        <f>IF(AND('Mapa final SI'!$AC$40="Muy Baja",'Mapa final SI'!$AE$40="Moderado"),CONCATENATE("R6C",'Mapa final SI'!$S$40),"")</f>
        <v/>
      </c>
      <c r="Z51" s="274" t="str">
        <f>IF(AND('Mapa final SI'!$AC$41="Muy Baja",'Mapa final SI'!$AE$41="Moderado"),CONCATENATE("R6C",'Mapa final SI'!$S$41),"")</f>
        <v/>
      </c>
      <c r="AA51" s="275" t="str">
        <f>IF(AND('Mapa final SI'!$AC$42="Muy Baja",'Mapa final SI'!$AE$42="Moderado"),CONCATENATE("R6C",'Mapa final SI'!$S$42),"")</f>
        <v/>
      </c>
      <c r="AB51" s="258" t="str">
        <f>IF(AND('Mapa final SI'!$AC$37="Muy Baja",'Mapa final SI'!$AE$37="Mayor"),CONCATENATE("R6C",'Mapa final SI'!$S$37),"")</f>
        <v/>
      </c>
      <c r="AC51" s="259" t="str">
        <f>IF(AND('Mapa final SI'!$AC$38="Muy Baja",'Mapa final SI'!$AE$38="Mayor"),CONCATENATE("R6C",'Mapa final SI'!$S$38),"")</f>
        <v/>
      </c>
      <c r="AD51" s="259" t="str">
        <f>IF(AND('Mapa final SI'!$AC$39="Muy Baja",'Mapa final SI'!$AE$39="Mayor"),CONCATENATE("R6C",'Mapa final SI'!$S$39),"")</f>
        <v/>
      </c>
      <c r="AE51" s="259" t="str">
        <f>IF(AND('Mapa final SI'!$AC$40="Muy Baja",'Mapa final SI'!$AE$40="Mayor"),CONCATENATE("R6C",'Mapa final SI'!$S$40),"")</f>
        <v/>
      </c>
      <c r="AF51" s="259" t="str">
        <f>IF(AND('Mapa final SI'!$AC$41="Muy Baja",'Mapa final SI'!$AE$41="Mayor"),CONCATENATE("R6C",'Mapa final SI'!$S$41),"")</f>
        <v/>
      </c>
      <c r="AG51" s="260" t="str">
        <f>IF(AND('Mapa final SI'!$AC$42="Muy Baja",'Mapa final SI'!$AE$42="Mayor"),CONCATENATE("R6C",'Mapa final SI'!$S$42),"")</f>
        <v/>
      </c>
      <c r="AH51" s="261" t="str">
        <f>IF(AND('Mapa final SI'!$AC$37="Muy Baja",'Mapa final SI'!$AE$37="Catastrófico"),CONCATENATE("R6C",'Mapa final SI'!$S$37),"")</f>
        <v/>
      </c>
      <c r="AI51" s="262" t="str">
        <f>IF(AND('Mapa final SI'!$AC$38="Muy Baja",'Mapa final SI'!$AE$38="Catastrófico"),CONCATENATE("R6C",'Mapa final SI'!$S$38),"")</f>
        <v/>
      </c>
      <c r="AJ51" s="262" t="str">
        <f>IF(AND('Mapa final SI'!$AC$39="Muy Baja",'Mapa final SI'!$AE$39="Catastrófico"),CONCATENATE("R6C",'Mapa final SI'!$S$39),"")</f>
        <v/>
      </c>
      <c r="AK51" s="262" t="str">
        <f>IF(AND('Mapa final SI'!$AC$40="Muy Baja",'Mapa final SI'!$AE$40="Catastrófico"),CONCATENATE("R6C",'Mapa final SI'!$S$40),"")</f>
        <v/>
      </c>
      <c r="AL51" s="262" t="str">
        <f>IF(AND('Mapa final SI'!$AC$41="Muy Baja",'Mapa final SI'!$AE$41="Catastrófico"),CONCATENATE("R6C",'Mapa final SI'!$S$41),"")</f>
        <v/>
      </c>
      <c r="AM51" s="263"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05"/>
      <c r="C52" s="705"/>
      <c r="D52" s="706"/>
      <c r="E52" s="710"/>
      <c r="F52" s="711"/>
      <c r="G52" s="711"/>
      <c r="H52" s="711"/>
      <c r="I52" s="712"/>
      <c r="J52" s="282" t="str">
        <f>IF(AND('Mapa final SI'!$AC$43="Muy Baja",'Mapa final SI'!$AE$43="Leve"),CONCATENATE("R7C",'Mapa final SI'!$S$43),"")</f>
        <v/>
      </c>
      <c r="K52" s="283" t="str">
        <f>IF(AND('Mapa final SI'!$AC$44="Muy Baja",'Mapa final SI'!$AE$44="Leve"),CONCATENATE("R7C",'Mapa final SI'!$S$44),"")</f>
        <v/>
      </c>
      <c r="L52" s="283" t="str">
        <f>IF(AND('Mapa final SI'!$AC$45="Muy Baja",'Mapa final SI'!$AE$45="Leve"),CONCATENATE("R7C",'Mapa final SI'!$S$45),"")</f>
        <v/>
      </c>
      <c r="M52" s="283" t="str">
        <f>IF(AND('Mapa final SI'!$AC$46="Muy Baja",'Mapa final SI'!$AE$46="Leve"),CONCATENATE("R7C",'Mapa final SI'!$S$46),"")</f>
        <v/>
      </c>
      <c r="N52" s="283" t="str">
        <f>IF(AND('Mapa final SI'!$AC$47="Muy Baja",'Mapa final SI'!$AE$47="Leve"),CONCATENATE("R7C",'Mapa final SI'!$S$47),"")</f>
        <v/>
      </c>
      <c r="O52" s="284" t="str">
        <f>IF(AND('Mapa final SI'!$AC$48="Muy Baja",'Mapa final SI'!$AE$48="Leve"),CONCATENATE("R7C",'Mapa final SI'!$S$48),"")</f>
        <v/>
      </c>
      <c r="P52" s="282" t="str">
        <f>IF(AND('Mapa final SI'!$AC$43="Muy Baja",'Mapa final SI'!$AE$43="Menor"),CONCATENATE("R7C",'Mapa final SI'!$S$43),"")</f>
        <v/>
      </c>
      <c r="Q52" s="283" t="str">
        <f>IF(AND('Mapa final SI'!$AC$44="Muy Baja",'Mapa final SI'!$AE$44="Menor"),CONCATENATE("R7C",'Mapa final SI'!$S$44),"")</f>
        <v/>
      </c>
      <c r="R52" s="283" t="str">
        <f>IF(AND('Mapa final SI'!$AC$45="Muy Baja",'Mapa final SI'!$AE$45="Menor"),CONCATENATE("R7C",'Mapa final SI'!$S$45),"")</f>
        <v/>
      </c>
      <c r="S52" s="283" t="str">
        <f>IF(AND('Mapa final SI'!$AC$46="Muy Baja",'Mapa final SI'!$AE$46="Menor"),CONCATENATE("R7C",'Mapa final SI'!$S$46),"")</f>
        <v/>
      </c>
      <c r="T52" s="283" t="str">
        <f>IF(AND('Mapa final SI'!$AC$47="Muy Baja",'Mapa final SI'!$AE$47="Menor"),CONCATENATE("R7C",'Mapa final SI'!$S$47),"")</f>
        <v/>
      </c>
      <c r="U52" s="284" t="str">
        <f>IF(AND('Mapa final SI'!$AC$48="Muy Baja",'Mapa final SI'!$AE$48="Menor"),CONCATENATE("R7C",'Mapa final SI'!$S$48),"")</f>
        <v/>
      </c>
      <c r="V52" s="273" t="str">
        <f>IF(AND('Mapa final SI'!$AC$43="Muy Baja",'Mapa final SI'!$AE$43="Moderado"),CONCATENATE("R7C",'Mapa final SI'!$S$43),"")</f>
        <v/>
      </c>
      <c r="W52" s="274" t="str">
        <f>IF(AND('Mapa final SI'!$AC$44="Muy Baja",'Mapa final SI'!$AE$44="Moderado"),CONCATENATE("R7C",'Mapa final SI'!$S$44),"")</f>
        <v/>
      </c>
      <c r="X52" s="274" t="str">
        <f>IF(AND('Mapa final SI'!$AC$45="Muy Baja",'Mapa final SI'!$AE$45="Moderado"),CONCATENATE("R7C",'Mapa final SI'!$S$45),"")</f>
        <v/>
      </c>
      <c r="Y52" s="274" t="str">
        <f>IF(AND('Mapa final SI'!$AC$46="Muy Baja",'Mapa final SI'!$AE$46="Moderado"),CONCATENATE("R7C",'Mapa final SI'!$S$46),"")</f>
        <v/>
      </c>
      <c r="Z52" s="274" t="str">
        <f>IF(AND('Mapa final SI'!$AC$47="Muy Baja",'Mapa final SI'!$AE$47="Moderado"),CONCATENATE("R7C",'Mapa final SI'!$S$47),"")</f>
        <v/>
      </c>
      <c r="AA52" s="275" t="str">
        <f>IF(AND('Mapa final SI'!$AC$48="Muy Baja",'Mapa final SI'!$AE$48="Moderado"),CONCATENATE("R7C",'Mapa final SI'!$S$48),"")</f>
        <v/>
      </c>
      <c r="AB52" s="258" t="str">
        <f>IF(AND('Mapa final SI'!$AC$43="Muy Baja",'Mapa final SI'!$AE$43="Mayor"),CONCATENATE("R7C",'Mapa final SI'!$S$43),"")</f>
        <v/>
      </c>
      <c r="AC52" s="259" t="str">
        <f>IF(AND('Mapa final SI'!$AC$44="Muy Baja",'Mapa final SI'!$AE$44="Mayor"),CONCATENATE("R7C",'Mapa final SI'!$S$44),"")</f>
        <v/>
      </c>
      <c r="AD52" s="259" t="str">
        <f>IF(AND('Mapa final SI'!$AC$45="Muy Baja",'Mapa final SI'!$AE$45="Mayor"),CONCATENATE("R7C",'Mapa final SI'!$S$45),"")</f>
        <v/>
      </c>
      <c r="AE52" s="259" t="str">
        <f>IF(AND('Mapa final SI'!$AC$46="Muy Baja",'Mapa final SI'!$AE$46="Mayor"),CONCATENATE("R7C",'Mapa final SI'!$S$46),"")</f>
        <v/>
      </c>
      <c r="AF52" s="259" t="str">
        <f>IF(AND('Mapa final SI'!$AC$47="Muy Baja",'Mapa final SI'!$AE$47="Mayor"),CONCATENATE("R7C",'Mapa final SI'!$S$47),"")</f>
        <v/>
      </c>
      <c r="AG52" s="260" t="str">
        <f>IF(AND('Mapa final SI'!$AC$48="Muy Baja",'Mapa final SI'!$AE$48="Mayor"),CONCATENATE("R7C",'Mapa final SI'!$S$48),"")</f>
        <v/>
      </c>
      <c r="AH52" s="261" t="str">
        <f>IF(AND('Mapa final SI'!$AC$43="Muy Baja",'Mapa final SI'!$AE$43="Catastrófico"),CONCATENATE("R7C",'Mapa final SI'!$S$43),"")</f>
        <v/>
      </c>
      <c r="AI52" s="262" t="str">
        <f>IF(AND('Mapa final SI'!$AC$44="Muy Baja",'Mapa final SI'!$AE$44="Catastrófico"),CONCATENATE("R7C",'Mapa final SI'!$S$44),"")</f>
        <v/>
      </c>
      <c r="AJ52" s="262" t="str">
        <f>IF(AND('Mapa final SI'!$AC$45="Muy Baja",'Mapa final SI'!$AE$45="Catastrófico"),CONCATENATE("R7C",'Mapa final SI'!$S$45),"")</f>
        <v/>
      </c>
      <c r="AK52" s="262" t="str">
        <f>IF(AND('Mapa final SI'!$AC$46="Muy Baja",'Mapa final SI'!$AE$46="Catastrófico"),CONCATENATE("R7C",'Mapa final SI'!$S$46),"")</f>
        <v/>
      </c>
      <c r="AL52" s="262" t="str">
        <f>IF(AND('Mapa final SI'!$AC$47="Muy Baja",'Mapa final SI'!$AE$47="Catastrófico"),CONCATENATE("R7C",'Mapa final SI'!$S$47),"")</f>
        <v/>
      </c>
      <c r="AM52" s="263"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05"/>
      <c r="C53" s="705"/>
      <c r="D53" s="706"/>
      <c r="E53" s="710"/>
      <c r="F53" s="711"/>
      <c r="G53" s="711"/>
      <c r="H53" s="711"/>
      <c r="I53" s="712"/>
      <c r="J53" s="282" t="str">
        <f>IF(AND('Mapa final SI'!$AC$49="Muy Baja",'Mapa final SI'!$AE$49="Leve"),CONCATENATE("R8C",'Mapa final SI'!$S$49),"")</f>
        <v/>
      </c>
      <c r="K53" s="283" t="str">
        <f>IF(AND('Mapa final SI'!$AC$50="Muy Baja",'Mapa final SI'!$AE$50="Leve"),CONCATENATE("R8C",'Mapa final SI'!$S$50),"")</f>
        <v/>
      </c>
      <c r="L53" s="283" t="str">
        <f>IF(AND('Mapa final SI'!$AC$51="Muy Baja",'Mapa final SI'!$AE$51="Leve"),CONCATENATE("R8C",'Mapa final SI'!$S$51),"")</f>
        <v/>
      </c>
      <c r="M53" s="283" t="str">
        <f>IF(AND('Mapa final SI'!$AC$52="Muy Baja",'Mapa final SI'!$AE$52="Leve"),CONCATENATE("R8C",'Mapa final SI'!$S$52),"")</f>
        <v/>
      </c>
      <c r="N53" s="283" t="str">
        <f>IF(AND('Mapa final SI'!$AC$53="Muy Baja",'Mapa final SI'!$AE$53="Leve"),CONCATENATE("R8C",'Mapa final SI'!$S$53),"")</f>
        <v/>
      </c>
      <c r="O53" s="284" t="str">
        <f>IF(AND('Mapa final SI'!$AC$54="Muy Baja",'Mapa final SI'!$AE$54="Leve"),CONCATENATE("R8C",'Mapa final SI'!$S$54),"")</f>
        <v/>
      </c>
      <c r="P53" s="282" t="str">
        <f>IF(AND('Mapa final SI'!$AC$49="Muy Baja",'Mapa final SI'!$AE$49="Menor"),CONCATENATE("R8C",'Mapa final SI'!$S$49),"")</f>
        <v/>
      </c>
      <c r="Q53" s="283" t="str">
        <f>IF(AND('Mapa final SI'!$AC$50="Muy Baja",'Mapa final SI'!$AE$50="Menor"),CONCATENATE("R8C",'Mapa final SI'!$S$50),"")</f>
        <v/>
      </c>
      <c r="R53" s="283" t="str">
        <f>IF(AND('Mapa final SI'!$AC$51="Muy Baja",'Mapa final SI'!$AE$51="Menor"),CONCATENATE("R8C",'Mapa final SI'!$S$51),"")</f>
        <v/>
      </c>
      <c r="S53" s="283" t="str">
        <f>IF(AND('Mapa final SI'!$AC$52="Muy Baja",'Mapa final SI'!$AE$52="Menor"),CONCATENATE("R8C",'Mapa final SI'!$S$52),"")</f>
        <v/>
      </c>
      <c r="T53" s="283" t="str">
        <f>IF(AND('Mapa final SI'!$AC$53="Muy Baja",'Mapa final SI'!$AE$53="Menor"),CONCATENATE("R8C",'Mapa final SI'!$S$53),"")</f>
        <v/>
      </c>
      <c r="U53" s="284" t="str">
        <f>IF(AND('Mapa final SI'!$AC$54="Muy Baja",'Mapa final SI'!$AE$54="Menor"),CONCATENATE("R8C",'Mapa final SI'!$S$54),"")</f>
        <v/>
      </c>
      <c r="V53" s="273" t="str">
        <f>IF(AND('Mapa final SI'!$AC$49="Muy Baja",'Mapa final SI'!$AE$49="Moderado"),CONCATENATE("R8C",'Mapa final SI'!$S$49),"")</f>
        <v/>
      </c>
      <c r="W53" s="274" t="str">
        <f>IF(AND('Mapa final SI'!$AC$50="Muy Baja",'Mapa final SI'!$AE$50="Moderado"),CONCATENATE("R8C",'Mapa final SI'!$S$50),"")</f>
        <v/>
      </c>
      <c r="X53" s="274" t="str">
        <f>IF(AND('Mapa final SI'!$AC$51="Muy Baja",'Mapa final SI'!$AE$51="Moderado"),CONCATENATE("R8C",'Mapa final SI'!$S$51),"")</f>
        <v/>
      </c>
      <c r="Y53" s="274" t="str">
        <f>IF(AND('Mapa final SI'!$AC$52="Muy Baja",'Mapa final SI'!$AE$52="Moderado"),CONCATENATE("R8C",'Mapa final SI'!$S$52),"")</f>
        <v/>
      </c>
      <c r="Z53" s="274" t="str">
        <f>IF(AND('Mapa final SI'!$AC$53="Muy Baja",'Mapa final SI'!$AE$53="Moderado"),CONCATENATE("R8C",'Mapa final SI'!$S$53),"")</f>
        <v/>
      </c>
      <c r="AA53" s="275" t="str">
        <f>IF(AND('Mapa final SI'!$AC$54="Muy Baja",'Mapa final SI'!$AE$54="Moderado"),CONCATENATE("R8C",'Mapa final SI'!$S$54),"")</f>
        <v/>
      </c>
      <c r="AB53" s="258" t="str">
        <f>IF(AND('Mapa final SI'!$AC$49="Muy Baja",'Mapa final SI'!$AE$49="Mayor"),CONCATENATE("R8C",'Mapa final SI'!$S$49),"")</f>
        <v/>
      </c>
      <c r="AC53" s="259" t="str">
        <f>IF(AND('Mapa final SI'!$AC$50="Muy Baja",'Mapa final SI'!$AE$50="Mayor"),CONCATENATE("R8C",'Mapa final SI'!$S$50),"")</f>
        <v/>
      </c>
      <c r="AD53" s="259" t="str">
        <f>IF(AND('Mapa final SI'!$AC$51="Muy Baja",'Mapa final SI'!$AE$51="Mayor"),CONCATENATE("R8C",'Mapa final SI'!$S$51),"")</f>
        <v/>
      </c>
      <c r="AE53" s="259" t="str">
        <f>IF(AND('Mapa final SI'!$AC$52="Muy Baja",'Mapa final SI'!$AE$52="Mayor"),CONCATENATE("R8C",'Mapa final SI'!$S$52),"")</f>
        <v/>
      </c>
      <c r="AF53" s="259" t="str">
        <f>IF(AND('Mapa final SI'!$AC$53="Muy Baja",'Mapa final SI'!$AE$53="Mayor"),CONCATENATE("R8C",'Mapa final SI'!$S$53),"")</f>
        <v/>
      </c>
      <c r="AG53" s="260" t="str">
        <f>IF(AND('Mapa final SI'!$AC$54="Muy Baja",'Mapa final SI'!$AE$54="Mayor"),CONCATENATE("R8C",'Mapa final SI'!$S$54),"")</f>
        <v/>
      </c>
      <c r="AH53" s="261" t="str">
        <f>IF(AND('Mapa final SI'!$AC$49="Muy Baja",'Mapa final SI'!$AE$49="Catastrófico"),CONCATENATE("R8C",'Mapa final SI'!$S$49),"")</f>
        <v/>
      </c>
      <c r="AI53" s="262" t="str">
        <f>IF(AND('Mapa final SI'!$AC$50="Muy Baja",'Mapa final SI'!$AE$50="Catastrófico"),CONCATENATE("R8C",'Mapa final SI'!$S$50),"")</f>
        <v/>
      </c>
      <c r="AJ53" s="262" t="str">
        <f>IF(AND('Mapa final SI'!$AC$51="Muy Baja",'Mapa final SI'!$AE$51="Catastrófico"),CONCATENATE("R8C",'Mapa final SI'!$S$51),"")</f>
        <v/>
      </c>
      <c r="AK53" s="262" t="str">
        <f>IF(AND('Mapa final SI'!$AC$52="Muy Baja",'Mapa final SI'!$AE$52="Catastrófico"),CONCATENATE("R8C",'Mapa final SI'!$S$52),"")</f>
        <v/>
      </c>
      <c r="AL53" s="262" t="str">
        <f>IF(AND('Mapa final SI'!$AC$53="Muy Baja",'Mapa final SI'!$AE$53="Catastrófico"),CONCATENATE("R8C",'Mapa final SI'!$S$53),"")</f>
        <v/>
      </c>
      <c r="AM53" s="263"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05"/>
      <c r="C54" s="705"/>
      <c r="D54" s="706"/>
      <c r="E54" s="710"/>
      <c r="F54" s="711"/>
      <c r="G54" s="711"/>
      <c r="H54" s="711"/>
      <c r="I54" s="712"/>
      <c r="J54" s="282" t="str">
        <f>IF(AND('Mapa final SI'!$AC$55="Muy Baja",'Mapa final SI'!$AE$55="Leve"),CONCATENATE("R9C",'Mapa final SI'!$S$55),"")</f>
        <v/>
      </c>
      <c r="K54" s="283" t="str">
        <f>IF(AND('Mapa final SI'!$AC$56="Muy Baja",'Mapa final SI'!$AE$56="Leve"),CONCATENATE("R9C",'Mapa final SI'!$S$56),"")</f>
        <v/>
      </c>
      <c r="L54" s="283" t="str">
        <f>IF(AND('Mapa final SI'!$AC$57="Muy Baja",'Mapa final SI'!$AE$57="Leve"),CONCATENATE("R9C",'Mapa final SI'!$S$57),"")</f>
        <v/>
      </c>
      <c r="M54" s="283" t="str">
        <f>IF(AND('Mapa final SI'!$AC$58="Muy Baja",'Mapa final SI'!$AE$58="Leve"),CONCATENATE("R9C",'Mapa final SI'!$S$58),"")</f>
        <v/>
      </c>
      <c r="N54" s="283" t="str">
        <f>IF(AND('Mapa final SI'!$AC$59="Muy Baja",'Mapa final SI'!$AE$59="Leve"),CONCATENATE("R9C",'Mapa final SI'!$S$59),"")</f>
        <v/>
      </c>
      <c r="O54" s="284" t="str">
        <f>IF(AND('Mapa final SI'!$AC$60="Muy Baja",'Mapa final SI'!$AE$60="Leve"),CONCATENATE("R9C",'Mapa final SI'!$S$60),"")</f>
        <v/>
      </c>
      <c r="P54" s="282" t="str">
        <f>IF(AND('Mapa final SI'!$AC$55="Muy Baja",'Mapa final SI'!$AE$55="Menor"),CONCATENATE("R9C",'Mapa final SI'!$S$55),"")</f>
        <v/>
      </c>
      <c r="Q54" s="283" t="str">
        <f>IF(AND('Mapa final SI'!$AC$56="Muy Baja",'Mapa final SI'!$AE$56="Menor"),CONCATENATE("R9C",'Mapa final SI'!$S$56),"")</f>
        <v/>
      </c>
      <c r="R54" s="283" t="str">
        <f>IF(AND('Mapa final SI'!$AC$57="Muy Baja",'Mapa final SI'!$AE$57="Menor"),CONCATENATE("R9C",'Mapa final SI'!$S$57),"")</f>
        <v/>
      </c>
      <c r="S54" s="283" t="str">
        <f>IF(AND('Mapa final SI'!$AC$58="Muy Baja",'Mapa final SI'!$AE$58="Menor"),CONCATENATE("R9C",'Mapa final SI'!$S$58),"")</f>
        <v/>
      </c>
      <c r="T54" s="283" t="str">
        <f>IF(AND('Mapa final SI'!$AC$59="Muy Baja",'Mapa final SI'!$AE$59="Menor"),CONCATENATE("R9C",'Mapa final SI'!$S$59),"")</f>
        <v/>
      </c>
      <c r="U54" s="284" t="str">
        <f>IF(AND('Mapa final SI'!$AC$60="Muy Baja",'Mapa final SI'!$AE$60="Menor"),CONCATENATE("R9C",'Mapa final SI'!$S$60),"")</f>
        <v/>
      </c>
      <c r="V54" s="273" t="str">
        <f>IF(AND('Mapa final SI'!$AC$55="Muy Baja",'Mapa final SI'!$AE$55="Moderado"),CONCATENATE("R9C",'Mapa final SI'!$S$55),"")</f>
        <v/>
      </c>
      <c r="W54" s="274" t="str">
        <f>IF(AND('Mapa final SI'!$AC$56="Muy Baja",'Mapa final SI'!$AE$56="Moderado"),CONCATENATE("R9C",'Mapa final SI'!$S$56),"")</f>
        <v/>
      </c>
      <c r="X54" s="274" t="str">
        <f>IF(AND('Mapa final SI'!$AC$57="Muy Baja",'Mapa final SI'!$AE$57="Moderado"),CONCATENATE("R9C",'Mapa final SI'!$S$57),"")</f>
        <v/>
      </c>
      <c r="Y54" s="274" t="str">
        <f>IF(AND('Mapa final SI'!$AC$58="Muy Baja",'Mapa final SI'!$AE$58="Moderado"),CONCATENATE("R9C",'Mapa final SI'!$S$58),"")</f>
        <v/>
      </c>
      <c r="Z54" s="274" t="str">
        <f>IF(AND('Mapa final SI'!$AC$59="Muy Baja",'Mapa final SI'!$AE$59="Moderado"),CONCATENATE("R9C",'Mapa final SI'!$S$59),"")</f>
        <v/>
      </c>
      <c r="AA54" s="275" t="str">
        <f>IF(AND('Mapa final SI'!$AC$60="Muy Baja",'Mapa final SI'!$AE$60="Moderado"),CONCATENATE("R9C",'Mapa final SI'!$S$60),"")</f>
        <v/>
      </c>
      <c r="AB54" s="258" t="str">
        <f>IF(AND('Mapa final SI'!$AC$55="Muy Baja",'Mapa final SI'!$AE$55="Mayor"),CONCATENATE("R9C",'Mapa final SI'!$S$55),"")</f>
        <v/>
      </c>
      <c r="AC54" s="259" t="str">
        <f>IF(AND('Mapa final SI'!$AC$56="Muy Baja",'Mapa final SI'!$AE$56="Mayor"),CONCATENATE("R9C",'Mapa final SI'!$S$56),"")</f>
        <v/>
      </c>
      <c r="AD54" s="259" t="str">
        <f>IF(AND('Mapa final SI'!$AC$57="Muy Baja",'Mapa final SI'!$AE$57="Mayor"),CONCATENATE("R9C",'Mapa final SI'!$S$57),"")</f>
        <v/>
      </c>
      <c r="AE54" s="259" t="str">
        <f>IF(AND('Mapa final SI'!$AC$58="Muy Baja",'Mapa final SI'!$AE$58="Mayor"),CONCATENATE("R9C",'Mapa final SI'!$S$58),"")</f>
        <v/>
      </c>
      <c r="AF54" s="259" t="str">
        <f>IF(AND('Mapa final SI'!$AC$59="Muy Baja",'Mapa final SI'!$AE$59="Mayor"),CONCATENATE("R9C",'Mapa final SI'!$S$59),"")</f>
        <v/>
      </c>
      <c r="AG54" s="260" t="str">
        <f>IF(AND('Mapa final SI'!$AC$60="Muy Baja",'Mapa final SI'!$AE$60="Mayor"),CONCATENATE("R9C",'Mapa final SI'!$S$60),"")</f>
        <v/>
      </c>
      <c r="AH54" s="261" t="str">
        <f>IF(AND('Mapa final SI'!$AC$55="Muy Baja",'Mapa final SI'!$AE$55="Catastrófico"),CONCATENATE("R9C",'Mapa final SI'!$S$55),"")</f>
        <v/>
      </c>
      <c r="AI54" s="262" t="str">
        <f>IF(AND('Mapa final SI'!$AC$56="Muy Baja",'Mapa final SI'!$AE$56="Catastrófico"),CONCATENATE("R9C",'Mapa final SI'!$S$56),"")</f>
        <v/>
      </c>
      <c r="AJ54" s="262" t="str">
        <f>IF(AND('Mapa final SI'!$AC$57="Muy Baja",'Mapa final SI'!$AE$57="Catastrófico"),CONCATENATE("R9C",'Mapa final SI'!$S$57),"")</f>
        <v/>
      </c>
      <c r="AK54" s="262" t="str">
        <f>IF(AND('Mapa final SI'!$AC$58="Muy Baja",'Mapa final SI'!$AE$58="Catastrófico"),CONCATENATE("R9C",'Mapa final SI'!$S$58),"")</f>
        <v/>
      </c>
      <c r="AL54" s="262" t="str">
        <f>IF(AND('Mapa final SI'!$AC$59="Muy Baja",'Mapa final SI'!$AE$59="Catastrófico"),CONCATENATE("R9C",'Mapa final SI'!$S$59),"")</f>
        <v/>
      </c>
      <c r="AM54" s="263"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05"/>
      <c r="C55" s="705"/>
      <c r="D55" s="706"/>
      <c r="E55" s="713"/>
      <c r="F55" s="714"/>
      <c r="G55" s="714"/>
      <c r="H55" s="714"/>
      <c r="I55" s="715"/>
      <c r="J55" s="285" t="str">
        <f>IF(AND('Mapa final SI'!$AC$61="Muy Baja",'Mapa final SI'!$AE$61="Leve"),CONCATENATE("R10C",'Mapa final SI'!$S$61),"")</f>
        <v/>
      </c>
      <c r="K55" s="286" t="str">
        <f>IF(AND('Mapa final SI'!$AC$62="Muy Baja",'Mapa final SI'!$AE$62="Leve"),CONCATENATE("R10C",'Mapa final SI'!$S$62),"")</f>
        <v/>
      </c>
      <c r="L55" s="286" t="str">
        <f>IF(AND('Mapa final SI'!$AC$63="Muy Baja",'Mapa final SI'!$AE$63="Leve"),CONCATENATE("R10C",'Mapa final SI'!$S$63),"")</f>
        <v/>
      </c>
      <c r="M55" s="286" t="str">
        <f>IF(AND('Mapa final SI'!$AC$64="Muy Baja",'Mapa final SI'!$AE$64="Leve"),CONCATENATE("R10C",'Mapa final SI'!$S$64),"")</f>
        <v/>
      </c>
      <c r="N55" s="286" t="str">
        <f>IF(AND('Mapa final SI'!$AC$65="Muy Baja",'Mapa final SI'!$AE$65="Leve"),CONCATENATE("R10C",'Mapa final SI'!$S$65),"")</f>
        <v/>
      </c>
      <c r="O55" s="287" t="str">
        <f>IF(AND('Mapa final SI'!$AC$66="Muy Baja",'Mapa final SI'!$AE$66="Leve"),CONCATENATE("R10C",'Mapa final SI'!$S$66),"")</f>
        <v/>
      </c>
      <c r="P55" s="285" t="str">
        <f>IF(AND('Mapa final SI'!$AC$61="Muy Baja",'Mapa final SI'!$AE$61="Menor"),CONCATENATE("R10C",'Mapa final SI'!$S$61),"")</f>
        <v/>
      </c>
      <c r="Q55" s="286" t="str">
        <f>IF(AND('Mapa final SI'!$AC$62="Muy Baja",'Mapa final SI'!$AE$62="Menor"),CONCATENATE("R10C",'Mapa final SI'!$S$62),"")</f>
        <v/>
      </c>
      <c r="R55" s="286" t="str">
        <f>IF(AND('Mapa final SI'!$AC$63="Muy Baja",'Mapa final SI'!$AE$63="Menor"),CONCATENATE("R10C",'Mapa final SI'!$S$63),"")</f>
        <v/>
      </c>
      <c r="S55" s="286" t="str">
        <f>IF(AND('Mapa final SI'!$AC$64="Muy Baja",'Mapa final SI'!$AE$64="Menor"),CONCATENATE("R10C",'Mapa final SI'!$S$64),"")</f>
        <v/>
      </c>
      <c r="T55" s="286" t="str">
        <f>IF(AND('Mapa final SI'!$AC$65="Muy Baja",'Mapa final SI'!$AE$65="Menor"),CONCATENATE("R10C",'Mapa final SI'!$S$65),"")</f>
        <v/>
      </c>
      <c r="U55" s="287" t="str">
        <f>IF(AND('Mapa final SI'!$AC$66="Muy Baja",'Mapa final SI'!$AE$66="Menor"),CONCATENATE("R10C",'Mapa final SI'!$S$66),"")</f>
        <v/>
      </c>
      <c r="V55" s="276" t="str">
        <f>IF(AND('Mapa final SI'!$AC$61="Muy Baja",'Mapa final SI'!$AE$61="Moderado"),CONCATENATE("R10C",'Mapa final SI'!$S$61),"")</f>
        <v/>
      </c>
      <c r="W55" s="277" t="str">
        <f>IF(AND('Mapa final SI'!$AC$62="Muy Baja",'Mapa final SI'!$AE$62="Moderado"),CONCATENATE("R10C",'Mapa final SI'!$S$62),"")</f>
        <v/>
      </c>
      <c r="X55" s="277" t="str">
        <f>IF(AND('Mapa final SI'!$AC$63="Muy Baja",'Mapa final SI'!$AE$63="Moderado"),CONCATENATE("R10C",'Mapa final SI'!$S$63),"")</f>
        <v/>
      </c>
      <c r="Y55" s="277" t="str">
        <f>IF(AND('Mapa final SI'!$AC$64="Muy Baja",'Mapa final SI'!$AE$64="Moderado"),CONCATENATE("R10C",'Mapa final SI'!$S$64),"")</f>
        <v/>
      </c>
      <c r="Z55" s="277" t="str">
        <f>IF(AND('Mapa final SI'!$AC$65="Muy Baja",'Mapa final SI'!$AE$65="Moderado"),CONCATENATE("R10C",'Mapa final SI'!$S$65),"")</f>
        <v/>
      </c>
      <c r="AA55" s="278" t="str">
        <f>IF(AND('Mapa final SI'!$AC$66="Muy Baja",'Mapa final SI'!$AE$66="Moderado"),CONCATENATE("R10C",'Mapa final SI'!$S$66),"")</f>
        <v/>
      </c>
      <c r="AB55" s="264" t="str">
        <f>IF(AND('Mapa final SI'!$AC$61="Muy Baja",'Mapa final SI'!$AE$61="Mayor"),CONCATENATE("R10C",'Mapa final SI'!$S$61),"")</f>
        <v/>
      </c>
      <c r="AC55" s="265" t="str">
        <f>IF(AND('Mapa final SI'!$AC$62="Muy Baja",'Mapa final SI'!$AE$62="Mayor"),CONCATENATE("R10C",'Mapa final SI'!$S$62),"")</f>
        <v/>
      </c>
      <c r="AD55" s="265" t="str">
        <f>IF(AND('Mapa final SI'!$AC$63="Muy Baja",'Mapa final SI'!$AE$63="Mayor"),CONCATENATE("R10C",'Mapa final SI'!$S$63),"")</f>
        <v/>
      </c>
      <c r="AE55" s="265" t="str">
        <f>IF(AND('Mapa final SI'!$AC$64="Muy Baja",'Mapa final SI'!$AE$64="Mayor"),CONCATENATE("R10C",'Mapa final SI'!$S$64),"")</f>
        <v/>
      </c>
      <c r="AF55" s="265" t="str">
        <f>IF(AND('Mapa final SI'!$AC$65="Muy Baja",'Mapa final SI'!$AE$65="Mayor"),CONCATENATE("R10C",'Mapa final SI'!$S$65),"")</f>
        <v/>
      </c>
      <c r="AG55" s="266" t="str">
        <f>IF(AND('Mapa final SI'!$AC$66="Muy Baja",'Mapa final SI'!$AE$66="Mayor"),CONCATENATE("R10C",'Mapa final SI'!$S$66),"")</f>
        <v/>
      </c>
      <c r="AH55" s="267" t="str">
        <f>IF(AND('Mapa final SI'!$AC$61="Muy Baja",'Mapa final SI'!$AE$61="Catastrófico"),CONCATENATE("R10C",'Mapa final SI'!$S$61),"")</f>
        <v/>
      </c>
      <c r="AI55" s="268" t="str">
        <f>IF(AND('Mapa final SI'!$AC$62="Muy Baja",'Mapa final SI'!$AE$62="Catastrófico"),CONCATENATE("R10C",'Mapa final SI'!$S$62),"")</f>
        <v/>
      </c>
      <c r="AJ55" s="268" t="str">
        <f>IF(AND('Mapa final SI'!$AC$63="Muy Baja",'Mapa final SI'!$AE$63="Catastrófico"),CONCATENATE("R10C",'Mapa final SI'!$S$63),"")</f>
        <v/>
      </c>
      <c r="AK55" s="268" t="str">
        <f>IF(AND('Mapa final SI'!$AC$64="Muy Baja",'Mapa final SI'!$AE$64="Catastrófico"),CONCATENATE("R10C",'Mapa final SI'!$S$64),"")</f>
        <v/>
      </c>
      <c r="AL55" s="268" t="str">
        <f>IF(AND('Mapa final SI'!$AC$65="Muy Baja",'Mapa final SI'!$AE$65="Catastrófico"),CONCATENATE("R10C",'Mapa final SI'!$S$65),"")</f>
        <v/>
      </c>
      <c r="AM55" s="269"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7" t="s">
        <v>569</v>
      </c>
      <c r="K56" s="708"/>
      <c r="L56" s="708"/>
      <c r="M56" s="708"/>
      <c r="N56" s="708"/>
      <c r="O56" s="709"/>
      <c r="P56" s="707" t="s">
        <v>570</v>
      </c>
      <c r="Q56" s="708"/>
      <c r="R56" s="708"/>
      <c r="S56" s="708"/>
      <c r="T56" s="708"/>
      <c r="U56" s="709"/>
      <c r="V56" s="707" t="s">
        <v>571</v>
      </c>
      <c r="W56" s="708"/>
      <c r="X56" s="708"/>
      <c r="Y56" s="708"/>
      <c r="Z56" s="708"/>
      <c r="AA56" s="709"/>
      <c r="AB56" s="707" t="s">
        <v>572</v>
      </c>
      <c r="AC56" s="716"/>
      <c r="AD56" s="708"/>
      <c r="AE56" s="708"/>
      <c r="AF56" s="708"/>
      <c r="AG56" s="709"/>
      <c r="AH56" s="707" t="s">
        <v>573</v>
      </c>
      <c r="AI56" s="708"/>
      <c r="AJ56" s="708"/>
      <c r="AK56" s="708"/>
      <c r="AL56" s="708"/>
      <c r="AM56" s="70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0"/>
      <c r="K57" s="711"/>
      <c r="L57" s="711"/>
      <c r="M57" s="711"/>
      <c r="N57" s="711"/>
      <c r="O57" s="712"/>
      <c r="P57" s="710"/>
      <c r="Q57" s="711"/>
      <c r="R57" s="711"/>
      <c r="S57" s="711"/>
      <c r="T57" s="711"/>
      <c r="U57" s="712"/>
      <c r="V57" s="710"/>
      <c r="W57" s="711"/>
      <c r="X57" s="711"/>
      <c r="Y57" s="711"/>
      <c r="Z57" s="711"/>
      <c r="AA57" s="712"/>
      <c r="AB57" s="710"/>
      <c r="AC57" s="711"/>
      <c r="AD57" s="711"/>
      <c r="AE57" s="711"/>
      <c r="AF57" s="711"/>
      <c r="AG57" s="712"/>
      <c r="AH57" s="710"/>
      <c r="AI57" s="711"/>
      <c r="AJ57" s="711"/>
      <c r="AK57" s="711"/>
      <c r="AL57" s="711"/>
      <c r="AM57" s="71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0"/>
      <c r="K58" s="711"/>
      <c r="L58" s="711"/>
      <c r="M58" s="711"/>
      <c r="N58" s="711"/>
      <c r="O58" s="712"/>
      <c r="P58" s="710"/>
      <c r="Q58" s="711"/>
      <c r="R58" s="711"/>
      <c r="S58" s="711"/>
      <c r="T58" s="711"/>
      <c r="U58" s="712"/>
      <c r="V58" s="710"/>
      <c r="W58" s="711"/>
      <c r="X58" s="711"/>
      <c r="Y58" s="711"/>
      <c r="Z58" s="711"/>
      <c r="AA58" s="712"/>
      <c r="AB58" s="710"/>
      <c r="AC58" s="711"/>
      <c r="AD58" s="711"/>
      <c r="AE58" s="711"/>
      <c r="AF58" s="711"/>
      <c r="AG58" s="712"/>
      <c r="AH58" s="710"/>
      <c r="AI58" s="711"/>
      <c r="AJ58" s="711"/>
      <c r="AK58" s="711"/>
      <c r="AL58" s="711"/>
      <c r="AM58" s="71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0"/>
      <c r="K59" s="711"/>
      <c r="L59" s="711"/>
      <c r="M59" s="711"/>
      <c r="N59" s="711"/>
      <c r="O59" s="712"/>
      <c r="P59" s="710"/>
      <c r="Q59" s="711"/>
      <c r="R59" s="711"/>
      <c r="S59" s="711"/>
      <c r="T59" s="711"/>
      <c r="U59" s="712"/>
      <c r="V59" s="710"/>
      <c r="W59" s="711"/>
      <c r="X59" s="711"/>
      <c r="Y59" s="711"/>
      <c r="Z59" s="711"/>
      <c r="AA59" s="712"/>
      <c r="AB59" s="710"/>
      <c r="AC59" s="711"/>
      <c r="AD59" s="711"/>
      <c r="AE59" s="711"/>
      <c r="AF59" s="711"/>
      <c r="AG59" s="712"/>
      <c r="AH59" s="710"/>
      <c r="AI59" s="711"/>
      <c r="AJ59" s="711"/>
      <c r="AK59" s="711"/>
      <c r="AL59" s="711"/>
      <c r="AM59" s="71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0"/>
      <c r="K60" s="711"/>
      <c r="L60" s="711"/>
      <c r="M60" s="711"/>
      <c r="N60" s="711"/>
      <c r="O60" s="712"/>
      <c r="P60" s="710"/>
      <c r="Q60" s="711"/>
      <c r="R60" s="711"/>
      <c r="S60" s="711"/>
      <c r="T60" s="711"/>
      <c r="U60" s="712"/>
      <c r="V60" s="710"/>
      <c r="W60" s="711"/>
      <c r="X60" s="711"/>
      <c r="Y60" s="711"/>
      <c r="Z60" s="711"/>
      <c r="AA60" s="712"/>
      <c r="AB60" s="710"/>
      <c r="AC60" s="711"/>
      <c r="AD60" s="711"/>
      <c r="AE60" s="711"/>
      <c r="AF60" s="711"/>
      <c r="AG60" s="712"/>
      <c r="AH60" s="710"/>
      <c r="AI60" s="711"/>
      <c r="AJ60" s="711"/>
      <c r="AK60" s="711"/>
      <c r="AL60" s="711"/>
      <c r="AM60" s="71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3"/>
      <c r="K61" s="714"/>
      <c r="L61" s="714"/>
      <c r="M61" s="714"/>
      <c r="N61" s="714"/>
      <c r="O61" s="715"/>
      <c r="P61" s="713"/>
      <c r="Q61" s="714"/>
      <c r="R61" s="714"/>
      <c r="S61" s="714"/>
      <c r="T61" s="714"/>
      <c r="U61" s="715"/>
      <c r="V61" s="713"/>
      <c r="W61" s="714"/>
      <c r="X61" s="714"/>
      <c r="Y61" s="714"/>
      <c r="Z61" s="714"/>
      <c r="AA61" s="715"/>
      <c r="AB61" s="713"/>
      <c r="AC61" s="714"/>
      <c r="AD61" s="714"/>
      <c r="AE61" s="714"/>
      <c r="AF61" s="714"/>
      <c r="AG61" s="715"/>
      <c r="AH61" s="713"/>
      <c r="AI61" s="714"/>
      <c r="AJ61" s="714"/>
      <c r="AK61" s="714"/>
      <c r="AL61" s="714"/>
      <c r="AM61" s="7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x14ac:dyDescent="0.25">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YzHD04Kvwrk2HROo5N5HdW31/bEx3V5NmEPUw3/GABu6e0Vy7nBZebULICtq/jYpdWWIBkg1InDxn8hiJNrM4A==" saltValue="en90UUYKyyUAggnt5eHZ5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zoomScale="60" zoomScaleNormal="60" workbookViewId="0">
      <pane xSplit="4" ySplit="6" topLeftCell="E7" activePane="bottomRight" state="frozen"/>
      <selection pane="topRight" activeCell="B6" sqref="B6:AM55"/>
      <selection pane="bottomLeft" activeCell="B6" sqref="B6:AM55"/>
      <selection pane="bottomRight" activeCell="S9" sqref="S9"/>
    </sheetView>
  </sheetViews>
  <sheetFormatPr baseColWidth="10" defaultColWidth="11.42578125" defaultRowHeight="15" x14ac:dyDescent="0.25"/>
  <cols>
    <col min="1" max="1" width="4.140625" style="116" customWidth="1"/>
    <col min="2" max="2" width="21.85546875" style="43" customWidth="1"/>
    <col min="3" max="3" width="27.28515625" style="43" customWidth="1"/>
    <col min="4" max="4" width="16.5703125" style="43" customWidth="1"/>
    <col min="5" max="5" width="38.42578125" style="43" customWidth="1"/>
    <col min="6" max="6" width="11.7109375" style="85" customWidth="1"/>
    <col min="7" max="8" width="10.28515625" style="85" customWidth="1"/>
    <col min="9" max="12" width="8.140625" style="423" customWidth="1"/>
    <col min="13" max="13" width="73.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9"/>
      <c r="C1" s="160"/>
      <c r="D1" s="772" t="s">
        <v>575</v>
      </c>
      <c r="E1" s="768" t="s">
        <v>1131</v>
      </c>
      <c r="F1" s="774"/>
      <c r="G1" s="774"/>
      <c r="H1" s="774"/>
      <c r="I1" s="774"/>
      <c r="J1" s="774"/>
      <c r="K1" s="774"/>
      <c r="L1" s="774"/>
      <c r="M1" s="774"/>
      <c r="N1" s="774"/>
      <c r="O1" s="774"/>
      <c r="P1" s="165" t="s">
        <v>577</v>
      </c>
      <c r="Q1" s="164">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65" t="s">
        <v>578</v>
      </c>
      <c r="CL1" s="766"/>
    </row>
    <row r="2" spans="1:90" ht="24" customHeight="1" thickBot="1" x14ac:dyDescent="0.3">
      <c r="A2" s="115"/>
      <c r="B2" s="148"/>
      <c r="C2" s="161"/>
      <c r="D2" s="773"/>
      <c r="E2" s="768"/>
      <c r="F2" s="774"/>
      <c r="G2" s="774"/>
      <c r="H2" s="774"/>
      <c r="I2" s="774"/>
      <c r="J2" s="774"/>
      <c r="K2" s="774"/>
      <c r="L2" s="774"/>
      <c r="M2" s="774"/>
      <c r="N2" s="774"/>
      <c r="O2" s="774"/>
      <c r="P2" s="165" t="s">
        <v>579</v>
      </c>
      <c r="Q2" s="165" t="s">
        <v>580</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65" t="s">
        <v>581</v>
      </c>
      <c r="CL2" s="766"/>
    </row>
    <row r="3" spans="1:90" s="109" customFormat="1" ht="36.75" customHeight="1" thickBot="1" x14ac:dyDescent="0.3">
      <c r="A3" s="115"/>
      <c r="B3" s="148"/>
      <c r="C3" s="162"/>
      <c r="D3" s="168" t="s">
        <v>582</v>
      </c>
      <c r="E3" s="767" t="s">
        <v>1349</v>
      </c>
      <c r="F3" s="767"/>
      <c r="G3" s="767"/>
      <c r="H3" s="767"/>
      <c r="I3" s="767"/>
      <c r="J3" s="767"/>
      <c r="K3" s="767"/>
      <c r="L3" s="767"/>
      <c r="M3" s="767"/>
      <c r="N3" s="767"/>
      <c r="O3" s="768"/>
      <c r="P3" s="165" t="s">
        <v>584</v>
      </c>
      <c r="Q3" s="166">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69" t="s">
        <v>585</v>
      </c>
      <c r="CL3" s="770"/>
    </row>
    <row r="4" spans="1:90" ht="27" customHeight="1" x14ac:dyDescent="0.25">
      <c r="A4" s="115"/>
      <c r="B4" s="150"/>
      <c r="C4" s="151"/>
      <c r="D4" s="152"/>
      <c r="E4" s="771" t="s">
        <v>586</v>
      </c>
      <c r="F4" s="771"/>
      <c r="G4" s="771"/>
      <c r="H4" s="771"/>
      <c r="I4" s="771"/>
      <c r="J4" s="771"/>
      <c r="K4" s="771"/>
      <c r="L4" s="771"/>
      <c r="M4" s="771"/>
      <c r="N4" s="771"/>
      <c r="O4" s="771"/>
      <c r="P4" s="418"/>
      <c r="Q4" s="139"/>
    </row>
    <row r="5" spans="1:90" customFormat="1" ht="41.25" customHeight="1" thickBot="1" x14ac:dyDescent="0.3">
      <c r="A5" s="116"/>
      <c r="B5" s="399" t="s">
        <v>587</v>
      </c>
      <c r="C5" s="204" t="str">
        <f>IF('Mapa final SI'!E4="","",'Mapa final SI'!E4)</f>
        <v>Gestión de Asuntos Disciplinarios</v>
      </c>
      <c r="D5" s="400"/>
      <c r="I5" s="11"/>
      <c r="J5" s="11"/>
      <c r="K5" s="11"/>
      <c r="L5" s="11"/>
      <c r="Q5" s="401"/>
    </row>
    <row r="6" spans="1:90" s="1" customFormat="1" ht="114" customHeight="1" thickBot="1" x14ac:dyDescent="0.3">
      <c r="A6" s="347" t="s">
        <v>588</v>
      </c>
      <c r="B6" s="407" t="s">
        <v>254</v>
      </c>
      <c r="C6" s="380" t="s">
        <v>255</v>
      </c>
      <c r="D6" s="403" t="s">
        <v>535</v>
      </c>
      <c r="E6" s="404" t="s">
        <v>589</v>
      </c>
      <c r="F6" s="405" t="s">
        <v>560</v>
      </c>
      <c r="G6" s="405" t="s">
        <v>463</v>
      </c>
      <c r="H6" s="405" t="s">
        <v>590</v>
      </c>
      <c r="I6" s="405" t="s">
        <v>560</v>
      </c>
      <c r="J6" s="405" t="s">
        <v>463</v>
      </c>
      <c r="K6" s="405" t="s">
        <v>591</v>
      </c>
      <c r="L6" s="405" t="s">
        <v>592</v>
      </c>
      <c r="M6" s="380" t="s">
        <v>593</v>
      </c>
      <c r="N6" s="380" t="s">
        <v>594</v>
      </c>
      <c r="O6" s="380" t="s">
        <v>530</v>
      </c>
      <c r="P6" s="380" t="s">
        <v>595</v>
      </c>
      <c r="Q6" s="380" t="s">
        <v>596</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189.75" customHeight="1" x14ac:dyDescent="0.25">
      <c r="A7" s="118" t="s">
        <v>597</v>
      </c>
      <c r="B7" s="757" t="s">
        <v>73</v>
      </c>
      <c r="C7" s="759" t="str">
        <f>IF('Mapa final SI'!G10="","",'Mapa final SI'!G10)</f>
        <v xml:space="preserve">
La posibilidad de afectación reputacional  por el inadecuado acceso a la información pública reservada, debido a la deficiente implementación de los protocolos de seguridad del Ministerio.</v>
      </c>
      <c r="D7" s="979" t="s">
        <v>1335</v>
      </c>
      <c r="E7" s="759" t="str">
        <f>IF('Mapa final SI'!F10="","",'Mapa final SI'!F10)</f>
        <v xml:space="preserve">
Deficiente implementación de los protocolos de seguridad del Ministerio.</v>
      </c>
      <c r="F7" s="841" t="str">
        <f>IF('Mapa final SI'!L10="","",'Mapa final SI'!L10)</f>
        <v>Muy Baja</v>
      </c>
      <c r="G7" s="841" t="str">
        <f>IF('Mapa final SI'!P10="","",'Mapa final SI'!P10)</f>
        <v>Leve</v>
      </c>
      <c r="H7" s="93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22" t="str">
        <f>IF('Mapa final SI'!AC10="","",'Mapa final SI'!AC10)</f>
        <v>Muy Baja</v>
      </c>
      <c r="J7" s="422" t="str">
        <f>IF('Mapa final SI'!AE10="","",'Mapa final SI'!AE10)</f>
        <v>Leve</v>
      </c>
      <c r="K7" s="42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22" t="str">
        <f>IF('Mapa final SI'!AH10="","",'Mapa final SI'!AH10)</f>
        <v/>
      </c>
      <c r="M7" s="346" t="str">
        <f>IF('Mapa final SI'!T10="","",'Mapa final SI'!T10)</f>
        <v>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v>
      </c>
      <c r="N7" s="417" t="s">
        <v>1350</v>
      </c>
      <c r="O7" s="417" t="s">
        <v>1351</v>
      </c>
      <c r="P7" s="417" t="s">
        <v>599</v>
      </c>
      <c r="Q7" s="443"/>
    </row>
    <row r="8" spans="1:90" ht="189.75" customHeight="1" x14ac:dyDescent="0.25">
      <c r="A8" s="118" t="s">
        <v>601</v>
      </c>
      <c r="B8" s="758"/>
      <c r="C8" s="760"/>
      <c r="D8" s="980"/>
      <c r="E8" s="760"/>
      <c r="F8" s="763"/>
      <c r="G8" s="763"/>
      <c r="H8" s="930"/>
      <c r="I8" s="422" t="str">
        <f>IF('Mapa final SI'!AC11="","",'Mapa final SI'!AC11)</f>
        <v>Muy Baja</v>
      </c>
      <c r="J8" s="422" t="str">
        <f>IF('Mapa final SI'!AE11="","",'Mapa final SI'!AE11)</f>
        <v>Leve</v>
      </c>
      <c r="K8" s="422"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22" t="str">
        <f>IF('Mapa final SI'!AH11="","",'Mapa final SI'!AH11)</f>
        <v/>
      </c>
      <c r="M8" s="346" t="str">
        <f>IF('Mapa final SI'!T11="","",'Mapa final SI'!T11)</f>
        <v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v>
      </c>
      <c r="N8" s="417" t="s">
        <v>1352</v>
      </c>
      <c r="O8" s="417" t="s">
        <v>1351</v>
      </c>
      <c r="P8" s="417" t="s">
        <v>599</v>
      </c>
      <c r="Q8" s="443"/>
    </row>
    <row r="9" spans="1:90" ht="189.75" customHeight="1" x14ac:dyDescent="0.25">
      <c r="A9" s="118" t="s">
        <v>602</v>
      </c>
      <c r="B9" s="758"/>
      <c r="C9" s="760"/>
      <c r="D9" s="980"/>
      <c r="E9" s="760"/>
      <c r="F9" s="763"/>
      <c r="G9" s="763"/>
      <c r="H9" s="930"/>
      <c r="I9" s="422" t="str">
        <f>IF('Mapa final SI'!AC12="","",'Mapa final SI'!AC12)</f>
        <v>Muy Baja</v>
      </c>
      <c r="J9" s="422" t="str">
        <f>IF('Mapa final SI'!AE12="","",'Mapa final SI'!AE12)</f>
        <v>Leve</v>
      </c>
      <c r="K9" s="422" t="str">
        <f t="shared" si="0"/>
        <v>Bajo</v>
      </c>
      <c r="L9" s="422" t="str">
        <f>IF('Mapa final SI'!AH12="","",'Mapa final SI'!AH12)</f>
        <v>Aceptar</v>
      </c>
      <c r="M9" s="346" t="str">
        <f>IF('Mapa final SI'!T12="","",'Mapa final SI'!T12)</f>
        <v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v>
      </c>
      <c r="N9" s="417" t="s">
        <v>1353</v>
      </c>
      <c r="O9" s="417" t="s">
        <v>1351</v>
      </c>
      <c r="P9" s="417" t="s">
        <v>599</v>
      </c>
      <c r="Q9" s="443" t="s">
        <v>1354</v>
      </c>
    </row>
    <row r="10" spans="1:90" ht="267" customHeight="1" x14ac:dyDescent="0.25">
      <c r="A10" s="118" t="s">
        <v>606</v>
      </c>
      <c r="B10" s="757"/>
      <c r="C10" s="759" t="str">
        <f>IF('Mapa final SI'!G13="","",'Mapa final SI'!G13)</f>
        <v/>
      </c>
      <c r="D10" s="761"/>
      <c r="E10" s="759" t="str">
        <f>IF('Mapa final SI'!F13="","",'Mapa final SI'!F13)</f>
        <v/>
      </c>
      <c r="F10" s="841" t="str">
        <f>IF('Mapa final SI'!L13="","",'Mapa final SI'!L13)</f>
        <v/>
      </c>
      <c r="G10" s="841" t="str">
        <f>IF('Mapa final SI'!P13="","",'Mapa final SI'!P13)</f>
        <v/>
      </c>
      <c r="H10" s="930"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22" t="str">
        <f>IF('Mapa final SI'!AC13="","",'Mapa final SI'!AC13)</f>
        <v/>
      </c>
      <c r="J10" s="422" t="str">
        <f>IF('Mapa final SI'!AE13="","",'Mapa final SI'!AE13)</f>
        <v/>
      </c>
      <c r="K10" s="422" t="str">
        <f t="shared" si="0"/>
        <v/>
      </c>
      <c r="L10" s="422" t="str">
        <f>IF('Mapa final SI'!AH13="","",'Mapa final SI'!AH13)</f>
        <v/>
      </c>
      <c r="M10" s="346" t="str">
        <f>IF('Mapa final SI'!T13="","",'Mapa final SI'!T13)</f>
        <v/>
      </c>
      <c r="N10" s="417"/>
      <c r="O10" s="417"/>
      <c r="P10" s="417"/>
      <c r="Q10" s="415"/>
    </row>
    <row r="11" spans="1:90" ht="274.5" customHeight="1" x14ac:dyDescent="0.25">
      <c r="A11" s="118" t="s">
        <v>607</v>
      </c>
      <c r="B11" s="758"/>
      <c r="C11" s="760"/>
      <c r="D11" s="762"/>
      <c r="E11" s="760"/>
      <c r="F11" s="763"/>
      <c r="G11" s="763"/>
      <c r="H11" s="930"/>
      <c r="I11" s="422" t="str">
        <f>IF('Mapa final SI'!AC14="","",'Mapa final SI'!AC14)</f>
        <v/>
      </c>
      <c r="J11" s="422" t="str">
        <f>IF('Mapa final SI'!AE14="","",'Mapa final SI'!AE14)</f>
        <v/>
      </c>
      <c r="K11" s="422" t="str">
        <f t="shared" si="0"/>
        <v/>
      </c>
      <c r="L11" s="422" t="str">
        <f>IF('Mapa final SI'!AH14="","",'Mapa final SI'!AH14)</f>
        <v/>
      </c>
      <c r="M11" s="346" t="str">
        <f>IF('Mapa final SI'!T14="","",'Mapa final SI'!T14)</f>
        <v/>
      </c>
      <c r="N11" s="417"/>
      <c r="O11" s="417"/>
      <c r="P11" s="417"/>
      <c r="Q11" s="415"/>
    </row>
    <row r="12" spans="1:90" ht="311.25" customHeight="1" x14ac:dyDescent="0.25">
      <c r="A12" s="118" t="s">
        <v>608</v>
      </c>
      <c r="B12" s="758"/>
      <c r="C12" s="760"/>
      <c r="D12" s="762"/>
      <c r="E12" s="760"/>
      <c r="F12" s="763"/>
      <c r="G12" s="763"/>
      <c r="H12" s="930"/>
      <c r="I12" s="422" t="str">
        <f>IF('Mapa final SI'!AC15="","",'Mapa final SI'!AC15)</f>
        <v/>
      </c>
      <c r="J12" s="422" t="str">
        <f>IF('Mapa final SI'!AE15="","",'Mapa final SI'!AE15)</f>
        <v/>
      </c>
      <c r="K12" s="422" t="str">
        <f t="shared" si="0"/>
        <v/>
      </c>
      <c r="L12" s="422" t="str">
        <f>IF('Mapa final SI'!AH15="","",'Mapa final SI'!AH15)</f>
        <v/>
      </c>
      <c r="M12" s="346" t="str">
        <f>IF('Mapa final SI'!T15="","",'Mapa final SI'!T15)</f>
        <v/>
      </c>
      <c r="N12" s="417"/>
      <c r="O12" s="417"/>
      <c r="P12" s="417"/>
      <c r="Q12" s="415"/>
    </row>
    <row r="13" spans="1:90" ht="43.5" customHeight="1" x14ac:dyDescent="0.25">
      <c r="A13" s="118" t="s">
        <v>609</v>
      </c>
      <c r="B13" s="758"/>
      <c r="C13" s="760"/>
      <c r="D13" s="762"/>
      <c r="E13" s="760"/>
      <c r="F13" s="763"/>
      <c r="G13" s="763"/>
      <c r="H13" s="930"/>
      <c r="I13" s="422" t="str">
        <f>IF('Mapa final SI'!AC16="","",'Mapa final SI'!AC16)</f>
        <v/>
      </c>
      <c r="J13" s="422" t="str">
        <f>IF('Mapa final SI'!AE16="","",'Mapa final SI'!AE16)</f>
        <v/>
      </c>
      <c r="K13" s="422" t="str">
        <f t="shared" si="0"/>
        <v/>
      </c>
      <c r="L13" s="422" t="str">
        <f>IF('Mapa final SI'!AH16="","",'Mapa final SI'!AH16)</f>
        <v/>
      </c>
      <c r="M13" s="346" t="str">
        <f>IF('Mapa final SI'!T16="","",'Mapa final SI'!T16)</f>
        <v/>
      </c>
      <c r="N13" s="417"/>
      <c r="O13" s="417"/>
      <c r="P13" s="417"/>
      <c r="Q13" s="415"/>
    </row>
    <row r="14" spans="1:90" ht="43.5" customHeight="1" x14ac:dyDescent="0.25">
      <c r="A14" s="118" t="s">
        <v>610</v>
      </c>
      <c r="B14" s="758"/>
      <c r="C14" s="760"/>
      <c r="D14" s="762"/>
      <c r="E14" s="760"/>
      <c r="F14" s="763"/>
      <c r="G14" s="763"/>
      <c r="H14" s="930"/>
      <c r="I14" s="422" t="str">
        <f>IF('Mapa final SI'!AC17="","",'Mapa final SI'!AC17)</f>
        <v/>
      </c>
      <c r="J14" s="422" t="str">
        <f>IF('Mapa final SI'!AE17="","",'Mapa final SI'!AE17)</f>
        <v/>
      </c>
      <c r="K14" s="422" t="str">
        <f t="shared" si="0"/>
        <v/>
      </c>
      <c r="L14" s="422" t="str">
        <f>IF('Mapa final SI'!AH17="","",'Mapa final SI'!AH17)</f>
        <v/>
      </c>
      <c r="M14" s="346" t="str">
        <f>IF('Mapa final SI'!T17="","",'Mapa final SI'!T17)</f>
        <v/>
      </c>
      <c r="N14" s="417"/>
      <c r="O14" s="417"/>
      <c r="P14" s="417"/>
      <c r="Q14" s="415"/>
    </row>
    <row r="15" spans="1:90" ht="43.5" customHeight="1" x14ac:dyDescent="0.25">
      <c r="A15" s="118" t="s">
        <v>611</v>
      </c>
      <c r="B15" s="758"/>
      <c r="C15" s="760"/>
      <c r="D15" s="762"/>
      <c r="E15" s="760"/>
      <c r="F15" s="763"/>
      <c r="G15" s="763"/>
      <c r="H15" s="842"/>
      <c r="I15" s="422" t="str">
        <f>IF('Mapa final SI'!AC18="","",'Mapa final SI'!AC18)</f>
        <v/>
      </c>
      <c r="J15" s="422" t="str">
        <f>IF('Mapa final SI'!AE18="","",'Mapa final SI'!AE18)</f>
        <v/>
      </c>
      <c r="K15" s="422" t="str">
        <f t="shared" si="0"/>
        <v/>
      </c>
      <c r="L15" s="422" t="str">
        <f>IF('Mapa final SI'!AH18="","",'Mapa final SI'!AH18)</f>
        <v/>
      </c>
      <c r="M15" s="346" t="str">
        <f>IF('Mapa final SI'!T18="","",'Mapa final SI'!T18)</f>
        <v/>
      </c>
      <c r="N15" s="417"/>
      <c r="O15" s="417"/>
      <c r="P15" s="417"/>
      <c r="Q15" s="415"/>
    </row>
    <row r="16" spans="1:90" ht="43.5" customHeight="1" x14ac:dyDescent="0.25">
      <c r="A16" s="118" t="s">
        <v>612</v>
      </c>
      <c r="B16" s="757"/>
      <c r="C16" s="759" t="str">
        <f>IF('Mapa final SI'!G19="","",'Mapa final SI'!G19)</f>
        <v/>
      </c>
      <c r="D16" s="761"/>
      <c r="E16" s="759" t="str">
        <f>IF('Mapa final SI'!F19="","",'Mapa final SI'!F19)</f>
        <v/>
      </c>
      <c r="F16" s="841" t="str">
        <f>IF('Mapa final SI'!L19="","",'Mapa final SI'!L19)</f>
        <v/>
      </c>
      <c r="G16" s="841" t="str">
        <f>IF('Mapa final SI'!P19="","",'Mapa final SI'!P19)</f>
        <v/>
      </c>
      <c r="H16" s="930"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22" t="str">
        <f>IF('Mapa final SI'!AC19="","",'Mapa final SI'!AC19)</f>
        <v/>
      </c>
      <c r="J16" s="422" t="str">
        <f>IF('Mapa final SI'!AE19="","",'Mapa final SI'!AE19)</f>
        <v/>
      </c>
      <c r="K16" s="422" t="str">
        <f t="shared" si="0"/>
        <v/>
      </c>
      <c r="L16" s="422" t="str">
        <f>IF('Mapa final SI'!AH19="","",'Mapa final SI'!AH19)</f>
        <v/>
      </c>
      <c r="M16" s="346" t="str">
        <f>IF('Mapa final SI'!T19="","",'Mapa final SI'!T19)</f>
        <v/>
      </c>
      <c r="N16" s="417"/>
      <c r="O16" s="417"/>
      <c r="P16" s="417"/>
      <c r="Q16" s="415"/>
    </row>
    <row r="17" spans="1:17" ht="43.5" customHeight="1" x14ac:dyDescent="0.25">
      <c r="A17" s="118" t="s">
        <v>613</v>
      </c>
      <c r="B17" s="758"/>
      <c r="C17" s="760"/>
      <c r="D17" s="762"/>
      <c r="E17" s="760"/>
      <c r="F17" s="763"/>
      <c r="G17" s="763"/>
      <c r="H17" s="930"/>
      <c r="I17" s="422" t="str">
        <f>IF('Mapa final SI'!AC20="","",'Mapa final SI'!AC20)</f>
        <v/>
      </c>
      <c r="J17" s="422" t="str">
        <f>IF('Mapa final SI'!AE20="","",'Mapa final SI'!AE20)</f>
        <v/>
      </c>
      <c r="K17" s="422" t="str">
        <f t="shared" si="0"/>
        <v/>
      </c>
      <c r="L17" s="422" t="str">
        <f>IF('Mapa final SI'!AH20="","",'Mapa final SI'!AH20)</f>
        <v/>
      </c>
      <c r="M17" s="346" t="str">
        <f>IF('Mapa final SI'!T20="","",'Mapa final SI'!T20)</f>
        <v/>
      </c>
      <c r="N17" s="417"/>
      <c r="O17" s="417"/>
      <c r="P17" s="417"/>
      <c r="Q17" s="415"/>
    </row>
    <row r="18" spans="1:17" ht="43.5" customHeight="1" x14ac:dyDescent="0.25">
      <c r="A18" s="118" t="s">
        <v>614</v>
      </c>
      <c r="B18" s="758"/>
      <c r="C18" s="760"/>
      <c r="D18" s="762"/>
      <c r="E18" s="760"/>
      <c r="F18" s="763"/>
      <c r="G18" s="763"/>
      <c r="H18" s="930"/>
      <c r="I18" s="422" t="str">
        <f>IF('Mapa final SI'!AC21="","",'Mapa final SI'!AC21)</f>
        <v/>
      </c>
      <c r="J18" s="422" t="str">
        <f>IF('Mapa final SI'!AE21="","",'Mapa final SI'!AE21)</f>
        <v/>
      </c>
      <c r="K18" s="422" t="str">
        <f t="shared" si="0"/>
        <v/>
      </c>
      <c r="L18" s="422" t="str">
        <f>IF('Mapa final SI'!AH21="","",'Mapa final SI'!AH21)</f>
        <v/>
      </c>
      <c r="M18" s="346" t="str">
        <f>IF('Mapa final SI'!T21="","",'Mapa final SI'!T21)</f>
        <v/>
      </c>
      <c r="N18" s="417"/>
      <c r="O18" s="417"/>
      <c r="P18" s="417"/>
      <c r="Q18" s="415"/>
    </row>
    <row r="19" spans="1:17" ht="43.5" customHeight="1" x14ac:dyDescent="0.25">
      <c r="A19" s="118" t="s">
        <v>615</v>
      </c>
      <c r="B19" s="758"/>
      <c r="C19" s="760"/>
      <c r="D19" s="762"/>
      <c r="E19" s="760"/>
      <c r="F19" s="763"/>
      <c r="G19" s="763"/>
      <c r="H19" s="930"/>
      <c r="I19" s="422" t="str">
        <f>IF('Mapa final SI'!AC22="","",'Mapa final SI'!AC22)</f>
        <v/>
      </c>
      <c r="J19" s="422" t="str">
        <f>IF('Mapa final SI'!AE22="","",'Mapa final SI'!AE22)</f>
        <v/>
      </c>
      <c r="K19" s="422" t="str">
        <f t="shared" si="0"/>
        <v/>
      </c>
      <c r="L19" s="422" t="str">
        <f>IF('Mapa final SI'!AH22="","",'Mapa final SI'!AH22)</f>
        <v/>
      </c>
      <c r="M19" s="346" t="str">
        <f>IF('Mapa final SI'!T22="","",'Mapa final SI'!T22)</f>
        <v/>
      </c>
      <c r="N19" s="417"/>
      <c r="O19" s="417"/>
      <c r="P19" s="417"/>
      <c r="Q19" s="415"/>
    </row>
    <row r="20" spans="1:17" ht="43.5" customHeight="1" x14ac:dyDescent="0.25">
      <c r="A20" s="118" t="s">
        <v>616</v>
      </c>
      <c r="B20" s="758"/>
      <c r="C20" s="760"/>
      <c r="D20" s="762"/>
      <c r="E20" s="760"/>
      <c r="F20" s="763"/>
      <c r="G20" s="763"/>
      <c r="H20" s="930"/>
      <c r="I20" s="422" t="str">
        <f>IF('Mapa final SI'!AC23="","",'Mapa final SI'!AC23)</f>
        <v/>
      </c>
      <c r="J20" s="422" t="str">
        <f>IF('Mapa final SI'!AE23="","",'Mapa final SI'!AE23)</f>
        <v/>
      </c>
      <c r="K20" s="422" t="str">
        <f t="shared" si="0"/>
        <v/>
      </c>
      <c r="L20" s="422" t="str">
        <f>IF('Mapa final SI'!AH23="","",'Mapa final SI'!AH23)</f>
        <v/>
      </c>
      <c r="M20" s="346" t="str">
        <f>IF('Mapa final SI'!T23="","",'Mapa final SI'!T23)</f>
        <v/>
      </c>
      <c r="N20" s="417"/>
      <c r="O20" s="417"/>
      <c r="P20" s="417"/>
      <c r="Q20" s="415"/>
    </row>
    <row r="21" spans="1:17" ht="43.5" customHeight="1" x14ac:dyDescent="0.25">
      <c r="A21" s="118" t="s">
        <v>617</v>
      </c>
      <c r="B21" s="758"/>
      <c r="C21" s="760"/>
      <c r="D21" s="762"/>
      <c r="E21" s="760"/>
      <c r="F21" s="763"/>
      <c r="G21" s="763"/>
      <c r="H21" s="842"/>
      <c r="I21" s="422" t="str">
        <f>IF('Mapa final SI'!AC24="","",'Mapa final SI'!AC24)</f>
        <v/>
      </c>
      <c r="J21" s="422" t="str">
        <f>IF('Mapa final SI'!AE24="","",'Mapa final SI'!AE24)</f>
        <v/>
      </c>
      <c r="K21" s="422" t="str">
        <f t="shared" si="0"/>
        <v/>
      </c>
      <c r="L21" s="422" t="str">
        <f>IF('Mapa final SI'!AH24="","",'Mapa final SI'!AH24)</f>
        <v/>
      </c>
      <c r="M21" s="346" t="str">
        <f>IF('Mapa final SI'!T24="","",'Mapa final SI'!T24)</f>
        <v/>
      </c>
      <c r="N21" s="417"/>
      <c r="O21" s="417"/>
      <c r="P21" s="417"/>
      <c r="Q21" s="415"/>
    </row>
    <row r="22" spans="1:17" ht="43.5" customHeight="1" x14ac:dyDescent="0.25">
      <c r="A22" s="118" t="s">
        <v>618</v>
      </c>
      <c r="B22" s="757"/>
      <c r="C22" s="759" t="str">
        <f>IF('Mapa final SI'!G25="","",'Mapa final SI'!G25)</f>
        <v/>
      </c>
      <c r="D22" s="761"/>
      <c r="E22" s="759" t="str">
        <f>IF('Mapa final SI'!F25="","",'Mapa final SI'!F25)</f>
        <v/>
      </c>
      <c r="F22" s="841" t="str">
        <f>IF('Mapa final SI'!L25="","",'Mapa final SI'!L25)</f>
        <v/>
      </c>
      <c r="G22" s="841" t="str">
        <f>IF('Mapa final SI'!P25="","",'Mapa final SI'!P25)</f>
        <v/>
      </c>
      <c r="H22" s="930"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22" t="str">
        <f>IF('Mapa final SI'!AC25="","",'Mapa final SI'!AC25)</f>
        <v/>
      </c>
      <c r="J22" s="422" t="str">
        <f>IF('Mapa final SI'!AE25="","",'Mapa final SI'!AE25)</f>
        <v/>
      </c>
      <c r="K22" s="422" t="str">
        <f t="shared" si="0"/>
        <v/>
      </c>
      <c r="L22" s="422" t="str">
        <f>IF('Mapa final SI'!AH25="","",'Mapa final SI'!AH25)</f>
        <v/>
      </c>
      <c r="M22" s="346" t="str">
        <f>IF('Mapa final SI'!T25="","",'Mapa final SI'!T25)</f>
        <v/>
      </c>
      <c r="N22" s="417"/>
      <c r="O22" s="417"/>
      <c r="P22" s="417"/>
      <c r="Q22" s="415"/>
    </row>
    <row r="23" spans="1:17" ht="43.5" customHeight="1" x14ac:dyDescent="0.25">
      <c r="A23" s="118" t="s">
        <v>619</v>
      </c>
      <c r="B23" s="758"/>
      <c r="C23" s="760"/>
      <c r="D23" s="762"/>
      <c r="E23" s="760"/>
      <c r="F23" s="763"/>
      <c r="G23" s="763"/>
      <c r="H23" s="930"/>
      <c r="I23" s="422" t="str">
        <f>IF('Mapa final SI'!AC26="","",'Mapa final SI'!AC26)</f>
        <v/>
      </c>
      <c r="J23" s="422" t="str">
        <f>IF('Mapa final SI'!AE26="","",'Mapa final SI'!AE26)</f>
        <v/>
      </c>
      <c r="K23" s="422" t="str">
        <f t="shared" si="0"/>
        <v/>
      </c>
      <c r="L23" s="422" t="str">
        <f>IF('Mapa final SI'!AH26="","",'Mapa final SI'!AH26)</f>
        <v/>
      </c>
      <c r="M23" s="346" t="str">
        <f>IF('Mapa final SI'!T26="","",'Mapa final SI'!T26)</f>
        <v/>
      </c>
      <c r="N23" s="417"/>
      <c r="O23" s="417"/>
      <c r="P23" s="417"/>
      <c r="Q23" s="415"/>
    </row>
    <row r="24" spans="1:17" ht="43.5" customHeight="1" x14ac:dyDescent="0.25">
      <c r="A24" s="118" t="s">
        <v>620</v>
      </c>
      <c r="B24" s="758"/>
      <c r="C24" s="760"/>
      <c r="D24" s="762"/>
      <c r="E24" s="760"/>
      <c r="F24" s="763"/>
      <c r="G24" s="763"/>
      <c r="H24" s="930"/>
      <c r="I24" s="422" t="str">
        <f>IF('Mapa final SI'!AC27="","",'Mapa final SI'!AC27)</f>
        <v/>
      </c>
      <c r="J24" s="422" t="str">
        <f>IF('Mapa final SI'!AE27="","",'Mapa final SI'!AE27)</f>
        <v/>
      </c>
      <c r="K24" s="422" t="str">
        <f t="shared" si="0"/>
        <v/>
      </c>
      <c r="L24" s="422" t="str">
        <f>IF('Mapa final SI'!AH27="","",'Mapa final SI'!AH27)</f>
        <v/>
      </c>
      <c r="M24" s="346" t="str">
        <f>IF('Mapa final SI'!T27="","",'Mapa final SI'!T27)</f>
        <v/>
      </c>
      <c r="N24" s="417"/>
      <c r="O24" s="417"/>
      <c r="P24" s="417"/>
      <c r="Q24" s="415"/>
    </row>
    <row r="25" spans="1:17" ht="43.5" customHeight="1" x14ac:dyDescent="0.25">
      <c r="A25" s="118" t="s">
        <v>621</v>
      </c>
      <c r="B25" s="758"/>
      <c r="C25" s="760"/>
      <c r="D25" s="762"/>
      <c r="E25" s="760"/>
      <c r="F25" s="763"/>
      <c r="G25" s="763"/>
      <c r="H25" s="930"/>
      <c r="I25" s="422" t="str">
        <f>IF('Mapa final SI'!AC28="","",'Mapa final SI'!AC28)</f>
        <v/>
      </c>
      <c r="J25" s="422" t="str">
        <f>IF('Mapa final SI'!AE28="","",'Mapa final SI'!AE28)</f>
        <v/>
      </c>
      <c r="K25" s="422" t="str">
        <f t="shared" si="0"/>
        <v/>
      </c>
      <c r="L25" s="422" t="str">
        <f>IF('Mapa final SI'!AH28="","",'Mapa final SI'!AH28)</f>
        <v/>
      </c>
      <c r="M25" s="346" t="str">
        <f>IF('Mapa final SI'!T28="","",'Mapa final SI'!T28)</f>
        <v/>
      </c>
      <c r="N25" s="417"/>
      <c r="O25" s="417"/>
      <c r="P25" s="417"/>
      <c r="Q25" s="415"/>
    </row>
    <row r="26" spans="1:17" ht="43.5" customHeight="1" x14ac:dyDescent="0.25">
      <c r="A26" s="118" t="s">
        <v>622</v>
      </c>
      <c r="B26" s="758"/>
      <c r="C26" s="760"/>
      <c r="D26" s="762"/>
      <c r="E26" s="760"/>
      <c r="F26" s="763"/>
      <c r="G26" s="763"/>
      <c r="H26" s="930"/>
      <c r="I26" s="422" t="str">
        <f>IF('Mapa final SI'!AC29="","",'Mapa final SI'!AC29)</f>
        <v/>
      </c>
      <c r="J26" s="422" t="str">
        <f>IF('Mapa final SI'!AE29="","",'Mapa final SI'!AE29)</f>
        <v/>
      </c>
      <c r="K26" s="422" t="str">
        <f t="shared" si="0"/>
        <v/>
      </c>
      <c r="L26" s="422" t="str">
        <f>IF('Mapa final SI'!AH29="","",'Mapa final SI'!AH29)</f>
        <v/>
      </c>
      <c r="M26" s="346" t="str">
        <f>IF('Mapa final SI'!T29="","",'Mapa final SI'!T29)</f>
        <v/>
      </c>
      <c r="N26" s="417"/>
      <c r="O26" s="417"/>
      <c r="P26" s="417"/>
      <c r="Q26" s="415"/>
    </row>
    <row r="27" spans="1:17" ht="43.5" customHeight="1" x14ac:dyDescent="0.25">
      <c r="A27" s="118" t="s">
        <v>623</v>
      </c>
      <c r="B27" s="758"/>
      <c r="C27" s="760"/>
      <c r="D27" s="762"/>
      <c r="E27" s="760"/>
      <c r="F27" s="763"/>
      <c r="G27" s="763"/>
      <c r="H27" s="842"/>
      <c r="I27" s="422" t="str">
        <f>IF('Mapa final SI'!AC30="","",'Mapa final SI'!AC30)</f>
        <v/>
      </c>
      <c r="J27" s="422" t="str">
        <f>IF('Mapa final SI'!AE30="","",'Mapa final SI'!AE30)</f>
        <v/>
      </c>
      <c r="K27" s="422" t="str">
        <f t="shared" si="0"/>
        <v/>
      </c>
      <c r="L27" s="422" t="str">
        <f>IF('Mapa final SI'!AH30="","",'Mapa final SI'!AH30)</f>
        <v/>
      </c>
      <c r="M27" s="346" t="str">
        <f>IF('Mapa final SI'!T30="","",'Mapa final SI'!T30)</f>
        <v/>
      </c>
      <c r="N27" s="417"/>
      <c r="O27" s="417"/>
      <c r="P27" s="417"/>
      <c r="Q27" s="415"/>
    </row>
    <row r="28" spans="1:17" ht="43.5" customHeight="1" x14ac:dyDescent="0.25">
      <c r="A28" s="118" t="s">
        <v>624</v>
      </c>
      <c r="B28" s="757"/>
      <c r="C28" s="759" t="str">
        <f>IF('Mapa final SI'!G31="","",'Mapa final SI'!G31)</f>
        <v/>
      </c>
      <c r="D28" s="761"/>
      <c r="E28" s="759" t="str">
        <f>IF('Mapa final SI'!F31="","",'Mapa final SI'!F31)</f>
        <v/>
      </c>
      <c r="F28" s="841" t="str">
        <f>IF('Mapa final SI'!L31="","",'Mapa final SI'!L31)</f>
        <v/>
      </c>
      <c r="G28" s="841" t="str">
        <f>IF('Mapa final SI'!P31="","",'Mapa final SI'!P31)</f>
        <v/>
      </c>
      <c r="H28" s="930"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22" t="str">
        <f>IF('Mapa final SI'!AC31="","",'Mapa final SI'!AC31)</f>
        <v/>
      </c>
      <c r="J28" s="422" t="str">
        <f>IF('Mapa final SI'!AE31="","",'Mapa final SI'!AE31)</f>
        <v/>
      </c>
      <c r="K28" s="422" t="str">
        <f t="shared" si="0"/>
        <v/>
      </c>
      <c r="L28" s="422" t="str">
        <f>IF('Mapa final SI'!AH31="","",'Mapa final SI'!AH31)</f>
        <v/>
      </c>
      <c r="M28" s="346" t="str">
        <f>IF('Mapa final SI'!T31="","",'Mapa final SI'!T31)</f>
        <v/>
      </c>
      <c r="N28" s="417"/>
      <c r="O28" s="417"/>
      <c r="P28" s="417"/>
      <c r="Q28" s="415"/>
    </row>
    <row r="29" spans="1:17" ht="43.5" customHeight="1" x14ac:dyDescent="0.25">
      <c r="A29" s="118" t="s">
        <v>625</v>
      </c>
      <c r="B29" s="758"/>
      <c r="C29" s="760"/>
      <c r="D29" s="762"/>
      <c r="E29" s="760"/>
      <c r="F29" s="763"/>
      <c r="G29" s="763"/>
      <c r="H29" s="930"/>
      <c r="I29" s="422" t="str">
        <f>IF('Mapa final SI'!AC32="","",'Mapa final SI'!AC32)</f>
        <v/>
      </c>
      <c r="J29" s="422" t="str">
        <f>IF('Mapa final SI'!AE32="","",'Mapa final SI'!AE32)</f>
        <v/>
      </c>
      <c r="K29" s="422" t="str">
        <f t="shared" si="0"/>
        <v/>
      </c>
      <c r="L29" s="422" t="str">
        <f>IF('Mapa final SI'!AH32="","",'Mapa final SI'!AH32)</f>
        <v/>
      </c>
      <c r="M29" s="346" t="str">
        <f>IF('Mapa final SI'!T32="","",'Mapa final SI'!T32)</f>
        <v/>
      </c>
      <c r="N29" s="417"/>
      <c r="O29" s="417"/>
      <c r="P29" s="417"/>
      <c r="Q29" s="415"/>
    </row>
    <row r="30" spans="1:17" ht="43.5" customHeight="1" x14ac:dyDescent="0.25">
      <c r="A30" s="118" t="s">
        <v>626</v>
      </c>
      <c r="B30" s="758"/>
      <c r="C30" s="760"/>
      <c r="D30" s="762"/>
      <c r="E30" s="760"/>
      <c r="F30" s="763"/>
      <c r="G30" s="763"/>
      <c r="H30" s="930"/>
      <c r="I30" s="422" t="str">
        <f>IF('Mapa final SI'!AC33="","",'Mapa final SI'!AC33)</f>
        <v/>
      </c>
      <c r="J30" s="422" t="str">
        <f>IF('Mapa final SI'!AE33="","",'Mapa final SI'!AE33)</f>
        <v/>
      </c>
      <c r="K30" s="422" t="str">
        <f t="shared" si="0"/>
        <v/>
      </c>
      <c r="L30" s="422" t="str">
        <f>IF('Mapa final SI'!AH33="","",'Mapa final SI'!AH33)</f>
        <v/>
      </c>
      <c r="M30" s="346" t="str">
        <f>IF('Mapa final SI'!T33="","",'Mapa final SI'!T33)</f>
        <v/>
      </c>
      <c r="N30" s="417"/>
      <c r="O30" s="417"/>
      <c r="P30" s="417"/>
      <c r="Q30" s="415"/>
    </row>
    <row r="31" spans="1:17" ht="43.5" customHeight="1" x14ac:dyDescent="0.25">
      <c r="A31" s="118" t="s">
        <v>627</v>
      </c>
      <c r="B31" s="758"/>
      <c r="C31" s="760"/>
      <c r="D31" s="762"/>
      <c r="E31" s="760"/>
      <c r="F31" s="763"/>
      <c r="G31" s="763"/>
      <c r="H31" s="930"/>
      <c r="I31" s="422" t="str">
        <f>IF('Mapa final SI'!AC34="","",'Mapa final SI'!AC34)</f>
        <v/>
      </c>
      <c r="J31" s="422" t="str">
        <f>IF('Mapa final SI'!AE34="","",'Mapa final SI'!AE34)</f>
        <v/>
      </c>
      <c r="K31" s="422" t="str">
        <f t="shared" si="0"/>
        <v/>
      </c>
      <c r="L31" s="422" t="str">
        <f>IF('Mapa final SI'!AH34="","",'Mapa final SI'!AH34)</f>
        <v/>
      </c>
      <c r="M31" s="346" t="str">
        <f>IF('Mapa final SI'!T34="","",'Mapa final SI'!T34)</f>
        <v/>
      </c>
      <c r="N31" s="417"/>
      <c r="O31" s="417"/>
      <c r="P31" s="417"/>
      <c r="Q31" s="415"/>
    </row>
    <row r="32" spans="1:17" ht="43.5" customHeight="1" x14ac:dyDescent="0.25">
      <c r="A32" s="118" t="s">
        <v>628</v>
      </c>
      <c r="B32" s="758"/>
      <c r="C32" s="760"/>
      <c r="D32" s="762"/>
      <c r="E32" s="760"/>
      <c r="F32" s="763"/>
      <c r="G32" s="763"/>
      <c r="H32" s="930"/>
      <c r="I32" s="422" t="str">
        <f>IF('Mapa final SI'!AC35="","",'Mapa final SI'!AC35)</f>
        <v/>
      </c>
      <c r="J32" s="422" t="str">
        <f>IF('Mapa final SI'!AE35="","",'Mapa final SI'!AE35)</f>
        <v/>
      </c>
      <c r="K32" s="422" t="str">
        <f t="shared" si="0"/>
        <v/>
      </c>
      <c r="L32" s="422" t="str">
        <f>IF('Mapa final SI'!AH35="","",'Mapa final SI'!AH35)</f>
        <v/>
      </c>
      <c r="M32" s="346" t="str">
        <f>IF('Mapa final SI'!T35="","",'Mapa final SI'!T35)</f>
        <v/>
      </c>
      <c r="N32" s="417"/>
      <c r="O32" s="417"/>
      <c r="P32" s="417"/>
      <c r="Q32" s="415"/>
    </row>
    <row r="33" spans="1:17" ht="43.5" customHeight="1" x14ac:dyDescent="0.25">
      <c r="A33" s="118" t="s">
        <v>629</v>
      </c>
      <c r="B33" s="758"/>
      <c r="C33" s="760"/>
      <c r="D33" s="762"/>
      <c r="E33" s="760"/>
      <c r="F33" s="763"/>
      <c r="G33" s="763"/>
      <c r="H33" s="842"/>
      <c r="I33" s="422" t="str">
        <f>IF('Mapa final SI'!AC36="","",'Mapa final SI'!AC36)</f>
        <v/>
      </c>
      <c r="J33" s="422" t="str">
        <f>IF('Mapa final SI'!AE36="","",'Mapa final SI'!AE36)</f>
        <v/>
      </c>
      <c r="K33" s="422" t="str">
        <f t="shared" si="0"/>
        <v/>
      </c>
      <c r="L33" s="422" t="str">
        <f>IF('Mapa final SI'!AH36="","",'Mapa final SI'!AH36)</f>
        <v/>
      </c>
      <c r="M33" s="346" t="str">
        <f>IF('Mapa final SI'!T36="","",'Mapa final SI'!T36)</f>
        <v/>
      </c>
      <c r="N33" s="417"/>
      <c r="O33" s="417"/>
      <c r="P33" s="417"/>
      <c r="Q33" s="415"/>
    </row>
    <row r="34" spans="1:17" ht="43.5" customHeight="1" x14ac:dyDescent="0.25">
      <c r="A34" s="118" t="s">
        <v>630</v>
      </c>
      <c r="B34" s="757"/>
      <c r="C34" s="759" t="str">
        <f>IF('Mapa final SI'!G37="","",'Mapa final SI'!G37)</f>
        <v/>
      </c>
      <c r="D34" s="761"/>
      <c r="E34" s="759" t="str">
        <f>IF('Mapa final SI'!F37="","",'Mapa final SI'!F37)</f>
        <v/>
      </c>
      <c r="F34" s="841" t="str">
        <f>IF('Mapa final SI'!L37="","",'Mapa final SI'!L37)</f>
        <v/>
      </c>
      <c r="G34" s="841" t="str">
        <f>IF('Mapa final SI'!P37="","",'Mapa final SI'!P37)</f>
        <v/>
      </c>
      <c r="H34" s="930"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22" t="str">
        <f>IF('Mapa final SI'!AC37="","",'Mapa final SI'!AC37)</f>
        <v/>
      </c>
      <c r="J34" s="422" t="str">
        <f>IF('Mapa final SI'!AE37="","",'Mapa final SI'!AE37)</f>
        <v/>
      </c>
      <c r="K34" s="422" t="str">
        <f t="shared" si="0"/>
        <v/>
      </c>
      <c r="L34" s="422" t="str">
        <f>IF('Mapa final SI'!AH37="","",'Mapa final SI'!AH37)</f>
        <v/>
      </c>
      <c r="M34" s="346" t="str">
        <f>IF('Mapa final SI'!T37="","",'Mapa final SI'!T37)</f>
        <v/>
      </c>
      <c r="N34" s="417"/>
      <c r="O34" s="417"/>
      <c r="P34" s="417"/>
      <c r="Q34" s="415"/>
    </row>
    <row r="35" spans="1:17" ht="43.5" customHeight="1" x14ac:dyDescent="0.25">
      <c r="A35" s="118" t="s">
        <v>631</v>
      </c>
      <c r="B35" s="758"/>
      <c r="C35" s="760"/>
      <c r="D35" s="762"/>
      <c r="E35" s="760"/>
      <c r="F35" s="763"/>
      <c r="G35" s="763"/>
      <c r="H35" s="930"/>
      <c r="I35" s="422" t="str">
        <f>IF('Mapa final SI'!AC38="","",'Mapa final SI'!AC38)</f>
        <v/>
      </c>
      <c r="J35" s="422" t="str">
        <f>IF('Mapa final SI'!AE38="","",'Mapa final SI'!AE38)</f>
        <v/>
      </c>
      <c r="K35" s="422" t="str">
        <f t="shared" si="0"/>
        <v/>
      </c>
      <c r="L35" s="422" t="str">
        <f>IF('Mapa final SI'!AH38="","",'Mapa final SI'!AH38)</f>
        <v/>
      </c>
      <c r="M35" s="346" t="str">
        <f>IF('Mapa final SI'!T38="","",'Mapa final SI'!T38)</f>
        <v/>
      </c>
      <c r="N35" s="417"/>
      <c r="O35" s="417"/>
      <c r="P35" s="417"/>
      <c r="Q35" s="415"/>
    </row>
    <row r="36" spans="1:17" ht="43.5" customHeight="1" x14ac:dyDescent="0.25">
      <c r="A36" s="118" t="s">
        <v>632</v>
      </c>
      <c r="B36" s="758"/>
      <c r="C36" s="760"/>
      <c r="D36" s="762"/>
      <c r="E36" s="760"/>
      <c r="F36" s="763"/>
      <c r="G36" s="763"/>
      <c r="H36" s="930"/>
      <c r="I36" s="422" t="str">
        <f>IF('Mapa final SI'!AC39="","",'Mapa final SI'!AC39)</f>
        <v/>
      </c>
      <c r="J36" s="422" t="str">
        <f>IF('Mapa final SI'!AE39="","",'Mapa final SI'!AE39)</f>
        <v/>
      </c>
      <c r="K36" s="422" t="str">
        <f t="shared" si="0"/>
        <v/>
      </c>
      <c r="L36" s="422" t="str">
        <f>IF('Mapa final SI'!AH39="","",'Mapa final SI'!AH39)</f>
        <v/>
      </c>
      <c r="M36" s="346" t="str">
        <f>IF('Mapa final SI'!T39="","",'Mapa final SI'!T39)</f>
        <v/>
      </c>
      <c r="N36" s="417"/>
      <c r="O36" s="417"/>
      <c r="P36" s="417"/>
      <c r="Q36" s="415"/>
    </row>
    <row r="37" spans="1:17" ht="43.5" customHeight="1" x14ac:dyDescent="0.25">
      <c r="A37" s="118" t="s">
        <v>633</v>
      </c>
      <c r="B37" s="758"/>
      <c r="C37" s="760"/>
      <c r="D37" s="762"/>
      <c r="E37" s="760"/>
      <c r="F37" s="763"/>
      <c r="G37" s="763"/>
      <c r="H37" s="930"/>
      <c r="I37" s="422" t="str">
        <f>IF('Mapa final SI'!AC40="","",'Mapa final SI'!AC40)</f>
        <v/>
      </c>
      <c r="J37" s="422" t="str">
        <f>IF('Mapa final SI'!AE40="","",'Mapa final SI'!AE40)</f>
        <v/>
      </c>
      <c r="K37" s="422" t="str">
        <f t="shared" si="0"/>
        <v/>
      </c>
      <c r="L37" s="422" t="str">
        <f>IF('Mapa final SI'!AH40="","",'Mapa final SI'!AH40)</f>
        <v/>
      </c>
      <c r="M37" s="346" t="str">
        <f>IF('Mapa final SI'!T40="","",'Mapa final SI'!T40)</f>
        <v/>
      </c>
      <c r="N37" s="417"/>
      <c r="O37" s="417"/>
      <c r="P37" s="417"/>
      <c r="Q37" s="415"/>
    </row>
    <row r="38" spans="1:17" ht="43.5" customHeight="1" x14ac:dyDescent="0.25">
      <c r="A38" s="118" t="s">
        <v>634</v>
      </c>
      <c r="B38" s="758"/>
      <c r="C38" s="760"/>
      <c r="D38" s="762"/>
      <c r="E38" s="760"/>
      <c r="F38" s="763"/>
      <c r="G38" s="763"/>
      <c r="H38" s="930"/>
      <c r="I38" s="422" t="str">
        <f>IF('Mapa final SI'!AC41="","",'Mapa final SI'!AC41)</f>
        <v/>
      </c>
      <c r="J38" s="422" t="str">
        <f>IF('Mapa final SI'!AE41="","",'Mapa final SI'!AE41)</f>
        <v/>
      </c>
      <c r="K38" s="422" t="str">
        <f t="shared" si="0"/>
        <v/>
      </c>
      <c r="L38" s="422" t="str">
        <f>IF('Mapa final SI'!AH41="","",'Mapa final SI'!AH41)</f>
        <v/>
      </c>
      <c r="M38" s="346" t="str">
        <f>IF('Mapa final SI'!T41="","",'Mapa final SI'!T41)</f>
        <v/>
      </c>
      <c r="N38" s="417"/>
      <c r="O38" s="417"/>
      <c r="P38" s="417"/>
      <c r="Q38" s="415"/>
    </row>
    <row r="39" spans="1:17" ht="43.5" customHeight="1" x14ac:dyDescent="0.25">
      <c r="A39" s="118" t="s">
        <v>635</v>
      </c>
      <c r="B39" s="758"/>
      <c r="C39" s="760"/>
      <c r="D39" s="762"/>
      <c r="E39" s="760"/>
      <c r="F39" s="763"/>
      <c r="G39" s="763"/>
      <c r="H39" s="842"/>
      <c r="I39" s="422" t="str">
        <f>IF('Mapa final SI'!AC42="","",'Mapa final SI'!AC42)</f>
        <v/>
      </c>
      <c r="J39" s="422" t="str">
        <f>IF('Mapa final SI'!AE42="","",'Mapa final SI'!AE42)</f>
        <v/>
      </c>
      <c r="K39" s="422" t="str">
        <f t="shared" si="0"/>
        <v/>
      </c>
      <c r="L39" s="422" t="str">
        <f>IF('Mapa final SI'!AH42="","",'Mapa final SI'!AH42)</f>
        <v/>
      </c>
      <c r="M39" s="346" t="str">
        <f>IF('Mapa final SI'!T42="","",'Mapa final SI'!T42)</f>
        <v/>
      </c>
      <c r="N39" s="417"/>
      <c r="O39" s="417"/>
      <c r="P39" s="417"/>
      <c r="Q39" s="415"/>
    </row>
    <row r="40" spans="1:17" ht="43.5" customHeight="1" x14ac:dyDescent="0.25">
      <c r="A40" s="118" t="s">
        <v>636</v>
      </c>
      <c r="B40" s="757"/>
      <c r="C40" s="759" t="str">
        <f>IF('Mapa final SI'!G43="","",'Mapa final SI'!G43)</f>
        <v/>
      </c>
      <c r="D40" s="761"/>
      <c r="E40" s="759" t="str">
        <f>IF('Mapa final SI'!F43="","",'Mapa final SI'!F43)</f>
        <v/>
      </c>
      <c r="F40" s="841" t="str">
        <f>IF('Mapa final SI'!L43="","",'Mapa final SI'!L43)</f>
        <v/>
      </c>
      <c r="G40" s="841" t="str">
        <f>IF('Mapa final SI'!P43="","",'Mapa final SI'!P43)</f>
        <v/>
      </c>
      <c r="H40" s="930"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22" t="str">
        <f>IF('Mapa final SI'!AC43="","",'Mapa final SI'!AC43)</f>
        <v/>
      </c>
      <c r="J40" s="422" t="str">
        <f>IF('Mapa final SI'!AE43="","",'Mapa final SI'!AE43)</f>
        <v/>
      </c>
      <c r="K40" s="422" t="str">
        <f t="shared" si="0"/>
        <v/>
      </c>
      <c r="L40" s="422" t="str">
        <f>IF('Mapa final SI'!AH43="","",'Mapa final SI'!AH43)</f>
        <v/>
      </c>
      <c r="M40" s="346" t="str">
        <f>IF('Mapa final SI'!T43="","",'Mapa final SI'!T43)</f>
        <v/>
      </c>
      <c r="N40" s="417"/>
      <c r="O40" s="417"/>
      <c r="P40" s="417"/>
      <c r="Q40" s="415"/>
    </row>
    <row r="41" spans="1:17" ht="43.5" customHeight="1" x14ac:dyDescent="0.25">
      <c r="A41" s="118" t="s">
        <v>637</v>
      </c>
      <c r="B41" s="758"/>
      <c r="C41" s="760"/>
      <c r="D41" s="762"/>
      <c r="E41" s="760"/>
      <c r="F41" s="763"/>
      <c r="G41" s="763"/>
      <c r="H41" s="930"/>
      <c r="I41" s="422" t="str">
        <f>IF('Mapa final SI'!AC44="","",'Mapa final SI'!AC44)</f>
        <v/>
      </c>
      <c r="J41" s="422" t="str">
        <f>IF('Mapa final SI'!AE44="","",'Mapa final SI'!AE44)</f>
        <v/>
      </c>
      <c r="K41" s="422" t="str">
        <f t="shared" si="0"/>
        <v/>
      </c>
      <c r="L41" s="422" t="str">
        <f>IF('Mapa final SI'!AH44="","",'Mapa final SI'!AH44)</f>
        <v/>
      </c>
      <c r="M41" s="346" t="str">
        <f>IF('Mapa final SI'!T44="","",'Mapa final SI'!T44)</f>
        <v/>
      </c>
      <c r="N41" s="417"/>
      <c r="O41" s="417"/>
      <c r="P41" s="417"/>
      <c r="Q41" s="415"/>
    </row>
    <row r="42" spans="1:17" ht="43.5" customHeight="1" x14ac:dyDescent="0.25">
      <c r="A42" s="118" t="s">
        <v>638</v>
      </c>
      <c r="B42" s="758"/>
      <c r="C42" s="760"/>
      <c r="D42" s="762"/>
      <c r="E42" s="760"/>
      <c r="F42" s="763"/>
      <c r="G42" s="763"/>
      <c r="H42" s="930"/>
      <c r="I42" s="422" t="str">
        <f>IF('Mapa final SI'!AC45="","",'Mapa final SI'!AC45)</f>
        <v/>
      </c>
      <c r="J42" s="422" t="str">
        <f>IF('Mapa final SI'!AE45="","",'Mapa final SI'!AE45)</f>
        <v/>
      </c>
      <c r="K42" s="422" t="str">
        <f t="shared" si="0"/>
        <v/>
      </c>
      <c r="L42" s="422" t="str">
        <f>IF('Mapa final SI'!AH45="","",'Mapa final SI'!AH45)</f>
        <v/>
      </c>
      <c r="M42" s="346" t="str">
        <f>IF('Mapa final SI'!T45="","",'Mapa final SI'!T45)</f>
        <v/>
      </c>
      <c r="N42" s="417"/>
      <c r="O42" s="417"/>
      <c r="P42" s="417"/>
      <c r="Q42" s="415"/>
    </row>
    <row r="43" spans="1:17" ht="43.5" customHeight="1" x14ac:dyDescent="0.25">
      <c r="A43" s="118" t="s">
        <v>639</v>
      </c>
      <c r="B43" s="758"/>
      <c r="C43" s="760"/>
      <c r="D43" s="762"/>
      <c r="E43" s="760"/>
      <c r="F43" s="763"/>
      <c r="G43" s="763"/>
      <c r="H43" s="930"/>
      <c r="I43" s="422" t="str">
        <f>IF('Mapa final SI'!AC46="","",'Mapa final SI'!AC46)</f>
        <v/>
      </c>
      <c r="J43" s="422" t="str">
        <f>IF('Mapa final SI'!AE46="","",'Mapa final SI'!AE46)</f>
        <v/>
      </c>
      <c r="K43" s="422" t="str">
        <f t="shared" si="0"/>
        <v/>
      </c>
      <c r="L43" s="422" t="str">
        <f>IF('Mapa final SI'!AH46="","",'Mapa final SI'!AH46)</f>
        <v/>
      </c>
      <c r="M43" s="346" t="str">
        <f>IF('Mapa final SI'!T46="","",'Mapa final SI'!T46)</f>
        <v/>
      </c>
      <c r="N43" s="417"/>
      <c r="O43" s="417"/>
      <c r="P43" s="417"/>
      <c r="Q43" s="415"/>
    </row>
    <row r="44" spans="1:17" ht="43.5" customHeight="1" x14ac:dyDescent="0.25">
      <c r="A44" s="118" t="s">
        <v>640</v>
      </c>
      <c r="B44" s="758"/>
      <c r="C44" s="760"/>
      <c r="D44" s="762"/>
      <c r="E44" s="760"/>
      <c r="F44" s="763"/>
      <c r="G44" s="763"/>
      <c r="H44" s="930"/>
      <c r="I44" s="422" t="str">
        <f>IF('Mapa final SI'!AC47="","",'Mapa final SI'!AC47)</f>
        <v/>
      </c>
      <c r="J44" s="422" t="str">
        <f>IF('Mapa final SI'!AE47="","",'Mapa final SI'!AE47)</f>
        <v/>
      </c>
      <c r="K44" s="422" t="str">
        <f t="shared" si="0"/>
        <v/>
      </c>
      <c r="L44" s="422" t="str">
        <f>IF('Mapa final SI'!AH47="","",'Mapa final SI'!AH47)</f>
        <v/>
      </c>
      <c r="M44" s="346" t="str">
        <f>IF('Mapa final SI'!T47="","",'Mapa final SI'!T47)</f>
        <v/>
      </c>
      <c r="N44" s="417"/>
      <c r="O44" s="417"/>
      <c r="P44" s="417"/>
      <c r="Q44" s="415"/>
    </row>
    <row r="45" spans="1:17" ht="43.5" customHeight="1" x14ac:dyDescent="0.25">
      <c r="A45" s="118" t="s">
        <v>641</v>
      </c>
      <c r="B45" s="758"/>
      <c r="C45" s="760"/>
      <c r="D45" s="762"/>
      <c r="E45" s="760"/>
      <c r="F45" s="763"/>
      <c r="G45" s="763"/>
      <c r="H45" s="842"/>
      <c r="I45" s="422" t="str">
        <f>IF('Mapa final SI'!AC48="","",'Mapa final SI'!AC48)</f>
        <v/>
      </c>
      <c r="J45" s="422" t="str">
        <f>IF('Mapa final SI'!AE48="","",'Mapa final SI'!AE48)</f>
        <v/>
      </c>
      <c r="K45" s="422" t="str">
        <f t="shared" si="0"/>
        <v/>
      </c>
      <c r="L45" s="422" t="str">
        <f>IF('Mapa final SI'!AH48="","",'Mapa final SI'!AH48)</f>
        <v/>
      </c>
      <c r="M45" s="346" t="str">
        <f>IF('Mapa final SI'!T48="","",'Mapa final SI'!T48)</f>
        <v/>
      </c>
      <c r="N45" s="417"/>
      <c r="O45" s="417"/>
      <c r="P45" s="417"/>
      <c r="Q45" s="415"/>
    </row>
    <row r="46" spans="1:17" ht="43.5" customHeight="1" x14ac:dyDescent="0.25">
      <c r="A46" s="118" t="s">
        <v>642</v>
      </c>
      <c r="B46" s="757"/>
      <c r="C46" s="759" t="str">
        <f>IF('Mapa final SI'!G49="","",'Mapa final SI'!G49)</f>
        <v/>
      </c>
      <c r="D46" s="761"/>
      <c r="E46" s="759" t="str">
        <f>IF('Mapa final SI'!F49="","",'Mapa final SI'!F49)</f>
        <v/>
      </c>
      <c r="F46" s="841" t="str">
        <f>IF('Mapa final SI'!L49="","",'Mapa final SI'!L49)</f>
        <v/>
      </c>
      <c r="G46" s="841" t="str">
        <f>IF('Mapa final SI'!P49="","",'Mapa final SI'!P49)</f>
        <v/>
      </c>
      <c r="H46" s="930"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22" t="str">
        <f>IF('Mapa final SI'!AC49="","",'Mapa final SI'!AC49)</f>
        <v/>
      </c>
      <c r="J46" s="422" t="str">
        <f>IF('Mapa final SI'!AE49="","",'Mapa final SI'!AE49)</f>
        <v/>
      </c>
      <c r="K46" s="422" t="str">
        <f t="shared" si="0"/>
        <v/>
      </c>
      <c r="L46" s="422" t="str">
        <f>IF('Mapa final SI'!AH49="","",'Mapa final SI'!AH49)</f>
        <v/>
      </c>
      <c r="M46" s="346" t="str">
        <f>IF('Mapa final SI'!T49="","",'Mapa final SI'!T49)</f>
        <v/>
      </c>
      <c r="N46" s="417"/>
      <c r="O46" s="417"/>
      <c r="P46" s="417"/>
      <c r="Q46" s="415"/>
    </row>
    <row r="47" spans="1:17" ht="43.5" customHeight="1" x14ac:dyDescent="0.25">
      <c r="A47" s="118" t="s">
        <v>643</v>
      </c>
      <c r="B47" s="758"/>
      <c r="C47" s="760"/>
      <c r="D47" s="762"/>
      <c r="E47" s="760"/>
      <c r="F47" s="763"/>
      <c r="G47" s="763"/>
      <c r="H47" s="930"/>
      <c r="I47" s="422" t="str">
        <f>IF('Mapa final SI'!AC50="","",'Mapa final SI'!AC50)</f>
        <v/>
      </c>
      <c r="J47" s="422" t="str">
        <f>IF('Mapa final SI'!AE50="","",'Mapa final SI'!AE50)</f>
        <v/>
      </c>
      <c r="K47" s="422" t="str">
        <f t="shared" si="0"/>
        <v/>
      </c>
      <c r="L47" s="422" t="str">
        <f>IF('Mapa final SI'!AH50="","",'Mapa final SI'!AH50)</f>
        <v/>
      </c>
      <c r="M47" s="346" t="str">
        <f>IF('Mapa final SI'!T50="","",'Mapa final SI'!T50)</f>
        <v/>
      </c>
      <c r="N47" s="417"/>
      <c r="O47" s="417"/>
      <c r="P47" s="417"/>
      <c r="Q47" s="415"/>
    </row>
    <row r="48" spans="1:17" ht="43.5" customHeight="1" x14ac:dyDescent="0.25">
      <c r="A48" s="118" t="s">
        <v>644</v>
      </c>
      <c r="B48" s="758"/>
      <c r="C48" s="760"/>
      <c r="D48" s="762"/>
      <c r="E48" s="760"/>
      <c r="F48" s="763"/>
      <c r="G48" s="763"/>
      <c r="H48" s="930"/>
      <c r="I48" s="422" t="str">
        <f>IF('Mapa final SI'!AC51="","",'Mapa final SI'!AC51)</f>
        <v/>
      </c>
      <c r="J48" s="422" t="str">
        <f>IF('Mapa final SI'!AE51="","",'Mapa final SI'!AE51)</f>
        <v/>
      </c>
      <c r="K48" s="422" t="str">
        <f t="shared" si="0"/>
        <v/>
      </c>
      <c r="L48" s="422" t="str">
        <f>IF('Mapa final SI'!AH51="","",'Mapa final SI'!AH51)</f>
        <v/>
      </c>
      <c r="M48" s="346" t="str">
        <f>IF('Mapa final SI'!T51="","",'Mapa final SI'!T51)</f>
        <v/>
      </c>
      <c r="N48" s="417"/>
      <c r="O48" s="417"/>
      <c r="P48" s="417"/>
      <c r="Q48" s="415"/>
    </row>
    <row r="49" spans="1:17" ht="43.5" customHeight="1" x14ac:dyDescent="0.25">
      <c r="A49" s="118" t="s">
        <v>645</v>
      </c>
      <c r="B49" s="758"/>
      <c r="C49" s="760"/>
      <c r="D49" s="762"/>
      <c r="E49" s="760"/>
      <c r="F49" s="763"/>
      <c r="G49" s="763"/>
      <c r="H49" s="930"/>
      <c r="I49" s="422" t="str">
        <f>IF('Mapa final SI'!AC52="","",'Mapa final SI'!AC52)</f>
        <v/>
      </c>
      <c r="J49" s="422" t="str">
        <f>IF('Mapa final SI'!AE52="","",'Mapa final SI'!AE52)</f>
        <v/>
      </c>
      <c r="K49" s="422" t="str">
        <f t="shared" si="0"/>
        <v/>
      </c>
      <c r="L49" s="422" t="str">
        <f>IF('Mapa final SI'!AH52="","",'Mapa final SI'!AH52)</f>
        <v/>
      </c>
      <c r="M49" s="346" t="str">
        <f>IF('Mapa final SI'!T52="","",'Mapa final SI'!T52)</f>
        <v/>
      </c>
      <c r="N49" s="417"/>
      <c r="O49" s="417"/>
      <c r="P49" s="417"/>
      <c r="Q49" s="415"/>
    </row>
    <row r="50" spans="1:17" ht="43.5" customHeight="1" x14ac:dyDescent="0.25">
      <c r="A50" s="118" t="s">
        <v>646</v>
      </c>
      <c r="B50" s="758"/>
      <c r="C50" s="760"/>
      <c r="D50" s="762"/>
      <c r="E50" s="760"/>
      <c r="F50" s="763"/>
      <c r="G50" s="763"/>
      <c r="H50" s="930"/>
      <c r="I50" s="422" t="str">
        <f>IF('Mapa final SI'!AC53="","",'Mapa final SI'!AC53)</f>
        <v/>
      </c>
      <c r="J50" s="422" t="str">
        <f>IF('Mapa final SI'!AE53="","",'Mapa final SI'!AE53)</f>
        <v/>
      </c>
      <c r="K50" s="422" t="str">
        <f t="shared" si="0"/>
        <v/>
      </c>
      <c r="L50" s="422" t="str">
        <f>IF('Mapa final SI'!AH53="","",'Mapa final SI'!AH53)</f>
        <v/>
      </c>
      <c r="M50" s="346" t="str">
        <f>IF('Mapa final SI'!T53="","",'Mapa final SI'!T53)</f>
        <v/>
      </c>
      <c r="N50" s="417"/>
      <c r="O50" s="417"/>
      <c r="P50" s="417"/>
      <c r="Q50" s="415"/>
    </row>
    <row r="51" spans="1:17" ht="43.5" customHeight="1" x14ac:dyDescent="0.25">
      <c r="A51" s="118" t="s">
        <v>647</v>
      </c>
      <c r="B51" s="758"/>
      <c r="C51" s="760"/>
      <c r="D51" s="762"/>
      <c r="E51" s="760"/>
      <c r="F51" s="763"/>
      <c r="G51" s="763"/>
      <c r="H51" s="842"/>
      <c r="I51" s="422" t="str">
        <f>IF('Mapa final SI'!AC54="","",'Mapa final SI'!AC54)</f>
        <v/>
      </c>
      <c r="J51" s="422" t="str">
        <f>IF('Mapa final SI'!AE54="","",'Mapa final SI'!AE54)</f>
        <v/>
      </c>
      <c r="K51" s="422" t="str">
        <f t="shared" si="0"/>
        <v/>
      </c>
      <c r="L51" s="422" t="str">
        <f>IF('Mapa final SI'!AH54="","",'Mapa final SI'!AH54)</f>
        <v/>
      </c>
      <c r="M51" s="346" t="str">
        <f>IF('Mapa final SI'!T54="","",'Mapa final SI'!T54)</f>
        <v/>
      </c>
      <c r="N51" s="417"/>
      <c r="O51" s="417"/>
      <c r="P51" s="417"/>
      <c r="Q51" s="415"/>
    </row>
    <row r="52" spans="1:17" ht="43.5" customHeight="1" x14ac:dyDescent="0.25">
      <c r="A52" s="118" t="s">
        <v>648</v>
      </c>
      <c r="B52" s="757"/>
      <c r="C52" s="759" t="str">
        <f>IF('Mapa final SI'!G55="","",'Mapa final SI'!G55)</f>
        <v/>
      </c>
      <c r="D52" s="761"/>
      <c r="E52" s="759" t="str">
        <f>IF('Mapa final SI'!F55="","",'Mapa final SI'!F55)</f>
        <v/>
      </c>
      <c r="F52" s="841" t="str">
        <f>IF('Mapa final SI'!L55="","",'Mapa final SI'!L55)</f>
        <v/>
      </c>
      <c r="G52" s="841" t="str">
        <f>IF('Mapa final SI'!P55="","",'Mapa final SI'!P55)</f>
        <v/>
      </c>
      <c r="H52" s="930"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22" t="str">
        <f>IF('Mapa final SI'!AC55="","",'Mapa final SI'!AC55)</f>
        <v/>
      </c>
      <c r="J52" s="422" t="str">
        <f>IF('Mapa final SI'!AE55="","",'Mapa final SI'!AE55)</f>
        <v/>
      </c>
      <c r="K52" s="422" t="str">
        <f t="shared" si="0"/>
        <v/>
      </c>
      <c r="L52" s="422" t="str">
        <f>IF('Mapa final SI'!AH55="","",'Mapa final SI'!AH55)</f>
        <v/>
      </c>
      <c r="M52" s="346" t="str">
        <f>IF('Mapa final SI'!T55="","",'Mapa final SI'!T55)</f>
        <v/>
      </c>
      <c r="N52" s="417"/>
      <c r="O52" s="417"/>
      <c r="P52" s="417"/>
      <c r="Q52" s="415"/>
    </row>
    <row r="53" spans="1:17" ht="43.5" customHeight="1" x14ac:dyDescent="0.25">
      <c r="A53" s="118" t="s">
        <v>649</v>
      </c>
      <c r="B53" s="758"/>
      <c r="C53" s="760"/>
      <c r="D53" s="762"/>
      <c r="E53" s="760"/>
      <c r="F53" s="763"/>
      <c r="G53" s="763"/>
      <c r="H53" s="930"/>
      <c r="I53" s="422" t="str">
        <f>IF('Mapa final SI'!AC56="","",'Mapa final SI'!AC56)</f>
        <v/>
      </c>
      <c r="J53" s="422" t="str">
        <f>IF('Mapa final SI'!AE56="","",'Mapa final SI'!AE56)</f>
        <v/>
      </c>
      <c r="K53" s="422" t="str">
        <f t="shared" si="0"/>
        <v/>
      </c>
      <c r="L53" s="422" t="str">
        <f>IF('Mapa final SI'!AH56="","",'Mapa final SI'!AH56)</f>
        <v/>
      </c>
      <c r="M53" s="346" t="str">
        <f>IF('Mapa final SI'!T56="","",'Mapa final SI'!T56)</f>
        <v/>
      </c>
      <c r="N53" s="417"/>
      <c r="O53" s="417"/>
      <c r="P53" s="417"/>
      <c r="Q53" s="415"/>
    </row>
    <row r="54" spans="1:17" ht="43.5" customHeight="1" x14ac:dyDescent="0.25">
      <c r="A54" s="118" t="s">
        <v>650</v>
      </c>
      <c r="B54" s="758"/>
      <c r="C54" s="760"/>
      <c r="D54" s="762"/>
      <c r="E54" s="760"/>
      <c r="F54" s="763"/>
      <c r="G54" s="763"/>
      <c r="H54" s="930"/>
      <c r="I54" s="422" t="str">
        <f>IF('Mapa final SI'!AC57="","",'Mapa final SI'!AC57)</f>
        <v/>
      </c>
      <c r="J54" s="422" t="str">
        <f>IF('Mapa final SI'!AE57="","",'Mapa final SI'!AE57)</f>
        <v/>
      </c>
      <c r="K54" s="422" t="str">
        <f t="shared" si="0"/>
        <v/>
      </c>
      <c r="L54" s="422" t="str">
        <f>IF('Mapa final SI'!AH57="","",'Mapa final SI'!AH57)</f>
        <v/>
      </c>
      <c r="M54" s="346" t="str">
        <f>IF('Mapa final SI'!T57="","",'Mapa final SI'!T57)</f>
        <v/>
      </c>
      <c r="N54" s="417"/>
      <c r="O54" s="417"/>
      <c r="P54" s="417"/>
      <c r="Q54" s="415"/>
    </row>
    <row r="55" spans="1:17" ht="43.5" customHeight="1" x14ac:dyDescent="0.25">
      <c r="A55" s="118" t="s">
        <v>651</v>
      </c>
      <c r="B55" s="758"/>
      <c r="C55" s="760"/>
      <c r="D55" s="762"/>
      <c r="E55" s="760"/>
      <c r="F55" s="763"/>
      <c r="G55" s="763"/>
      <c r="H55" s="930"/>
      <c r="I55" s="422" t="str">
        <f>IF('Mapa final SI'!AC58="","",'Mapa final SI'!AC58)</f>
        <v/>
      </c>
      <c r="J55" s="422" t="str">
        <f>IF('Mapa final SI'!AE58="","",'Mapa final SI'!AE58)</f>
        <v/>
      </c>
      <c r="K55" s="422" t="str">
        <f t="shared" si="0"/>
        <v/>
      </c>
      <c r="L55" s="422" t="str">
        <f>IF('Mapa final SI'!AH58="","",'Mapa final SI'!AH58)</f>
        <v/>
      </c>
      <c r="M55" s="346" t="str">
        <f>IF('Mapa final SI'!T58="","",'Mapa final SI'!T58)</f>
        <v/>
      </c>
      <c r="N55" s="417"/>
      <c r="O55" s="417"/>
      <c r="P55" s="417"/>
      <c r="Q55" s="415"/>
    </row>
    <row r="56" spans="1:17" ht="43.5" customHeight="1" x14ac:dyDescent="0.25">
      <c r="A56" s="118" t="s">
        <v>652</v>
      </c>
      <c r="B56" s="758"/>
      <c r="C56" s="760"/>
      <c r="D56" s="762"/>
      <c r="E56" s="760"/>
      <c r="F56" s="763"/>
      <c r="G56" s="763"/>
      <c r="H56" s="930"/>
      <c r="I56" s="422" t="str">
        <f>IF('Mapa final SI'!AC59="","",'Mapa final SI'!AC59)</f>
        <v/>
      </c>
      <c r="J56" s="422" t="str">
        <f>IF('Mapa final SI'!AE59="","",'Mapa final SI'!AE59)</f>
        <v/>
      </c>
      <c r="K56" s="422" t="str">
        <f t="shared" si="0"/>
        <v/>
      </c>
      <c r="L56" s="422" t="str">
        <f>IF('Mapa final SI'!AH59="","",'Mapa final SI'!AH59)</f>
        <v/>
      </c>
      <c r="M56" s="346" t="str">
        <f>IF('Mapa final SI'!T59="","",'Mapa final SI'!T59)</f>
        <v/>
      </c>
      <c r="N56" s="417"/>
      <c r="O56" s="417"/>
      <c r="P56" s="417"/>
      <c r="Q56" s="415"/>
    </row>
    <row r="57" spans="1:17" ht="43.5" customHeight="1" x14ac:dyDescent="0.25">
      <c r="A57" s="118" t="s">
        <v>653</v>
      </c>
      <c r="B57" s="758"/>
      <c r="C57" s="760"/>
      <c r="D57" s="762"/>
      <c r="E57" s="760"/>
      <c r="F57" s="763"/>
      <c r="G57" s="763"/>
      <c r="H57" s="842"/>
      <c r="I57" s="422" t="str">
        <f>IF('Mapa final SI'!AC60="","",'Mapa final SI'!AC60)</f>
        <v/>
      </c>
      <c r="J57" s="422" t="str">
        <f>IF('Mapa final SI'!AE60="","",'Mapa final SI'!AE60)</f>
        <v/>
      </c>
      <c r="K57" s="422" t="str">
        <f t="shared" si="0"/>
        <v/>
      </c>
      <c r="L57" s="422" t="str">
        <f>IF('Mapa final SI'!AH60="","",'Mapa final SI'!AH60)</f>
        <v/>
      </c>
      <c r="M57" s="346" t="str">
        <f>IF('Mapa final SI'!T60="","",'Mapa final SI'!T60)</f>
        <v/>
      </c>
      <c r="N57" s="417"/>
      <c r="O57" s="417"/>
      <c r="P57" s="417"/>
      <c r="Q57" s="415"/>
    </row>
    <row r="58" spans="1:17" ht="43.5" customHeight="1" x14ac:dyDescent="0.25">
      <c r="A58" s="118" t="s">
        <v>654</v>
      </c>
      <c r="B58" s="757"/>
      <c r="C58" s="759" t="str">
        <f>IF('Mapa final SI'!G61="","",'Mapa final SI'!G61)</f>
        <v/>
      </c>
      <c r="D58" s="761"/>
      <c r="E58" s="759" t="str">
        <f>IF('Mapa final SI'!F61="","",'Mapa final SI'!F61)</f>
        <v/>
      </c>
      <c r="F58" s="841" t="str">
        <f>IF('Mapa final SI'!L61="","",'Mapa final SI'!L61)</f>
        <v/>
      </c>
      <c r="G58" s="841" t="str">
        <f>IF('Mapa final SI'!P61="","",'Mapa final SI'!P61)</f>
        <v/>
      </c>
      <c r="H58" s="930"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22" t="str">
        <f>IF('Mapa final SI'!AC61="","",'Mapa final SI'!AC61)</f>
        <v/>
      </c>
      <c r="J58" s="422" t="str">
        <f>IF('Mapa final SI'!AE61="","",'Mapa final SI'!AE61)</f>
        <v/>
      </c>
      <c r="K58" s="422" t="str">
        <f t="shared" si="0"/>
        <v/>
      </c>
      <c r="L58" s="422" t="str">
        <f>IF('Mapa final SI'!AH61="","",'Mapa final SI'!AH61)</f>
        <v/>
      </c>
      <c r="M58" s="346" t="str">
        <f>IF('Mapa final SI'!T61="","",'Mapa final SI'!T61)</f>
        <v/>
      </c>
      <c r="N58" s="417"/>
      <c r="O58" s="417"/>
      <c r="P58" s="417"/>
      <c r="Q58" s="415"/>
    </row>
    <row r="59" spans="1:17" ht="43.5" customHeight="1" x14ac:dyDescent="0.25">
      <c r="A59" s="118" t="s">
        <v>655</v>
      </c>
      <c r="B59" s="758"/>
      <c r="C59" s="760"/>
      <c r="D59" s="762"/>
      <c r="E59" s="760"/>
      <c r="F59" s="763"/>
      <c r="G59" s="763"/>
      <c r="H59" s="930"/>
      <c r="I59" s="422" t="str">
        <f>IF('Mapa final SI'!AC62="","",'Mapa final SI'!AC62)</f>
        <v/>
      </c>
      <c r="J59" s="422" t="str">
        <f>IF('Mapa final SI'!AE62="","",'Mapa final SI'!AE62)</f>
        <v/>
      </c>
      <c r="K59" s="422" t="str">
        <f t="shared" si="0"/>
        <v/>
      </c>
      <c r="L59" s="422" t="str">
        <f>IF('Mapa final SI'!AH62="","",'Mapa final SI'!AH62)</f>
        <v/>
      </c>
      <c r="M59" s="346" t="str">
        <f>IF('Mapa final SI'!T62="","",'Mapa final SI'!T62)</f>
        <v/>
      </c>
      <c r="N59" s="417"/>
      <c r="O59" s="417"/>
      <c r="P59" s="417"/>
      <c r="Q59" s="415"/>
    </row>
    <row r="60" spans="1:17" ht="43.5" customHeight="1" x14ac:dyDescent="0.25">
      <c r="A60" s="118" t="s">
        <v>656</v>
      </c>
      <c r="B60" s="758"/>
      <c r="C60" s="760"/>
      <c r="D60" s="762"/>
      <c r="E60" s="760"/>
      <c r="F60" s="763"/>
      <c r="G60" s="763"/>
      <c r="H60" s="930"/>
      <c r="I60" s="422" t="str">
        <f>IF('Mapa final SI'!AC63="","",'Mapa final SI'!AC63)</f>
        <v/>
      </c>
      <c r="J60" s="422" t="str">
        <f>IF('Mapa final SI'!AE63="","",'Mapa final SI'!AE63)</f>
        <v/>
      </c>
      <c r="K60" s="422" t="str">
        <f t="shared" si="0"/>
        <v/>
      </c>
      <c r="L60" s="422" t="str">
        <f>IF('Mapa final SI'!AH63="","",'Mapa final SI'!AH63)</f>
        <v/>
      </c>
      <c r="M60" s="346" t="str">
        <f>IF('Mapa final SI'!T63="","",'Mapa final SI'!T63)</f>
        <v/>
      </c>
      <c r="N60" s="417"/>
      <c r="O60" s="417"/>
      <c r="P60" s="417"/>
      <c r="Q60" s="415"/>
    </row>
    <row r="61" spans="1:17" ht="43.5" customHeight="1" x14ac:dyDescent="0.25">
      <c r="A61" s="118" t="s">
        <v>657</v>
      </c>
      <c r="B61" s="758"/>
      <c r="C61" s="760"/>
      <c r="D61" s="762"/>
      <c r="E61" s="760"/>
      <c r="F61" s="763"/>
      <c r="G61" s="763"/>
      <c r="H61" s="930"/>
      <c r="I61" s="422" t="str">
        <f>IF('Mapa final SI'!AC64="","",'Mapa final SI'!AC64)</f>
        <v/>
      </c>
      <c r="J61" s="422" t="str">
        <f>IF('Mapa final SI'!AE64="","",'Mapa final SI'!AE64)</f>
        <v/>
      </c>
      <c r="K61" s="422" t="str">
        <f t="shared" si="0"/>
        <v/>
      </c>
      <c r="L61" s="422" t="str">
        <f>IF('Mapa final SI'!AH64="","",'Mapa final SI'!AH64)</f>
        <v/>
      </c>
      <c r="M61" s="346" t="str">
        <f>IF('Mapa final SI'!T64="","",'Mapa final SI'!T64)</f>
        <v/>
      </c>
      <c r="N61" s="417"/>
      <c r="O61" s="417"/>
      <c r="P61" s="417"/>
      <c r="Q61" s="415"/>
    </row>
    <row r="62" spans="1:17" ht="43.5" customHeight="1" x14ac:dyDescent="0.25">
      <c r="A62" s="118" t="s">
        <v>658</v>
      </c>
      <c r="B62" s="758"/>
      <c r="C62" s="760"/>
      <c r="D62" s="762"/>
      <c r="E62" s="760"/>
      <c r="F62" s="763"/>
      <c r="G62" s="763"/>
      <c r="H62" s="930"/>
      <c r="I62" s="422" t="str">
        <f>IF('Mapa final SI'!AC65="","",'Mapa final SI'!AC65)</f>
        <v/>
      </c>
      <c r="J62" s="422" t="str">
        <f>IF('Mapa final SI'!AE65="","",'Mapa final SI'!AE65)</f>
        <v/>
      </c>
      <c r="K62" s="422" t="str">
        <f t="shared" si="0"/>
        <v/>
      </c>
      <c r="L62" s="422" t="str">
        <f>IF('Mapa final SI'!AH65="","",'Mapa final SI'!AH65)</f>
        <v/>
      </c>
      <c r="M62" s="346" t="str">
        <f>IF('Mapa final SI'!T65="","",'Mapa final SI'!T65)</f>
        <v/>
      </c>
      <c r="N62" s="417"/>
      <c r="O62" s="417"/>
      <c r="P62" s="417"/>
      <c r="Q62" s="415"/>
    </row>
    <row r="63" spans="1:17" ht="43.5" customHeight="1" x14ac:dyDescent="0.25">
      <c r="A63" s="118" t="s">
        <v>659</v>
      </c>
      <c r="B63" s="758"/>
      <c r="C63" s="760"/>
      <c r="D63" s="762"/>
      <c r="E63" s="760"/>
      <c r="F63" s="763"/>
      <c r="G63" s="763"/>
      <c r="H63" s="842"/>
      <c r="I63" s="422" t="str">
        <f>IF('Mapa final SI'!AC66="","",'Mapa final SI'!AC66)</f>
        <v/>
      </c>
      <c r="J63" s="422" t="str">
        <f>IF('Mapa final SI'!AE66="","",'Mapa final SI'!AE66)</f>
        <v/>
      </c>
      <c r="K63" s="422" t="str">
        <f t="shared" si="0"/>
        <v/>
      </c>
      <c r="L63" s="422" t="str">
        <f>IF('Mapa final SI'!AH66="","",'Mapa final SI'!AH66)</f>
        <v/>
      </c>
      <c r="M63" s="346" t="str">
        <f>IF('Mapa final SI'!T66="","",'Mapa final SI'!T66)</f>
        <v/>
      </c>
      <c r="N63" s="417"/>
      <c r="O63" s="417"/>
      <c r="P63" s="417"/>
      <c r="Q63" s="415"/>
    </row>
    <row r="64" spans="1:17" ht="43.5" customHeight="1" x14ac:dyDescent="0.25">
      <c r="A64" s="118" t="s">
        <v>660</v>
      </c>
      <c r="B64" s="757"/>
      <c r="C64" s="759" t="str">
        <f>IF('Mapa final SI'!G67="","",'Mapa final SI'!G67)</f>
        <v/>
      </c>
      <c r="D64" s="761"/>
      <c r="E64" s="759" t="str">
        <f>IF('Mapa final SI'!F67="","",'Mapa final SI'!F67)</f>
        <v/>
      </c>
      <c r="F64" s="841" t="str">
        <f>IF('Mapa final SI'!L67="","",'Mapa final SI'!L67)</f>
        <v/>
      </c>
      <c r="G64" s="841" t="str">
        <f>IF('Mapa final SI'!P67="","",'Mapa final SI'!P67)</f>
        <v/>
      </c>
      <c r="H64" s="930"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22" t="str">
        <f>IF('Mapa final SI'!AC67="","",'Mapa final SI'!AC67)</f>
        <v/>
      </c>
      <c r="J64" s="422" t="str">
        <f>IF('Mapa final SI'!AE67="","",'Mapa final SI'!AE67)</f>
        <v/>
      </c>
      <c r="K64" s="422" t="str">
        <f t="shared" si="0"/>
        <v/>
      </c>
      <c r="L64" s="422" t="str">
        <f>IF('Mapa final SI'!AH67="","",'Mapa final SI'!AH67)</f>
        <v/>
      </c>
      <c r="M64" s="346" t="str">
        <f>IF('Mapa final SI'!T67="","",'Mapa final SI'!T67)</f>
        <v/>
      </c>
      <c r="N64" s="417"/>
      <c r="O64" s="417"/>
      <c r="P64" s="417"/>
      <c r="Q64" s="415"/>
    </row>
    <row r="65" spans="1:17" ht="43.5" customHeight="1" x14ac:dyDescent="0.25">
      <c r="A65" s="118" t="s">
        <v>661</v>
      </c>
      <c r="B65" s="758"/>
      <c r="C65" s="760"/>
      <c r="D65" s="762"/>
      <c r="E65" s="760"/>
      <c r="F65" s="763"/>
      <c r="G65" s="763"/>
      <c r="H65" s="930"/>
      <c r="I65" s="422" t="str">
        <f>IF('Mapa final SI'!AC68="","",'Mapa final SI'!AC68)</f>
        <v/>
      </c>
      <c r="J65" s="422" t="str">
        <f>IF('Mapa final SI'!AE68="","",'Mapa final SI'!AE68)</f>
        <v/>
      </c>
      <c r="K65" s="422" t="str">
        <f t="shared" si="0"/>
        <v/>
      </c>
      <c r="L65" s="422" t="str">
        <f>IF('Mapa final SI'!AH68="","",'Mapa final SI'!AH68)</f>
        <v/>
      </c>
      <c r="M65" s="346" t="str">
        <f>IF('Mapa final SI'!T68="","",'Mapa final SI'!T68)</f>
        <v/>
      </c>
      <c r="N65" s="417"/>
      <c r="O65" s="417"/>
      <c r="P65" s="417"/>
      <c r="Q65" s="415"/>
    </row>
    <row r="66" spans="1:17" ht="43.5" customHeight="1" x14ac:dyDescent="0.25">
      <c r="A66" s="118" t="s">
        <v>662</v>
      </c>
      <c r="B66" s="758"/>
      <c r="C66" s="760"/>
      <c r="D66" s="762"/>
      <c r="E66" s="760"/>
      <c r="F66" s="763"/>
      <c r="G66" s="763"/>
      <c r="H66" s="930"/>
      <c r="I66" s="422" t="str">
        <f>IF('Mapa final SI'!AC69="","",'Mapa final SI'!AC69)</f>
        <v/>
      </c>
      <c r="J66" s="422" t="str">
        <f>IF('Mapa final SI'!AE69="","",'Mapa final SI'!AE69)</f>
        <v/>
      </c>
      <c r="K66" s="422" t="str">
        <f t="shared" si="0"/>
        <v/>
      </c>
      <c r="L66" s="422" t="str">
        <f>IF('Mapa final SI'!AH69="","",'Mapa final SI'!AH69)</f>
        <v/>
      </c>
      <c r="M66" s="346" t="str">
        <f>IF('Mapa final SI'!T69="","",'Mapa final SI'!T69)</f>
        <v/>
      </c>
      <c r="N66" s="417"/>
      <c r="O66" s="417"/>
      <c r="P66" s="417"/>
      <c r="Q66" s="415"/>
    </row>
    <row r="67" spans="1:17" ht="43.5" customHeight="1" x14ac:dyDescent="0.25">
      <c r="A67" s="118" t="s">
        <v>663</v>
      </c>
      <c r="B67" s="758"/>
      <c r="C67" s="760"/>
      <c r="D67" s="762"/>
      <c r="E67" s="760"/>
      <c r="F67" s="763"/>
      <c r="G67" s="763"/>
      <c r="H67" s="930"/>
      <c r="I67" s="422" t="str">
        <f>IF('Mapa final SI'!AC70="","",'Mapa final SI'!AC70)</f>
        <v/>
      </c>
      <c r="J67" s="422" t="str">
        <f>IF('Mapa final SI'!AE70="","",'Mapa final SI'!AE70)</f>
        <v/>
      </c>
      <c r="K67" s="422" t="str">
        <f t="shared" si="0"/>
        <v/>
      </c>
      <c r="L67" s="422" t="str">
        <f>IF('Mapa final SI'!AH70="","",'Mapa final SI'!AH70)</f>
        <v/>
      </c>
      <c r="M67" s="346" t="str">
        <f>IF('Mapa final SI'!T70="","",'Mapa final SI'!T70)</f>
        <v/>
      </c>
      <c r="N67" s="417"/>
      <c r="O67" s="417"/>
      <c r="P67" s="417"/>
      <c r="Q67" s="415"/>
    </row>
    <row r="68" spans="1:17" ht="43.5" customHeight="1" x14ac:dyDescent="0.25">
      <c r="A68" s="118" t="s">
        <v>664</v>
      </c>
      <c r="B68" s="758"/>
      <c r="C68" s="760"/>
      <c r="D68" s="762"/>
      <c r="E68" s="760"/>
      <c r="F68" s="763"/>
      <c r="G68" s="763"/>
      <c r="H68" s="930"/>
      <c r="I68" s="422" t="str">
        <f>IF('Mapa final SI'!AC71="","",'Mapa final SI'!AC71)</f>
        <v/>
      </c>
      <c r="J68" s="422" t="str">
        <f>IF('Mapa final SI'!AE71="","",'Mapa final SI'!AE71)</f>
        <v/>
      </c>
      <c r="K68" s="422" t="str">
        <f t="shared" si="0"/>
        <v/>
      </c>
      <c r="L68" s="422" t="str">
        <f>IF('Mapa final SI'!AH71="","",'Mapa final SI'!AH71)</f>
        <v/>
      </c>
      <c r="M68" s="346" t="str">
        <f>IF('Mapa final SI'!T71="","",'Mapa final SI'!T71)</f>
        <v/>
      </c>
      <c r="N68" s="417"/>
      <c r="O68" s="417"/>
      <c r="P68" s="417"/>
      <c r="Q68" s="415"/>
    </row>
    <row r="69" spans="1:17" ht="43.5" customHeight="1" x14ac:dyDescent="0.25">
      <c r="A69" s="118" t="s">
        <v>665</v>
      </c>
      <c r="B69" s="758"/>
      <c r="C69" s="760"/>
      <c r="D69" s="762"/>
      <c r="E69" s="760"/>
      <c r="F69" s="763"/>
      <c r="G69" s="763"/>
      <c r="H69" s="842"/>
      <c r="I69" s="422" t="str">
        <f>IF('Mapa final SI'!AC72="","",'Mapa final SI'!AC72)</f>
        <v/>
      </c>
      <c r="J69" s="422" t="str">
        <f>IF('Mapa final SI'!AE72="","",'Mapa final SI'!AE72)</f>
        <v/>
      </c>
      <c r="K69" s="422"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22" t="str">
        <f>IF('Mapa final SI'!AH72="","",'Mapa final SI'!AH72)</f>
        <v/>
      </c>
      <c r="M69" s="346" t="str">
        <f>IF('Mapa final SI'!T72="","",'Mapa final SI'!T72)</f>
        <v/>
      </c>
      <c r="N69" s="417"/>
      <c r="O69" s="417"/>
      <c r="P69" s="417"/>
      <c r="Q69" s="415"/>
    </row>
    <row r="70" spans="1:17" ht="43.5" customHeight="1" x14ac:dyDescent="0.25">
      <c r="A70" s="118" t="s">
        <v>666</v>
      </c>
      <c r="B70" s="757"/>
      <c r="C70" s="759" t="str">
        <f>IF('Mapa final SI'!G73="","",'Mapa final SI'!G73)</f>
        <v/>
      </c>
      <c r="D70" s="761"/>
      <c r="E70" s="759" t="str">
        <f>IF('Mapa final SI'!F73="","",'Mapa final SI'!F73)</f>
        <v/>
      </c>
      <c r="F70" s="841" t="str">
        <f>IF('Mapa final SI'!L73="","",'Mapa final SI'!L73)</f>
        <v/>
      </c>
      <c r="G70" s="841" t="str">
        <f>IF('Mapa final SI'!P73="","",'Mapa final SI'!P73)</f>
        <v/>
      </c>
      <c r="H70" s="930"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22" t="str">
        <f>IF('Mapa final SI'!AC73="","",'Mapa final SI'!AC73)</f>
        <v/>
      </c>
      <c r="J70" s="422" t="str">
        <f>IF('Mapa final SI'!AE73="","",'Mapa final SI'!AE73)</f>
        <v/>
      </c>
      <c r="K70" s="422" t="str">
        <f t="shared" si="1"/>
        <v/>
      </c>
      <c r="L70" s="422" t="str">
        <f>IF('Mapa final SI'!AH73="","",'Mapa final SI'!AH73)</f>
        <v/>
      </c>
      <c r="M70" s="346" t="str">
        <f>IF('Mapa final SI'!T73="","",'Mapa final SI'!T73)</f>
        <v/>
      </c>
      <c r="N70" s="417"/>
      <c r="O70" s="417"/>
      <c r="P70" s="417"/>
      <c r="Q70" s="415"/>
    </row>
    <row r="71" spans="1:17" ht="43.5" customHeight="1" x14ac:dyDescent="0.25">
      <c r="A71" s="118" t="s">
        <v>667</v>
      </c>
      <c r="B71" s="758"/>
      <c r="C71" s="760"/>
      <c r="D71" s="762"/>
      <c r="E71" s="760"/>
      <c r="F71" s="763"/>
      <c r="G71" s="763"/>
      <c r="H71" s="930"/>
      <c r="I71" s="422" t="str">
        <f>IF('Mapa final SI'!AC74="","",'Mapa final SI'!AC74)</f>
        <v/>
      </c>
      <c r="J71" s="422" t="str">
        <f>IF('Mapa final SI'!AE74="","",'Mapa final SI'!AE74)</f>
        <v/>
      </c>
      <c r="K71" s="422" t="str">
        <f t="shared" si="1"/>
        <v/>
      </c>
      <c r="L71" s="422" t="str">
        <f>IF('Mapa final SI'!AH74="","",'Mapa final SI'!AH74)</f>
        <v/>
      </c>
      <c r="M71" s="346" t="str">
        <f>IF('Mapa final SI'!T74="","",'Mapa final SI'!T74)</f>
        <v/>
      </c>
      <c r="N71" s="417"/>
      <c r="O71" s="417"/>
      <c r="P71" s="417"/>
      <c r="Q71" s="415"/>
    </row>
    <row r="72" spans="1:17" ht="43.5" customHeight="1" x14ac:dyDescent="0.25">
      <c r="A72" s="118" t="s">
        <v>668</v>
      </c>
      <c r="B72" s="758"/>
      <c r="C72" s="760"/>
      <c r="D72" s="762"/>
      <c r="E72" s="760"/>
      <c r="F72" s="763"/>
      <c r="G72" s="763"/>
      <c r="H72" s="930"/>
      <c r="I72" s="422" t="str">
        <f>IF('Mapa final SI'!AC75="","",'Mapa final SI'!AC75)</f>
        <v/>
      </c>
      <c r="J72" s="422" t="str">
        <f>IF('Mapa final SI'!AE75="","",'Mapa final SI'!AE75)</f>
        <v/>
      </c>
      <c r="K72" s="422" t="str">
        <f t="shared" si="1"/>
        <v/>
      </c>
      <c r="L72" s="422" t="str">
        <f>IF('Mapa final SI'!AH75="","",'Mapa final SI'!AH75)</f>
        <v/>
      </c>
      <c r="M72" s="346" t="str">
        <f>IF('Mapa final SI'!T75="","",'Mapa final SI'!T75)</f>
        <v/>
      </c>
      <c r="N72" s="417"/>
      <c r="O72" s="417"/>
      <c r="P72" s="417"/>
      <c r="Q72" s="415"/>
    </row>
    <row r="73" spans="1:17" ht="43.5" customHeight="1" x14ac:dyDescent="0.25">
      <c r="A73" s="118" t="s">
        <v>669</v>
      </c>
      <c r="B73" s="758"/>
      <c r="C73" s="760"/>
      <c r="D73" s="762"/>
      <c r="E73" s="760"/>
      <c r="F73" s="763"/>
      <c r="G73" s="763"/>
      <c r="H73" s="930"/>
      <c r="I73" s="422" t="str">
        <f>IF('Mapa final SI'!AC76="","",'Mapa final SI'!AC76)</f>
        <v/>
      </c>
      <c r="J73" s="422" t="str">
        <f>IF('Mapa final SI'!AE76="","",'Mapa final SI'!AE76)</f>
        <v/>
      </c>
      <c r="K73" s="422" t="str">
        <f t="shared" si="1"/>
        <v/>
      </c>
      <c r="L73" s="422" t="str">
        <f>IF('Mapa final SI'!AH76="","",'Mapa final SI'!AH76)</f>
        <v/>
      </c>
      <c r="M73" s="346" t="str">
        <f>IF('Mapa final SI'!T76="","",'Mapa final SI'!T76)</f>
        <v/>
      </c>
      <c r="N73" s="417"/>
      <c r="O73" s="417"/>
      <c r="P73" s="417"/>
      <c r="Q73" s="415"/>
    </row>
    <row r="74" spans="1:17" ht="43.5" customHeight="1" x14ac:dyDescent="0.25">
      <c r="A74" s="118" t="s">
        <v>670</v>
      </c>
      <c r="B74" s="758"/>
      <c r="C74" s="760"/>
      <c r="D74" s="762"/>
      <c r="E74" s="760"/>
      <c r="F74" s="763"/>
      <c r="G74" s="763"/>
      <c r="H74" s="930"/>
      <c r="I74" s="422" t="str">
        <f>IF('Mapa final SI'!AC77="","",'Mapa final SI'!AC77)</f>
        <v/>
      </c>
      <c r="J74" s="422" t="str">
        <f>IF('Mapa final SI'!AE77="","",'Mapa final SI'!AE77)</f>
        <v/>
      </c>
      <c r="K74" s="422" t="str">
        <f t="shared" si="1"/>
        <v/>
      </c>
      <c r="L74" s="422" t="str">
        <f>IF('Mapa final SI'!AH77="","",'Mapa final SI'!AH77)</f>
        <v/>
      </c>
      <c r="M74" s="346" t="str">
        <f>IF('Mapa final SI'!T77="","",'Mapa final SI'!T77)</f>
        <v/>
      </c>
      <c r="N74" s="417"/>
      <c r="O74" s="417"/>
      <c r="P74" s="417"/>
      <c r="Q74" s="415"/>
    </row>
    <row r="75" spans="1:17" ht="43.5" customHeight="1" x14ac:dyDescent="0.25">
      <c r="A75" s="118" t="s">
        <v>671</v>
      </c>
      <c r="B75" s="758"/>
      <c r="C75" s="760"/>
      <c r="D75" s="762"/>
      <c r="E75" s="760"/>
      <c r="F75" s="763"/>
      <c r="G75" s="763"/>
      <c r="H75" s="842"/>
      <c r="I75" s="422" t="str">
        <f>IF('Mapa final SI'!AC78="","",'Mapa final SI'!AC78)</f>
        <v/>
      </c>
      <c r="J75" s="422" t="str">
        <f>IF('Mapa final SI'!AE78="","",'Mapa final SI'!AE78)</f>
        <v/>
      </c>
      <c r="K75" s="422" t="str">
        <f t="shared" si="1"/>
        <v/>
      </c>
      <c r="L75" s="422" t="str">
        <f>IF('Mapa final SI'!AH78="","",'Mapa final SI'!AH78)</f>
        <v/>
      </c>
      <c r="M75" s="346" t="str">
        <f>IF('Mapa final SI'!T78="","",'Mapa final SI'!T78)</f>
        <v/>
      </c>
      <c r="N75" s="417"/>
      <c r="O75" s="417"/>
      <c r="P75" s="417"/>
      <c r="Q75" s="415"/>
    </row>
    <row r="76" spans="1:17" ht="43.5" customHeight="1" x14ac:dyDescent="0.25">
      <c r="A76" s="118" t="s">
        <v>672</v>
      </c>
      <c r="B76" s="757"/>
      <c r="C76" s="759" t="str">
        <f>IF('Mapa final SI'!G79="","",'Mapa final SI'!G79)</f>
        <v/>
      </c>
      <c r="D76" s="761"/>
      <c r="E76" s="759" t="str">
        <f>IF('Mapa final SI'!F79="","",'Mapa final SI'!F79)</f>
        <v/>
      </c>
      <c r="F76" s="841" t="str">
        <f>IF('Mapa final SI'!L79="","",'Mapa final SI'!L79)</f>
        <v/>
      </c>
      <c r="G76" s="841" t="str">
        <f>IF('Mapa final SI'!P79="","",'Mapa final SI'!P79)</f>
        <v/>
      </c>
      <c r="H76" s="930"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22" t="str">
        <f>IF('Mapa final SI'!AC79="","",'Mapa final SI'!AC79)</f>
        <v/>
      </c>
      <c r="J76" s="422" t="str">
        <f>IF('Mapa final SI'!AE79="","",'Mapa final SI'!AE79)</f>
        <v/>
      </c>
      <c r="K76" s="422" t="str">
        <f t="shared" si="1"/>
        <v/>
      </c>
      <c r="L76" s="422" t="str">
        <f>IF('Mapa final SI'!AH79="","",'Mapa final SI'!AH79)</f>
        <v/>
      </c>
      <c r="M76" s="346" t="str">
        <f>IF('Mapa final SI'!T79="","",'Mapa final SI'!T79)</f>
        <v/>
      </c>
      <c r="N76" s="417"/>
      <c r="O76" s="417"/>
      <c r="P76" s="417"/>
      <c r="Q76" s="415"/>
    </row>
    <row r="77" spans="1:17" ht="43.5" customHeight="1" x14ac:dyDescent="0.25">
      <c r="A77" s="118" t="s">
        <v>673</v>
      </c>
      <c r="B77" s="758"/>
      <c r="C77" s="760"/>
      <c r="D77" s="762"/>
      <c r="E77" s="760"/>
      <c r="F77" s="763"/>
      <c r="G77" s="763"/>
      <c r="H77" s="930"/>
      <c r="I77" s="422" t="str">
        <f>IF('Mapa final SI'!AC80="","",'Mapa final SI'!AC80)</f>
        <v/>
      </c>
      <c r="J77" s="422" t="str">
        <f>IF('Mapa final SI'!AE80="","",'Mapa final SI'!AE80)</f>
        <v/>
      </c>
      <c r="K77" s="422" t="str">
        <f t="shared" si="1"/>
        <v/>
      </c>
      <c r="L77" s="422" t="str">
        <f>IF('Mapa final SI'!AH80="","",'Mapa final SI'!AH80)</f>
        <v/>
      </c>
      <c r="M77" s="346" t="str">
        <f>IF('Mapa final SI'!T80="","",'Mapa final SI'!T80)</f>
        <v/>
      </c>
      <c r="N77" s="417"/>
      <c r="O77" s="417"/>
      <c r="P77" s="417"/>
      <c r="Q77" s="415"/>
    </row>
    <row r="78" spans="1:17" ht="43.5" customHeight="1" x14ac:dyDescent="0.25">
      <c r="A78" s="118" t="s">
        <v>674</v>
      </c>
      <c r="B78" s="758"/>
      <c r="C78" s="760"/>
      <c r="D78" s="762"/>
      <c r="E78" s="760"/>
      <c r="F78" s="763"/>
      <c r="G78" s="763"/>
      <c r="H78" s="930"/>
      <c r="I78" s="422" t="str">
        <f>IF('Mapa final SI'!AC81="","",'Mapa final SI'!AC81)</f>
        <v/>
      </c>
      <c r="J78" s="422" t="str">
        <f>IF('Mapa final SI'!AE81="","",'Mapa final SI'!AE81)</f>
        <v/>
      </c>
      <c r="K78" s="422" t="str">
        <f t="shared" si="1"/>
        <v/>
      </c>
      <c r="L78" s="422" t="str">
        <f>IF('Mapa final SI'!AH81="","",'Mapa final SI'!AH81)</f>
        <v/>
      </c>
      <c r="M78" s="346" t="str">
        <f>IF('Mapa final SI'!T81="","",'Mapa final SI'!T81)</f>
        <v/>
      </c>
      <c r="N78" s="417"/>
      <c r="O78" s="417"/>
      <c r="P78" s="417"/>
      <c r="Q78" s="415"/>
    </row>
    <row r="79" spans="1:17" ht="43.5" customHeight="1" x14ac:dyDescent="0.25">
      <c r="A79" s="118" t="s">
        <v>675</v>
      </c>
      <c r="B79" s="758"/>
      <c r="C79" s="760"/>
      <c r="D79" s="762"/>
      <c r="E79" s="760"/>
      <c r="F79" s="763"/>
      <c r="G79" s="763"/>
      <c r="H79" s="930"/>
      <c r="I79" s="422" t="str">
        <f>IF('Mapa final SI'!AC82="","",'Mapa final SI'!AC82)</f>
        <v/>
      </c>
      <c r="J79" s="422" t="str">
        <f>IF('Mapa final SI'!AE82="","",'Mapa final SI'!AE82)</f>
        <v/>
      </c>
      <c r="K79" s="422" t="str">
        <f t="shared" si="1"/>
        <v/>
      </c>
      <c r="L79" s="422" t="str">
        <f>IF('Mapa final SI'!AH82="","",'Mapa final SI'!AH82)</f>
        <v/>
      </c>
      <c r="M79" s="346" t="str">
        <f>IF('Mapa final SI'!T82="","",'Mapa final SI'!T82)</f>
        <v/>
      </c>
      <c r="N79" s="417"/>
      <c r="O79" s="417"/>
      <c r="P79" s="417"/>
      <c r="Q79" s="415"/>
    </row>
    <row r="80" spans="1:17" ht="43.5" customHeight="1" x14ac:dyDescent="0.25">
      <c r="A80" s="118" t="s">
        <v>676</v>
      </c>
      <c r="B80" s="758"/>
      <c r="C80" s="760"/>
      <c r="D80" s="762"/>
      <c r="E80" s="760"/>
      <c r="F80" s="763"/>
      <c r="G80" s="763"/>
      <c r="H80" s="930"/>
      <c r="I80" s="422" t="str">
        <f>IF('Mapa final SI'!AC83="","",'Mapa final SI'!AC83)</f>
        <v/>
      </c>
      <c r="J80" s="422" t="str">
        <f>IF('Mapa final SI'!AE83="","",'Mapa final SI'!AE83)</f>
        <v/>
      </c>
      <c r="K80" s="422" t="str">
        <f t="shared" si="1"/>
        <v/>
      </c>
      <c r="L80" s="422" t="str">
        <f>IF('Mapa final SI'!AH83="","",'Mapa final SI'!AH83)</f>
        <v/>
      </c>
      <c r="M80" s="346" t="str">
        <f>IF('Mapa final SI'!T83="","",'Mapa final SI'!T83)</f>
        <v/>
      </c>
      <c r="N80" s="417"/>
      <c r="O80" s="417"/>
      <c r="P80" s="417"/>
      <c r="Q80" s="415"/>
    </row>
    <row r="81" spans="1:17" ht="43.5" customHeight="1" x14ac:dyDescent="0.25">
      <c r="A81" s="118" t="s">
        <v>677</v>
      </c>
      <c r="B81" s="758"/>
      <c r="C81" s="760"/>
      <c r="D81" s="762"/>
      <c r="E81" s="760"/>
      <c r="F81" s="763"/>
      <c r="G81" s="763"/>
      <c r="H81" s="842"/>
      <c r="I81" s="422" t="str">
        <f>IF('Mapa final SI'!AC84="","",'Mapa final SI'!AC84)</f>
        <v/>
      </c>
      <c r="J81" s="422" t="str">
        <f>IF('Mapa final SI'!AE84="","",'Mapa final SI'!AE84)</f>
        <v/>
      </c>
      <c r="K81" s="422" t="str">
        <f t="shared" si="1"/>
        <v/>
      </c>
      <c r="L81" s="422" t="str">
        <f>IF('Mapa final SI'!AH84="","",'Mapa final SI'!AH84)</f>
        <v/>
      </c>
      <c r="M81" s="346" t="str">
        <f>IF('Mapa final SI'!T84="","",'Mapa final SI'!T84)</f>
        <v/>
      </c>
      <c r="N81" s="417"/>
      <c r="O81" s="417"/>
      <c r="P81" s="417"/>
      <c r="Q81" s="415"/>
    </row>
    <row r="82" spans="1:17" ht="43.5" customHeight="1" x14ac:dyDescent="0.25">
      <c r="A82" s="118" t="s">
        <v>678</v>
      </c>
      <c r="B82" s="757"/>
      <c r="C82" s="759" t="str">
        <f>IF('Mapa final SI'!G85="","",'Mapa final SI'!G85)</f>
        <v/>
      </c>
      <c r="D82" s="761"/>
      <c r="E82" s="759" t="str">
        <f>IF('Mapa final SI'!F85="","",'Mapa final SI'!F85)</f>
        <v/>
      </c>
      <c r="F82" s="841" t="str">
        <f>IF('Mapa final SI'!L85="","",'Mapa final SI'!L85)</f>
        <v/>
      </c>
      <c r="G82" s="841" t="str">
        <f>IF('Mapa final SI'!P85="","",'Mapa final SI'!P85)</f>
        <v/>
      </c>
      <c r="H82" s="930"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22" t="str">
        <f>IF('Mapa final SI'!AC85="","",'Mapa final SI'!AC85)</f>
        <v/>
      </c>
      <c r="J82" s="422" t="str">
        <f>IF('Mapa final SI'!AE85="","",'Mapa final SI'!AE85)</f>
        <v/>
      </c>
      <c r="K82" s="422" t="str">
        <f t="shared" si="1"/>
        <v/>
      </c>
      <c r="L82" s="422" t="str">
        <f>IF('Mapa final SI'!AH85="","",'Mapa final SI'!AH85)</f>
        <v/>
      </c>
      <c r="M82" s="346" t="str">
        <f>IF('Mapa final SI'!T85="","",'Mapa final SI'!T85)</f>
        <v/>
      </c>
      <c r="N82" s="417"/>
      <c r="O82" s="417"/>
      <c r="P82" s="417"/>
      <c r="Q82" s="415"/>
    </row>
    <row r="83" spans="1:17" ht="43.5" customHeight="1" x14ac:dyDescent="0.25">
      <c r="A83" s="118" t="s">
        <v>679</v>
      </c>
      <c r="B83" s="758"/>
      <c r="C83" s="760"/>
      <c r="D83" s="762"/>
      <c r="E83" s="760"/>
      <c r="F83" s="763"/>
      <c r="G83" s="763"/>
      <c r="H83" s="930"/>
      <c r="I83" s="422" t="str">
        <f>IF('Mapa final SI'!AC86="","",'Mapa final SI'!AC86)</f>
        <v/>
      </c>
      <c r="J83" s="422" t="str">
        <f>IF('Mapa final SI'!AE86="","",'Mapa final SI'!AE86)</f>
        <v/>
      </c>
      <c r="K83" s="422" t="str">
        <f t="shared" si="1"/>
        <v/>
      </c>
      <c r="L83" s="422" t="str">
        <f>IF('Mapa final SI'!AH86="","",'Mapa final SI'!AH86)</f>
        <v/>
      </c>
      <c r="M83" s="346" t="str">
        <f>IF('Mapa final SI'!T86="","",'Mapa final SI'!T86)</f>
        <v/>
      </c>
      <c r="N83" s="417"/>
      <c r="O83" s="417"/>
      <c r="P83" s="417"/>
      <c r="Q83" s="415"/>
    </row>
    <row r="84" spans="1:17" ht="43.5" customHeight="1" x14ac:dyDescent="0.25">
      <c r="A84" s="118" t="s">
        <v>680</v>
      </c>
      <c r="B84" s="758"/>
      <c r="C84" s="760"/>
      <c r="D84" s="762"/>
      <c r="E84" s="760"/>
      <c r="F84" s="763"/>
      <c r="G84" s="763"/>
      <c r="H84" s="930"/>
      <c r="I84" s="422" t="str">
        <f>IF('Mapa final SI'!AC87="","",'Mapa final SI'!AC87)</f>
        <v/>
      </c>
      <c r="J84" s="422" t="str">
        <f>IF('Mapa final SI'!AE87="","",'Mapa final SI'!AE87)</f>
        <v/>
      </c>
      <c r="K84" s="422" t="str">
        <f t="shared" si="1"/>
        <v/>
      </c>
      <c r="L84" s="422" t="str">
        <f>IF('Mapa final SI'!AH87="","",'Mapa final SI'!AH87)</f>
        <v/>
      </c>
      <c r="M84" s="346" t="str">
        <f>IF('Mapa final SI'!T87="","",'Mapa final SI'!T87)</f>
        <v/>
      </c>
      <c r="N84" s="417"/>
      <c r="O84" s="417"/>
      <c r="P84" s="417"/>
      <c r="Q84" s="415"/>
    </row>
    <row r="85" spans="1:17" ht="43.5" customHeight="1" x14ac:dyDescent="0.25">
      <c r="A85" s="118" t="s">
        <v>681</v>
      </c>
      <c r="B85" s="758"/>
      <c r="C85" s="760"/>
      <c r="D85" s="762"/>
      <c r="E85" s="760"/>
      <c r="F85" s="763"/>
      <c r="G85" s="763"/>
      <c r="H85" s="930"/>
      <c r="I85" s="422" t="str">
        <f>IF('Mapa final SI'!AC88="","",'Mapa final SI'!AC88)</f>
        <v/>
      </c>
      <c r="J85" s="422" t="str">
        <f>IF('Mapa final SI'!AE88="","",'Mapa final SI'!AE88)</f>
        <v/>
      </c>
      <c r="K85" s="422" t="str">
        <f t="shared" si="1"/>
        <v/>
      </c>
      <c r="L85" s="422" t="str">
        <f>IF('Mapa final SI'!AH88="","",'Mapa final SI'!AH88)</f>
        <v/>
      </c>
      <c r="M85" s="346" t="str">
        <f>IF('Mapa final SI'!T88="","",'Mapa final SI'!T88)</f>
        <v/>
      </c>
      <c r="N85" s="417"/>
      <c r="O85" s="417"/>
      <c r="P85" s="417"/>
      <c r="Q85" s="415"/>
    </row>
    <row r="86" spans="1:17" ht="43.5" customHeight="1" x14ac:dyDescent="0.25">
      <c r="A86" s="118" t="s">
        <v>682</v>
      </c>
      <c r="B86" s="758"/>
      <c r="C86" s="760"/>
      <c r="D86" s="762"/>
      <c r="E86" s="760"/>
      <c r="F86" s="763"/>
      <c r="G86" s="763"/>
      <c r="H86" s="930"/>
      <c r="I86" s="422" t="str">
        <f>IF('Mapa final SI'!AC89="","",'Mapa final SI'!AC89)</f>
        <v/>
      </c>
      <c r="J86" s="422" t="str">
        <f>IF('Mapa final SI'!AE89="","",'Mapa final SI'!AE89)</f>
        <v/>
      </c>
      <c r="K86" s="422" t="str">
        <f t="shared" si="1"/>
        <v/>
      </c>
      <c r="L86" s="422" t="str">
        <f>IF('Mapa final SI'!AH89="","",'Mapa final SI'!AH89)</f>
        <v/>
      </c>
      <c r="M86" s="346" t="str">
        <f>IF('Mapa final SI'!T89="","",'Mapa final SI'!T89)</f>
        <v/>
      </c>
      <c r="N86" s="417"/>
      <c r="O86" s="417"/>
      <c r="P86" s="417"/>
      <c r="Q86" s="415"/>
    </row>
    <row r="87" spans="1:17" ht="43.5" customHeight="1" x14ac:dyDescent="0.25">
      <c r="A87" s="118" t="s">
        <v>683</v>
      </c>
      <c r="B87" s="758"/>
      <c r="C87" s="760"/>
      <c r="D87" s="762"/>
      <c r="E87" s="760"/>
      <c r="F87" s="763"/>
      <c r="G87" s="763"/>
      <c r="H87" s="842"/>
      <c r="I87" s="422" t="str">
        <f>IF('Mapa final SI'!AC90="","",'Mapa final SI'!AC90)</f>
        <v/>
      </c>
      <c r="J87" s="422" t="str">
        <f>IF('Mapa final SI'!AE90="","",'Mapa final SI'!AE90)</f>
        <v/>
      </c>
      <c r="K87" s="422" t="str">
        <f t="shared" si="1"/>
        <v/>
      </c>
      <c r="L87" s="422" t="str">
        <f>IF('Mapa final SI'!AH90="","",'Mapa final SI'!AH90)</f>
        <v/>
      </c>
      <c r="M87" s="346" t="str">
        <f>IF('Mapa final SI'!T90="","",'Mapa final SI'!T90)</f>
        <v/>
      </c>
      <c r="N87" s="417"/>
      <c r="O87" s="417"/>
      <c r="P87" s="417"/>
      <c r="Q87" s="415"/>
    </row>
    <row r="88" spans="1:17" ht="43.5" customHeight="1" x14ac:dyDescent="0.25">
      <c r="A88" s="118" t="s">
        <v>684</v>
      </c>
      <c r="B88" s="757"/>
      <c r="C88" s="759" t="str">
        <f>IF('Mapa final SI'!G91="","",'Mapa final SI'!G91)</f>
        <v/>
      </c>
      <c r="D88" s="761"/>
      <c r="E88" s="759" t="str">
        <f>IF('Mapa final SI'!F91="","",'Mapa final SI'!F91)</f>
        <v/>
      </c>
      <c r="F88" s="841" t="str">
        <f>IF('Mapa final SI'!L91="","",'Mapa final SI'!L91)</f>
        <v/>
      </c>
      <c r="G88" s="841" t="str">
        <f>IF('Mapa final SI'!P91="","",'Mapa final SI'!P91)</f>
        <v/>
      </c>
      <c r="H88" s="930"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22" t="str">
        <f>IF('Mapa final SI'!AC91="","",'Mapa final SI'!AC91)</f>
        <v/>
      </c>
      <c r="J88" s="422" t="str">
        <f>IF('Mapa final SI'!AE91="","",'Mapa final SI'!AE91)</f>
        <v/>
      </c>
      <c r="K88" s="422" t="str">
        <f t="shared" si="1"/>
        <v/>
      </c>
      <c r="L88" s="422" t="str">
        <f>IF('Mapa final SI'!AH91="","",'Mapa final SI'!AH91)</f>
        <v/>
      </c>
      <c r="M88" s="346" t="str">
        <f>IF('Mapa final SI'!T91="","",'Mapa final SI'!T91)</f>
        <v/>
      </c>
      <c r="N88" s="417"/>
      <c r="O88" s="417"/>
      <c r="P88" s="417"/>
      <c r="Q88" s="415"/>
    </row>
    <row r="89" spans="1:17" ht="43.5" customHeight="1" x14ac:dyDescent="0.25">
      <c r="A89" s="118" t="s">
        <v>685</v>
      </c>
      <c r="B89" s="758"/>
      <c r="C89" s="760"/>
      <c r="D89" s="762"/>
      <c r="E89" s="760"/>
      <c r="F89" s="763"/>
      <c r="G89" s="763"/>
      <c r="H89" s="930"/>
      <c r="I89" s="422" t="str">
        <f>IF('Mapa final SI'!AC92="","",'Mapa final SI'!AC92)</f>
        <v/>
      </c>
      <c r="J89" s="422" t="str">
        <f>IF('Mapa final SI'!AE92="","",'Mapa final SI'!AE92)</f>
        <v/>
      </c>
      <c r="K89" s="422" t="str">
        <f t="shared" si="1"/>
        <v/>
      </c>
      <c r="L89" s="422" t="str">
        <f>IF('Mapa final SI'!AH92="","",'Mapa final SI'!AH92)</f>
        <v/>
      </c>
      <c r="M89" s="346" t="str">
        <f>IF('Mapa final SI'!T92="","",'Mapa final SI'!T92)</f>
        <v/>
      </c>
      <c r="N89" s="417"/>
      <c r="O89" s="417"/>
      <c r="P89" s="417"/>
      <c r="Q89" s="415"/>
    </row>
    <row r="90" spans="1:17" ht="43.5" customHeight="1" x14ac:dyDescent="0.25">
      <c r="A90" s="118" t="s">
        <v>686</v>
      </c>
      <c r="B90" s="758"/>
      <c r="C90" s="760"/>
      <c r="D90" s="762"/>
      <c r="E90" s="760"/>
      <c r="F90" s="763"/>
      <c r="G90" s="763"/>
      <c r="H90" s="930"/>
      <c r="I90" s="422" t="str">
        <f>IF('Mapa final SI'!AC93="","",'Mapa final SI'!AC93)</f>
        <v/>
      </c>
      <c r="J90" s="422" t="str">
        <f>IF('Mapa final SI'!AE93="","",'Mapa final SI'!AE93)</f>
        <v/>
      </c>
      <c r="K90" s="422" t="str">
        <f t="shared" si="1"/>
        <v/>
      </c>
      <c r="L90" s="422" t="str">
        <f>IF('Mapa final SI'!AH93="","",'Mapa final SI'!AH93)</f>
        <v/>
      </c>
      <c r="M90" s="346" t="str">
        <f>IF('Mapa final SI'!T93="","",'Mapa final SI'!T93)</f>
        <v/>
      </c>
      <c r="N90" s="417"/>
      <c r="O90" s="417"/>
      <c r="P90" s="417"/>
      <c r="Q90" s="415"/>
    </row>
    <row r="91" spans="1:17" ht="43.5" customHeight="1" x14ac:dyDescent="0.25">
      <c r="A91" s="118" t="s">
        <v>687</v>
      </c>
      <c r="B91" s="758"/>
      <c r="C91" s="760"/>
      <c r="D91" s="762"/>
      <c r="E91" s="760"/>
      <c r="F91" s="763"/>
      <c r="G91" s="763"/>
      <c r="H91" s="930"/>
      <c r="I91" s="422" t="str">
        <f>IF('Mapa final SI'!AC94="","",'Mapa final SI'!AC94)</f>
        <v/>
      </c>
      <c r="J91" s="422" t="str">
        <f>IF('Mapa final SI'!AE94="","",'Mapa final SI'!AE94)</f>
        <v/>
      </c>
      <c r="K91" s="422" t="str">
        <f t="shared" si="1"/>
        <v/>
      </c>
      <c r="L91" s="422" t="str">
        <f>IF('Mapa final SI'!AH94="","",'Mapa final SI'!AH94)</f>
        <v/>
      </c>
      <c r="M91" s="346" t="str">
        <f>IF('Mapa final SI'!T94="","",'Mapa final SI'!T94)</f>
        <v/>
      </c>
      <c r="N91" s="417"/>
      <c r="O91" s="417"/>
      <c r="P91" s="417"/>
      <c r="Q91" s="415"/>
    </row>
    <row r="92" spans="1:17" ht="43.5" customHeight="1" x14ac:dyDescent="0.25">
      <c r="A92" s="118" t="s">
        <v>688</v>
      </c>
      <c r="B92" s="758"/>
      <c r="C92" s="760"/>
      <c r="D92" s="762"/>
      <c r="E92" s="760"/>
      <c r="F92" s="763"/>
      <c r="G92" s="763"/>
      <c r="H92" s="930"/>
      <c r="I92" s="422" t="str">
        <f>IF('Mapa final SI'!AC95="","",'Mapa final SI'!AC95)</f>
        <v/>
      </c>
      <c r="J92" s="422" t="str">
        <f>IF('Mapa final SI'!AE95="","",'Mapa final SI'!AE95)</f>
        <v/>
      </c>
      <c r="K92" s="422" t="str">
        <f t="shared" si="1"/>
        <v/>
      </c>
      <c r="L92" s="422" t="str">
        <f>IF('Mapa final SI'!AH95="","",'Mapa final SI'!AH95)</f>
        <v/>
      </c>
      <c r="M92" s="346" t="str">
        <f>IF('Mapa final SI'!T95="","",'Mapa final SI'!T95)</f>
        <v/>
      </c>
      <c r="N92" s="417"/>
      <c r="O92" s="417"/>
      <c r="P92" s="417"/>
      <c r="Q92" s="415"/>
    </row>
    <row r="93" spans="1:17" ht="43.5" customHeight="1" x14ac:dyDescent="0.25">
      <c r="A93" s="118" t="s">
        <v>689</v>
      </c>
      <c r="B93" s="758"/>
      <c r="C93" s="760"/>
      <c r="D93" s="762"/>
      <c r="E93" s="760"/>
      <c r="F93" s="763"/>
      <c r="G93" s="763"/>
      <c r="H93" s="842"/>
      <c r="I93" s="422" t="str">
        <f>IF('Mapa final SI'!AC96="","",'Mapa final SI'!AC96)</f>
        <v/>
      </c>
      <c r="J93" s="422" t="str">
        <f>IF('Mapa final SI'!AE96="","",'Mapa final SI'!AE96)</f>
        <v/>
      </c>
      <c r="K93" s="422" t="str">
        <f t="shared" si="1"/>
        <v/>
      </c>
      <c r="L93" s="422" t="str">
        <f>IF('Mapa final SI'!AH96="","",'Mapa final SI'!AH96)</f>
        <v/>
      </c>
      <c r="M93" s="346" t="str">
        <f>IF('Mapa final SI'!T96="","",'Mapa final SI'!T96)</f>
        <v/>
      </c>
      <c r="N93" s="417"/>
      <c r="O93" s="417"/>
      <c r="P93" s="417"/>
      <c r="Q93" s="415"/>
    </row>
    <row r="94" spans="1:17" ht="43.5" customHeight="1" x14ac:dyDescent="0.25">
      <c r="A94" s="118" t="s">
        <v>690</v>
      </c>
      <c r="B94" s="757"/>
      <c r="C94" s="759" t="str">
        <f>IF('Mapa final SI'!G97="","",'Mapa final SI'!G97)</f>
        <v/>
      </c>
      <c r="D94" s="761"/>
      <c r="E94" s="759" t="str">
        <f>IF('Mapa final SI'!F97="","",'Mapa final SI'!F97)</f>
        <v/>
      </c>
      <c r="F94" s="841" t="str">
        <f>IF('Mapa final SI'!L97="","",'Mapa final SI'!L97)</f>
        <v/>
      </c>
      <c r="G94" s="841" t="str">
        <f>IF('Mapa final SI'!P97="","",'Mapa final SI'!P97)</f>
        <v/>
      </c>
      <c r="H94" s="930"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22" t="str">
        <f>IF('Mapa final SI'!AC97="","",'Mapa final SI'!AC97)</f>
        <v/>
      </c>
      <c r="J94" s="422" t="str">
        <f>IF('Mapa final SI'!AE97="","",'Mapa final SI'!AE97)</f>
        <v/>
      </c>
      <c r="K94" s="422" t="str">
        <f t="shared" si="1"/>
        <v/>
      </c>
      <c r="L94" s="422" t="str">
        <f>IF('Mapa final SI'!AH97="","",'Mapa final SI'!AH97)</f>
        <v/>
      </c>
      <c r="M94" s="346" t="str">
        <f>IF('Mapa final SI'!T97="","",'Mapa final SI'!T97)</f>
        <v/>
      </c>
      <c r="N94" s="417"/>
      <c r="O94" s="417"/>
      <c r="P94" s="417"/>
      <c r="Q94" s="415"/>
    </row>
    <row r="95" spans="1:17" ht="43.5" customHeight="1" x14ac:dyDescent="0.25">
      <c r="A95" s="118" t="s">
        <v>691</v>
      </c>
      <c r="B95" s="758"/>
      <c r="C95" s="760"/>
      <c r="D95" s="762"/>
      <c r="E95" s="760"/>
      <c r="F95" s="763"/>
      <c r="G95" s="763"/>
      <c r="H95" s="930"/>
      <c r="I95" s="422" t="str">
        <f>IF('Mapa final SI'!AC98="","",'Mapa final SI'!AC98)</f>
        <v/>
      </c>
      <c r="J95" s="422" t="str">
        <f>IF('Mapa final SI'!AE98="","",'Mapa final SI'!AE98)</f>
        <v/>
      </c>
      <c r="K95" s="422" t="str">
        <f t="shared" si="1"/>
        <v/>
      </c>
      <c r="L95" s="422" t="str">
        <f>IF('Mapa final SI'!AH98="","",'Mapa final SI'!AH98)</f>
        <v/>
      </c>
      <c r="M95" s="346" t="str">
        <f>IF('Mapa final SI'!T98="","",'Mapa final SI'!T98)</f>
        <v/>
      </c>
      <c r="N95" s="417"/>
      <c r="O95" s="417"/>
      <c r="P95" s="417"/>
      <c r="Q95" s="415"/>
    </row>
    <row r="96" spans="1:17" ht="43.5" customHeight="1" x14ac:dyDescent="0.25">
      <c r="A96" s="118" t="s">
        <v>692</v>
      </c>
      <c r="B96" s="758"/>
      <c r="C96" s="760"/>
      <c r="D96" s="762"/>
      <c r="E96" s="760"/>
      <c r="F96" s="763"/>
      <c r="G96" s="763"/>
      <c r="H96" s="930"/>
      <c r="I96" s="422" t="str">
        <f>IF('Mapa final SI'!AC99="","",'Mapa final SI'!AC99)</f>
        <v/>
      </c>
      <c r="J96" s="422" t="str">
        <f>IF('Mapa final SI'!AE99="","",'Mapa final SI'!AE99)</f>
        <v/>
      </c>
      <c r="K96" s="422" t="str">
        <f t="shared" si="1"/>
        <v/>
      </c>
      <c r="L96" s="422" t="str">
        <f>IF('Mapa final SI'!AH99="","",'Mapa final SI'!AH99)</f>
        <v/>
      </c>
      <c r="M96" s="346" t="str">
        <f>IF('Mapa final SI'!T99="","",'Mapa final SI'!T99)</f>
        <v/>
      </c>
      <c r="N96" s="417"/>
      <c r="O96" s="417"/>
      <c r="P96" s="417"/>
      <c r="Q96" s="415"/>
    </row>
    <row r="97" spans="1:17" ht="43.5" customHeight="1" x14ac:dyDescent="0.25">
      <c r="A97" s="118" t="s">
        <v>693</v>
      </c>
      <c r="B97" s="758"/>
      <c r="C97" s="760"/>
      <c r="D97" s="762"/>
      <c r="E97" s="760"/>
      <c r="F97" s="763"/>
      <c r="G97" s="763"/>
      <c r="H97" s="930"/>
      <c r="I97" s="422" t="str">
        <f>IF('Mapa final SI'!AC100="","",'Mapa final SI'!AC100)</f>
        <v/>
      </c>
      <c r="J97" s="422" t="str">
        <f>IF('Mapa final SI'!AE100="","",'Mapa final SI'!AE100)</f>
        <v/>
      </c>
      <c r="K97" s="422" t="str">
        <f t="shared" si="1"/>
        <v/>
      </c>
      <c r="L97" s="422" t="str">
        <f>IF('Mapa final SI'!AH100="","",'Mapa final SI'!AH100)</f>
        <v/>
      </c>
      <c r="M97" s="346" t="str">
        <f>IF('Mapa final SI'!T100="","",'Mapa final SI'!T100)</f>
        <v/>
      </c>
      <c r="N97" s="417"/>
      <c r="O97" s="417"/>
      <c r="P97" s="417"/>
      <c r="Q97" s="415"/>
    </row>
    <row r="98" spans="1:17" ht="43.5" customHeight="1" x14ac:dyDescent="0.25">
      <c r="A98" s="118" t="s">
        <v>694</v>
      </c>
      <c r="B98" s="758"/>
      <c r="C98" s="760"/>
      <c r="D98" s="762"/>
      <c r="E98" s="760"/>
      <c r="F98" s="763"/>
      <c r="G98" s="763"/>
      <c r="H98" s="930"/>
      <c r="I98" s="422" t="str">
        <f>IF('Mapa final SI'!AC101="","",'Mapa final SI'!AC101)</f>
        <v/>
      </c>
      <c r="J98" s="422" t="str">
        <f>IF('Mapa final SI'!AE101="","",'Mapa final SI'!AE101)</f>
        <v/>
      </c>
      <c r="K98" s="422" t="str">
        <f t="shared" si="1"/>
        <v/>
      </c>
      <c r="L98" s="422" t="str">
        <f>IF('Mapa final SI'!AH101="","",'Mapa final SI'!AH101)</f>
        <v/>
      </c>
      <c r="M98" s="346" t="str">
        <f>IF('Mapa final SI'!T101="","",'Mapa final SI'!T101)</f>
        <v/>
      </c>
      <c r="N98" s="417"/>
      <c r="O98" s="417"/>
      <c r="P98" s="417"/>
      <c r="Q98" s="415"/>
    </row>
    <row r="99" spans="1:17" ht="43.5" customHeight="1" x14ac:dyDescent="0.25">
      <c r="A99" s="118" t="s">
        <v>695</v>
      </c>
      <c r="B99" s="758"/>
      <c r="C99" s="760"/>
      <c r="D99" s="762"/>
      <c r="E99" s="760"/>
      <c r="F99" s="763"/>
      <c r="G99" s="763"/>
      <c r="H99" s="842"/>
      <c r="I99" s="422" t="str">
        <f>IF('Mapa final SI'!AC102="","",'Mapa final SI'!AC102)</f>
        <v/>
      </c>
      <c r="J99" s="422" t="str">
        <f>IF('Mapa final SI'!AE102="","",'Mapa final SI'!AE102)</f>
        <v/>
      </c>
      <c r="K99" s="422" t="str">
        <f t="shared" si="1"/>
        <v/>
      </c>
      <c r="L99" s="422" t="str">
        <f>IF('Mapa final SI'!AH102="","",'Mapa final SI'!AH102)</f>
        <v/>
      </c>
      <c r="M99" s="346" t="str">
        <f>IF('Mapa final SI'!T102="","",'Mapa final SI'!T102)</f>
        <v/>
      </c>
      <c r="N99" s="417"/>
      <c r="O99" s="417"/>
      <c r="P99" s="417"/>
      <c r="Q99" s="415"/>
    </row>
    <row r="100" spans="1:17" ht="43.5" customHeight="1" x14ac:dyDescent="0.25">
      <c r="A100" s="118" t="s">
        <v>696</v>
      </c>
      <c r="B100" s="757"/>
      <c r="C100" s="759" t="str">
        <f>IF('Mapa final SI'!G103="","",'Mapa final SI'!G103)</f>
        <v/>
      </c>
      <c r="D100" s="761"/>
      <c r="E100" s="759" t="str">
        <f>IF('Mapa final SI'!F103="","",'Mapa final SI'!F103)</f>
        <v/>
      </c>
      <c r="F100" s="841" t="str">
        <f>IF('Mapa final SI'!L103="","",'Mapa final SI'!L103)</f>
        <v/>
      </c>
      <c r="G100" s="841" t="str">
        <f>IF('Mapa final SI'!P103="","",'Mapa final SI'!P103)</f>
        <v/>
      </c>
      <c r="H100" s="930"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22" t="str">
        <f>IF('Mapa final SI'!AC103="","",'Mapa final SI'!AC103)</f>
        <v/>
      </c>
      <c r="J100" s="422" t="str">
        <f>IF('Mapa final SI'!AE103="","",'Mapa final SI'!AE103)</f>
        <v/>
      </c>
      <c r="K100" s="422" t="str">
        <f t="shared" si="1"/>
        <v/>
      </c>
      <c r="L100" s="422" t="str">
        <f>IF('Mapa final SI'!AH103="","",'Mapa final SI'!AH103)</f>
        <v/>
      </c>
      <c r="M100" s="346" t="str">
        <f>IF('Mapa final SI'!T103="","",'Mapa final SI'!T103)</f>
        <v/>
      </c>
      <c r="N100" s="417"/>
      <c r="O100" s="417"/>
      <c r="P100" s="417"/>
      <c r="Q100" s="415"/>
    </row>
    <row r="101" spans="1:17" ht="43.5" customHeight="1" x14ac:dyDescent="0.25">
      <c r="A101" s="118" t="s">
        <v>697</v>
      </c>
      <c r="B101" s="758"/>
      <c r="C101" s="760"/>
      <c r="D101" s="762"/>
      <c r="E101" s="760"/>
      <c r="F101" s="763"/>
      <c r="G101" s="763"/>
      <c r="H101" s="930"/>
      <c r="I101" s="422" t="str">
        <f>IF('Mapa final SI'!AC104="","",'Mapa final SI'!AC104)</f>
        <v/>
      </c>
      <c r="J101" s="422" t="str">
        <f>IF('Mapa final SI'!AE104="","",'Mapa final SI'!AE104)</f>
        <v/>
      </c>
      <c r="K101" s="422" t="str">
        <f t="shared" si="1"/>
        <v/>
      </c>
      <c r="L101" s="422" t="str">
        <f>IF('Mapa final SI'!AH104="","",'Mapa final SI'!AH104)</f>
        <v/>
      </c>
      <c r="M101" s="346" t="str">
        <f>IF('Mapa final SI'!T104="","",'Mapa final SI'!T104)</f>
        <v/>
      </c>
      <c r="N101" s="417"/>
      <c r="O101" s="417"/>
      <c r="P101" s="417"/>
      <c r="Q101" s="415"/>
    </row>
    <row r="102" spans="1:17" ht="43.5" customHeight="1" x14ac:dyDescent="0.25">
      <c r="A102" s="118" t="s">
        <v>698</v>
      </c>
      <c r="B102" s="758"/>
      <c r="C102" s="760"/>
      <c r="D102" s="762"/>
      <c r="E102" s="760"/>
      <c r="F102" s="763"/>
      <c r="G102" s="763"/>
      <c r="H102" s="930"/>
      <c r="I102" s="422" t="str">
        <f>IF('Mapa final SI'!AC105="","",'Mapa final SI'!AC105)</f>
        <v/>
      </c>
      <c r="J102" s="422" t="str">
        <f>IF('Mapa final SI'!AE105="","",'Mapa final SI'!AE105)</f>
        <v/>
      </c>
      <c r="K102" s="422" t="str">
        <f t="shared" si="1"/>
        <v/>
      </c>
      <c r="L102" s="422" t="str">
        <f>IF('Mapa final SI'!AH105="","",'Mapa final SI'!AH105)</f>
        <v/>
      </c>
      <c r="M102" s="346" t="str">
        <f>IF('Mapa final SI'!T105="","",'Mapa final SI'!T105)</f>
        <v/>
      </c>
      <c r="N102" s="417"/>
      <c r="O102" s="417"/>
      <c r="P102" s="417"/>
      <c r="Q102" s="415"/>
    </row>
    <row r="103" spans="1:17" ht="43.5" customHeight="1" x14ac:dyDescent="0.25">
      <c r="A103" s="118" t="s">
        <v>699</v>
      </c>
      <c r="B103" s="758"/>
      <c r="C103" s="760"/>
      <c r="D103" s="762"/>
      <c r="E103" s="760"/>
      <c r="F103" s="763"/>
      <c r="G103" s="763"/>
      <c r="H103" s="930"/>
      <c r="I103" s="422" t="str">
        <f>IF('Mapa final SI'!AC106="","",'Mapa final SI'!AC106)</f>
        <v/>
      </c>
      <c r="J103" s="422" t="str">
        <f>IF('Mapa final SI'!AE106="","",'Mapa final SI'!AE106)</f>
        <v/>
      </c>
      <c r="K103" s="422" t="str">
        <f t="shared" si="1"/>
        <v/>
      </c>
      <c r="L103" s="422" t="str">
        <f>IF('Mapa final SI'!AH106="","",'Mapa final SI'!AH106)</f>
        <v/>
      </c>
      <c r="M103" s="346" t="str">
        <f>IF('Mapa final SI'!T106="","",'Mapa final SI'!T106)</f>
        <v/>
      </c>
      <c r="N103" s="417"/>
      <c r="O103" s="417"/>
      <c r="P103" s="417"/>
      <c r="Q103" s="415"/>
    </row>
    <row r="104" spans="1:17" ht="43.5" customHeight="1" x14ac:dyDescent="0.25">
      <c r="A104" s="118" t="s">
        <v>700</v>
      </c>
      <c r="B104" s="758"/>
      <c r="C104" s="760"/>
      <c r="D104" s="762"/>
      <c r="E104" s="760"/>
      <c r="F104" s="763"/>
      <c r="G104" s="763"/>
      <c r="H104" s="930"/>
      <c r="I104" s="422" t="str">
        <f>IF('Mapa final SI'!AC107="","",'Mapa final SI'!AC107)</f>
        <v/>
      </c>
      <c r="J104" s="422" t="str">
        <f>IF('Mapa final SI'!AE107="","",'Mapa final SI'!AE107)</f>
        <v/>
      </c>
      <c r="K104" s="422" t="str">
        <f t="shared" si="1"/>
        <v/>
      </c>
      <c r="L104" s="422" t="str">
        <f>IF('Mapa final SI'!AH107="","",'Mapa final SI'!AH107)</f>
        <v/>
      </c>
      <c r="M104" s="346" t="str">
        <f>IF('Mapa final SI'!T107="","",'Mapa final SI'!T107)</f>
        <v/>
      </c>
      <c r="N104" s="417"/>
      <c r="O104" s="417"/>
      <c r="P104" s="417"/>
      <c r="Q104" s="415"/>
    </row>
    <row r="105" spans="1:17" ht="43.5" customHeight="1" x14ac:dyDescent="0.25">
      <c r="A105" s="118" t="s">
        <v>701</v>
      </c>
      <c r="B105" s="758"/>
      <c r="C105" s="760"/>
      <c r="D105" s="762"/>
      <c r="E105" s="760"/>
      <c r="F105" s="763"/>
      <c r="G105" s="763"/>
      <c r="H105" s="842"/>
      <c r="I105" s="422" t="str">
        <f>IF('Mapa final SI'!AC108="","",'Mapa final SI'!AC108)</f>
        <v/>
      </c>
      <c r="J105" s="422" t="str">
        <f>IF('Mapa final SI'!AE108="","",'Mapa final SI'!AE108)</f>
        <v/>
      </c>
      <c r="K105" s="422" t="str">
        <f t="shared" si="1"/>
        <v/>
      </c>
      <c r="L105" s="422" t="str">
        <f>IF('Mapa final SI'!AH108="","",'Mapa final SI'!AH108)</f>
        <v/>
      </c>
      <c r="M105" s="346" t="str">
        <f>IF('Mapa final SI'!T108="","",'Mapa final SI'!T108)</f>
        <v/>
      </c>
      <c r="N105" s="417"/>
      <c r="O105" s="417"/>
      <c r="P105" s="417"/>
      <c r="Q105" s="415"/>
    </row>
    <row r="106" spans="1:17" ht="43.5" customHeight="1" x14ac:dyDescent="0.25">
      <c r="A106" s="118" t="s">
        <v>702</v>
      </c>
      <c r="B106" s="757"/>
      <c r="C106" s="759" t="str">
        <f>IF('Mapa final SI'!G109="","",'Mapa final SI'!G109)</f>
        <v/>
      </c>
      <c r="D106" s="761"/>
      <c r="E106" s="759" t="str">
        <f>IF('Mapa final SI'!F109="","",'Mapa final SI'!F109)</f>
        <v/>
      </c>
      <c r="F106" s="841" t="str">
        <f>IF('Mapa final SI'!L109="","",'Mapa final SI'!L109)</f>
        <v/>
      </c>
      <c r="G106" s="841" t="str">
        <f>IF('Mapa final SI'!P109="","",'Mapa final SI'!P109)</f>
        <v/>
      </c>
      <c r="H106" s="930"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22" t="str">
        <f>IF('Mapa final SI'!AC109="","",'Mapa final SI'!AC109)</f>
        <v/>
      </c>
      <c r="J106" s="422" t="str">
        <f>IF('Mapa final SI'!AE109="","",'Mapa final SI'!AE109)</f>
        <v/>
      </c>
      <c r="K106" s="422" t="str">
        <f t="shared" si="1"/>
        <v/>
      </c>
      <c r="L106" s="422" t="str">
        <f>IF('Mapa final SI'!AH109="","",'Mapa final SI'!AH109)</f>
        <v/>
      </c>
      <c r="M106" s="346" t="str">
        <f>IF('Mapa final SI'!T109="","",'Mapa final SI'!T109)</f>
        <v/>
      </c>
      <c r="N106" s="417"/>
      <c r="O106" s="417"/>
      <c r="P106" s="417"/>
      <c r="Q106" s="415"/>
    </row>
    <row r="107" spans="1:17" ht="43.5" customHeight="1" x14ac:dyDescent="0.25">
      <c r="A107" s="118" t="s">
        <v>703</v>
      </c>
      <c r="B107" s="758"/>
      <c r="C107" s="760"/>
      <c r="D107" s="762"/>
      <c r="E107" s="760"/>
      <c r="F107" s="763"/>
      <c r="G107" s="763"/>
      <c r="H107" s="930"/>
      <c r="I107" s="422" t="str">
        <f>IF('Mapa final SI'!AC110="","",'Mapa final SI'!AC110)</f>
        <v/>
      </c>
      <c r="J107" s="422" t="str">
        <f>IF('Mapa final SI'!AE110="","",'Mapa final SI'!AE110)</f>
        <v/>
      </c>
      <c r="K107" s="422" t="str">
        <f t="shared" si="1"/>
        <v/>
      </c>
      <c r="L107" s="422" t="str">
        <f>IF('Mapa final SI'!AH110="","",'Mapa final SI'!AH110)</f>
        <v/>
      </c>
      <c r="M107" s="346" t="str">
        <f>IF('Mapa final SI'!T110="","",'Mapa final SI'!T110)</f>
        <v/>
      </c>
      <c r="N107" s="417"/>
      <c r="O107" s="417"/>
      <c r="P107" s="417"/>
      <c r="Q107" s="415"/>
    </row>
    <row r="108" spans="1:17" ht="43.5" customHeight="1" x14ac:dyDescent="0.25">
      <c r="A108" s="118" t="s">
        <v>704</v>
      </c>
      <c r="B108" s="758"/>
      <c r="C108" s="760"/>
      <c r="D108" s="762"/>
      <c r="E108" s="760"/>
      <c r="F108" s="763"/>
      <c r="G108" s="763"/>
      <c r="H108" s="930"/>
      <c r="I108" s="422" t="str">
        <f>IF('Mapa final SI'!AC111="","",'Mapa final SI'!AC111)</f>
        <v/>
      </c>
      <c r="J108" s="422" t="str">
        <f>IF('Mapa final SI'!AE111="","",'Mapa final SI'!AE111)</f>
        <v/>
      </c>
      <c r="K108" s="422" t="str">
        <f t="shared" si="1"/>
        <v/>
      </c>
      <c r="L108" s="422" t="str">
        <f>IF('Mapa final SI'!AH111="","",'Mapa final SI'!AH111)</f>
        <v/>
      </c>
      <c r="M108" s="346" t="str">
        <f>IF('Mapa final SI'!T111="","",'Mapa final SI'!T111)</f>
        <v/>
      </c>
      <c r="N108" s="417"/>
      <c r="O108" s="417"/>
      <c r="P108" s="417"/>
      <c r="Q108" s="415"/>
    </row>
    <row r="109" spans="1:17" ht="43.5" customHeight="1" x14ac:dyDescent="0.25">
      <c r="A109" s="118" t="s">
        <v>705</v>
      </c>
      <c r="B109" s="758"/>
      <c r="C109" s="760"/>
      <c r="D109" s="762"/>
      <c r="E109" s="760"/>
      <c r="F109" s="763"/>
      <c r="G109" s="763"/>
      <c r="H109" s="930"/>
      <c r="I109" s="422" t="str">
        <f>IF('Mapa final SI'!AC112="","",'Mapa final SI'!AC112)</f>
        <v/>
      </c>
      <c r="J109" s="422" t="str">
        <f>IF('Mapa final SI'!AE112="","",'Mapa final SI'!AE112)</f>
        <v/>
      </c>
      <c r="K109" s="422" t="str">
        <f t="shared" si="1"/>
        <v/>
      </c>
      <c r="L109" s="422" t="str">
        <f>IF('Mapa final SI'!AH112="","",'Mapa final SI'!AH112)</f>
        <v/>
      </c>
      <c r="M109" s="346" t="str">
        <f>IF('Mapa final SI'!T112="","",'Mapa final SI'!T112)</f>
        <v/>
      </c>
      <c r="N109" s="417"/>
      <c r="O109" s="417"/>
      <c r="P109" s="417"/>
      <c r="Q109" s="415"/>
    </row>
    <row r="110" spans="1:17" ht="43.5" customHeight="1" x14ac:dyDescent="0.25">
      <c r="A110" s="118" t="s">
        <v>706</v>
      </c>
      <c r="B110" s="758"/>
      <c r="C110" s="760"/>
      <c r="D110" s="762"/>
      <c r="E110" s="760"/>
      <c r="F110" s="763"/>
      <c r="G110" s="763"/>
      <c r="H110" s="930"/>
      <c r="I110" s="422" t="str">
        <f>IF('Mapa final SI'!AC113="","",'Mapa final SI'!AC113)</f>
        <v/>
      </c>
      <c r="J110" s="422" t="str">
        <f>IF('Mapa final SI'!AE113="","",'Mapa final SI'!AE113)</f>
        <v/>
      </c>
      <c r="K110" s="422" t="str">
        <f t="shared" si="1"/>
        <v/>
      </c>
      <c r="L110" s="422" t="str">
        <f>IF('Mapa final SI'!AH113="","",'Mapa final SI'!AH113)</f>
        <v/>
      </c>
      <c r="M110" s="346" t="str">
        <f>IF('Mapa final SI'!T113="","",'Mapa final SI'!T113)</f>
        <v/>
      </c>
      <c r="N110" s="417"/>
      <c r="O110" s="417"/>
      <c r="P110" s="417"/>
      <c r="Q110" s="415"/>
    </row>
    <row r="111" spans="1:17" ht="43.5" customHeight="1" x14ac:dyDescent="0.25">
      <c r="A111" s="118" t="s">
        <v>707</v>
      </c>
      <c r="B111" s="758"/>
      <c r="C111" s="760"/>
      <c r="D111" s="762"/>
      <c r="E111" s="760"/>
      <c r="F111" s="763"/>
      <c r="G111" s="763"/>
      <c r="H111" s="842"/>
      <c r="I111" s="422" t="str">
        <f>IF('Mapa final SI'!AC114="","",'Mapa final SI'!AC114)</f>
        <v/>
      </c>
      <c r="J111" s="422" t="str">
        <f>IF('Mapa final SI'!AE114="","",'Mapa final SI'!AE114)</f>
        <v/>
      </c>
      <c r="K111" s="422" t="str">
        <f t="shared" si="1"/>
        <v/>
      </c>
      <c r="L111" s="422" t="str">
        <f>IF('Mapa final SI'!AH114="","",'Mapa final SI'!AH114)</f>
        <v/>
      </c>
      <c r="M111" s="346" t="str">
        <f>IF('Mapa final SI'!T114="","",'Mapa final SI'!T114)</f>
        <v/>
      </c>
      <c r="N111" s="417"/>
      <c r="O111" s="417"/>
      <c r="P111" s="417"/>
      <c r="Q111" s="415"/>
    </row>
    <row r="112" spans="1:17" ht="43.5" customHeight="1" x14ac:dyDescent="0.25">
      <c r="A112" s="118" t="s">
        <v>708</v>
      </c>
      <c r="B112" s="757"/>
      <c r="C112" s="759" t="str">
        <f>IF('Mapa final SI'!G115="","",'Mapa final SI'!G115)</f>
        <v/>
      </c>
      <c r="D112" s="761"/>
      <c r="E112" s="759" t="str">
        <f>IF('Mapa final SI'!F115="","",'Mapa final SI'!F115)</f>
        <v/>
      </c>
      <c r="F112" s="841" t="str">
        <f>IF('Mapa final SI'!L115="","",'Mapa final SI'!L115)</f>
        <v/>
      </c>
      <c r="G112" s="841" t="str">
        <f>IF('Mapa final SI'!P115="","",'Mapa final SI'!P115)</f>
        <v/>
      </c>
      <c r="H112" s="930"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22" t="str">
        <f>IF('Mapa final SI'!AC115="","",'Mapa final SI'!AC115)</f>
        <v/>
      </c>
      <c r="J112" s="422" t="str">
        <f>IF('Mapa final SI'!AE115="","",'Mapa final SI'!AE115)</f>
        <v/>
      </c>
      <c r="K112" s="422" t="str">
        <f t="shared" si="1"/>
        <v/>
      </c>
      <c r="L112" s="422" t="str">
        <f>IF('Mapa final SI'!AH115="","",'Mapa final SI'!AH115)</f>
        <v/>
      </c>
      <c r="M112" s="346" t="str">
        <f>IF('Mapa final SI'!T115="","",'Mapa final SI'!T115)</f>
        <v/>
      </c>
      <c r="N112" s="417"/>
      <c r="O112" s="417"/>
      <c r="P112" s="417"/>
      <c r="Q112" s="415"/>
    </row>
    <row r="113" spans="1:17" ht="43.5" customHeight="1" x14ac:dyDescent="0.25">
      <c r="A113" s="118" t="s">
        <v>709</v>
      </c>
      <c r="B113" s="758"/>
      <c r="C113" s="760"/>
      <c r="D113" s="762"/>
      <c r="E113" s="760"/>
      <c r="F113" s="763"/>
      <c r="G113" s="763"/>
      <c r="H113" s="930"/>
      <c r="I113" s="422" t="str">
        <f>IF('Mapa final SI'!AC116="","",'Mapa final SI'!AC116)</f>
        <v/>
      </c>
      <c r="J113" s="422" t="str">
        <f>IF('Mapa final SI'!AE116="","",'Mapa final SI'!AE116)</f>
        <v/>
      </c>
      <c r="K113" s="422" t="str">
        <f t="shared" si="1"/>
        <v/>
      </c>
      <c r="L113" s="422" t="str">
        <f>IF('Mapa final SI'!AH116="","",'Mapa final SI'!AH116)</f>
        <v/>
      </c>
      <c r="M113" s="346" t="str">
        <f>IF('Mapa final SI'!T116="","",'Mapa final SI'!T116)</f>
        <v/>
      </c>
      <c r="N113" s="417"/>
      <c r="O113" s="417"/>
      <c r="P113" s="417"/>
      <c r="Q113" s="415"/>
    </row>
    <row r="114" spans="1:17" ht="43.5" customHeight="1" x14ac:dyDescent="0.25">
      <c r="A114" s="118" t="s">
        <v>710</v>
      </c>
      <c r="B114" s="758"/>
      <c r="C114" s="760"/>
      <c r="D114" s="762"/>
      <c r="E114" s="760"/>
      <c r="F114" s="763"/>
      <c r="G114" s="763"/>
      <c r="H114" s="930"/>
      <c r="I114" s="422" t="str">
        <f>IF('Mapa final SI'!AC117="","",'Mapa final SI'!AC117)</f>
        <v/>
      </c>
      <c r="J114" s="422" t="str">
        <f>IF('Mapa final SI'!AE117="","",'Mapa final SI'!AE117)</f>
        <v/>
      </c>
      <c r="K114" s="422" t="str">
        <f t="shared" si="1"/>
        <v/>
      </c>
      <c r="L114" s="422" t="str">
        <f>IF('Mapa final SI'!AH117="","",'Mapa final SI'!AH117)</f>
        <v/>
      </c>
      <c r="M114" s="346" t="str">
        <f>IF('Mapa final SI'!T117="","",'Mapa final SI'!T117)</f>
        <v/>
      </c>
      <c r="N114" s="417"/>
      <c r="O114" s="417"/>
      <c r="P114" s="417"/>
      <c r="Q114" s="415"/>
    </row>
    <row r="115" spans="1:17" ht="43.5" customHeight="1" x14ac:dyDescent="0.25">
      <c r="A115" s="118" t="s">
        <v>711</v>
      </c>
      <c r="B115" s="758"/>
      <c r="C115" s="760"/>
      <c r="D115" s="762"/>
      <c r="E115" s="760"/>
      <c r="F115" s="763"/>
      <c r="G115" s="763"/>
      <c r="H115" s="930"/>
      <c r="I115" s="422" t="str">
        <f>IF('Mapa final SI'!AC118="","",'Mapa final SI'!AC118)</f>
        <v/>
      </c>
      <c r="J115" s="422" t="str">
        <f>IF('Mapa final SI'!AE118="","",'Mapa final SI'!AE118)</f>
        <v/>
      </c>
      <c r="K115" s="422" t="str">
        <f t="shared" si="1"/>
        <v/>
      </c>
      <c r="L115" s="422" t="str">
        <f>IF('Mapa final SI'!AH118="","",'Mapa final SI'!AH118)</f>
        <v/>
      </c>
      <c r="M115" s="346" t="str">
        <f>IF('Mapa final SI'!T118="","",'Mapa final SI'!T118)</f>
        <v/>
      </c>
      <c r="N115" s="417"/>
      <c r="O115" s="417"/>
      <c r="P115" s="417"/>
      <c r="Q115" s="415"/>
    </row>
    <row r="116" spans="1:17" ht="43.5" customHeight="1" x14ac:dyDescent="0.25">
      <c r="A116" s="118" t="s">
        <v>712</v>
      </c>
      <c r="B116" s="758"/>
      <c r="C116" s="760"/>
      <c r="D116" s="762"/>
      <c r="E116" s="760"/>
      <c r="F116" s="763"/>
      <c r="G116" s="763"/>
      <c r="H116" s="930"/>
      <c r="I116" s="422" t="str">
        <f>IF('Mapa final SI'!AC119="","",'Mapa final SI'!AC119)</f>
        <v/>
      </c>
      <c r="J116" s="422" t="str">
        <f>IF('Mapa final SI'!AE119="","",'Mapa final SI'!AE119)</f>
        <v/>
      </c>
      <c r="K116" s="422" t="str">
        <f t="shared" si="1"/>
        <v/>
      </c>
      <c r="L116" s="422" t="str">
        <f>IF('Mapa final SI'!AH119="","",'Mapa final SI'!AH119)</f>
        <v/>
      </c>
      <c r="M116" s="346" t="str">
        <f>IF('Mapa final SI'!T119="","",'Mapa final SI'!T119)</f>
        <v/>
      </c>
      <c r="N116" s="417"/>
      <c r="O116" s="417"/>
      <c r="P116" s="417"/>
      <c r="Q116" s="415"/>
    </row>
    <row r="117" spans="1:17" ht="43.5" customHeight="1" x14ac:dyDescent="0.25">
      <c r="A117" s="118" t="s">
        <v>713</v>
      </c>
      <c r="B117" s="758"/>
      <c r="C117" s="760"/>
      <c r="D117" s="762"/>
      <c r="E117" s="760"/>
      <c r="F117" s="763"/>
      <c r="G117" s="763"/>
      <c r="H117" s="842"/>
      <c r="I117" s="422" t="str">
        <f>IF('Mapa final SI'!AC120="","",'Mapa final SI'!AC120)</f>
        <v/>
      </c>
      <c r="J117" s="422" t="str">
        <f>IF('Mapa final SI'!AE120="","",'Mapa final SI'!AE120)</f>
        <v/>
      </c>
      <c r="K117" s="422" t="str">
        <f t="shared" si="1"/>
        <v/>
      </c>
      <c r="L117" s="422" t="str">
        <f>IF('Mapa final SI'!AH120="","",'Mapa final SI'!AH120)</f>
        <v/>
      </c>
      <c r="M117" s="346" t="str">
        <f>IF('Mapa final SI'!T120="","",'Mapa final SI'!T120)</f>
        <v/>
      </c>
      <c r="N117" s="417"/>
      <c r="O117" s="417"/>
      <c r="P117" s="417"/>
      <c r="Q117" s="415"/>
    </row>
    <row r="118" spans="1:17" ht="43.5" customHeight="1" x14ac:dyDescent="0.25">
      <c r="A118" s="118" t="s">
        <v>714</v>
      </c>
      <c r="B118" s="757"/>
      <c r="C118" s="759" t="str">
        <f>IF('Mapa final SI'!G121="","",'Mapa final SI'!G121)</f>
        <v/>
      </c>
      <c r="D118" s="761"/>
      <c r="E118" s="759" t="str">
        <f>IF('Mapa final SI'!F121="","",'Mapa final SI'!F121)</f>
        <v/>
      </c>
      <c r="F118" s="841" t="str">
        <f>IF('Mapa final SI'!L121="","",'Mapa final SI'!L121)</f>
        <v/>
      </c>
      <c r="G118" s="841" t="str">
        <f>IF('Mapa final SI'!P121="","",'Mapa final SI'!P121)</f>
        <v/>
      </c>
      <c r="H118" s="930"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22" t="str">
        <f>IF('Mapa final SI'!AC121="","",'Mapa final SI'!AC121)</f>
        <v/>
      </c>
      <c r="J118" s="422" t="str">
        <f>IF('Mapa final SI'!AE121="","",'Mapa final SI'!AE121)</f>
        <v/>
      </c>
      <c r="K118" s="422" t="str">
        <f t="shared" si="1"/>
        <v/>
      </c>
      <c r="L118" s="422" t="str">
        <f>IF('Mapa final SI'!AH121="","",'Mapa final SI'!AH121)</f>
        <v/>
      </c>
      <c r="M118" s="346" t="str">
        <f>IF('Mapa final SI'!T121="","",'Mapa final SI'!T121)</f>
        <v/>
      </c>
      <c r="N118" s="417"/>
      <c r="O118" s="417"/>
      <c r="P118" s="417"/>
      <c r="Q118" s="415"/>
    </row>
    <row r="119" spans="1:17" ht="43.5" customHeight="1" x14ac:dyDescent="0.25">
      <c r="A119" s="118" t="s">
        <v>715</v>
      </c>
      <c r="B119" s="758"/>
      <c r="C119" s="760"/>
      <c r="D119" s="762"/>
      <c r="E119" s="760"/>
      <c r="F119" s="763"/>
      <c r="G119" s="763"/>
      <c r="H119" s="930"/>
      <c r="I119" s="422" t="str">
        <f>IF('Mapa final SI'!AC122="","",'Mapa final SI'!AC122)</f>
        <v/>
      </c>
      <c r="J119" s="422" t="str">
        <f>IF('Mapa final SI'!AE122="","",'Mapa final SI'!AE122)</f>
        <v/>
      </c>
      <c r="K119" s="422" t="str">
        <f t="shared" si="1"/>
        <v/>
      </c>
      <c r="L119" s="422" t="str">
        <f>IF('Mapa final SI'!AH122="","",'Mapa final SI'!AH122)</f>
        <v/>
      </c>
      <c r="M119" s="346" t="str">
        <f>IF('Mapa final SI'!T122="","",'Mapa final SI'!T122)</f>
        <v/>
      </c>
      <c r="N119" s="417"/>
      <c r="O119" s="417"/>
      <c r="P119" s="417"/>
      <c r="Q119" s="415"/>
    </row>
    <row r="120" spans="1:17" ht="43.5" customHeight="1" x14ac:dyDescent="0.25">
      <c r="A120" s="118" t="s">
        <v>716</v>
      </c>
      <c r="B120" s="758"/>
      <c r="C120" s="760"/>
      <c r="D120" s="762"/>
      <c r="E120" s="760"/>
      <c r="F120" s="763"/>
      <c r="G120" s="763"/>
      <c r="H120" s="930"/>
      <c r="I120" s="422" t="str">
        <f>IF('Mapa final SI'!AC123="","",'Mapa final SI'!AC123)</f>
        <v/>
      </c>
      <c r="J120" s="422" t="str">
        <f>IF('Mapa final SI'!AE123="","",'Mapa final SI'!AE123)</f>
        <v/>
      </c>
      <c r="K120" s="422" t="str">
        <f t="shared" si="1"/>
        <v/>
      </c>
      <c r="L120" s="422" t="str">
        <f>IF('Mapa final SI'!AH123="","",'Mapa final SI'!AH123)</f>
        <v/>
      </c>
      <c r="M120" s="346" t="str">
        <f>IF('Mapa final SI'!T123="","",'Mapa final SI'!T123)</f>
        <v/>
      </c>
      <c r="N120" s="417"/>
      <c r="O120" s="417"/>
      <c r="P120" s="417"/>
      <c r="Q120" s="415"/>
    </row>
    <row r="121" spans="1:17" ht="43.5" customHeight="1" x14ac:dyDescent="0.25">
      <c r="A121" s="118" t="s">
        <v>717</v>
      </c>
      <c r="B121" s="758"/>
      <c r="C121" s="760"/>
      <c r="D121" s="762"/>
      <c r="E121" s="760"/>
      <c r="F121" s="763"/>
      <c r="G121" s="763"/>
      <c r="H121" s="930"/>
      <c r="I121" s="422" t="str">
        <f>IF('Mapa final SI'!AC124="","",'Mapa final SI'!AC124)</f>
        <v/>
      </c>
      <c r="J121" s="422" t="str">
        <f>IF('Mapa final SI'!AE124="","",'Mapa final SI'!AE124)</f>
        <v/>
      </c>
      <c r="K121" s="422" t="str">
        <f t="shared" si="1"/>
        <v/>
      </c>
      <c r="L121" s="422" t="str">
        <f>IF('Mapa final SI'!AH124="","",'Mapa final SI'!AH124)</f>
        <v/>
      </c>
      <c r="M121" s="346" t="str">
        <f>IF('Mapa final SI'!T124="","",'Mapa final SI'!T124)</f>
        <v/>
      </c>
      <c r="N121" s="417"/>
      <c r="O121" s="417"/>
      <c r="P121" s="417"/>
      <c r="Q121" s="415"/>
    </row>
    <row r="122" spans="1:17" ht="43.5" customHeight="1" x14ac:dyDescent="0.25">
      <c r="A122" s="118" t="s">
        <v>718</v>
      </c>
      <c r="B122" s="758"/>
      <c r="C122" s="760"/>
      <c r="D122" s="762"/>
      <c r="E122" s="760"/>
      <c r="F122" s="763"/>
      <c r="G122" s="763"/>
      <c r="H122" s="930"/>
      <c r="I122" s="422" t="str">
        <f>IF('Mapa final SI'!AC125="","",'Mapa final SI'!AC125)</f>
        <v/>
      </c>
      <c r="J122" s="422" t="str">
        <f>IF('Mapa final SI'!AE125="","",'Mapa final SI'!AE125)</f>
        <v/>
      </c>
      <c r="K122" s="422" t="str">
        <f t="shared" si="1"/>
        <v/>
      </c>
      <c r="L122" s="422" t="str">
        <f>IF('Mapa final SI'!AH125="","",'Mapa final SI'!AH125)</f>
        <v/>
      </c>
      <c r="M122" s="346" t="str">
        <f>IF('Mapa final SI'!T125="","",'Mapa final SI'!T125)</f>
        <v/>
      </c>
      <c r="N122" s="417"/>
      <c r="O122" s="417"/>
      <c r="P122" s="417"/>
      <c r="Q122" s="415"/>
    </row>
    <row r="123" spans="1:17" ht="43.5" customHeight="1" x14ac:dyDescent="0.25">
      <c r="A123" s="118" t="s">
        <v>719</v>
      </c>
      <c r="B123" s="758"/>
      <c r="C123" s="760"/>
      <c r="D123" s="762"/>
      <c r="E123" s="760"/>
      <c r="F123" s="763"/>
      <c r="G123" s="763"/>
      <c r="H123" s="842"/>
      <c r="I123" s="422" t="str">
        <f>IF('Mapa final SI'!AC126="","",'Mapa final SI'!AC126)</f>
        <v/>
      </c>
      <c r="J123" s="422" t="str">
        <f>IF('Mapa final SI'!AE126="","",'Mapa final SI'!AE126)</f>
        <v/>
      </c>
      <c r="K123" s="422" t="str">
        <f t="shared" si="1"/>
        <v/>
      </c>
      <c r="L123" s="422" t="str">
        <f>IF('Mapa final SI'!AH126="","",'Mapa final SI'!AH126)</f>
        <v/>
      </c>
      <c r="M123" s="346" t="str">
        <f>IF('Mapa final SI'!T126="","",'Mapa final SI'!T126)</f>
        <v/>
      </c>
      <c r="N123" s="417"/>
      <c r="O123" s="417"/>
      <c r="P123" s="417"/>
      <c r="Q123" s="415"/>
    </row>
    <row r="124" spans="1:17" ht="43.5" customHeight="1" x14ac:dyDescent="0.25">
      <c r="A124" s="118" t="s">
        <v>720</v>
      </c>
      <c r="B124" s="757"/>
      <c r="C124" s="759" t="str">
        <f>IF('Mapa final SI'!G127="","",'Mapa final SI'!G127)</f>
        <v/>
      </c>
      <c r="D124" s="761"/>
      <c r="E124" s="759" t="str">
        <f>IF('Mapa final SI'!F127="","",'Mapa final SI'!F127)</f>
        <v/>
      </c>
      <c r="F124" s="841" t="str">
        <f>IF('Mapa final SI'!L127="","",'Mapa final SI'!L127)</f>
        <v/>
      </c>
      <c r="G124" s="841" t="str">
        <f>IF('Mapa final SI'!P127="","",'Mapa final SI'!P127)</f>
        <v/>
      </c>
      <c r="H124" s="930"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22" t="str">
        <f>IF('Mapa final SI'!AC127="","",'Mapa final SI'!AC127)</f>
        <v/>
      </c>
      <c r="J124" s="422" t="str">
        <f>IF('Mapa final SI'!AE127="","",'Mapa final SI'!AE127)</f>
        <v/>
      </c>
      <c r="K124" s="422" t="str">
        <f t="shared" si="1"/>
        <v/>
      </c>
      <c r="L124" s="422" t="str">
        <f>IF('Mapa final SI'!AH127="","",'Mapa final SI'!AH127)</f>
        <v/>
      </c>
      <c r="M124" s="346" t="str">
        <f>IF('Mapa final SI'!T127="","",'Mapa final SI'!T127)</f>
        <v/>
      </c>
      <c r="N124" s="417"/>
      <c r="O124" s="417"/>
      <c r="P124" s="417"/>
      <c r="Q124" s="415"/>
    </row>
    <row r="125" spans="1:17" ht="43.5" customHeight="1" x14ac:dyDescent="0.25">
      <c r="A125" s="118" t="s">
        <v>721</v>
      </c>
      <c r="B125" s="758"/>
      <c r="C125" s="760"/>
      <c r="D125" s="762"/>
      <c r="E125" s="760"/>
      <c r="F125" s="763"/>
      <c r="G125" s="763"/>
      <c r="H125" s="930"/>
      <c r="I125" s="422" t="str">
        <f>IF('Mapa final SI'!AC128="","",'Mapa final SI'!AC128)</f>
        <v/>
      </c>
      <c r="J125" s="422" t="str">
        <f>IF('Mapa final SI'!AE128="","",'Mapa final SI'!AE128)</f>
        <v/>
      </c>
      <c r="K125" s="422" t="str">
        <f t="shared" si="1"/>
        <v/>
      </c>
      <c r="L125" s="422" t="str">
        <f>IF('Mapa final SI'!AH128="","",'Mapa final SI'!AH128)</f>
        <v/>
      </c>
      <c r="M125" s="346" t="str">
        <f>IF('Mapa final SI'!T128="","",'Mapa final SI'!T128)</f>
        <v/>
      </c>
      <c r="N125" s="417"/>
      <c r="O125" s="417"/>
      <c r="P125" s="417"/>
      <c r="Q125" s="415"/>
    </row>
    <row r="126" spans="1:17" ht="43.5" customHeight="1" x14ac:dyDescent="0.25">
      <c r="A126" s="118" t="s">
        <v>722</v>
      </c>
      <c r="B126" s="758"/>
      <c r="C126" s="760"/>
      <c r="D126" s="762"/>
      <c r="E126" s="760"/>
      <c r="F126" s="763"/>
      <c r="G126" s="763"/>
      <c r="H126" s="930"/>
      <c r="I126" s="422" t="str">
        <f>IF('Mapa final SI'!AC129="","",'Mapa final SI'!AC129)</f>
        <v/>
      </c>
      <c r="J126" s="422" t="str">
        <f>IF('Mapa final SI'!AE129="","",'Mapa final SI'!AE129)</f>
        <v/>
      </c>
      <c r="K126" s="422" t="str">
        <f t="shared" si="1"/>
        <v/>
      </c>
      <c r="L126" s="422" t="str">
        <f>IF('Mapa final SI'!AH129="","",'Mapa final SI'!AH129)</f>
        <v/>
      </c>
      <c r="M126" s="346" t="str">
        <f>IF('Mapa final SI'!T129="","",'Mapa final SI'!T129)</f>
        <v/>
      </c>
      <c r="N126" s="417"/>
      <c r="O126" s="417"/>
      <c r="P126" s="417"/>
      <c r="Q126" s="415"/>
    </row>
    <row r="127" spans="1:17" ht="43.5" customHeight="1" x14ac:dyDescent="0.25">
      <c r="A127" s="118" t="s">
        <v>723</v>
      </c>
      <c r="B127" s="758"/>
      <c r="C127" s="760"/>
      <c r="D127" s="762"/>
      <c r="E127" s="760"/>
      <c r="F127" s="763"/>
      <c r="G127" s="763"/>
      <c r="H127" s="930"/>
      <c r="I127" s="422" t="str">
        <f>IF('Mapa final SI'!AC130="","",'Mapa final SI'!AC130)</f>
        <v/>
      </c>
      <c r="J127" s="422" t="str">
        <f>IF('Mapa final SI'!AE130="","",'Mapa final SI'!AE130)</f>
        <v/>
      </c>
      <c r="K127" s="422" t="str">
        <f t="shared" si="1"/>
        <v/>
      </c>
      <c r="L127" s="422" t="str">
        <f>IF('Mapa final SI'!AH130="","",'Mapa final SI'!AH130)</f>
        <v/>
      </c>
      <c r="M127" s="346" t="str">
        <f>IF('Mapa final SI'!T130="","",'Mapa final SI'!T130)</f>
        <v/>
      </c>
      <c r="N127" s="417"/>
      <c r="O127" s="417"/>
      <c r="P127" s="417"/>
      <c r="Q127" s="415"/>
    </row>
    <row r="128" spans="1:17" ht="43.5" customHeight="1" x14ac:dyDescent="0.25">
      <c r="A128" s="118" t="s">
        <v>724</v>
      </c>
      <c r="B128" s="758"/>
      <c r="C128" s="760"/>
      <c r="D128" s="762"/>
      <c r="E128" s="760"/>
      <c r="F128" s="763"/>
      <c r="G128" s="763"/>
      <c r="H128" s="930"/>
      <c r="I128" s="422" t="str">
        <f>IF('Mapa final SI'!AC131="","",'Mapa final SI'!AC131)</f>
        <v/>
      </c>
      <c r="J128" s="422" t="str">
        <f>IF('Mapa final SI'!AE131="","",'Mapa final SI'!AE131)</f>
        <v/>
      </c>
      <c r="K128" s="422" t="str">
        <f t="shared" si="1"/>
        <v/>
      </c>
      <c r="L128" s="422" t="str">
        <f>IF('Mapa final SI'!AH131="","",'Mapa final SI'!AH131)</f>
        <v/>
      </c>
      <c r="M128" s="346" t="str">
        <f>IF('Mapa final SI'!T131="","",'Mapa final SI'!T131)</f>
        <v/>
      </c>
      <c r="N128" s="417"/>
      <c r="O128" s="417"/>
      <c r="P128" s="417"/>
      <c r="Q128" s="415"/>
    </row>
    <row r="129" spans="1:17" ht="43.5" customHeight="1" x14ac:dyDescent="0.25">
      <c r="A129" s="118" t="s">
        <v>725</v>
      </c>
      <c r="B129" s="758"/>
      <c r="C129" s="760"/>
      <c r="D129" s="762"/>
      <c r="E129" s="760"/>
      <c r="F129" s="763"/>
      <c r="G129" s="763"/>
      <c r="H129" s="842"/>
      <c r="I129" s="422" t="str">
        <f>IF('Mapa final SI'!AC132="","",'Mapa final SI'!AC132)</f>
        <v/>
      </c>
      <c r="J129" s="422" t="str">
        <f>IF('Mapa final SI'!AE132="","",'Mapa final SI'!AE132)</f>
        <v/>
      </c>
      <c r="K129" s="422" t="str">
        <f t="shared" si="1"/>
        <v/>
      </c>
      <c r="L129" s="422" t="str">
        <f>IF('Mapa final SI'!AH132="","",'Mapa final SI'!AH132)</f>
        <v/>
      </c>
      <c r="M129" s="346" t="str">
        <f>IF('Mapa final SI'!T132="","",'Mapa final SI'!T132)</f>
        <v/>
      </c>
      <c r="N129" s="417"/>
      <c r="O129" s="417"/>
      <c r="P129" s="417"/>
      <c r="Q129" s="415"/>
    </row>
    <row r="130" spans="1:17" ht="43.5" customHeight="1" x14ac:dyDescent="0.25">
      <c r="A130" s="118" t="s">
        <v>726</v>
      </c>
      <c r="B130" s="757"/>
      <c r="C130" s="759" t="str">
        <f>IF('Mapa final SI'!G133="","",'Mapa final SI'!G133)</f>
        <v/>
      </c>
      <c r="D130" s="761"/>
      <c r="E130" s="759" t="str">
        <f>IF('Mapa final SI'!F133="","",'Mapa final SI'!F133)</f>
        <v/>
      </c>
      <c r="F130" s="841" t="str">
        <f>IF('Mapa final SI'!L133="","",'Mapa final SI'!L133)</f>
        <v/>
      </c>
      <c r="G130" s="841" t="str">
        <f>IF('Mapa final SI'!P133="","",'Mapa final SI'!P133)</f>
        <v/>
      </c>
      <c r="H130" s="930"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22" t="str">
        <f>IF('Mapa final SI'!AC133="","",'Mapa final SI'!AC133)</f>
        <v/>
      </c>
      <c r="J130" s="422" t="str">
        <f>IF('Mapa final SI'!AE133="","",'Mapa final SI'!AE133)</f>
        <v/>
      </c>
      <c r="K130" s="422" t="str">
        <f t="shared" si="1"/>
        <v/>
      </c>
      <c r="L130" s="422" t="str">
        <f>IF('Mapa final SI'!AH133="","",'Mapa final SI'!AH133)</f>
        <v/>
      </c>
      <c r="M130" s="346" t="str">
        <f>IF('Mapa final SI'!T133="","",'Mapa final SI'!T133)</f>
        <v/>
      </c>
      <c r="N130" s="417"/>
      <c r="O130" s="417"/>
      <c r="P130" s="417"/>
      <c r="Q130" s="415"/>
    </row>
    <row r="131" spans="1:17" ht="43.5" customHeight="1" x14ac:dyDescent="0.25">
      <c r="A131" s="118" t="s">
        <v>727</v>
      </c>
      <c r="B131" s="758"/>
      <c r="C131" s="760"/>
      <c r="D131" s="762"/>
      <c r="E131" s="760"/>
      <c r="F131" s="763"/>
      <c r="G131" s="763"/>
      <c r="H131" s="930"/>
      <c r="I131" s="422" t="str">
        <f>IF('Mapa final SI'!AC134="","",'Mapa final SI'!AC134)</f>
        <v/>
      </c>
      <c r="J131" s="422" t="str">
        <f>IF('Mapa final SI'!AE134="","",'Mapa final SI'!AE134)</f>
        <v/>
      </c>
      <c r="K131" s="422" t="str">
        <f t="shared" si="1"/>
        <v/>
      </c>
      <c r="L131" s="422" t="str">
        <f>IF('Mapa final SI'!AH134="","",'Mapa final SI'!AH134)</f>
        <v/>
      </c>
      <c r="M131" s="346" t="str">
        <f>IF('Mapa final SI'!T134="","",'Mapa final SI'!T134)</f>
        <v/>
      </c>
      <c r="N131" s="417"/>
      <c r="O131" s="417"/>
      <c r="P131" s="417"/>
      <c r="Q131" s="415"/>
    </row>
    <row r="132" spans="1:17" ht="43.5" customHeight="1" x14ac:dyDescent="0.25">
      <c r="A132" s="118" t="s">
        <v>728</v>
      </c>
      <c r="B132" s="758"/>
      <c r="C132" s="760"/>
      <c r="D132" s="762"/>
      <c r="E132" s="760"/>
      <c r="F132" s="763"/>
      <c r="G132" s="763"/>
      <c r="H132" s="930"/>
      <c r="I132" s="422" t="str">
        <f>IF('Mapa final SI'!AC135="","",'Mapa final SI'!AC135)</f>
        <v/>
      </c>
      <c r="J132" s="422" t="str">
        <f>IF('Mapa final SI'!AE135="","",'Mapa final SI'!AE135)</f>
        <v/>
      </c>
      <c r="K132" s="422" t="str">
        <f t="shared" si="1"/>
        <v/>
      </c>
      <c r="L132" s="422" t="str">
        <f>IF('Mapa final SI'!AH135="","",'Mapa final SI'!AH135)</f>
        <v/>
      </c>
      <c r="M132" s="346" t="str">
        <f>IF('Mapa final SI'!T135="","",'Mapa final SI'!T135)</f>
        <v/>
      </c>
      <c r="N132" s="417"/>
      <c r="O132" s="417"/>
      <c r="P132" s="417"/>
      <c r="Q132" s="415"/>
    </row>
    <row r="133" spans="1:17" ht="43.5" customHeight="1" x14ac:dyDescent="0.25">
      <c r="A133" s="118" t="s">
        <v>729</v>
      </c>
      <c r="B133" s="758"/>
      <c r="C133" s="760"/>
      <c r="D133" s="762"/>
      <c r="E133" s="760"/>
      <c r="F133" s="763"/>
      <c r="G133" s="763"/>
      <c r="H133" s="930"/>
      <c r="I133" s="422" t="str">
        <f>IF('Mapa final SI'!AC136="","",'Mapa final SI'!AC136)</f>
        <v/>
      </c>
      <c r="J133" s="422" t="str">
        <f>IF('Mapa final SI'!AE136="","",'Mapa final SI'!AE136)</f>
        <v/>
      </c>
      <c r="K133" s="422"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22" t="str">
        <f>IF('Mapa final SI'!AH136="","",'Mapa final SI'!AH136)</f>
        <v/>
      </c>
      <c r="M133" s="346" t="str">
        <f>IF('Mapa final SI'!T136="","",'Mapa final SI'!T136)</f>
        <v/>
      </c>
      <c r="N133" s="417"/>
      <c r="O133" s="417"/>
      <c r="P133" s="417"/>
      <c r="Q133" s="415"/>
    </row>
    <row r="134" spans="1:17" ht="43.5" customHeight="1" x14ac:dyDescent="0.25">
      <c r="A134" s="118" t="s">
        <v>730</v>
      </c>
      <c r="B134" s="758"/>
      <c r="C134" s="760"/>
      <c r="D134" s="762"/>
      <c r="E134" s="760"/>
      <c r="F134" s="763"/>
      <c r="G134" s="763"/>
      <c r="H134" s="930"/>
      <c r="I134" s="422" t="str">
        <f>IF('Mapa final SI'!AC137="","",'Mapa final SI'!AC137)</f>
        <v/>
      </c>
      <c r="J134" s="422" t="str">
        <f>IF('Mapa final SI'!AE137="","",'Mapa final SI'!AE137)</f>
        <v/>
      </c>
      <c r="K134" s="422" t="str">
        <f t="shared" si="2"/>
        <v/>
      </c>
      <c r="L134" s="422" t="str">
        <f>IF('Mapa final SI'!AH137="","",'Mapa final SI'!AH137)</f>
        <v/>
      </c>
      <c r="M134" s="346" t="str">
        <f>IF('Mapa final SI'!T137="","",'Mapa final SI'!T137)</f>
        <v/>
      </c>
      <c r="N134" s="417"/>
      <c r="O134" s="417"/>
      <c r="P134" s="417"/>
      <c r="Q134" s="415"/>
    </row>
    <row r="135" spans="1:17" ht="43.5" customHeight="1" x14ac:dyDescent="0.25">
      <c r="A135" s="118" t="s">
        <v>731</v>
      </c>
      <c r="B135" s="758"/>
      <c r="C135" s="760"/>
      <c r="D135" s="762"/>
      <c r="E135" s="760"/>
      <c r="F135" s="763"/>
      <c r="G135" s="763"/>
      <c r="H135" s="842"/>
      <c r="I135" s="422" t="str">
        <f>IF('Mapa final SI'!AC138="","",'Mapa final SI'!AC138)</f>
        <v/>
      </c>
      <c r="J135" s="422" t="str">
        <f>IF('Mapa final SI'!AE138="","",'Mapa final SI'!AE138)</f>
        <v/>
      </c>
      <c r="K135" s="422" t="str">
        <f t="shared" si="2"/>
        <v/>
      </c>
      <c r="L135" s="422" t="str">
        <f>IF('Mapa final SI'!AH138="","",'Mapa final SI'!AH138)</f>
        <v/>
      </c>
      <c r="M135" s="346" t="str">
        <f>IF('Mapa final SI'!T138="","",'Mapa final SI'!T138)</f>
        <v/>
      </c>
      <c r="N135" s="417"/>
      <c r="O135" s="417"/>
      <c r="P135" s="417"/>
      <c r="Q135" s="415"/>
    </row>
    <row r="136" spans="1:17" ht="43.5" customHeight="1" x14ac:dyDescent="0.25">
      <c r="A136" s="118" t="s">
        <v>732</v>
      </c>
      <c r="B136" s="757"/>
      <c r="C136" s="759" t="str">
        <f>IF('Mapa final SI'!G139="","",'Mapa final SI'!G139)</f>
        <v/>
      </c>
      <c r="D136" s="761"/>
      <c r="E136" s="759" t="str">
        <f>IF('Mapa final SI'!F139="","",'Mapa final SI'!F139)</f>
        <v/>
      </c>
      <c r="F136" s="841" t="str">
        <f>IF('Mapa final SI'!L139="","",'Mapa final SI'!L139)</f>
        <v/>
      </c>
      <c r="G136" s="841" t="str">
        <f>IF('Mapa final SI'!P139="","",'Mapa final SI'!P139)</f>
        <v/>
      </c>
      <c r="H136" s="930"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22" t="str">
        <f>IF('Mapa final SI'!AC139="","",'Mapa final SI'!AC139)</f>
        <v/>
      </c>
      <c r="J136" s="422" t="str">
        <f>IF('Mapa final SI'!AE139="","",'Mapa final SI'!AE139)</f>
        <v/>
      </c>
      <c r="K136" s="422" t="str">
        <f t="shared" si="2"/>
        <v/>
      </c>
      <c r="L136" s="422" t="str">
        <f>IF('Mapa final SI'!AH139="","",'Mapa final SI'!AH139)</f>
        <v/>
      </c>
      <c r="M136" s="346" t="str">
        <f>IF('Mapa final SI'!T139="","",'Mapa final SI'!T139)</f>
        <v/>
      </c>
      <c r="N136" s="417"/>
      <c r="O136" s="417"/>
      <c r="P136" s="417"/>
      <c r="Q136" s="415"/>
    </row>
    <row r="137" spans="1:17" ht="43.5" customHeight="1" x14ac:dyDescent="0.25">
      <c r="A137" s="118" t="s">
        <v>733</v>
      </c>
      <c r="B137" s="758"/>
      <c r="C137" s="760"/>
      <c r="D137" s="762"/>
      <c r="E137" s="760"/>
      <c r="F137" s="763"/>
      <c r="G137" s="763"/>
      <c r="H137" s="930"/>
      <c r="I137" s="422" t="str">
        <f>IF('Mapa final SI'!AC140="","",'Mapa final SI'!AC140)</f>
        <v/>
      </c>
      <c r="J137" s="422" t="str">
        <f>IF('Mapa final SI'!AE140="","",'Mapa final SI'!AE140)</f>
        <v/>
      </c>
      <c r="K137" s="422" t="str">
        <f t="shared" si="2"/>
        <v/>
      </c>
      <c r="L137" s="422" t="str">
        <f>IF('Mapa final SI'!AH140="","",'Mapa final SI'!AH140)</f>
        <v/>
      </c>
      <c r="M137" s="346" t="str">
        <f>IF('Mapa final SI'!T140="","",'Mapa final SI'!T140)</f>
        <v/>
      </c>
      <c r="N137" s="417"/>
      <c r="O137" s="417"/>
      <c r="P137" s="417"/>
      <c r="Q137" s="415"/>
    </row>
    <row r="138" spans="1:17" ht="43.5" customHeight="1" x14ac:dyDescent="0.25">
      <c r="A138" s="118" t="s">
        <v>734</v>
      </c>
      <c r="B138" s="758"/>
      <c r="C138" s="760"/>
      <c r="D138" s="762"/>
      <c r="E138" s="760"/>
      <c r="F138" s="763"/>
      <c r="G138" s="763"/>
      <c r="H138" s="930"/>
      <c r="I138" s="422" t="str">
        <f>IF('Mapa final SI'!AC141="","",'Mapa final SI'!AC141)</f>
        <v/>
      </c>
      <c r="J138" s="422" t="str">
        <f>IF('Mapa final SI'!AE141="","",'Mapa final SI'!AE141)</f>
        <v/>
      </c>
      <c r="K138" s="422" t="str">
        <f t="shared" si="2"/>
        <v/>
      </c>
      <c r="L138" s="422" t="str">
        <f>IF('Mapa final SI'!AH141="","",'Mapa final SI'!AH141)</f>
        <v/>
      </c>
      <c r="M138" s="346" t="str">
        <f>IF('Mapa final SI'!T141="","",'Mapa final SI'!T141)</f>
        <v/>
      </c>
      <c r="N138" s="417"/>
      <c r="O138" s="417"/>
      <c r="P138" s="417"/>
      <c r="Q138" s="415"/>
    </row>
    <row r="139" spans="1:17" ht="43.5" customHeight="1" x14ac:dyDescent="0.25">
      <c r="A139" s="118" t="s">
        <v>735</v>
      </c>
      <c r="B139" s="758"/>
      <c r="C139" s="760"/>
      <c r="D139" s="762"/>
      <c r="E139" s="760"/>
      <c r="F139" s="763"/>
      <c r="G139" s="763"/>
      <c r="H139" s="930"/>
      <c r="I139" s="422" t="str">
        <f>IF('Mapa final SI'!AC142="","",'Mapa final SI'!AC142)</f>
        <v/>
      </c>
      <c r="J139" s="422" t="str">
        <f>IF('Mapa final SI'!AE142="","",'Mapa final SI'!AE142)</f>
        <v/>
      </c>
      <c r="K139" s="422" t="str">
        <f t="shared" si="2"/>
        <v/>
      </c>
      <c r="L139" s="422" t="str">
        <f>IF('Mapa final SI'!AH142="","",'Mapa final SI'!AH142)</f>
        <v/>
      </c>
      <c r="M139" s="346" t="str">
        <f>IF('Mapa final SI'!T142="","",'Mapa final SI'!T142)</f>
        <v/>
      </c>
      <c r="N139" s="417"/>
      <c r="O139" s="417"/>
      <c r="P139" s="417"/>
      <c r="Q139" s="415"/>
    </row>
    <row r="140" spans="1:17" ht="43.5" customHeight="1" x14ac:dyDescent="0.25">
      <c r="A140" s="118" t="s">
        <v>736</v>
      </c>
      <c r="B140" s="758"/>
      <c r="C140" s="760"/>
      <c r="D140" s="762"/>
      <c r="E140" s="760"/>
      <c r="F140" s="763"/>
      <c r="G140" s="763"/>
      <c r="H140" s="930"/>
      <c r="I140" s="422" t="str">
        <f>IF('Mapa final SI'!AC143="","",'Mapa final SI'!AC143)</f>
        <v/>
      </c>
      <c r="J140" s="422" t="str">
        <f>IF('Mapa final SI'!AE143="","",'Mapa final SI'!AE143)</f>
        <v/>
      </c>
      <c r="K140" s="422" t="str">
        <f t="shared" si="2"/>
        <v/>
      </c>
      <c r="L140" s="422" t="str">
        <f>IF('Mapa final SI'!AH143="","",'Mapa final SI'!AH143)</f>
        <v/>
      </c>
      <c r="M140" s="346" t="str">
        <f>IF('Mapa final SI'!T143="","",'Mapa final SI'!T143)</f>
        <v/>
      </c>
      <c r="N140" s="417"/>
      <c r="O140" s="417"/>
      <c r="P140" s="417"/>
      <c r="Q140" s="415"/>
    </row>
    <row r="141" spans="1:17" ht="43.5" customHeight="1" x14ac:dyDescent="0.25">
      <c r="A141" s="118" t="s">
        <v>737</v>
      </c>
      <c r="B141" s="758"/>
      <c r="C141" s="760"/>
      <c r="D141" s="762"/>
      <c r="E141" s="760"/>
      <c r="F141" s="763"/>
      <c r="G141" s="763"/>
      <c r="H141" s="842"/>
      <c r="I141" s="422" t="str">
        <f>IF('Mapa final SI'!AC144="","",'Mapa final SI'!AC144)</f>
        <v/>
      </c>
      <c r="J141" s="422" t="str">
        <f>IF('Mapa final SI'!AE144="","",'Mapa final SI'!AE144)</f>
        <v/>
      </c>
      <c r="K141" s="422" t="str">
        <f t="shared" si="2"/>
        <v/>
      </c>
      <c r="L141" s="422" t="str">
        <f>IF('Mapa final SI'!AH144="","",'Mapa final SI'!AH144)</f>
        <v/>
      </c>
      <c r="M141" s="346" t="str">
        <f>IF('Mapa final SI'!T144="","",'Mapa final SI'!T144)</f>
        <v/>
      </c>
      <c r="N141" s="417"/>
      <c r="O141" s="417"/>
      <c r="P141" s="417"/>
      <c r="Q141" s="415"/>
    </row>
    <row r="142" spans="1:17" ht="43.5" customHeight="1" x14ac:dyDescent="0.25">
      <c r="A142" s="118" t="s">
        <v>738</v>
      </c>
      <c r="B142" s="757"/>
      <c r="C142" s="759" t="str">
        <f>IF('Mapa final SI'!G145="","",'Mapa final SI'!G145)</f>
        <v/>
      </c>
      <c r="D142" s="761"/>
      <c r="E142" s="759" t="str">
        <f>IF('Mapa final SI'!F145="","",'Mapa final SI'!F145)</f>
        <v/>
      </c>
      <c r="F142" s="841" t="str">
        <f>IF('Mapa final SI'!L145="","",'Mapa final SI'!L145)</f>
        <v/>
      </c>
      <c r="G142" s="841" t="str">
        <f>IF('Mapa final SI'!P145="","",'Mapa final SI'!P145)</f>
        <v/>
      </c>
      <c r="H142" s="930"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22" t="str">
        <f>IF('Mapa final SI'!AC145="","",'Mapa final SI'!AC145)</f>
        <v/>
      </c>
      <c r="J142" s="422" t="str">
        <f>IF('Mapa final SI'!AE145="","",'Mapa final SI'!AE145)</f>
        <v/>
      </c>
      <c r="K142" s="422" t="str">
        <f t="shared" si="2"/>
        <v/>
      </c>
      <c r="L142" s="422" t="str">
        <f>IF('Mapa final SI'!AH145="","",'Mapa final SI'!AH145)</f>
        <v/>
      </c>
      <c r="M142" s="346" t="str">
        <f>IF('Mapa final SI'!T145="","",'Mapa final SI'!T145)</f>
        <v/>
      </c>
      <c r="N142" s="417"/>
      <c r="O142" s="417"/>
      <c r="P142" s="417"/>
      <c r="Q142" s="415"/>
    </row>
    <row r="143" spans="1:17" ht="43.5" customHeight="1" x14ac:dyDescent="0.25">
      <c r="A143" s="118" t="s">
        <v>739</v>
      </c>
      <c r="B143" s="758"/>
      <c r="C143" s="760"/>
      <c r="D143" s="762"/>
      <c r="E143" s="760"/>
      <c r="F143" s="763"/>
      <c r="G143" s="763"/>
      <c r="H143" s="930"/>
      <c r="I143" s="422" t="str">
        <f>IF('Mapa final SI'!AC146="","",'Mapa final SI'!AC146)</f>
        <v/>
      </c>
      <c r="J143" s="422" t="str">
        <f>IF('Mapa final SI'!AE146="","",'Mapa final SI'!AE146)</f>
        <v/>
      </c>
      <c r="K143" s="422" t="str">
        <f t="shared" si="2"/>
        <v/>
      </c>
      <c r="L143" s="422" t="str">
        <f>IF('Mapa final SI'!AH146="","",'Mapa final SI'!AH146)</f>
        <v/>
      </c>
      <c r="M143" s="346" t="str">
        <f>IF('Mapa final SI'!T146="","",'Mapa final SI'!T146)</f>
        <v/>
      </c>
      <c r="N143" s="417"/>
      <c r="O143" s="417"/>
      <c r="P143" s="417"/>
      <c r="Q143" s="415"/>
    </row>
    <row r="144" spans="1:17" ht="43.5" customHeight="1" x14ac:dyDescent="0.25">
      <c r="A144" s="118" t="s">
        <v>740</v>
      </c>
      <c r="B144" s="758"/>
      <c r="C144" s="760"/>
      <c r="D144" s="762"/>
      <c r="E144" s="760"/>
      <c r="F144" s="763"/>
      <c r="G144" s="763"/>
      <c r="H144" s="930"/>
      <c r="I144" s="422" t="str">
        <f>IF('Mapa final SI'!AC147="","",'Mapa final SI'!AC147)</f>
        <v/>
      </c>
      <c r="J144" s="422" t="str">
        <f>IF('Mapa final SI'!AE147="","",'Mapa final SI'!AE147)</f>
        <v/>
      </c>
      <c r="K144" s="422" t="str">
        <f t="shared" si="2"/>
        <v/>
      </c>
      <c r="L144" s="422" t="str">
        <f>IF('Mapa final SI'!AH147="","",'Mapa final SI'!AH147)</f>
        <v/>
      </c>
      <c r="M144" s="346" t="str">
        <f>IF('Mapa final SI'!T147="","",'Mapa final SI'!T147)</f>
        <v/>
      </c>
      <c r="N144" s="417"/>
      <c r="O144" s="417"/>
      <c r="P144" s="417"/>
      <c r="Q144" s="415"/>
    </row>
    <row r="145" spans="1:17" ht="43.5" customHeight="1" x14ac:dyDescent="0.25">
      <c r="A145" s="118" t="s">
        <v>741</v>
      </c>
      <c r="B145" s="758"/>
      <c r="C145" s="760"/>
      <c r="D145" s="762"/>
      <c r="E145" s="760"/>
      <c r="F145" s="763"/>
      <c r="G145" s="763"/>
      <c r="H145" s="930"/>
      <c r="I145" s="422" t="str">
        <f>IF('Mapa final SI'!AC148="","",'Mapa final SI'!AC148)</f>
        <v/>
      </c>
      <c r="J145" s="422" t="str">
        <f>IF('Mapa final SI'!AE148="","",'Mapa final SI'!AE148)</f>
        <v/>
      </c>
      <c r="K145" s="422" t="str">
        <f t="shared" si="2"/>
        <v/>
      </c>
      <c r="L145" s="422" t="str">
        <f>IF('Mapa final SI'!AH148="","",'Mapa final SI'!AH148)</f>
        <v/>
      </c>
      <c r="M145" s="346" t="str">
        <f>IF('Mapa final SI'!T148="","",'Mapa final SI'!T148)</f>
        <v/>
      </c>
      <c r="N145" s="417"/>
      <c r="O145" s="417"/>
      <c r="P145" s="417"/>
      <c r="Q145" s="415"/>
    </row>
    <row r="146" spans="1:17" ht="43.5" customHeight="1" x14ac:dyDescent="0.25">
      <c r="A146" s="118" t="s">
        <v>742</v>
      </c>
      <c r="B146" s="758"/>
      <c r="C146" s="760"/>
      <c r="D146" s="762"/>
      <c r="E146" s="760"/>
      <c r="F146" s="763"/>
      <c r="G146" s="763"/>
      <c r="H146" s="930"/>
      <c r="I146" s="422" t="str">
        <f>IF('Mapa final SI'!AC149="","",'Mapa final SI'!AC149)</f>
        <v/>
      </c>
      <c r="J146" s="422" t="str">
        <f>IF('Mapa final SI'!AE149="","",'Mapa final SI'!AE149)</f>
        <v/>
      </c>
      <c r="K146" s="422" t="str">
        <f t="shared" si="2"/>
        <v/>
      </c>
      <c r="L146" s="422" t="str">
        <f>IF('Mapa final SI'!AH149="","",'Mapa final SI'!AH149)</f>
        <v/>
      </c>
      <c r="M146" s="346" t="str">
        <f>IF('Mapa final SI'!T149="","",'Mapa final SI'!T149)</f>
        <v/>
      </c>
      <c r="N146" s="417"/>
      <c r="O146" s="417"/>
      <c r="P146" s="417"/>
      <c r="Q146" s="415"/>
    </row>
    <row r="147" spans="1:17" ht="43.5" customHeight="1" x14ac:dyDescent="0.25">
      <c r="A147" s="118" t="s">
        <v>743</v>
      </c>
      <c r="B147" s="758"/>
      <c r="C147" s="760"/>
      <c r="D147" s="762"/>
      <c r="E147" s="760"/>
      <c r="F147" s="763"/>
      <c r="G147" s="763"/>
      <c r="H147" s="842"/>
      <c r="I147" s="422" t="str">
        <f>IF('Mapa final SI'!AC150="","",'Mapa final SI'!AC150)</f>
        <v/>
      </c>
      <c r="J147" s="422" t="str">
        <f>IF('Mapa final SI'!AE150="","",'Mapa final SI'!AE150)</f>
        <v/>
      </c>
      <c r="K147" s="422" t="str">
        <f t="shared" si="2"/>
        <v/>
      </c>
      <c r="L147" s="422" t="str">
        <f>IF('Mapa final SI'!AH150="","",'Mapa final SI'!AH150)</f>
        <v/>
      </c>
      <c r="M147" s="346" t="str">
        <f>IF('Mapa final SI'!T150="","",'Mapa final SI'!T150)</f>
        <v/>
      </c>
      <c r="N147" s="417"/>
      <c r="O147" s="417"/>
      <c r="P147" s="417"/>
      <c r="Q147" s="415"/>
    </row>
    <row r="148" spans="1:17" ht="43.5" customHeight="1" x14ac:dyDescent="0.25">
      <c r="A148" s="118" t="s">
        <v>744</v>
      </c>
      <c r="B148" s="757"/>
      <c r="C148" s="759" t="str">
        <f>IF('Mapa final SI'!G151="","",'Mapa final SI'!G151)</f>
        <v/>
      </c>
      <c r="D148" s="761"/>
      <c r="E148" s="759" t="str">
        <f>IF('Mapa final SI'!F151="","",'Mapa final SI'!F151)</f>
        <v/>
      </c>
      <c r="F148" s="841" t="str">
        <f>IF('Mapa final SI'!L151="","",'Mapa final SI'!L151)</f>
        <v/>
      </c>
      <c r="G148" s="841" t="str">
        <f>IF('Mapa final SI'!P151="","",'Mapa final SI'!P151)</f>
        <v/>
      </c>
      <c r="H148" s="930"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22" t="str">
        <f>IF('Mapa final SI'!AC151="","",'Mapa final SI'!AC151)</f>
        <v/>
      </c>
      <c r="J148" s="422" t="str">
        <f>IF('Mapa final SI'!AE151="","",'Mapa final SI'!AE151)</f>
        <v/>
      </c>
      <c r="K148" s="422" t="str">
        <f t="shared" si="2"/>
        <v/>
      </c>
      <c r="L148" s="422" t="str">
        <f>IF('Mapa final SI'!AH151="","",'Mapa final SI'!AH151)</f>
        <v/>
      </c>
      <c r="M148" s="346" t="str">
        <f>IF('Mapa final SI'!T151="","",'Mapa final SI'!T151)</f>
        <v/>
      </c>
      <c r="N148" s="417"/>
      <c r="O148" s="417"/>
      <c r="P148" s="417"/>
      <c r="Q148" s="415"/>
    </row>
    <row r="149" spans="1:17" ht="43.5" customHeight="1" x14ac:dyDescent="0.25">
      <c r="A149" s="118" t="s">
        <v>745</v>
      </c>
      <c r="B149" s="758"/>
      <c r="C149" s="760"/>
      <c r="D149" s="762"/>
      <c r="E149" s="760"/>
      <c r="F149" s="763"/>
      <c r="G149" s="763"/>
      <c r="H149" s="930"/>
      <c r="I149" s="422" t="str">
        <f>IF('Mapa final SI'!AC152="","",'Mapa final SI'!AC152)</f>
        <v/>
      </c>
      <c r="J149" s="422" t="str">
        <f>IF('Mapa final SI'!AE152="","",'Mapa final SI'!AE152)</f>
        <v/>
      </c>
      <c r="K149" s="422" t="str">
        <f t="shared" si="2"/>
        <v/>
      </c>
      <c r="L149" s="422" t="str">
        <f>IF('Mapa final SI'!AH152="","",'Mapa final SI'!AH152)</f>
        <v/>
      </c>
      <c r="M149" s="346" t="str">
        <f>IF('Mapa final SI'!T152="","",'Mapa final SI'!T152)</f>
        <v/>
      </c>
      <c r="N149" s="417"/>
      <c r="O149" s="417"/>
      <c r="P149" s="417"/>
      <c r="Q149" s="415"/>
    </row>
    <row r="150" spans="1:17" ht="43.5" customHeight="1" x14ac:dyDescent="0.25">
      <c r="A150" s="118" t="s">
        <v>746</v>
      </c>
      <c r="B150" s="758"/>
      <c r="C150" s="760"/>
      <c r="D150" s="762"/>
      <c r="E150" s="760"/>
      <c r="F150" s="763"/>
      <c r="G150" s="763"/>
      <c r="H150" s="930"/>
      <c r="I150" s="422" t="str">
        <f>IF('Mapa final SI'!AC153="","",'Mapa final SI'!AC153)</f>
        <v/>
      </c>
      <c r="J150" s="422" t="str">
        <f>IF('Mapa final SI'!AE153="","",'Mapa final SI'!AE153)</f>
        <v/>
      </c>
      <c r="K150" s="422" t="str">
        <f t="shared" si="2"/>
        <v/>
      </c>
      <c r="L150" s="422" t="str">
        <f>IF('Mapa final SI'!AH153="","",'Mapa final SI'!AH153)</f>
        <v/>
      </c>
      <c r="M150" s="346" t="str">
        <f>IF('Mapa final SI'!T153="","",'Mapa final SI'!T153)</f>
        <v/>
      </c>
      <c r="N150" s="417"/>
      <c r="O150" s="417"/>
      <c r="P150" s="417"/>
      <c r="Q150" s="415"/>
    </row>
    <row r="151" spans="1:17" ht="43.5" customHeight="1" x14ac:dyDescent="0.25">
      <c r="A151" s="118" t="s">
        <v>747</v>
      </c>
      <c r="B151" s="758"/>
      <c r="C151" s="760"/>
      <c r="D151" s="762"/>
      <c r="E151" s="760"/>
      <c r="F151" s="763"/>
      <c r="G151" s="763"/>
      <c r="H151" s="930"/>
      <c r="I151" s="422" t="str">
        <f>IF('Mapa final SI'!AC154="","",'Mapa final SI'!AC154)</f>
        <v/>
      </c>
      <c r="J151" s="422" t="str">
        <f>IF('Mapa final SI'!AE154="","",'Mapa final SI'!AE154)</f>
        <v/>
      </c>
      <c r="K151" s="422" t="str">
        <f t="shared" si="2"/>
        <v/>
      </c>
      <c r="L151" s="422" t="str">
        <f>IF('Mapa final SI'!AH154="","",'Mapa final SI'!AH154)</f>
        <v/>
      </c>
      <c r="M151" s="346" t="str">
        <f>IF('Mapa final SI'!T154="","",'Mapa final SI'!T154)</f>
        <v/>
      </c>
      <c r="N151" s="417"/>
      <c r="O151" s="417"/>
      <c r="P151" s="417"/>
      <c r="Q151" s="415"/>
    </row>
    <row r="152" spans="1:17" ht="43.5" customHeight="1" x14ac:dyDescent="0.25">
      <c r="A152" s="118" t="s">
        <v>748</v>
      </c>
      <c r="B152" s="758"/>
      <c r="C152" s="760"/>
      <c r="D152" s="762"/>
      <c r="E152" s="760"/>
      <c r="F152" s="763"/>
      <c r="G152" s="763"/>
      <c r="H152" s="930"/>
      <c r="I152" s="422" t="str">
        <f>IF('Mapa final SI'!AC155="","",'Mapa final SI'!AC155)</f>
        <v/>
      </c>
      <c r="J152" s="422" t="str">
        <f>IF('Mapa final SI'!AE155="","",'Mapa final SI'!AE155)</f>
        <v/>
      </c>
      <c r="K152" s="422" t="str">
        <f t="shared" si="2"/>
        <v/>
      </c>
      <c r="L152" s="422" t="str">
        <f>IF('Mapa final SI'!AH155="","",'Mapa final SI'!AH155)</f>
        <v/>
      </c>
      <c r="M152" s="346" t="str">
        <f>IF('Mapa final SI'!T155="","",'Mapa final SI'!T155)</f>
        <v/>
      </c>
      <c r="N152" s="417"/>
      <c r="O152" s="417"/>
      <c r="P152" s="417"/>
      <c r="Q152" s="415"/>
    </row>
    <row r="153" spans="1:17" ht="43.5" customHeight="1" x14ac:dyDescent="0.25">
      <c r="A153" s="118" t="s">
        <v>749</v>
      </c>
      <c r="B153" s="758"/>
      <c r="C153" s="760"/>
      <c r="D153" s="762"/>
      <c r="E153" s="760"/>
      <c r="F153" s="763"/>
      <c r="G153" s="763"/>
      <c r="H153" s="842"/>
      <c r="I153" s="422" t="str">
        <f>IF('Mapa final SI'!AC156="","",'Mapa final SI'!AC156)</f>
        <v/>
      </c>
      <c r="J153" s="422" t="str">
        <f>IF('Mapa final SI'!AE156="","",'Mapa final SI'!AE156)</f>
        <v/>
      </c>
      <c r="K153" s="422" t="str">
        <f t="shared" si="2"/>
        <v/>
      </c>
      <c r="L153" s="422" t="str">
        <f>IF('Mapa final SI'!AH156="","",'Mapa final SI'!AH156)</f>
        <v/>
      </c>
      <c r="M153" s="346" t="str">
        <f>IF('Mapa final SI'!T156="","",'Mapa final SI'!T156)</f>
        <v/>
      </c>
      <c r="N153" s="417"/>
      <c r="O153" s="417"/>
      <c r="P153" s="417"/>
      <c r="Q153" s="415"/>
    </row>
    <row r="154" spans="1:17" ht="43.5" customHeight="1" x14ac:dyDescent="0.25">
      <c r="A154" s="118" t="s">
        <v>750</v>
      </c>
      <c r="B154" s="757"/>
      <c r="C154" s="759" t="str">
        <f>IF('Mapa final SI'!G157="","",'Mapa final SI'!G157)</f>
        <v/>
      </c>
      <c r="D154" s="761"/>
      <c r="E154" s="759" t="str">
        <f>IF('Mapa final SI'!F157="","",'Mapa final SI'!F157)</f>
        <v/>
      </c>
      <c r="F154" s="841" t="str">
        <f>IF('Mapa final SI'!L157="","",'Mapa final SI'!L157)</f>
        <v/>
      </c>
      <c r="G154" s="841" t="str">
        <f>IF('Mapa final SI'!P157="","",'Mapa final SI'!P157)</f>
        <v/>
      </c>
      <c r="H154" s="930"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22" t="str">
        <f>IF('Mapa final SI'!AC157="","",'Mapa final SI'!AC157)</f>
        <v/>
      </c>
      <c r="J154" s="422" t="str">
        <f>IF('Mapa final SI'!AE157="","",'Mapa final SI'!AE157)</f>
        <v/>
      </c>
      <c r="K154" s="422" t="str">
        <f t="shared" si="2"/>
        <v/>
      </c>
      <c r="L154" s="422" t="str">
        <f>IF('Mapa final SI'!AH157="","",'Mapa final SI'!AH157)</f>
        <v/>
      </c>
      <c r="M154" s="346" t="str">
        <f>IF('Mapa final SI'!T157="","",'Mapa final SI'!T157)</f>
        <v/>
      </c>
      <c r="N154" s="417"/>
      <c r="O154" s="417"/>
      <c r="P154" s="417"/>
      <c r="Q154" s="415"/>
    </row>
    <row r="155" spans="1:17" ht="43.5" customHeight="1" x14ac:dyDescent="0.25">
      <c r="A155" s="118" t="s">
        <v>751</v>
      </c>
      <c r="B155" s="758"/>
      <c r="C155" s="760"/>
      <c r="D155" s="762"/>
      <c r="E155" s="760"/>
      <c r="F155" s="763"/>
      <c r="G155" s="763"/>
      <c r="H155" s="930"/>
      <c r="I155" s="422" t="str">
        <f>IF('Mapa final SI'!AC158="","",'Mapa final SI'!AC158)</f>
        <v/>
      </c>
      <c r="J155" s="422" t="str">
        <f>IF('Mapa final SI'!AE158="","",'Mapa final SI'!AE158)</f>
        <v/>
      </c>
      <c r="K155" s="422" t="str">
        <f t="shared" si="2"/>
        <v/>
      </c>
      <c r="L155" s="422" t="str">
        <f>IF('Mapa final SI'!AH158="","",'Mapa final SI'!AH158)</f>
        <v/>
      </c>
      <c r="M155" s="346" t="str">
        <f>IF('Mapa final SI'!T158="","",'Mapa final SI'!T158)</f>
        <v/>
      </c>
      <c r="N155" s="417"/>
      <c r="O155" s="417"/>
      <c r="P155" s="417"/>
      <c r="Q155" s="415"/>
    </row>
    <row r="156" spans="1:17" ht="43.5" customHeight="1" x14ac:dyDescent="0.25">
      <c r="A156" s="118" t="s">
        <v>752</v>
      </c>
      <c r="B156" s="758"/>
      <c r="C156" s="760"/>
      <c r="D156" s="762"/>
      <c r="E156" s="760"/>
      <c r="F156" s="763"/>
      <c r="G156" s="763"/>
      <c r="H156" s="930"/>
      <c r="I156" s="422" t="str">
        <f>IF('Mapa final SI'!AC159="","",'Mapa final SI'!AC159)</f>
        <v/>
      </c>
      <c r="J156" s="422" t="str">
        <f>IF('Mapa final SI'!AE159="","",'Mapa final SI'!AE159)</f>
        <v/>
      </c>
      <c r="K156" s="422" t="str">
        <f t="shared" si="2"/>
        <v/>
      </c>
      <c r="L156" s="422" t="str">
        <f>IF('Mapa final SI'!AH159="","",'Mapa final SI'!AH159)</f>
        <v/>
      </c>
      <c r="M156" s="346" t="str">
        <f>IF('Mapa final SI'!T159="","",'Mapa final SI'!T159)</f>
        <v/>
      </c>
      <c r="N156" s="417"/>
      <c r="O156" s="417"/>
      <c r="P156" s="417"/>
      <c r="Q156" s="415"/>
    </row>
    <row r="157" spans="1:17" ht="43.5" customHeight="1" x14ac:dyDescent="0.25">
      <c r="A157" s="118" t="s">
        <v>753</v>
      </c>
      <c r="B157" s="758"/>
      <c r="C157" s="760"/>
      <c r="D157" s="762"/>
      <c r="E157" s="760"/>
      <c r="F157" s="763"/>
      <c r="G157" s="763"/>
      <c r="H157" s="930"/>
      <c r="I157" s="422" t="str">
        <f>IF('Mapa final SI'!AC160="","",'Mapa final SI'!AC160)</f>
        <v/>
      </c>
      <c r="J157" s="422" t="str">
        <f>IF('Mapa final SI'!AE160="","",'Mapa final SI'!AE160)</f>
        <v/>
      </c>
      <c r="K157" s="422" t="str">
        <f t="shared" si="2"/>
        <v/>
      </c>
      <c r="L157" s="422" t="str">
        <f>IF('Mapa final SI'!AH160="","",'Mapa final SI'!AH160)</f>
        <v/>
      </c>
      <c r="M157" s="346" t="str">
        <f>IF('Mapa final SI'!T160="","",'Mapa final SI'!T160)</f>
        <v/>
      </c>
      <c r="N157" s="417"/>
      <c r="O157" s="417"/>
      <c r="P157" s="417"/>
      <c r="Q157" s="415"/>
    </row>
    <row r="158" spans="1:17" ht="43.5" customHeight="1" x14ac:dyDescent="0.25">
      <c r="A158" s="118" t="s">
        <v>754</v>
      </c>
      <c r="B158" s="758"/>
      <c r="C158" s="760"/>
      <c r="D158" s="762"/>
      <c r="E158" s="760"/>
      <c r="F158" s="763"/>
      <c r="G158" s="763"/>
      <c r="H158" s="930"/>
      <c r="I158" s="422" t="str">
        <f>IF('Mapa final SI'!AC161="","",'Mapa final SI'!AC161)</f>
        <v/>
      </c>
      <c r="J158" s="422" t="str">
        <f>IF('Mapa final SI'!AE161="","",'Mapa final SI'!AE161)</f>
        <v/>
      </c>
      <c r="K158" s="422" t="str">
        <f t="shared" si="2"/>
        <v/>
      </c>
      <c r="L158" s="422" t="str">
        <f>IF('Mapa final SI'!AH161="","",'Mapa final SI'!AH161)</f>
        <v/>
      </c>
      <c r="M158" s="346" t="str">
        <f>IF('Mapa final SI'!T161="","",'Mapa final SI'!T161)</f>
        <v/>
      </c>
      <c r="N158" s="417"/>
      <c r="O158" s="417"/>
      <c r="P158" s="417"/>
      <c r="Q158" s="415"/>
    </row>
    <row r="159" spans="1:17" ht="43.5" customHeight="1" x14ac:dyDescent="0.25">
      <c r="A159" s="118" t="s">
        <v>755</v>
      </c>
      <c r="B159" s="758"/>
      <c r="C159" s="760"/>
      <c r="D159" s="762"/>
      <c r="E159" s="760"/>
      <c r="F159" s="763"/>
      <c r="G159" s="763"/>
      <c r="H159" s="842"/>
      <c r="I159" s="422" t="str">
        <f>IF('Mapa final SI'!AC162="","",'Mapa final SI'!AC162)</f>
        <v/>
      </c>
      <c r="J159" s="422" t="str">
        <f>IF('Mapa final SI'!AE162="","",'Mapa final SI'!AE162)</f>
        <v/>
      </c>
      <c r="K159" s="422" t="str">
        <f t="shared" si="2"/>
        <v/>
      </c>
      <c r="L159" s="422" t="str">
        <f>IF('Mapa final SI'!AH162="","",'Mapa final SI'!AH162)</f>
        <v/>
      </c>
      <c r="M159" s="346" t="str">
        <f>IF('Mapa final SI'!T162="","",'Mapa final SI'!T162)</f>
        <v/>
      </c>
      <c r="N159" s="417"/>
      <c r="O159" s="417"/>
      <c r="P159" s="417"/>
      <c r="Q159" s="415"/>
    </row>
    <row r="160" spans="1:17" ht="43.5" customHeight="1" x14ac:dyDescent="0.25">
      <c r="A160" s="118" t="s">
        <v>756</v>
      </c>
      <c r="B160" s="757"/>
      <c r="C160" s="759" t="str">
        <f>IF('Mapa final SI'!G163="","",'Mapa final SI'!G163)</f>
        <v/>
      </c>
      <c r="D160" s="761"/>
      <c r="E160" s="759" t="str">
        <f>IF('Mapa final SI'!F163="","",'Mapa final SI'!F163)</f>
        <v/>
      </c>
      <c r="F160" s="841" t="str">
        <f>IF('Mapa final SI'!L163="","",'Mapa final SI'!L163)</f>
        <v/>
      </c>
      <c r="G160" s="841" t="str">
        <f>IF('Mapa final SI'!P163="","",'Mapa final SI'!P163)</f>
        <v/>
      </c>
      <c r="H160" s="930"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22" t="str">
        <f>IF('Mapa final SI'!AC163="","",'Mapa final SI'!AC163)</f>
        <v/>
      </c>
      <c r="J160" s="422" t="str">
        <f>IF('Mapa final SI'!AE163="","",'Mapa final SI'!AE163)</f>
        <v/>
      </c>
      <c r="K160" s="422" t="str">
        <f t="shared" si="2"/>
        <v/>
      </c>
      <c r="L160" s="422" t="str">
        <f>IF('Mapa final SI'!AH163="","",'Mapa final SI'!AH163)</f>
        <v/>
      </c>
      <c r="M160" s="346" t="str">
        <f>IF('Mapa final SI'!T163="","",'Mapa final SI'!T163)</f>
        <v/>
      </c>
      <c r="N160" s="417"/>
      <c r="O160" s="417"/>
      <c r="P160" s="417"/>
      <c r="Q160" s="415"/>
    </row>
    <row r="161" spans="1:17" ht="43.5" customHeight="1" x14ac:dyDescent="0.25">
      <c r="A161" s="118" t="s">
        <v>757</v>
      </c>
      <c r="B161" s="758"/>
      <c r="C161" s="760"/>
      <c r="D161" s="762"/>
      <c r="E161" s="760"/>
      <c r="F161" s="763"/>
      <c r="G161" s="763"/>
      <c r="H161" s="930"/>
      <c r="I161" s="422" t="str">
        <f>IF('Mapa final SI'!AC164="","",'Mapa final SI'!AC164)</f>
        <v/>
      </c>
      <c r="J161" s="422" t="str">
        <f>IF('Mapa final SI'!AE164="","",'Mapa final SI'!AE164)</f>
        <v/>
      </c>
      <c r="K161" s="422" t="str">
        <f t="shared" si="2"/>
        <v/>
      </c>
      <c r="L161" s="422" t="str">
        <f>IF('Mapa final SI'!AH164="","",'Mapa final SI'!AH164)</f>
        <v/>
      </c>
      <c r="M161" s="346" t="str">
        <f>IF('Mapa final SI'!T164="","",'Mapa final SI'!T164)</f>
        <v/>
      </c>
      <c r="N161" s="417"/>
      <c r="O161" s="417"/>
      <c r="P161" s="417"/>
      <c r="Q161" s="415"/>
    </row>
    <row r="162" spans="1:17" ht="43.5" customHeight="1" x14ac:dyDescent="0.25">
      <c r="A162" s="118" t="s">
        <v>758</v>
      </c>
      <c r="B162" s="758"/>
      <c r="C162" s="760"/>
      <c r="D162" s="762"/>
      <c r="E162" s="760"/>
      <c r="F162" s="763"/>
      <c r="G162" s="763"/>
      <c r="H162" s="930"/>
      <c r="I162" s="422" t="str">
        <f>IF('Mapa final SI'!AC165="","",'Mapa final SI'!AC165)</f>
        <v/>
      </c>
      <c r="J162" s="422" t="str">
        <f>IF('Mapa final SI'!AE165="","",'Mapa final SI'!AE165)</f>
        <v/>
      </c>
      <c r="K162" s="422" t="str">
        <f t="shared" si="2"/>
        <v/>
      </c>
      <c r="L162" s="422" t="str">
        <f>IF('Mapa final SI'!AH165="","",'Mapa final SI'!AH165)</f>
        <v/>
      </c>
      <c r="M162" s="346" t="str">
        <f>IF('Mapa final SI'!T165="","",'Mapa final SI'!T165)</f>
        <v/>
      </c>
      <c r="N162" s="417"/>
      <c r="O162" s="417"/>
      <c r="P162" s="417"/>
      <c r="Q162" s="415"/>
    </row>
    <row r="163" spans="1:17" ht="43.5" customHeight="1" x14ac:dyDescent="0.25">
      <c r="A163" s="118" t="s">
        <v>759</v>
      </c>
      <c r="B163" s="758"/>
      <c r="C163" s="760"/>
      <c r="D163" s="762"/>
      <c r="E163" s="760"/>
      <c r="F163" s="763"/>
      <c r="G163" s="763"/>
      <c r="H163" s="930"/>
      <c r="I163" s="422" t="str">
        <f>IF('Mapa final SI'!AC166="","",'Mapa final SI'!AC166)</f>
        <v/>
      </c>
      <c r="J163" s="422" t="str">
        <f>IF('Mapa final SI'!AE166="","",'Mapa final SI'!AE166)</f>
        <v/>
      </c>
      <c r="K163" s="422" t="str">
        <f t="shared" si="2"/>
        <v/>
      </c>
      <c r="L163" s="422" t="str">
        <f>IF('Mapa final SI'!AH166="","",'Mapa final SI'!AH166)</f>
        <v/>
      </c>
      <c r="M163" s="346" t="str">
        <f>IF('Mapa final SI'!T166="","",'Mapa final SI'!T166)</f>
        <v/>
      </c>
      <c r="N163" s="417"/>
      <c r="O163" s="417"/>
      <c r="P163" s="417"/>
      <c r="Q163" s="415"/>
    </row>
    <row r="164" spans="1:17" ht="43.5" customHeight="1" x14ac:dyDescent="0.25">
      <c r="A164" s="118" t="s">
        <v>760</v>
      </c>
      <c r="B164" s="758"/>
      <c r="C164" s="760"/>
      <c r="D164" s="762"/>
      <c r="E164" s="760"/>
      <c r="F164" s="763"/>
      <c r="G164" s="763"/>
      <c r="H164" s="930"/>
      <c r="I164" s="422" t="str">
        <f>IF('Mapa final SI'!AC167="","",'Mapa final SI'!AC167)</f>
        <v/>
      </c>
      <c r="J164" s="422" t="str">
        <f>IF('Mapa final SI'!AE167="","",'Mapa final SI'!AE167)</f>
        <v/>
      </c>
      <c r="K164" s="422" t="str">
        <f t="shared" si="2"/>
        <v/>
      </c>
      <c r="L164" s="422" t="str">
        <f>IF('Mapa final SI'!AH167="","",'Mapa final SI'!AH167)</f>
        <v/>
      </c>
      <c r="M164" s="346" t="str">
        <f>IF('Mapa final SI'!T167="","",'Mapa final SI'!T167)</f>
        <v/>
      </c>
      <c r="N164" s="417"/>
      <c r="O164" s="417"/>
      <c r="P164" s="417"/>
      <c r="Q164" s="415"/>
    </row>
    <row r="165" spans="1:17" ht="43.5" customHeight="1" x14ac:dyDescent="0.25">
      <c r="A165" s="118" t="s">
        <v>761</v>
      </c>
      <c r="B165" s="758"/>
      <c r="C165" s="760"/>
      <c r="D165" s="762"/>
      <c r="E165" s="760"/>
      <c r="F165" s="763"/>
      <c r="G165" s="763"/>
      <c r="H165" s="842"/>
      <c r="I165" s="422" t="str">
        <f>IF('Mapa final SI'!AC168="","",'Mapa final SI'!AC168)</f>
        <v/>
      </c>
      <c r="J165" s="422" t="str">
        <f>IF('Mapa final SI'!AE168="","",'Mapa final SI'!AE168)</f>
        <v/>
      </c>
      <c r="K165" s="422" t="str">
        <f t="shared" si="2"/>
        <v/>
      </c>
      <c r="L165" s="422" t="str">
        <f>IF('Mapa final SI'!AH168="","",'Mapa final SI'!AH168)</f>
        <v/>
      </c>
      <c r="M165" s="346" t="str">
        <f>IF('Mapa final SI'!T168="","",'Mapa final SI'!T168)</f>
        <v/>
      </c>
      <c r="N165" s="417"/>
      <c r="O165" s="417"/>
      <c r="P165" s="417"/>
      <c r="Q165" s="415"/>
    </row>
    <row r="166" spans="1:17" ht="43.5" customHeight="1" x14ac:dyDescent="0.25">
      <c r="A166" s="118" t="s">
        <v>762</v>
      </c>
      <c r="B166" s="757"/>
      <c r="C166" s="759" t="str">
        <f>IF('Mapa final SI'!G169="","",'Mapa final SI'!G169)</f>
        <v/>
      </c>
      <c r="D166" s="761"/>
      <c r="E166" s="759" t="str">
        <f>IF('Mapa final SI'!F169="","",'Mapa final SI'!F169)</f>
        <v/>
      </c>
      <c r="F166" s="841" t="str">
        <f>IF('Mapa final SI'!L169="","",'Mapa final SI'!L169)</f>
        <v/>
      </c>
      <c r="G166" s="841" t="str">
        <f>IF('Mapa final SI'!P169="","",'Mapa final SI'!P169)</f>
        <v/>
      </c>
      <c r="H166" s="930"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22" t="str">
        <f>IF('Mapa final SI'!AC169="","",'Mapa final SI'!AC169)</f>
        <v/>
      </c>
      <c r="J166" s="422" t="str">
        <f>IF('Mapa final SI'!AE169="","",'Mapa final SI'!AE169)</f>
        <v/>
      </c>
      <c r="K166" s="422" t="str">
        <f t="shared" si="2"/>
        <v/>
      </c>
      <c r="L166" s="422" t="str">
        <f>IF('Mapa final SI'!AH169="","",'Mapa final SI'!AH169)</f>
        <v/>
      </c>
      <c r="M166" s="346" t="str">
        <f>IF('Mapa final SI'!T169="","",'Mapa final SI'!T169)</f>
        <v/>
      </c>
      <c r="N166" s="417"/>
      <c r="O166" s="417"/>
      <c r="P166" s="417"/>
      <c r="Q166" s="415"/>
    </row>
    <row r="167" spans="1:17" ht="43.5" customHeight="1" x14ac:dyDescent="0.25">
      <c r="A167" s="118" t="s">
        <v>763</v>
      </c>
      <c r="B167" s="758"/>
      <c r="C167" s="760"/>
      <c r="D167" s="762"/>
      <c r="E167" s="760"/>
      <c r="F167" s="763"/>
      <c r="G167" s="763"/>
      <c r="H167" s="930"/>
      <c r="I167" s="422" t="str">
        <f>IF('Mapa final SI'!AC170="","",'Mapa final SI'!AC170)</f>
        <v/>
      </c>
      <c r="J167" s="422" t="str">
        <f>IF('Mapa final SI'!AE170="","",'Mapa final SI'!AE170)</f>
        <v/>
      </c>
      <c r="K167" s="422" t="str">
        <f t="shared" si="2"/>
        <v/>
      </c>
      <c r="L167" s="422" t="str">
        <f>IF('Mapa final SI'!AH170="","",'Mapa final SI'!AH170)</f>
        <v/>
      </c>
      <c r="M167" s="346" t="str">
        <f>IF('Mapa final SI'!T170="","",'Mapa final SI'!T170)</f>
        <v/>
      </c>
      <c r="N167" s="417"/>
      <c r="O167" s="417"/>
      <c r="P167" s="417"/>
      <c r="Q167" s="415"/>
    </row>
    <row r="168" spans="1:17" ht="43.5" customHeight="1" x14ac:dyDescent="0.25">
      <c r="A168" s="118" t="s">
        <v>764</v>
      </c>
      <c r="B168" s="758"/>
      <c r="C168" s="760"/>
      <c r="D168" s="762"/>
      <c r="E168" s="760"/>
      <c r="F168" s="763"/>
      <c r="G168" s="763"/>
      <c r="H168" s="930"/>
      <c r="I168" s="422" t="str">
        <f>IF('Mapa final SI'!AC171="","",'Mapa final SI'!AC171)</f>
        <v/>
      </c>
      <c r="J168" s="422" t="str">
        <f>IF('Mapa final SI'!AE171="","",'Mapa final SI'!AE171)</f>
        <v/>
      </c>
      <c r="K168" s="422" t="str">
        <f t="shared" si="2"/>
        <v/>
      </c>
      <c r="L168" s="422" t="str">
        <f>IF('Mapa final SI'!AH171="","",'Mapa final SI'!AH171)</f>
        <v/>
      </c>
      <c r="M168" s="346" t="str">
        <f>IF('Mapa final SI'!T171="","",'Mapa final SI'!T171)</f>
        <v/>
      </c>
      <c r="N168" s="417"/>
      <c r="O168" s="417"/>
      <c r="P168" s="417"/>
      <c r="Q168" s="415"/>
    </row>
    <row r="169" spans="1:17" ht="43.5" customHeight="1" x14ac:dyDescent="0.25">
      <c r="A169" s="118" t="s">
        <v>765</v>
      </c>
      <c r="B169" s="758"/>
      <c r="C169" s="760"/>
      <c r="D169" s="762"/>
      <c r="E169" s="760"/>
      <c r="F169" s="763"/>
      <c r="G169" s="763"/>
      <c r="H169" s="930"/>
      <c r="I169" s="422" t="str">
        <f>IF('Mapa final SI'!AC172="","",'Mapa final SI'!AC172)</f>
        <v/>
      </c>
      <c r="J169" s="422" t="str">
        <f>IF('Mapa final SI'!AE172="","",'Mapa final SI'!AE172)</f>
        <v/>
      </c>
      <c r="K169" s="422" t="str">
        <f t="shared" si="2"/>
        <v/>
      </c>
      <c r="L169" s="422" t="str">
        <f>IF('Mapa final SI'!AH172="","",'Mapa final SI'!AH172)</f>
        <v/>
      </c>
      <c r="M169" s="346" t="str">
        <f>IF('Mapa final SI'!T172="","",'Mapa final SI'!T172)</f>
        <v/>
      </c>
      <c r="N169" s="417"/>
      <c r="O169" s="417"/>
      <c r="P169" s="417"/>
      <c r="Q169" s="415"/>
    </row>
    <row r="170" spans="1:17" ht="43.5" customHeight="1" x14ac:dyDescent="0.25">
      <c r="A170" s="118" t="s">
        <v>766</v>
      </c>
      <c r="B170" s="758"/>
      <c r="C170" s="760"/>
      <c r="D170" s="762"/>
      <c r="E170" s="760"/>
      <c r="F170" s="763"/>
      <c r="G170" s="763"/>
      <c r="H170" s="930"/>
      <c r="I170" s="422" t="str">
        <f>IF('Mapa final SI'!AC173="","",'Mapa final SI'!AC173)</f>
        <v/>
      </c>
      <c r="J170" s="422" t="str">
        <f>IF('Mapa final SI'!AE173="","",'Mapa final SI'!AE173)</f>
        <v/>
      </c>
      <c r="K170" s="422" t="str">
        <f t="shared" si="2"/>
        <v/>
      </c>
      <c r="L170" s="422" t="str">
        <f>IF('Mapa final SI'!AH173="","",'Mapa final SI'!AH173)</f>
        <v/>
      </c>
      <c r="M170" s="346" t="str">
        <f>IF('Mapa final SI'!T173="","",'Mapa final SI'!T173)</f>
        <v/>
      </c>
      <c r="N170" s="417"/>
      <c r="O170" s="417"/>
      <c r="P170" s="417"/>
      <c r="Q170" s="415"/>
    </row>
    <row r="171" spans="1:17" ht="43.5" customHeight="1" x14ac:dyDescent="0.25">
      <c r="A171" s="118" t="s">
        <v>767</v>
      </c>
      <c r="B171" s="758"/>
      <c r="C171" s="760"/>
      <c r="D171" s="762"/>
      <c r="E171" s="760"/>
      <c r="F171" s="763"/>
      <c r="G171" s="763"/>
      <c r="H171" s="842"/>
      <c r="I171" s="422" t="str">
        <f>IF('Mapa final SI'!AC174="","",'Mapa final SI'!AC174)</f>
        <v/>
      </c>
      <c r="J171" s="422" t="str">
        <f>IF('Mapa final SI'!AE174="","",'Mapa final SI'!AE174)</f>
        <v/>
      </c>
      <c r="K171" s="422" t="str">
        <f t="shared" si="2"/>
        <v/>
      </c>
      <c r="L171" s="422" t="str">
        <f>IF('Mapa final SI'!AH174="","",'Mapa final SI'!AH174)</f>
        <v/>
      </c>
      <c r="M171" s="346" t="str">
        <f>IF('Mapa final SI'!T174="","",'Mapa final SI'!T174)</f>
        <v/>
      </c>
      <c r="N171" s="417"/>
      <c r="O171" s="417"/>
      <c r="P171" s="417"/>
      <c r="Q171" s="415"/>
    </row>
    <row r="172" spans="1:17" ht="43.5" customHeight="1" x14ac:dyDescent="0.25">
      <c r="A172" s="118" t="s">
        <v>768</v>
      </c>
      <c r="B172" s="757"/>
      <c r="C172" s="759" t="str">
        <f>IF('Mapa final SI'!G175="","",'Mapa final SI'!G175)</f>
        <v/>
      </c>
      <c r="D172" s="761"/>
      <c r="E172" s="759" t="str">
        <f>IF('Mapa final SI'!F175="","",'Mapa final SI'!F175)</f>
        <v/>
      </c>
      <c r="F172" s="841" t="str">
        <f>IF('Mapa final SI'!L175="","",'Mapa final SI'!L175)</f>
        <v/>
      </c>
      <c r="G172" s="841" t="str">
        <f>IF('Mapa final SI'!P175="","",'Mapa final SI'!P175)</f>
        <v/>
      </c>
      <c r="H172" s="930"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22" t="str">
        <f>IF('Mapa final SI'!AC175="","",'Mapa final SI'!AC175)</f>
        <v/>
      </c>
      <c r="J172" s="422" t="str">
        <f>IF('Mapa final SI'!AE175="","",'Mapa final SI'!AE175)</f>
        <v/>
      </c>
      <c r="K172" s="422" t="str">
        <f t="shared" si="2"/>
        <v/>
      </c>
      <c r="L172" s="422" t="str">
        <f>IF('Mapa final SI'!AH175="","",'Mapa final SI'!AH175)</f>
        <v/>
      </c>
      <c r="M172" s="346" t="str">
        <f>IF('Mapa final SI'!T175="","",'Mapa final SI'!T175)</f>
        <v/>
      </c>
      <c r="N172" s="417"/>
      <c r="O172" s="417"/>
      <c r="P172" s="417"/>
      <c r="Q172" s="415"/>
    </row>
    <row r="173" spans="1:17" ht="43.5" customHeight="1" x14ac:dyDescent="0.25">
      <c r="A173" s="118" t="s">
        <v>769</v>
      </c>
      <c r="B173" s="758"/>
      <c r="C173" s="760"/>
      <c r="D173" s="762"/>
      <c r="E173" s="760"/>
      <c r="F173" s="763"/>
      <c r="G173" s="763"/>
      <c r="H173" s="930"/>
      <c r="I173" s="422" t="str">
        <f>IF('Mapa final SI'!AC176="","",'Mapa final SI'!AC176)</f>
        <v/>
      </c>
      <c r="J173" s="422" t="str">
        <f>IF('Mapa final SI'!AE176="","",'Mapa final SI'!AE176)</f>
        <v/>
      </c>
      <c r="K173" s="422" t="str">
        <f t="shared" si="2"/>
        <v/>
      </c>
      <c r="L173" s="422" t="str">
        <f>IF('Mapa final SI'!AH176="","",'Mapa final SI'!AH176)</f>
        <v/>
      </c>
      <c r="M173" s="346" t="str">
        <f>IF('Mapa final SI'!T176="","",'Mapa final SI'!T176)</f>
        <v/>
      </c>
      <c r="N173" s="417"/>
      <c r="O173" s="417"/>
      <c r="P173" s="417"/>
      <c r="Q173" s="415"/>
    </row>
    <row r="174" spans="1:17" ht="43.5" customHeight="1" x14ac:dyDescent="0.25">
      <c r="A174" s="118" t="s">
        <v>770</v>
      </c>
      <c r="B174" s="758"/>
      <c r="C174" s="760"/>
      <c r="D174" s="762"/>
      <c r="E174" s="760"/>
      <c r="F174" s="763"/>
      <c r="G174" s="763"/>
      <c r="H174" s="930"/>
      <c r="I174" s="422" t="str">
        <f>IF('Mapa final SI'!AC177="","",'Mapa final SI'!AC177)</f>
        <v/>
      </c>
      <c r="J174" s="422" t="str">
        <f>IF('Mapa final SI'!AE177="","",'Mapa final SI'!AE177)</f>
        <v/>
      </c>
      <c r="K174" s="422" t="str">
        <f t="shared" si="2"/>
        <v/>
      </c>
      <c r="L174" s="422" t="str">
        <f>IF('Mapa final SI'!AH177="","",'Mapa final SI'!AH177)</f>
        <v/>
      </c>
      <c r="M174" s="346" t="str">
        <f>IF('Mapa final SI'!T177="","",'Mapa final SI'!T177)</f>
        <v/>
      </c>
      <c r="N174" s="417"/>
      <c r="O174" s="417"/>
      <c r="P174" s="417"/>
      <c r="Q174" s="415"/>
    </row>
    <row r="175" spans="1:17" ht="43.5" customHeight="1" x14ac:dyDescent="0.25">
      <c r="A175" s="118" t="s">
        <v>771</v>
      </c>
      <c r="B175" s="758"/>
      <c r="C175" s="760"/>
      <c r="D175" s="762"/>
      <c r="E175" s="760"/>
      <c r="F175" s="763"/>
      <c r="G175" s="763"/>
      <c r="H175" s="930"/>
      <c r="I175" s="422" t="str">
        <f>IF('Mapa final SI'!AC178="","",'Mapa final SI'!AC178)</f>
        <v/>
      </c>
      <c r="J175" s="422" t="str">
        <f>IF('Mapa final SI'!AE178="","",'Mapa final SI'!AE178)</f>
        <v/>
      </c>
      <c r="K175" s="422" t="str">
        <f t="shared" si="2"/>
        <v/>
      </c>
      <c r="L175" s="422" t="str">
        <f>IF('Mapa final SI'!AH178="","",'Mapa final SI'!AH178)</f>
        <v/>
      </c>
      <c r="M175" s="346" t="str">
        <f>IF('Mapa final SI'!T178="","",'Mapa final SI'!T178)</f>
        <v/>
      </c>
      <c r="N175" s="417"/>
      <c r="O175" s="417"/>
      <c r="P175" s="417"/>
      <c r="Q175" s="415"/>
    </row>
    <row r="176" spans="1:17" ht="43.5" customHeight="1" x14ac:dyDescent="0.25">
      <c r="A176" s="118" t="s">
        <v>772</v>
      </c>
      <c r="B176" s="758"/>
      <c r="C176" s="760"/>
      <c r="D176" s="762"/>
      <c r="E176" s="760"/>
      <c r="F176" s="763"/>
      <c r="G176" s="763"/>
      <c r="H176" s="930"/>
      <c r="I176" s="422" t="str">
        <f>IF('Mapa final SI'!AC179="","",'Mapa final SI'!AC179)</f>
        <v/>
      </c>
      <c r="J176" s="422" t="str">
        <f>IF('Mapa final SI'!AE179="","",'Mapa final SI'!AE179)</f>
        <v/>
      </c>
      <c r="K176" s="422" t="str">
        <f t="shared" si="2"/>
        <v/>
      </c>
      <c r="L176" s="422" t="str">
        <f>IF('Mapa final SI'!AH179="","",'Mapa final SI'!AH179)</f>
        <v/>
      </c>
      <c r="M176" s="346" t="str">
        <f>IF('Mapa final SI'!T179="","",'Mapa final SI'!T179)</f>
        <v/>
      </c>
      <c r="N176" s="417"/>
      <c r="O176" s="417"/>
      <c r="P176" s="417"/>
      <c r="Q176" s="415"/>
    </row>
    <row r="177" spans="1:17" ht="43.5" customHeight="1" x14ac:dyDescent="0.25">
      <c r="A177" s="118" t="s">
        <v>773</v>
      </c>
      <c r="B177" s="758"/>
      <c r="C177" s="760"/>
      <c r="D177" s="762"/>
      <c r="E177" s="760"/>
      <c r="F177" s="763"/>
      <c r="G177" s="763"/>
      <c r="H177" s="842"/>
      <c r="I177" s="422" t="str">
        <f>IF('Mapa final SI'!AC180="","",'Mapa final SI'!AC180)</f>
        <v/>
      </c>
      <c r="J177" s="422" t="str">
        <f>IF('Mapa final SI'!AE180="","",'Mapa final SI'!AE180)</f>
        <v/>
      </c>
      <c r="K177" s="422" t="str">
        <f t="shared" si="2"/>
        <v/>
      </c>
      <c r="L177" s="422" t="str">
        <f>IF('Mapa final SI'!AH180="","",'Mapa final SI'!AH180)</f>
        <v/>
      </c>
      <c r="M177" s="346" t="str">
        <f>IF('Mapa final SI'!T180="","",'Mapa final SI'!T180)</f>
        <v/>
      </c>
      <c r="N177" s="417"/>
      <c r="O177" s="417"/>
      <c r="P177" s="417"/>
      <c r="Q177" s="415"/>
    </row>
    <row r="178" spans="1:17" ht="43.5" customHeight="1" x14ac:dyDescent="0.25">
      <c r="A178" s="118" t="s">
        <v>774</v>
      </c>
      <c r="B178" s="757"/>
      <c r="C178" s="759" t="str">
        <f>IF('Mapa final SI'!G181="","",'Mapa final SI'!G181)</f>
        <v/>
      </c>
      <c r="D178" s="761"/>
      <c r="E178" s="759" t="str">
        <f>IF('Mapa final SI'!F181="","",'Mapa final SI'!F181)</f>
        <v/>
      </c>
      <c r="F178" s="841" t="str">
        <f>IF('Mapa final SI'!L181="","",'Mapa final SI'!L181)</f>
        <v/>
      </c>
      <c r="G178" s="841" t="str">
        <f>IF('Mapa final SI'!P181="","",'Mapa final SI'!P181)</f>
        <v/>
      </c>
      <c r="H178" s="930"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22" t="str">
        <f>IF('Mapa final SI'!AC181="","",'Mapa final SI'!AC181)</f>
        <v/>
      </c>
      <c r="J178" s="422" t="str">
        <f>IF('Mapa final SI'!AE181="","",'Mapa final SI'!AE181)</f>
        <v/>
      </c>
      <c r="K178" s="422" t="str">
        <f t="shared" si="2"/>
        <v/>
      </c>
      <c r="L178" s="422" t="str">
        <f>IF('Mapa final SI'!AH181="","",'Mapa final SI'!AH181)</f>
        <v/>
      </c>
      <c r="M178" s="346" t="str">
        <f>IF('Mapa final SI'!T181="","",'Mapa final SI'!T181)</f>
        <v/>
      </c>
      <c r="N178" s="417"/>
      <c r="O178" s="417"/>
      <c r="P178" s="417"/>
      <c r="Q178" s="415"/>
    </row>
    <row r="179" spans="1:17" ht="43.5" customHeight="1" x14ac:dyDescent="0.25">
      <c r="A179" s="118" t="s">
        <v>775</v>
      </c>
      <c r="B179" s="758"/>
      <c r="C179" s="760"/>
      <c r="D179" s="762"/>
      <c r="E179" s="760"/>
      <c r="F179" s="763"/>
      <c r="G179" s="763"/>
      <c r="H179" s="930"/>
      <c r="I179" s="422" t="str">
        <f>IF('Mapa final SI'!AC182="","",'Mapa final SI'!AC182)</f>
        <v/>
      </c>
      <c r="J179" s="422" t="str">
        <f>IF('Mapa final SI'!AE182="","",'Mapa final SI'!AE182)</f>
        <v/>
      </c>
      <c r="K179" s="422" t="str">
        <f t="shared" si="2"/>
        <v/>
      </c>
      <c r="L179" s="422" t="str">
        <f>IF('Mapa final SI'!AH182="","",'Mapa final SI'!AH182)</f>
        <v/>
      </c>
      <c r="M179" s="346" t="str">
        <f>IF('Mapa final SI'!T182="","",'Mapa final SI'!T182)</f>
        <v/>
      </c>
      <c r="N179" s="417"/>
      <c r="O179" s="417"/>
      <c r="P179" s="417"/>
      <c r="Q179" s="415"/>
    </row>
    <row r="180" spans="1:17" ht="43.5" customHeight="1" x14ac:dyDescent="0.25">
      <c r="A180" s="118" t="s">
        <v>776</v>
      </c>
      <c r="B180" s="758"/>
      <c r="C180" s="760"/>
      <c r="D180" s="762"/>
      <c r="E180" s="760"/>
      <c r="F180" s="763"/>
      <c r="G180" s="763"/>
      <c r="H180" s="930"/>
      <c r="I180" s="422" t="str">
        <f>IF('Mapa final SI'!AC183="","",'Mapa final SI'!AC183)</f>
        <v/>
      </c>
      <c r="J180" s="422" t="str">
        <f>IF('Mapa final SI'!AE183="","",'Mapa final SI'!AE183)</f>
        <v/>
      </c>
      <c r="K180" s="422" t="str">
        <f t="shared" si="2"/>
        <v/>
      </c>
      <c r="L180" s="422" t="str">
        <f>IF('Mapa final SI'!AH183="","",'Mapa final SI'!AH183)</f>
        <v/>
      </c>
      <c r="M180" s="346" t="str">
        <f>IF('Mapa final SI'!T183="","",'Mapa final SI'!T183)</f>
        <v/>
      </c>
      <c r="N180" s="417"/>
      <c r="O180" s="417"/>
      <c r="P180" s="417"/>
      <c r="Q180" s="415"/>
    </row>
    <row r="181" spans="1:17" ht="43.5" customHeight="1" x14ac:dyDescent="0.25">
      <c r="A181" s="118" t="s">
        <v>777</v>
      </c>
      <c r="B181" s="758"/>
      <c r="C181" s="760"/>
      <c r="D181" s="762"/>
      <c r="E181" s="760"/>
      <c r="F181" s="763"/>
      <c r="G181" s="763"/>
      <c r="H181" s="930"/>
      <c r="I181" s="422" t="str">
        <f>IF('Mapa final SI'!AC184="","",'Mapa final SI'!AC184)</f>
        <v/>
      </c>
      <c r="J181" s="422" t="str">
        <f>IF('Mapa final SI'!AE184="","",'Mapa final SI'!AE184)</f>
        <v/>
      </c>
      <c r="K181" s="422" t="str">
        <f t="shared" si="2"/>
        <v/>
      </c>
      <c r="L181" s="422" t="str">
        <f>IF('Mapa final SI'!AH184="","",'Mapa final SI'!AH184)</f>
        <v/>
      </c>
      <c r="M181" s="346" t="str">
        <f>IF('Mapa final SI'!T184="","",'Mapa final SI'!T184)</f>
        <v/>
      </c>
      <c r="N181" s="417"/>
      <c r="O181" s="417"/>
      <c r="P181" s="417"/>
      <c r="Q181" s="415"/>
    </row>
    <row r="182" spans="1:17" ht="43.5" customHeight="1" x14ac:dyDescent="0.25">
      <c r="A182" s="118" t="s">
        <v>778</v>
      </c>
      <c r="B182" s="758"/>
      <c r="C182" s="760"/>
      <c r="D182" s="762"/>
      <c r="E182" s="760"/>
      <c r="F182" s="763"/>
      <c r="G182" s="763"/>
      <c r="H182" s="930"/>
      <c r="I182" s="422" t="str">
        <f>IF('Mapa final SI'!AC185="","",'Mapa final SI'!AC185)</f>
        <v/>
      </c>
      <c r="J182" s="422" t="str">
        <f>IF('Mapa final SI'!AE185="","",'Mapa final SI'!AE185)</f>
        <v/>
      </c>
      <c r="K182" s="422" t="str">
        <f t="shared" si="2"/>
        <v/>
      </c>
      <c r="L182" s="422" t="str">
        <f>IF('Mapa final SI'!AH185="","",'Mapa final SI'!AH185)</f>
        <v/>
      </c>
      <c r="M182" s="346" t="str">
        <f>IF('Mapa final SI'!T185="","",'Mapa final SI'!T185)</f>
        <v/>
      </c>
      <c r="N182" s="417"/>
      <c r="O182" s="417"/>
      <c r="P182" s="417"/>
      <c r="Q182" s="415"/>
    </row>
    <row r="183" spans="1:17" ht="43.5" customHeight="1" x14ac:dyDescent="0.25">
      <c r="A183" s="118" t="s">
        <v>779</v>
      </c>
      <c r="B183" s="758"/>
      <c r="C183" s="760"/>
      <c r="D183" s="762"/>
      <c r="E183" s="760"/>
      <c r="F183" s="763"/>
      <c r="G183" s="763"/>
      <c r="H183" s="842"/>
      <c r="I183" s="422" t="str">
        <f>IF('Mapa final SI'!AC186="","",'Mapa final SI'!AC186)</f>
        <v/>
      </c>
      <c r="J183" s="422" t="str">
        <f>IF('Mapa final SI'!AE186="","",'Mapa final SI'!AE186)</f>
        <v/>
      </c>
      <c r="K183" s="422" t="str">
        <f t="shared" si="2"/>
        <v/>
      </c>
      <c r="L183" s="422" t="str">
        <f>IF('Mapa final SI'!AH186="","",'Mapa final SI'!AH186)</f>
        <v/>
      </c>
      <c r="M183" s="346" t="str">
        <f>IF('Mapa final SI'!T186="","",'Mapa final SI'!T186)</f>
        <v/>
      </c>
      <c r="N183" s="417"/>
      <c r="O183" s="417"/>
      <c r="P183" s="417"/>
      <c r="Q183" s="415"/>
    </row>
    <row r="184" spans="1:17" ht="43.5" customHeight="1" x14ac:dyDescent="0.25">
      <c r="A184" s="118" t="s">
        <v>780</v>
      </c>
      <c r="B184" s="757"/>
      <c r="C184" s="759" t="str">
        <f>IF('Mapa final SI'!G187="","",'Mapa final SI'!G187)</f>
        <v/>
      </c>
      <c r="D184" s="761"/>
      <c r="E184" s="759" t="str">
        <f>IF('Mapa final SI'!F187="","",'Mapa final SI'!F187)</f>
        <v/>
      </c>
      <c r="F184" s="841" t="str">
        <f>IF('Mapa final SI'!L187="","",'Mapa final SI'!L187)</f>
        <v/>
      </c>
      <c r="G184" s="841" t="str">
        <f>IF('Mapa final SI'!P187="","",'Mapa final SI'!P187)</f>
        <v/>
      </c>
      <c r="H184" s="930"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22" t="str">
        <f>IF('Mapa final SI'!AC187="","",'Mapa final SI'!AC187)</f>
        <v/>
      </c>
      <c r="J184" s="422" t="str">
        <f>IF('Mapa final SI'!AE187="","",'Mapa final SI'!AE187)</f>
        <v/>
      </c>
      <c r="K184" s="422" t="str">
        <f t="shared" si="2"/>
        <v/>
      </c>
      <c r="L184" s="422" t="str">
        <f>IF('Mapa final SI'!AH187="","",'Mapa final SI'!AH187)</f>
        <v/>
      </c>
      <c r="M184" s="346" t="str">
        <f>IF('Mapa final SI'!T187="","",'Mapa final SI'!T187)</f>
        <v/>
      </c>
      <c r="N184" s="417"/>
      <c r="O184" s="417"/>
      <c r="P184" s="417"/>
      <c r="Q184" s="415"/>
    </row>
    <row r="185" spans="1:17" ht="43.5" customHeight="1" x14ac:dyDescent="0.25">
      <c r="A185" s="118" t="s">
        <v>781</v>
      </c>
      <c r="B185" s="758"/>
      <c r="C185" s="760"/>
      <c r="D185" s="762"/>
      <c r="E185" s="760"/>
      <c r="F185" s="763"/>
      <c r="G185" s="763"/>
      <c r="H185" s="930"/>
      <c r="I185" s="422" t="str">
        <f>IF('Mapa final SI'!AC188="","",'Mapa final SI'!AC188)</f>
        <v/>
      </c>
      <c r="J185" s="422" t="str">
        <f>IF('Mapa final SI'!AE188="","",'Mapa final SI'!AE188)</f>
        <v/>
      </c>
      <c r="K185" s="422" t="str">
        <f t="shared" si="2"/>
        <v/>
      </c>
      <c r="L185" s="422" t="str">
        <f>IF('Mapa final SI'!AH188="","",'Mapa final SI'!AH188)</f>
        <v/>
      </c>
      <c r="M185" s="346" t="str">
        <f>IF('Mapa final SI'!T188="","",'Mapa final SI'!T188)</f>
        <v/>
      </c>
      <c r="N185" s="417"/>
      <c r="O185" s="417"/>
      <c r="P185" s="417"/>
      <c r="Q185" s="415"/>
    </row>
    <row r="186" spans="1:17" ht="43.5" customHeight="1" x14ac:dyDescent="0.25">
      <c r="A186" s="118" t="s">
        <v>782</v>
      </c>
      <c r="B186" s="758"/>
      <c r="C186" s="760"/>
      <c r="D186" s="762"/>
      <c r="E186" s="760"/>
      <c r="F186" s="763"/>
      <c r="G186" s="763"/>
      <c r="H186" s="930"/>
      <c r="I186" s="422" t="str">
        <f>IF('Mapa final SI'!AC189="","",'Mapa final SI'!AC189)</f>
        <v/>
      </c>
      <c r="J186" s="422" t="str">
        <f>IF('Mapa final SI'!AE189="","",'Mapa final SI'!AE189)</f>
        <v/>
      </c>
      <c r="K186" s="422" t="str">
        <f t="shared" si="2"/>
        <v/>
      </c>
      <c r="L186" s="422" t="str">
        <f>IF('Mapa final SI'!AH189="","",'Mapa final SI'!AH189)</f>
        <v/>
      </c>
      <c r="M186" s="346" t="str">
        <f>IF('Mapa final SI'!T189="","",'Mapa final SI'!T189)</f>
        <v/>
      </c>
      <c r="N186" s="417"/>
      <c r="O186" s="417"/>
      <c r="P186" s="417"/>
      <c r="Q186" s="415"/>
    </row>
    <row r="187" spans="1:17" ht="43.5" customHeight="1" x14ac:dyDescent="0.25">
      <c r="A187" s="118" t="s">
        <v>783</v>
      </c>
      <c r="B187" s="758"/>
      <c r="C187" s="760"/>
      <c r="D187" s="762"/>
      <c r="E187" s="760"/>
      <c r="F187" s="763"/>
      <c r="G187" s="763"/>
      <c r="H187" s="930"/>
      <c r="I187" s="422" t="str">
        <f>IF('Mapa final SI'!AC190="","",'Mapa final SI'!AC190)</f>
        <v/>
      </c>
      <c r="J187" s="422" t="str">
        <f>IF('Mapa final SI'!AE190="","",'Mapa final SI'!AE190)</f>
        <v/>
      </c>
      <c r="K187" s="422" t="str">
        <f t="shared" si="2"/>
        <v/>
      </c>
      <c r="L187" s="422" t="str">
        <f>IF('Mapa final SI'!AH190="","",'Mapa final SI'!AH190)</f>
        <v/>
      </c>
      <c r="M187" s="346" t="str">
        <f>IF('Mapa final SI'!T190="","",'Mapa final SI'!T190)</f>
        <v/>
      </c>
      <c r="N187" s="417"/>
      <c r="O187" s="417"/>
      <c r="P187" s="417"/>
      <c r="Q187" s="415"/>
    </row>
    <row r="188" spans="1:17" ht="43.5" customHeight="1" x14ac:dyDescent="0.25">
      <c r="A188" s="118" t="s">
        <v>784</v>
      </c>
      <c r="B188" s="758"/>
      <c r="C188" s="760"/>
      <c r="D188" s="762"/>
      <c r="E188" s="760"/>
      <c r="F188" s="763"/>
      <c r="G188" s="763"/>
      <c r="H188" s="930"/>
      <c r="I188" s="422" t="str">
        <f>IF('Mapa final SI'!AC191="","",'Mapa final SI'!AC191)</f>
        <v/>
      </c>
      <c r="J188" s="422" t="str">
        <f>IF('Mapa final SI'!AE191="","",'Mapa final SI'!AE191)</f>
        <v/>
      </c>
      <c r="K188" s="422" t="str">
        <f t="shared" si="2"/>
        <v/>
      </c>
      <c r="L188" s="422" t="str">
        <f>IF('Mapa final SI'!AH191="","",'Mapa final SI'!AH191)</f>
        <v/>
      </c>
      <c r="M188" s="346" t="str">
        <f>IF('Mapa final SI'!T191="","",'Mapa final SI'!T191)</f>
        <v/>
      </c>
      <c r="N188" s="417"/>
      <c r="O188" s="417"/>
      <c r="P188" s="417"/>
      <c r="Q188" s="415"/>
    </row>
    <row r="189" spans="1:17" ht="43.5" customHeight="1" x14ac:dyDescent="0.25">
      <c r="A189" s="118" t="s">
        <v>785</v>
      </c>
      <c r="B189" s="758"/>
      <c r="C189" s="760"/>
      <c r="D189" s="762"/>
      <c r="E189" s="760"/>
      <c r="F189" s="763"/>
      <c r="G189" s="763"/>
      <c r="H189" s="842"/>
      <c r="I189" s="422" t="str">
        <f>IF('Mapa final SI'!AC192="","",'Mapa final SI'!AC192)</f>
        <v/>
      </c>
      <c r="J189" s="422" t="str">
        <f>IF('Mapa final SI'!AE192="","",'Mapa final SI'!AE192)</f>
        <v/>
      </c>
      <c r="K189" s="422" t="str">
        <f t="shared" si="2"/>
        <v/>
      </c>
      <c r="L189" s="422" t="str">
        <f>IF('Mapa final SI'!AH192="","",'Mapa final SI'!AH192)</f>
        <v/>
      </c>
      <c r="M189" s="346" t="str">
        <f>IF('Mapa final SI'!T192="","",'Mapa final SI'!T192)</f>
        <v/>
      </c>
      <c r="N189" s="417"/>
      <c r="O189" s="417"/>
      <c r="P189" s="417"/>
      <c r="Q189" s="415"/>
    </row>
    <row r="190" spans="1:17" ht="43.5" customHeight="1" x14ac:dyDescent="0.25">
      <c r="A190" s="118" t="s">
        <v>786</v>
      </c>
      <c r="B190" s="757"/>
      <c r="C190" s="759" t="str">
        <f>IF('Mapa final SI'!G193="","",'Mapa final SI'!G193)</f>
        <v/>
      </c>
      <c r="D190" s="761"/>
      <c r="E190" s="759" t="str">
        <f>IF('Mapa final SI'!F193="","",'Mapa final SI'!F193)</f>
        <v/>
      </c>
      <c r="F190" s="841" t="str">
        <f>IF('Mapa final SI'!L193="","",'Mapa final SI'!L193)</f>
        <v/>
      </c>
      <c r="G190" s="841" t="str">
        <f>IF('Mapa final SI'!P193="","",'Mapa final SI'!P193)</f>
        <v/>
      </c>
      <c r="H190" s="930"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22" t="str">
        <f>IF('Mapa final SI'!AC193="","",'Mapa final SI'!AC193)</f>
        <v/>
      </c>
      <c r="J190" s="422" t="str">
        <f>IF('Mapa final SI'!AE193="","",'Mapa final SI'!AE193)</f>
        <v/>
      </c>
      <c r="K190" s="422" t="str">
        <f t="shared" si="2"/>
        <v/>
      </c>
      <c r="L190" s="422" t="str">
        <f>IF('Mapa final SI'!AH193="","",'Mapa final SI'!AH193)</f>
        <v/>
      </c>
      <c r="M190" s="346" t="str">
        <f>IF('Mapa final SI'!T193="","",'Mapa final SI'!T193)</f>
        <v/>
      </c>
      <c r="N190" s="417"/>
      <c r="O190" s="417"/>
      <c r="P190" s="417"/>
      <c r="Q190" s="415"/>
    </row>
    <row r="191" spans="1:17" ht="43.5" customHeight="1" x14ac:dyDescent="0.25">
      <c r="A191" s="118" t="s">
        <v>787</v>
      </c>
      <c r="B191" s="758"/>
      <c r="C191" s="760"/>
      <c r="D191" s="762"/>
      <c r="E191" s="760"/>
      <c r="F191" s="763"/>
      <c r="G191" s="763"/>
      <c r="H191" s="930"/>
      <c r="I191" s="422" t="str">
        <f>IF('Mapa final SI'!AC194="","",'Mapa final SI'!AC194)</f>
        <v/>
      </c>
      <c r="J191" s="422" t="str">
        <f>IF('Mapa final SI'!AE194="","",'Mapa final SI'!AE194)</f>
        <v/>
      </c>
      <c r="K191" s="422" t="str">
        <f t="shared" si="2"/>
        <v/>
      </c>
      <c r="L191" s="422" t="str">
        <f>IF('Mapa final SI'!AH194="","",'Mapa final SI'!AH194)</f>
        <v/>
      </c>
      <c r="M191" s="346" t="str">
        <f>IF('Mapa final SI'!T194="","",'Mapa final SI'!T194)</f>
        <v/>
      </c>
      <c r="N191" s="417"/>
      <c r="O191" s="417"/>
      <c r="P191" s="417"/>
      <c r="Q191" s="415"/>
    </row>
    <row r="192" spans="1:17" ht="43.5" customHeight="1" x14ac:dyDescent="0.25">
      <c r="A192" s="118" t="s">
        <v>788</v>
      </c>
      <c r="B192" s="758"/>
      <c r="C192" s="760"/>
      <c r="D192" s="762"/>
      <c r="E192" s="760"/>
      <c r="F192" s="763"/>
      <c r="G192" s="763"/>
      <c r="H192" s="930"/>
      <c r="I192" s="422" t="str">
        <f>IF('Mapa final SI'!AC195="","",'Mapa final SI'!AC195)</f>
        <v/>
      </c>
      <c r="J192" s="422" t="str">
        <f>IF('Mapa final SI'!AE195="","",'Mapa final SI'!AE195)</f>
        <v/>
      </c>
      <c r="K192" s="422" t="str">
        <f t="shared" si="2"/>
        <v/>
      </c>
      <c r="L192" s="422" t="str">
        <f>IF('Mapa final SI'!AH195="","",'Mapa final SI'!AH195)</f>
        <v/>
      </c>
      <c r="M192" s="346" t="str">
        <f>IF('Mapa final SI'!T195="","",'Mapa final SI'!T195)</f>
        <v/>
      </c>
      <c r="N192" s="417"/>
      <c r="O192" s="417"/>
      <c r="P192" s="417"/>
      <c r="Q192" s="415"/>
    </row>
    <row r="193" spans="1:17" ht="43.5" customHeight="1" x14ac:dyDescent="0.25">
      <c r="A193" s="118" t="s">
        <v>789</v>
      </c>
      <c r="B193" s="758"/>
      <c r="C193" s="760"/>
      <c r="D193" s="762"/>
      <c r="E193" s="760"/>
      <c r="F193" s="763"/>
      <c r="G193" s="763"/>
      <c r="H193" s="930"/>
      <c r="I193" s="422" t="str">
        <f>IF('Mapa final SI'!AC196="","",'Mapa final SI'!AC196)</f>
        <v/>
      </c>
      <c r="J193" s="422" t="str">
        <f>IF('Mapa final SI'!AE196="","",'Mapa final SI'!AE196)</f>
        <v/>
      </c>
      <c r="K193" s="422" t="str">
        <f t="shared" si="2"/>
        <v/>
      </c>
      <c r="L193" s="422" t="str">
        <f>IF('Mapa final SI'!AH196="","",'Mapa final SI'!AH196)</f>
        <v/>
      </c>
      <c r="M193" s="346" t="str">
        <f>IF('Mapa final SI'!T196="","",'Mapa final SI'!T196)</f>
        <v/>
      </c>
      <c r="N193" s="417"/>
      <c r="O193" s="417"/>
      <c r="P193" s="417"/>
      <c r="Q193" s="415"/>
    </row>
    <row r="194" spans="1:17" ht="43.5" customHeight="1" x14ac:dyDescent="0.25">
      <c r="A194" s="118" t="s">
        <v>790</v>
      </c>
      <c r="B194" s="758"/>
      <c r="C194" s="760"/>
      <c r="D194" s="762"/>
      <c r="E194" s="760"/>
      <c r="F194" s="763"/>
      <c r="G194" s="763"/>
      <c r="H194" s="930"/>
      <c r="I194" s="422" t="str">
        <f>IF('Mapa final SI'!AC197="","",'Mapa final SI'!AC197)</f>
        <v/>
      </c>
      <c r="J194" s="422" t="str">
        <f>IF('Mapa final SI'!AE197="","",'Mapa final SI'!AE197)</f>
        <v/>
      </c>
      <c r="K194" s="422" t="str">
        <f t="shared" si="2"/>
        <v/>
      </c>
      <c r="L194" s="422" t="str">
        <f>IF('Mapa final SI'!AH197="","",'Mapa final SI'!AH197)</f>
        <v/>
      </c>
      <c r="M194" s="346" t="str">
        <f>IF('Mapa final SI'!T197="","",'Mapa final SI'!T197)</f>
        <v/>
      </c>
      <c r="N194" s="417"/>
      <c r="O194" s="417"/>
      <c r="P194" s="417"/>
      <c r="Q194" s="415"/>
    </row>
    <row r="195" spans="1:17" ht="43.5" customHeight="1" x14ac:dyDescent="0.25">
      <c r="A195" s="118" t="s">
        <v>791</v>
      </c>
      <c r="B195" s="758"/>
      <c r="C195" s="760"/>
      <c r="D195" s="762"/>
      <c r="E195" s="760"/>
      <c r="F195" s="763"/>
      <c r="G195" s="763"/>
      <c r="H195" s="842"/>
      <c r="I195" s="422" t="str">
        <f>IF('Mapa final SI'!AC198="","",'Mapa final SI'!AC198)</f>
        <v/>
      </c>
      <c r="J195" s="422" t="str">
        <f>IF('Mapa final SI'!AE198="","",'Mapa final SI'!AE198)</f>
        <v/>
      </c>
      <c r="K195" s="422" t="str">
        <f t="shared" si="2"/>
        <v/>
      </c>
      <c r="L195" s="422" t="str">
        <f>IF('Mapa final SI'!AH198="","",'Mapa final SI'!AH198)</f>
        <v/>
      </c>
      <c r="M195" s="346" t="str">
        <f>IF('Mapa final SI'!T198="","",'Mapa final SI'!T198)</f>
        <v/>
      </c>
      <c r="N195" s="417"/>
      <c r="O195" s="417"/>
      <c r="P195" s="417"/>
      <c r="Q195" s="415"/>
    </row>
    <row r="196" spans="1:17" ht="43.5" customHeight="1" x14ac:dyDescent="0.25">
      <c r="A196" s="118" t="s">
        <v>792</v>
      </c>
      <c r="B196" s="757"/>
      <c r="C196" s="759" t="str">
        <f>IF('Mapa final SI'!G199="","",'Mapa final SI'!G199)</f>
        <v/>
      </c>
      <c r="D196" s="761"/>
      <c r="E196" s="759" t="str">
        <f>IF('Mapa final SI'!F199="","",'Mapa final SI'!F199)</f>
        <v/>
      </c>
      <c r="F196" s="841" t="str">
        <f>IF('Mapa final SI'!L199="","",'Mapa final SI'!L199)</f>
        <v/>
      </c>
      <c r="G196" s="841" t="str">
        <f>IF('Mapa final SI'!P199="","",'Mapa final SI'!P199)</f>
        <v/>
      </c>
      <c r="H196" s="930"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22" t="str">
        <f>IF('Mapa final SI'!AC199="","",'Mapa final SI'!AC199)</f>
        <v/>
      </c>
      <c r="J196" s="422" t="str">
        <f>IF('Mapa final SI'!AE199="","",'Mapa final SI'!AE199)</f>
        <v/>
      </c>
      <c r="K196" s="422" t="str">
        <f t="shared" si="2"/>
        <v/>
      </c>
      <c r="L196" s="422" t="str">
        <f>IF('Mapa final SI'!AH199="","",'Mapa final SI'!AH199)</f>
        <v/>
      </c>
      <c r="M196" s="346" t="str">
        <f>IF('Mapa final SI'!T199="","",'Mapa final SI'!T199)</f>
        <v/>
      </c>
      <c r="N196" s="417"/>
      <c r="O196" s="417"/>
      <c r="P196" s="417"/>
      <c r="Q196" s="415"/>
    </row>
    <row r="197" spans="1:17" ht="43.5" customHeight="1" x14ac:dyDescent="0.25">
      <c r="A197" s="118" t="s">
        <v>793</v>
      </c>
      <c r="B197" s="758"/>
      <c r="C197" s="760"/>
      <c r="D197" s="762"/>
      <c r="E197" s="760"/>
      <c r="F197" s="763"/>
      <c r="G197" s="763"/>
      <c r="H197" s="930"/>
      <c r="I197" s="422" t="str">
        <f>IF('Mapa final SI'!AC200="","",'Mapa final SI'!AC200)</f>
        <v/>
      </c>
      <c r="J197" s="422" t="str">
        <f>IF('Mapa final SI'!AE200="","",'Mapa final SI'!AE200)</f>
        <v/>
      </c>
      <c r="K197" s="422"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22" t="str">
        <f>IF('Mapa final SI'!AH200="","",'Mapa final SI'!AH200)</f>
        <v/>
      </c>
      <c r="M197" s="346" t="str">
        <f>IF('Mapa final SI'!T200="","",'Mapa final SI'!T200)</f>
        <v/>
      </c>
      <c r="N197" s="417"/>
      <c r="O197" s="417"/>
      <c r="P197" s="417"/>
      <c r="Q197" s="415"/>
    </row>
    <row r="198" spans="1:17" ht="43.5" customHeight="1" x14ac:dyDescent="0.25">
      <c r="A198" s="118" t="s">
        <v>794</v>
      </c>
      <c r="B198" s="758"/>
      <c r="C198" s="760"/>
      <c r="D198" s="762"/>
      <c r="E198" s="760"/>
      <c r="F198" s="763"/>
      <c r="G198" s="763"/>
      <c r="H198" s="930"/>
      <c r="I198" s="422" t="str">
        <f>IF('Mapa final SI'!AC201="","",'Mapa final SI'!AC201)</f>
        <v/>
      </c>
      <c r="J198" s="422" t="str">
        <f>IF('Mapa final SI'!AE201="","",'Mapa final SI'!AE201)</f>
        <v/>
      </c>
      <c r="K198" s="422" t="str">
        <f t="shared" si="3"/>
        <v/>
      </c>
      <c r="L198" s="422" t="str">
        <f>IF('Mapa final SI'!AH201="","",'Mapa final SI'!AH201)</f>
        <v/>
      </c>
      <c r="M198" s="346" t="str">
        <f>IF('Mapa final SI'!T201="","",'Mapa final SI'!T201)</f>
        <v/>
      </c>
      <c r="N198" s="417"/>
      <c r="O198" s="417"/>
      <c r="P198" s="417"/>
      <c r="Q198" s="415"/>
    </row>
    <row r="199" spans="1:17" ht="43.5" customHeight="1" x14ac:dyDescent="0.25">
      <c r="A199" s="118" t="s">
        <v>795</v>
      </c>
      <c r="B199" s="758"/>
      <c r="C199" s="760"/>
      <c r="D199" s="762"/>
      <c r="E199" s="760"/>
      <c r="F199" s="763"/>
      <c r="G199" s="763"/>
      <c r="H199" s="930"/>
      <c r="I199" s="422" t="str">
        <f>IF('Mapa final SI'!AC202="","",'Mapa final SI'!AC202)</f>
        <v/>
      </c>
      <c r="J199" s="422" t="str">
        <f>IF('Mapa final SI'!AE202="","",'Mapa final SI'!AE202)</f>
        <v/>
      </c>
      <c r="K199" s="422" t="str">
        <f t="shared" si="3"/>
        <v/>
      </c>
      <c r="L199" s="422" t="str">
        <f>IF('Mapa final SI'!AH202="","",'Mapa final SI'!AH202)</f>
        <v/>
      </c>
      <c r="M199" s="346" t="str">
        <f>IF('Mapa final SI'!T202="","",'Mapa final SI'!T202)</f>
        <v/>
      </c>
      <c r="N199" s="417"/>
      <c r="O199" s="417"/>
      <c r="P199" s="417"/>
      <c r="Q199" s="415"/>
    </row>
    <row r="200" spans="1:17" ht="43.5" customHeight="1" x14ac:dyDescent="0.25">
      <c r="A200" s="118" t="s">
        <v>796</v>
      </c>
      <c r="B200" s="758"/>
      <c r="C200" s="760"/>
      <c r="D200" s="762"/>
      <c r="E200" s="760"/>
      <c r="F200" s="763"/>
      <c r="G200" s="763"/>
      <c r="H200" s="930"/>
      <c r="I200" s="422" t="str">
        <f>IF('Mapa final SI'!AC203="","",'Mapa final SI'!AC203)</f>
        <v/>
      </c>
      <c r="J200" s="422" t="str">
        <f>IF('Mapa final SI'!AE203="","",'Mapa final SI'!AE203)</f>
        <v/>
      </c>
      <c r="K200" s="422" t="str">
        <f t="shared" si="3"/>
        <v/>
      </c>
      <c r="L200" s="422" t="str">
        <f>IF('Mapa final SI'!AH203="","",'Mapa final SI'!AH203)</f>
        <v/>
      </c>
      <c r="M200" s="346" t="str">
        <f>IF('Mapa final SI'!T203="","",'Mapa final SI'!T203)</f>
        <v/>
      </c>
      <c r="N200" s="417"/>
      <c r="O200" s="417"/>
      <c r="P200" s="417"/>
      <c r="Q200" s="415"/>
    </row>
    <row r="201" spans="1:17" ht="43.5" customHeight="1" x14ac:dyDescent="0.25">
      <c r="A201" s="118" t="s">
        <v>797</v>
      </c>
      <c r="B201" s="758"/>
      <c r="C201" s="760"/>
      <c r="D201" s="762"/>
      <c r="E201" s="760"/>
      <c r="F201" s="763"/>
      <c r="G201" s="763"/>
      <c r="H201" s="842"/>
      <c r="I201" s="422" t="str">
        <f>IF('Mapa final SI'!AC204="","",'Mapa final SI'!AC204)</f>
        <v/>
      </c>
      <c r="J201" s="422" t="str">
        <f>IF('Mapa final SI'!AE204="","",'Mapa final SI'!AE204)</f>
        <v/>
      </c>
      <c r="K201" s="422" t="str">
        <f t="shared" si="3"/>
        <v/>
      </c>
      <c r="L201" s="422" t="str">
        <f>IF('Mapa final SI'!AH204="","",'Mapa final SI'!AH204)</f>
        <v/>
      </c>
      <c r="M201" s="346" t="str">
        <f>IF('Mapa final SI'!T204="","",'Mapa final SI'!T204)</f>
        <v/>
      </c>
      <c r="N201" s="417"/>
      <c r="O201" s="417"/>
      <c r="P201" s="417"/>
      <c r="Q201" s="415"/>
    </row>
    <row r="202" spans="1:17" ht="43.5" customHeight="1" x14ac:dyDescent="0.25">
      <c r="A202" s="118" t="s">
        <v>798</v>
      </c>
      <c r="B202" s="757"/>
      <c r="C202" s="759" t="str">
        <f>IF('Mapa final SI'!G205="","",'Mapa final SI'!G205)</f>
        <v/>
      </c>
      <c r="D202" s="761"/>
      <c r="E202" s="759" t="str">
        <f>IF('Mapa final SI'!F205="","",'Mapa final SI'!F205)</f>
        <v/>
      </c>
      <c r="F202" s="841" t="str">
        <f>IF('Mapa final SI'!L205="","",'Mapa final SI'!L205)</f>
        <v/>
      </c>
      <c r="G202" s="841" t="str">
        <f>IF('Mapa final SI'!P205="","",'Mapa final SI'!P205)</f>
        <v/>
      </c>
      <c r="H202" s="930"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22" t="str">
        <f>IF('Mapa final SI'!AC205="","",'Mapa final SI'!AC205)</f>
        <v/>
      </c>
      <c r="J202" s="422" t="str">
        <f>IF('Mapa final SI'!AE205="","",'Mapa final SI'!AE205)</f>
        <v/>
      </c>
      <c r="K202" s="422" t="str">
        <f t="shared" si="3"/>
        <v/>
      </c>
      <c r="L202" s="422" t="str">
        <f>IF('Mapa final SI'!AH205="","",'Mapa final SI'!AH205)</f>
        <v/>
      </c>
      <c r="M202" s="346" t="str">
        <f>IF('Mapa final SI'!T205="","",'Mapa final SI'!T205)</f>
        <v/>
      </c>
      <c r="N202" s="417"/>
      <c r="O202" s="417"/>
      <c r="P202" s="417"/>
      <c r="Q202" s="415"/>
    </row>
    <row r="203" spans="1:17" ht="43.5" customHeight="1" x14ac:dyDescent="0.25">
      <c r="A203" s="118" t="s">
        <v>799</v>
      </c>
      <c r="B203" s="758"/>
      <c r="C203" s="760"/>
      <c r="D203" s="762"/>
      <c r="E203" s="760"/>
      <c r="F203" s="763"/>
      <c r="G203" s="763"/>
      <c r="H203" s="930"/>
      <c r="I203" s="422" t="str">
        <f>IF('Mapa final SI'!AC206="","",'Mapa final SI'!AC206)</f>
        <v/>
      </c>
      <c r="J203" s="422" t="str">
        <f>IF('Mapa final SI'!AE206="","",'Mapa final SI'!AE206)</f>
        <v/>
      </c>
      <c r="K203" s="422" t="str">
        <f t="shared" si="3"/>
        <v/>
      </c>
      <c r="L203" s="422" t="str">
        <f>IF('Mapa final SI'!AH206="","",'Mapa final SI'!AH206)</f>
        <v/>
      </c>
      <c r="M203" s="346" t="str">
        <f>IF('Mapa final SI'!T206="","",'Mapa final SI'!T206)</f>
        <v/>
      </c>
      <c r="N203" s="417"/>
      <c r="O203" s="417"/>
      <c r="P203" s="417"/>
      <c r="Q203" s="415"/>
    </row>
    <row r="204" spans="1:17" ht="43.5" customHeight="1" x14ac:dyDescent="0.25">
      <c r="A204" s="118" t="s">
        <v>800</v>
      </c>
      <c r="B204" s="758"/>
      <c r="C204" s="760"/>
      <c r="D204" s="762"/>
      <c r="E204" s="760"/>
      <c r="F204" s="763"/>
      <c r="G204" s="763"/>
      <c r="H204" s="930"/>
      <c r="I204" s="422" t="str">
        <f>IF('Mapa final SI'!AC207="","",'Mapa final SI'!AC207)</f>
        <v/>
      </c>
      <c r="J204" s="422" t="str">
        <f>IF('Mapa final SI'!AE207="","",'Mapa final SI'!AE207)</f>
        <v/>
      </c>
      <c r="K204" s="422" t="str">
        <f t="shared" si="3"/>
        <v/>
      </c>
      <c r="L204" s="422" t="str">
        <f>IF('Mapa final SI'!AH207="","",'Mapa final SI'!AH207)</f>
        <v/>
      </c>
      <c r="M204" s="346" t="str">
        <f>IF('Mapa final SI'!T207="","",'Mapa final SI'!T207)</f>
        <v/>
      </c>
      <c r="N204" s="417"/>
      <c r="O204" s="417"/>
      <c r="P204" s="417"/>
      <c r="Q204" s="415"/>
    </row>
    <row r="205" spans="1:17" ht="43.5" customHeight="1" x14ac:dyDescent="0.25">
      <c r="A205" s="118" t="s">
        <v>801</v>
      </c>
      <c r="B205" s="758"/>
      <c r="C205" s="760"/>
      <c r="D205" s="762"/>
      <c r="E205" s="760"/>
      <c r="F205" s="763"/>
      <c r="G205" s="763"/>
      <c r="H205" s="930"/>
      <c r="I205" s="422" t="str">
        <f>IF('Mapa final SI'!AC208="","",'Mapa final SI'!AC208)</f>
        <v/>
      </c>
      <c r="J205" s="422" t="str">
        <f>IF('Mapa final SI'!AE208="","",'Mapa final SI'!AE208)</f>
        <v/>
      </c>
      <c r="K205" s="422" t="str">
        <f t="shared" si="3"/>
        <v/>
      </c>
      <c r="L205" s="422" t="str">
        <f>IF('Mapa final SI'!AH208="","",'Mapa final SI'!AH208)</f>
        <v/>
      </c>
      <c r="M205" s="346" t="str">
        <f>IF('Mapa final SI'!T208="","",'Mapa final SI'!T208)</f>
        <v/>
      </c>
      <c r="N205" s="417"/>
      <c r="O205" s="417"/>
      <c r="P205" s="417"/>
      <c r="Q205" s="415"/>
    </row>
    <row r="206" spans="1:17" ht="43.5" customHeight="1" x14ac:dyDescent="0.25">
      <c r="A206" s="118" t="s">
        <v>802</v>
      </c>
      <c r="B206" s="758"/>
      <c r="C206" s="760"/>
      <c r="D206" s="762"/>
      <c r="E206" s="760"/>
      <c r="F206" s="763"/>
      <c r="G206" s="763"/>
      <c r="H206" s="930"/>
      <c r="I206" s="422" t="str">
        <f>IF('Mapa final SI'!AC209="","",'Mapa final SI'!AC209)</f>
        <v/>
      </c>
      <c r="J206" s="422" t="str">
        <f>IF('Mapa final SI'!AE209="","",'Mapa final SI'!AE209)</f>
        <v/>
      </c>
      <c r="K206" s="422" t="str">
        <f t="shared" si="3"/>
        <v/>
      </c>
      <c r="L206" s="422" t="str">
        <f>IF('Mapa final SI'!AH209="","",'Mapa final SI'!AH209)</f>
        <v/>
      </c>
      <c r="M206" s="346" t="str">
        <f>IF('Mapa final SI'!T209="","",'Mapa final SI'!T209)</f>
        <v/>
      </c>
      <c r="N206" s="417"/>
      <c r="O206" s="417"/>
      <c r="P206" s="417"/>
      <c r="Q206" s="415"/>
    </row>
    <row r="207" spans="1:17" ht="43.5" customHeight="1" x14ac:dyDescent="0.25">
      <c r="A207" s="118" t="s">
        <v>803</v>
      </c>
      <c r="B207" s="758"/>
      <c r="C207" s="760"/>
      <c r="D207" s="762"/>
      <c r="E207" s="760"/>
      <c r="F207" s="763"/>
      <c r="G207" s="763"/>
      <c r="H207" s="842"/>
      <c r="I207" s="422" t="str">
        <f>IF('Mapa final SI'!AC210="","",'Mapa final SI'!AC210)</f>
        <v/>
      </c>
      <c r="J207" s="422" t="str">
        <f>IF('Mapa final SI'!AE210="","",'Mapa final SI'!AE210)</f>
        <v/>
      </c>
      <c r="K207" s="422" t="str">
        <f t="shared" si="3"/>
        <v/>
      </c>
      <c r="L207" s="422" t="str">
        <f>IF('Mapa final SI'!AH210="","",'Mapa final SI'!AH210)</f>
        <v/>
      </c>
      <c r="M207" s="346" t="str">
        <f>IF('Mapa final SI'!T210="","",'Mapa final SI'!T210)</f>
        <v/>
      </c>
      <c r="N207" s="417"/>
      <c r="O207" s="417"/>
      <c r="P207" s="417"/>
      <c r="Q207" s="415"/>
    </row>
    <row r="208" spans="1:17" ht="43.5" customHeight="1" x14ac:dyDescent="0.25">
      <c r="A208" s="118" t="s">
        <v>804</v>
      </c>
      <c r="B208" s="757"/>
      <c r="C208" s="759" t="str">
        <f>IF('Mapa final SI'!G211="","",'Mapa final SI'!G211)</f>
        <v/>
      </c>
      <c r="D208" s="761"/>
      <c r="E208" s="759" t="str">
        <f>IF('Mapa final SI'!F211="","",'Mapa final SI'!F211)</f>
        <v/>
      </c>
      <c r="F208" s="841" t="str">
        <f>IF('Mapa final SI'!L211="","",'Mapa final SI'!L211)</f>
        <v/>
      </c>
      <c r="G208" s="841" t="str">
        <f>IF('Mapa final SI'!P211="","",'Mapa final SI'!P211)</f>
        <v/>
      </c>
      <c r="H208" s="930"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22" t="str">
        <f>IF('Mapa final SI'!AC211="","",'Mapa final SI'!AC211)</f>
        <v/>
      </c>
      <c r="J208" s="422" t="str">
        <f>IF('Mapa final SI'!AE211="","",'Mapa final SI'!AE211)</f>
        <v/>
      </c>
      <c r="K208" s="422" t="str">
        <f t="shared" si="3"/>
        <v/>
      </c>
      <c r="L208" s="422" t="str">
        <f>IF('Mapa final SI'!AH211="","",'Mapa final SI'!AH211)</f>
        <v/>
      </c>
      <c r="M208" s="346" t="str">
        <f>IF('Mapa final SI'!T211="","",'Mapa final SI'!T211)</f>
        <v/>
      </c>
      <c r="N208" s="417"/>
      <c r="O208" s="417"/>
      <c r="P208" s="417"/>
      <c r="Q208" s="415"/>
    </row>
    <row r="209" spans="1:17" ht="43.5" customHeight="1" x14ac:dyDescent="0.25">
      <c r="A209" s="118" t="s">
        <v>805</v>
      </c>
      <c r="B209" s="758"/>
      <c r="C209" s="760"/>
      <c r="D209" s="762"/>
      <c r="E209" s="760"/>
      <c r="F209" s="763"/>
      <c r="G209" s="763"/>
      <c r="H209" s="930"/>
      <c r="I209" s="422" t="str">
        <f>IF('Mapa final SI'!AC212="","",'Mapa final SI'!AC212)</f>
        <v/>
      </c>
      <c r="J209" s="422" t="str">
        <f>IF('Mapa final SI'!AE212="","",'Mapa final SI'!AE212)</f>
        <v/>
      </c>
      <c r="K209" s="422" t="str">
        <f t="shared" si="3"/>
        <v/>
      </c>
      <c r="L209" s="422" t="str">
        <f>IF('Mapa final SI'!AH212="","",'Mapa final SI'!AH212)</f>
        <v/>
      </c>
      <c r="M209" s="346" t="str">
        <f>IF('Mapa final SI'!T212="","",'Mapa final SI'!T212)</f>
        <v/>
      </c>
      <c r="N209" s="417"/>
      <c r="O209" s="417"/>
      <c r="P209" s="417"/>
      <c r="Q209" s="415"/>
    </row>
    <row r="210" spans="1:17" ht="43.5" customHeight="1" x14ac:dyDescent="0.25">
      <c r="A210" s="118" t="s">
        <v>806</v>
      </c>
      <c r="B210" s="758"/>
      <c r="C210" s="760"/>
      <c r="D210" s="762"/>
      <c r="E210" s="760"/>
      <c r="F210" s="763"/>
      <c r="G210" s="763"/>
      <c r="H210" s="930"/>
      <c r="I210" s="422" t="str">
        <f>IF('Mapa final SI'!AC213="","",'Mapa final SI'!AC213)</f>
        <v/>
      </c>
      <c r="J210" s="422" t="str">
        <f>IF('Mapa final SI'!AE213="","",'Mapa final SI'!AE213)</f>
        <v/>
      </c>
      <c r="K210" s="422" t="str">
        <f t="shared" si="3"/>
        <v/>
      </c>
      <c r="L210" s="422" t="str">
        <f>IF('Mapa final SI'!AH213="","",'Mapa final SI'!AH213)</f>
        <v/>
      </c>
      <c r="M210" s="346" t="str">
        <f>IF('Mapa final SI'!T213="","",'Mapa final SI'!T213)</f>
        <v/>
      </c>
      <c r="N210" s="417"/>
      <c r="O210" s="417"/>
      <c r="P210" s="417"/>
      <c r="Q210" s="415"/>
    </row>
    <row r="211" spans="1:17" ht="43.5" customHeight="1" x14ac:dyDescent="0.25">
      <c r="A211" s="118" t="s">
        <v>807</v>
      </c>
      <c r="B211" s="758"/>
      <c r="C211" s="760"/>
      <c r="D211" s="762"/>
      <c r="E211" s="760"/>
      <c r="F211" s="763"/>
      <c r="G211" s="763"/>
      <c r="H211" s="930"/>
      <c r="I211" s="422" t="str">
        <f>IF('Mapa final SI'!AC214="","",'Mapa final SI'!AC214)</f>
        <v/>
      </c>
      <c r="J211" s="422" t="str">
        <f>IF('Mapa final SI'!AE214="","",'Mapa final SI'!AE214)</f>
        <v/>
      </c>
      <c r="K211" s="422" t="str">
        <f t="shared" si="3"/>
        <v/>
      </c>
      <c r="L211" s="422" t="str">
        <f>IF('Mapa final SI'!AH214="","",'Mapa final SI'!AH214)</f>
        <v/>
      </c>
      <c r="M211" s="346" t="str">
        <f>IF('Mapa final SI'!T214="","",'Mapa final SI'!T214)</f>
        <v/>
      </c>
      <c r="N211" s="417"/>
      <c r="O211" s="417"/>
      <c r="P211" s="417"/>
      <c r="Q211" s="415"/>
    </row>
    <row r="212" spans="1:17" ht="43.5" customHeight="1" x14ac:dyDescent="0.25">
      <c r="A212" s="118" t="s">
        <v>808</v>
      </c>
      <c r="B212" s="758"/>
      <c r="C212" s="760"/>
      <c r="D212" s="762"/>
      <c r="E212" s="760"/>
      <c r="F212" s="763"/>
      <c r="G212" s="763"/>
      <c r="H212" s="930"/>
      <c r="I212" s="422" t="str">
        <f>IF('Mapa final SI'!AC215="","",'Mapa final SI'!AC215)</f>
        <v/>
      </c>
      <c r="J212" s="422" t="str">
        <f>IF('Mapa final SI'!AE215="","",'Mapa final SI'!AE215)</f>
        <v/>
      </c>
      <c r="K212" s="422" t="str">
        <f t="shared" si="3"/>
        <v/>
      </c>
      <c r="L212" s="422" t="str">
        <f>IF('Mapa final SI'!AH215="","",'Mapa final SI'!AH215)</f>
        <v/>
      </c>
      <c r="M212" s="346" t="str">
        <f>IF('Mapa final SI'!T215="","",'Mapa final SI'!T215)</f>
        <v/>
      </c>
      <c r="N212" s="417"/>
      <c r="O212" s="417"/>
      <c r="P212" s="417"/>
      <c r="Q212" s="415"/>
    </row>
    <row r="213" spans="1:17" ht="43.5" customHeight="1" x14ac:dyDescent="0.25">
      <c r="A213" s="118" t="s">
        <v>809</v>
      </c>
      <c r="B213" s="758"/>
      <c r="C213" s="760"/>
      <c r="D213" s="762"/>
      <c r="E213" s="760"/>
      <c r="F213" s="763"/>
      <c r="G213" s="763"/>
      <c r="H213" s="842"/>
      <c r="I213" s="422" t="str">
        <f>IF('Mapa final SI'!AC216="","",'Mapa final SI'!AC216)</f>
        <v/>
      </c>
      <c r="J213" s="422" t="str">
        <f>IF('Mapa final SI'!AE216="","",'Mapa final SI'!AE216)</f>
        <v/>
      </c>
      <c r="K213" s="422" t="str">
        <f t="shared" si="3"/>
        <v/>
      </c>
      <c r="L213" s="422" t="str">
        <f>IF('Mapa final SI'!AH216="","",'Mapa final SI'!AH216)</f>
        <v/>
      </c>
      <c r="M213" s="346" t="str">
        <f>IF('Mapa final SI'!T216="","",'Mapa final SI'!T216)</f>
        <v/>
      </c>
      <c r="N213" s="417"/>
      <c r="O213" s="417"/>
      <c r="P213" s="417"/>
      <c r="Q213" s="415"/>
    </row>
    <row r="214" spans="1:17" ht="43.5" customHeight="1" x14ac:dyDescent="0.25">
      <c r="A214" s="118" t="s">
        <v>810</v>
      </c>
      <c r="B214" s="757"/>
      <c r="C214" s="759" t="str">
        <f>IF('Mapa final SI'!G217="","",'Mapa final SI'!G217)</f>
        <v/>
      </c>
      <c r="D214" s="761"/>
      <c r="E214" s="759" t="str">
        <f>IF('Mapa final SI'!F217="","",'Mapa final SI'!F217)</f>
        <v/>
      </c>
      <c r="F214" s="841" t="str">
        <f>IF('Mapa final SI'!L217="","",'Mapa final SI'!L217)</f>
        <v/>
      </c>
      <c r="G214" s="841" t="str">
        <f>IF('Mapa final SI'!P217="","",'Mapa final SI'!P217)</f>
        <v/>
      </c>
      <c r="H214" s="930"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22" t="str">
        <f>IF('Mapa final SI'!AC217="","",'Mapa final SI'!AC217)</f>
        <v/>
      </c>
      <c r="J214" s="422" t="str">
        <f>IF('Mapa final SI'!AE217="","",'Mapa final SI'!AE217)</f>
        <v/>
      </c>
      <c r="K214" s="422" t="str">
        <f t="shared" si="3"/>
        <v/>
      </c>
      <c r="L214" s="422" t="str">
        <f>IF('Mapa final SI'!AH217="","",'Mapa final SI'!AH217)</f>
        <v/>
      </c>
      <c r="M214" s="346" t="str">
        <f>IF('Mapa final SI'!T217="","",'Mapa final SI'!T217)</f>
        <v/>
      </c>
      <c r="N214" s="417"/>
      <c r="O214" s="417"/>
      <c r="P214" s="417"/>
      <c r="Q214" s="415"/>
    </row>
    <row r="215" spans="1:17" ht="43.5" customHeight="1" x14ac:dyDescent="0.25">
      <c r="A215" s="118" t="s">
        <v>811</v>
      </c>
      <c r="B215" s="758"/>
      <c r="C215" s="760"/>
      <c r="D215" s="762"/>
      <c r="E215" s="760"/>
      <c r="F215" s="763"/>
      <c r="G215" s="763"/>
      <c r="H215" s="930"/>
      <c r="I215" s="422" t="str">
        <f>IF('Mapa final SI'!AC218="","",'Mapa final SI'!AC218)</f>
        <v/>
      </c>
      <c r="J215" s="422" t="str">
        <f>IF('Mapa final SI'!AE218="","",'Mapa final SI'!AE218)</f>
        <v/>
      </c>
      <c r="K215" s="422" t="str">
        <f t="shared" si="3"/>
        <v/>
      </c>
      <c r="L215" s="422" t="str">
        <f>IF('Mapa final SI'!AH218="","",'Mapa final SI'!AH218)</f>
        <v/>
      </c>
      <c r="M215" s="346" t="str">
        <f>IF('Mapa final SI'!T218="","",'Mapa final SI'!T218)</f>
        <v/>
      </c>
      <c r="N215" s="417"/>
      <c r="O215" s="417"/>
      <c r="P215" s="417"/>
      <c r="Q215" s="415"/>
    </row>
    <row r="216" spans="1:17" ht="43.5" customHeight="1" x14ac:dyDescent="0.25">
      <c r="A216" s="118" t="s">
        <v>812</v>
      </c>
      <c r="B216" s="758"/>
      <c r="C216" s="760"/>
      <c r="D216" s="762"/>
      <c r="E216" s="760"/>
      <c r="F216" s="763"/>
      <c r="G216" s="763"/>
      <c r="H216" s="930"/>
      <c r="I216" s="422" t="str">
        <f>IF('Mapa final SI'!AC219="","",'Mapa final SI'!AC219)</f>
        <v/>
      </c>
      <c r="J216" s="422" t="str">
        <f>IF('Mapa final SI'!AE219="","",'Mapa final SI'!AE219)</f>
        <v/>
      </c>
      <c r="K216" s="422" t="str">
        <f t="shared" si="3"/>
        <v/>
      </c>
      <c r="L216" s="422" t="str">
        <f>IF('Mapa final SI'!AH219="","",'Mapa final SI'!AH219)</f>
        <v/>
      </c>
      <c r="M216" s="346" t="str">
        <f>IF('Mapa final SI'!T219="","",'Mapa final SI'!T219)</f>
        <v/>
      </c>
      <c r="N216" s="417"/>
      <c r="O216" s="417"/>
      <c r="P216" s="417"/>
      <c r="Q216" s="415"/>
    </row>
    <row r="217" spans="1:17" ht="43.5" customHeight="1" x14ac:dyDescent="0.25">
      <c r="A217" s="118" t="s">
        <v>813</v>
      </c>
      <c r="B217" s="758"/>
      <c r="C217" s="760"/>
      <c r="D217" s="762"/>
      <c r="E217" s="760"/>
      <c r="F217" s="763"/>
      <c r="G217" s="763"/>
      <c r="H217" s="930"/>
      <c r="I217" s="422" t="str">
        <f>IF('Mapa final SI'!AC220="","",'Mapa final SI'!AC220)</f>
        <v/>
      </c>
      <c r="J217" s="422" t="str">
        <f>IF('Mapa final SI'!AE220="","",'Mapa final SI'!AE220)</f>
        <v/>
      </c>
      <c r="K217" s="422" t="str">
        <f t="shared" si="3"/>
        <v/>
      </c>
      <c r="L217" s="422" t="str">
        <f>IF('Mapa final SI'!AH220="","",'Mapa final SI'!AH220)</f>
        <v/>
      </c>
      <c r="M217" s="346" t="str">
        <f>IF('Mapa final SI'!T220="","",'Mapa final SI'!T220)</f>
        <v/>
      </c>
      <c r="N217" s="417"/>
      <c r="O217" s="417"/>
      <c r="P217" s="417"/>
      <c r="Q217" s="415"/>
    </row>
    <row r="218" spans="1:17" ht="43.5" customHeight="1" x14ac:dyDescent="0.25">
      <c r="A218" s="118" t="s">
        <v>814</v>
      </c>
      <c r="B218" s="758"/>
      <c r="C218" s="760"/>
      <c r="D218" s="762"/>
      <c r="E218" s="760"/>
      <c r="F218" s="763"/>
      <c r="G218" s="763"/>
      <c r="H218" s="930"/>
      <c r="I218" s="422" t="str">
        <f>IF('Mapa final SI'!AC221="","",'Mapa final SI'!AC221)</f>
        <v/>
      </c>
      <c r="J218" s="422" t="str">
        <f>IF('Mapa final SI'!AE221="","",'Mapa final SI'!AE221)</f>
        <v/>
      </c>
      <c r="K218" s="422" t="str">
        <f t="shared" si="3"/>
        <v/>
      </c>
      <c r="L218" s="422" t="str">
        <f>IF('Mapa final SI'!AH221="","",'Mapa final SI'!AH221)</f>
        <v/>
      </c>
      <c r="M218" s="346" t="str">
        <f>IF('Mapa final SI'!T221="","",'Mapa final SI'!T221)</f>
        <v/>
      </c>
      <c r="N218" s="417"/>
      <c r="O218" s="417"/>
      <c r="P218" s="417"/>
      <c r="Q218" s="415"/>
    </row>
    <row r="219" spans="1:17" ht="43.5" customHeight="1" x14ac:dyDescent="0.25">
      <c r="A219" s="118" t="s">
        <v>815</v>
      </c>
      <c r="B219" s="758"/>
      <c r="C219" s="760"/>
      <c r="D219" s="762"/>
      <c r="E219" s="760"/>
      <c r="F219" s="763"/>
      <c r="G219" s="763"/>
      <c r="H219" s="842"/>
      <c r="I219" s="422" t="str">
        <f>IF('Mapa final SI'!AC222="","",'Mapa final SI'!AC222)</f>
        <v/>
      </c>
      <c r="J219" s="422" t="str">
        <f>IF('Mapa final SI'!AE222="","",'Mapa final SI'!AE222)</f>
        <v/>
      </c>
      <c r="K219" s="422" t="str">
        <f t="shared" si="3"/>
        <v/>
      </c>
      <c r="L219" s="422" t="str">
        <f>IF('Mapa final SI'!AH222="","",'Mapa final SI'!AH222)</f>
        <v/>
      </c>
      <c r="M219" s="346" t="str">
        <f>IF('Mapa final SI'!T222="","",'Mapa final SI'!T222)</f>
        <v/>
      </c>
      <c r="N219" s="417"/>
      <c r="O219" s="417"/>
      <c r="P219" s="417"/>
      <c r="Q219" s="415"/>
    </row>
    <row r="220" spans="1:17" ht="43.5" customHeight="1" x14ac:dyDescent="0.25">
      <c r="A220" s="118" t="s">
        <v>816</v>
      </c>
      <c r="B220" s="757"/>
      <c r="C220" s="759" t="str">
        <f>IF('Mapa final SI'!G223="","",'Mapa final SI'!G223)</f>
        <v/>
      </c>
      <c r="D220" s="761"/>
      <c r="E220" s="759" t="str">
        <f>IF('Mapa final SI'!F223="","",'Mapa final SI'!F223)</f>
        <v/>
      </c>
      <c r="F220" s="841" t="str">
        <f>IF('Mapa final SI'!L223="","",'Mapa final SI'!L223)</f>
        <v/>
      </c>
      <c r="G220" s="841" t="str">
        <f>IF('Mapa final SI'!P223="","",'Mapa final SI'!P223)</f>
        <v/>
      </c>
      <c r="H220" s="930"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22" t="str">
        <f>IF('Mapa final SI'!AC223="","",'Mapa final SI'!AC223)</f>
        <v/>
      </c>
      <c r="J220" s="422" t="str">
        <f>IF('Mapa final SI'!AE223="","",'Mapa final SI'!AE223)</f>
        <v/>
      </c>
      <c r="K220" s="422" t="str">
        <f t="shared" si="3"/>
        <v/>
      </c>
      <c r="L220" s="422" t="str">
        <f>IF('Mapa final SI'!AH223="","",'Mapa final SI'!AH223)</f>
        <v/>
      </c>
      <c r="M220" s="346" t="str">
        <f>IF('Mapa final SI'!T223="","",'Mapa final SI'!T223)</f>
        <v/>
      </c>
      <c r="N220" s="417"/>
      <c r="O220" s="417"/>
      <c r="P220" s="417"/>
      <c r="Q220" s="415"/>
    </row>
    <row r="221" spans="1:17" ht="43.5" customHeight="1" x14ac:dyDescent="0.25">
      <c r="A221" s="118" t="s">
        <v>817</v>
      </c>
      <c r="B221" s="758"/>
      <c r="C221" s="760"/>
      <c r="D221" s="762"/>
      <c r="E221" s="760"/>
      <c r="F221" s="763"/>
      <c r="G221" s="763"/>
      <c r="H221" s="930"/>
      <c r="I221" s="422" t="str">
        <f>IF('Mapa final SI'!AC224="","",'Mapa final SI'!AC224)</f>
        <v/>
      </c>
      <c r="J221" s="422" t="str">
        <f>IF('Mapa final SI'!AE224="","",'Mapa final SI'!AE224)</f>
        <v/>
      </c>
      <c r="K221" s="422" t="str">
        <f t="shared" si="3"/>
        <v/>
      </c>
      <c r="L221" s="422" t="str">
        <f>IF('Mapa final SI'!AH224="","",'Mapa final SI'!AH224)</f>
        <v/>
      </c>
      <c r="M221" s="346" t="str">
        <f>IF('Mapa final SI'!T224="","",'Mapa final SI'!T224)</f>
        <v/>
      </c>
      <c r="N221" s="417"/>
      <c r="O221" s="417"/>
      <c r="P221" s="417"/>
      <c r="Q221" s="415"/>
    </row>
    <row r="222" spans="1:17" ht="43.5" customHeight="1" x14ac:dyDescent="0.25">
      <c r="A222" s="118" t="s">
        <v>818</v>
      </c>
      <c r="B222" s="758"/>
      <c r="C222" s="760"/>
      <c r="D222" s="762"/>
      <c r="E222" s="760"/>
      <c r="F222" s="763"/>
      <c r="G222" s="763"/>
      <c r="H222" s="930"/>
      <c r="I222" s="422" t="str">
        <f>IF('Mapa final SI'!AC225="","",'Mapa final SI'!AC225)</f>
        <v/>
      </c>
      <c r="J222" s="422" t="str">
        <f>IF('Mapa final SI'!AE225="","",'Mapa final SI'!AE225)</f>
        <v/>
      </c>
      <c r="K222" s="422" t="str">
        <f t="shared" si="3"/>
        <v/>
      </c>
      <c r="L222" s="422" t="str">
        <f>IF('Mapa final SI'!AH225="","",'Mapa final SI'!AH225)</f>
        <v/>
      </c>
      <c r="M222" s="346" t="str">
        <f>IF('Mapa final SI'!T225="","",'Mapa final SI'!T225)</f>
        <v/>
      </c>
      <c r="N222" s="417"/>
      <c r="O222" s="417"/>
      <c r="P222" s="417"/>
      <c r="Q222" s="415"/>
    </row>
    <row r="223" spans="1:17" ht="43.5" customHeight="1" x14ac:dyDescent="0.25">
      <c r="A223" s="118" t="s">
        <v>819</v>
      </c>
      <c r="B223" s="758"/>
      <c r="C223" s="760"/>
      <c r="D223" s="762"/>
      <c r="E223" s="760"/>
      <c r="F223" s="763"/>
      <c r="G223" s="763"/>
      <c r="H223" s="930"/>
      <c r="I223" s="422" t="str">
        <f>IF('Mapa final SI'!AC226="","",'Mapa final SI'!AC226)</f>
        <v/>
      </c>
      <c r="J223" s="422" t="str">
        <f>IF('Mapa final SI'!AE226="","",'Mapa final SI'!AE226)</f>
        <v/>
      </c>
      <c r="K223" s="422" t="str">
        <f t="shared" si="3"/>
        <v/>
      </c>
      <c r="L223" s="422" t="str">
        <f>IF('Mapa final SI'!AH226="","",'Mapa final SI'!AH226)</f>
        <v/>
      </c>
      <c r="M223" s="346" t="str">
        <f>IF('Mapa final SI'!T226="","",'Mapa final SI'!T226)</f>
        <v/>
      </c>
      <c r="N223" s="417"/>
      <c r="O223" s="417"/>
      <c r="P223" s="417"/>
      <c r="Q223" s="415"/>
    </row>
    <row r="224" spans="1:17" ht="43.5" customHeight="1" x14ac:dyDescent="0.25">
      <c r="A224" s="118" t="s">
        <v>820</v>
      </c>
      <c r="B224" s="758"/>
      <c r="C224" s="760"/>
      <c r="D224" s="762"/>
      <c r="E224" s="760"/>
      <c r="F224" s="763"/>
      <c r="G224" s="763"/>
      <c r="H224" s="930"/>
      <c r="I224" s="422" t="str">
        <f>IF('Mapa final SI'!AC227="","",'Mapa final SI'!AC227)</f>
        <v/>
      </c>
      <c r="J224" s="422" t="str">
        <f>IF('Mapa final SI'!AE227="","",'Mapa final SI'!AE227)</f>
        <v/>
      </c>
      <c r="K224" s="422" t="str">
        <f t="shared" si="3"/>
        <v/>
      </c>
      <c r="L224" s="422" t="str">
        <f>IF('Mapa final SI'!AH227="","",'Mapa final SI'!AH227)</f>
        <v/>
      </c>
      <c r="M224" s="346" t="str">
        <f>IF('Mapa final SI'!T227="","",'Mapa final SI'!T227)</f>
        <v/>
      </c>
      <c r="N224" s="417"/>
      <c r="O224" s="417"/>
      <c r="P224" s="417"/>
      <c r="Q224" s="415"/>
    </row>
    <row r="225" spans="1:17" ht="43.5" customHeight="1" x14ac:dyDescent="0.25">
      <c r="A225" s="118" t="s">
        <v>821</v>
      </c>
      <c r="B225" s="758"/>
      <c r="C225" s="760"/>
      <c r="D225" s="762"/>
      <c r="E225" s="760"/>
      <c r="F225" s="763"/>
      <c r="G225" s="763"/>
      <c r="H225" s="842"/>
      <c r="I225" s="422" t="str">
        <f>IF('Mapa final SI'!AC228="","",'Mapa final SI'!AC228)</f>
        <v/>
      </c>
      <c r="J225" s="422" t="str">
        <f>IF('Mapa final SI'!AE228="","",'Mapa final SI'!AE228)</f>
        <v/>
      </c>
      <c r="K225" s="422" t="str">
        <f t="shared" si="3"/>
        <v/>
      </c>
      <c r="L225" s="422" t="str">
        <f>IF('Mapa final SI'!AH228="","",'Mapa final SI'!AH228)</f>
        <v/>
      </c>
      <c r="M225" s="346" t="str">
        <f>IF('Mapa final SI'!T228="","",'Mapa final SI'!T228)</f>
        <v/>
      </c>
      <c r="N225" s="417"/>
      <c r="O225" s="417"/>
      <c r="P225" s="417"/>
      <c r="Q225" s="415"/>
    </row>
    <row r="226" spans="1:17" ht="43.5" customHeight="1" x14ac:dyDescent="0.25">
      <c r="A226" s="118" t="s">
        <v>822</v>
      </c>
      <c r="B226" s="757"/>
      <c r="C226" s="759" t="str">
        <f>IF('Mapa final SI'!G229="","",'Mapa final SI'!G229)</f>
        <v/>
      </c>
      <c r="D226" s="761"/>
      <c r="E226" s="759" t="str">
        <f>IF('Mapa final SI'!F229="","",'Mapa final SI'!F229)</f>
        <v/>
      </c>
      <c r="F226" s="841" t="str">
        <f>IF('Mapa final SI'!L229="","",'Mapa final SI'!L229)</f>
        <v/>
      </c>
      <c r="G226" s="841" t="str">
        <f>IF('Mapa final SI'!P229="","",'Mapa final SI'!P229)</f>
        <v/>
      </c>
      <c r="H226" s="930"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22" t="str">
        <f>IF('Mapa final SI'!AC229="","",'Mapa final SI'!AC229)</f>
        <v/>
      </c>
      <c r="J226" s="422" t="str">
        <f>IF('Mapa final SI'!AE229="","",'Mapa final SI'!AE229)</f>
        <v/>
      </c>
      <c r="K226" s="422" t="str">
        <f t="shared" si="3"/>
        <v/>
      </c>
      <c r="L226" s="422" t="str">
        <f>IF('Mapa final SI'!AH229="","",'Mapa final SI'!AH229)</f>
        <v/>
      </c>
      <c r="M226" s="346" t="str">
        <f>IF('Mapa final SI'!T229="","",'Mapa final SI'!T229)</f>
        <v/>
      </c>
      <c r="N226" s="417"/>
      <c r="O226" s="417"/>
      <c r="P226" s="417"/>
      <c r="Q226" s="415"/>
    </row>
    <row r="227" spans="1:17" ht="43.5" customHeight="1" x14ac:dyDescent="0.25">
      <c r="A227" s="118" t="s">
        <v>823</v>
      </c>
      <c r="B227" s="758"/>
      <c r="C227" s="760"/>
      <c r="D227" s="762"/>
      <c r="E227" s="760"/>
      <c r="F227" s="763"/>
      <c r="G227" s="763"/>
      <c r="H227" s="930"/>
      <c r="I227" s="422" t="str">
        <f>IF('Mapa final SI'!AC230="","",'Mapa final SI'!AC230)</f>
        <v/>
      </c>
      <c r="J227" s="422" t="str">
        <f>IF('Mapa final SI'!AE230="","",'Mapa final SI'!AE230)</f>
        <v/>
      </c>
      <c r="K227" s="422" t="str">
        <f t="shared" si="3"/>
        <v/>
      </c>
      <c r="L227" s="422" t="str">
        <f>IF('Mapa final SI'!AH230="","",'Mapa final SI'!AH230)</f>
        <v/>
      </c>
      <c r="M227" s="346" t="str">
        <f>IF('Mapa final SI'!T230="","",'Mapa final SI'!T230)</f>
        <v/>
      </c>
      <c r="N227" s="417"/>
      <c r="O227" s="417"/>
      <c r="P227" s="417"/>
      <c r="Q227" s="415"/>
    </row>
    <row r="228" spans="1:17" ht="43.5" customHeight="1" x14ac:dyDescent="0.25">
      <c r="A228" s="118" t="s">
        <v>824</v>
      </c>
      <c r="B228" s="758"/>
      <c r="C228" s="760"/>
      <c r="D228" s="762"/>
      <c r="E228" s="760"/>
      <c r="F228" s="763"/>
      <c r="G228" s="763"/>
      <c r="H228" s="930"/>
      <c r="I228" s="422" t="str">
        <f>IF('Mapa final SI'!AC231="","",'Mapa final SI'!AC231)</f>
        <v/>
      </c>
      <c r="J228" s="422" t="str">
        <f>IF('Mapa final SI'!AE231="","",'Mapa final SI'!AE231)</f>
        <v/>
      </c>
      <c r="K228" s="422" t="str">
        <f t="shared" si="3"/>
        <v/>
      </c>
      <c r="L228" s="422" t="str">
        <f>IF('Mapa final SI'!AH231="","",'Mapa final SI'!AH231)</f>
        <v/>
      </c>
      <c r="M228" s="346" t="str">
        <f>IF('Mapa final SI'!T231="","",'Mapa final SI'!T231)</f>
        <v/>
      </c>
      <c r="N228" s="417"/>
      <c r="O228" s="417"/>
      <c r="P228" s="417"/>
      <c r="Q228" s="415"/>
    </row>
    <row r="229" spans="1:17" ht="43.5" customHeight="1" x14ac:dyDescent="0.25">
      <c r="A229" s="118" t="s">
        <v>825</v>
      </c>
      <c r="B229" s="758"/>
      <c r="C229" s="760"/>
      <c r="D229" s="762"/>
      <c r="E229" s="760"/>
      <c r="F229" s="763"/>
      <c r="G229" s="763"/>
      <c r="H229" s="930"/>
      <c r="I229" s="422" t="str">
        <f>IF('Mapa final SI'!AC232="","",'Mapa final SI'!AC232)</f>
        <v/>
      </c>
      <c r="J229" s="422" t="str">
        <f>IF('Mapa final SI'!AE232="","",'Mapa final SI'!AE232)</f>
        <v/>
      </c>
      <c r="K229" s="422" t="str">
        <f t="shared" si="3"/>
        <v/>
      </c>
      <c r="L229" s="422" t="str">
        <f>IF('Mapa final SI'!AH232="","",'Mapa final SI'!AH232)</f>
        <v/>
      </c>
      <c r="M229" s="346" t="str">
        <f>IF('Mapa final SI'!T232="","",'Mapa final SI'!T232)</f>
        <v/>
      </c>
      <c r="N229" s="417"/>
      <c r="O229" s="417"/>
      <c r="P229" s="417"/>
      <c r="Q229" s="415"/>
    </row>
    <row r="230" spans="1:17" ht="43.5" customHeight="1" x14ac:dyDescent="0.25">
      <c r="A230" s="118" t="s">
        <v>826</v>
      </c>
      <c r="B230" s="758"/>
      <c r="C230" s="760"/>
      <c r="D230" s="762"/>
      <c r="E230" s="760"/>
      <c r="F230" s="763"/>
      <c r="G230" s="763"/>
      <c r="H230" s="930"/>
      <c r="I230" s="422" t="str">
        <f>IF('Mapa final SI'!AC233="","",'Mapa final SI'!AC233)</f>
        <v/>
      </c>
      <c r="J230" s="422" t="str">
        <f>IF('Mapa final SI'!AE233="","",'Mapa final SI'!AE233)</f>
        <v/>
      </c>
      <c r="K230" s="422" t="str">
        <f t="shared" si="3"/>
        <v/>
      </c>
      <c r="L230" s="422" t="str">
        <f>IF('Mapa final SI'!AH233="","",'Mapa final SI'!AH233)</f>
        <v/>
      </c>
      <c r="M230" s="346" t="str">
        <f>IF('Mapa final SI'!T233="","",'Mapa final SI'!T233)</f>
        <v/>
      </c>
      <c r="N230" s="417"/>
      <c r="O230" s="417"/>
      <c r="P230" s="417"/>
      <c r="Q230" s="415"/>
    </row>
    <row r="231" spans="1:17" ht="43.5" customHeight="1" x14ac:dyDescent="0.25">
      <c r="A231" s="118" t="s">
        <v>827</v>
      </c>
      <c r="B231" s="758"/>
      <c r="C231" s="760"/>
      <c r="D231" s="762"/>
      <c r="E231" s="760"/>
      <c r="F231" s="763"/>
      <c r="G231" s="763"/>
      <c r="H231" s="842"/>
      <c r="I231" s="422" t="str">
        <f>IF('Mapa final SI'!AC234="","",'Mapa final SI'!AC234)</f>
        <v/>
      </c>
      <c r="J231" s="422" t="str">
        <f>IF('Mapa final SI'!AE234="","",'Mapa final SI'!AE234)</f>
        <v/>
      </c>
      <c r="K231" s="422" t="str">
        <f t="shared" si="3"/>
        <v/>
      </c>
      <c r="L231" s="422" t="str">
        <f>IF('Mapa final SI'!AH234="","",'Mapa final SI'!AH234)</f>
        <v/>
      </c>
      <c r="M231" s="346" t="str">
        <f>IF('Mapa final SI'!T234="","",'Mapa final SI'!T234)</f>
        <v/>
      </c>
      <c r="N231" s="417"/>
      <c r="O231" s="417"/>
      <c r="P231" s="417"/>
      <c r="Q231" s="415"/>
    </row>
    <row r="232" spans="1:17" ht="43.5" customHeight="1" x14ac:dyDescent="0.25">
      <c r="A232" s="118" t="s">
        <v>828</v>
      </c>
      <c r="B232" s="757"/>
      <c r="C232" s="759" t="str">
        <f>IF('Mapa final SI'!G235="","",'Mapa final SI'!G235)</f>
        <v/>
      </c>
      <c r="D232" s="761"/>
      <c r="E232" s="759" t="str">
        <f>IF('Mapa final SI'!F235="","",'Mapa final SI'!F235)</f>
        <v/>
      </c>
      <c r="F232" s="841" t="str">
        <f>IF('Mapa final SI'!L235="","",'Mapa final SI'!L235)</f>
        <v/>
      </c>
      <c r="G232" s="841" t="str">
        <f>IF('Mapa final SI'!P235="","",'Mapa final SI'!P235)</f>
        <v/>
      </c>
      <c r="H232" s="930"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22" t="str">
        <f>IF('Mapa final SI'!AC235="","",'Mapa final SI'!AC235)</f>
        <v/>
      </c>
      <c r="J232" s="422" t="str">
        <f>IF('Mapa final SI'!AE235="","",'Mapa final SI'!AE235)</f>
        <v/>
      </c>
      <c r="K232" s="422" t="str">
        <f t="shared" si="3"/>
        <v/>
      </c>
      <c r="L232" s="422" t="str">
        <f>IF('Mapa final SI'!AH235="","",'Mapa final SI'!AH235)</f>
        <v/>
      </c>
      <c r="M232" s="346" t="str">
        <f>IF('Mapa final SI'!T235="","",'Mapa final SI'!T235)</f>
        <v/>
      </c>
      <c r="N232" s="417"/>
      <c r="O232" s="417"/>
      <c r="P232" s="417"/>
      <c r="Q232" s="415"/>
    </row>
    <row r="233" spans="1:17" ht="43.5" customHeight="1" x14ac:dyDescent="0.25">
      <c r="A233" s="118" t="s">
        <v>829</v>
      </c>
      <c r="B233" s="758"/>
      <c r="C233" s="760"/>
      <c r="D233" s="762"/>
      <c r="E233" s="760"/>
      <c r="F233" s="763"/>
      <c r="G233" s="763"/>
      <c r="H233" s="930"/>
      <c r="I233" s="422" t="str">
        <f>IF('Mapa final SI'!AC236="","",'Mapa final SI'!AC236)</f>
        <v/>
      </c>
      <c r="J233" s="422" t="str">
        <f>IF('Mapa final SI'!AE236="","",'Mapa final SI'!AE236)</f>
        <v/>
      </c>
      <c r="K233" s="422" t="str">
        <f t="shared" si="3"/>
        <v/>
      </c>
      <c r="L233" s="422" t="str">
        <f>IF('Mapa final SI'!AH236="","",'Mapa final SI'!AH236)</f>
        <v/>
      </c>
      <c r="M233" s="346" t="str">
        <f>IF('Mapa final SI'!T236="","",'Mapa final SI'!T236)</f>
        <v/>
      </c>
      <c r="N233" s="417"/>
      <c r="O233" s="417"/>
      <c r="P233" s="417"/>
      <c r="Q233" s="415"/>
    </row>
    <row r="234" spans="1:17" ht="43.5" customHeight="1" x14ac:dyDescent="0.25">
      <c r="A234" s="118" t="s">
        <v>830</v>
      </c>
      <c r="B234" s="758"/>
      <c r="C234" s="760"/>
      <c r="D234" s="762"/>
      <c r="E234" s="760"/>
      <c r="F234" s="763"/>
      <c r="G234" s="763"/>
      <c r="H234" s="930"/>
      <c r="I234" s="422" t="str">
        <f>IF('Mapa final SI'!AC237="","",'Mapa final SI'!AC237)</f>
        <v/>
      </c>
      <c r="J234" s="422" t="str">
        <f>IF('Mapa final SI'!AE237="","",'Mapa final SI'!AE237)</f>
        <v/>
      </c>
      <c r="K234" s="422" t="str">
        <f t="shared" si="3"/>
        <v/>
      </c>
      <c r="L234" s="422" t="str">
        <f>IF('Mapa final SI'!AH237="","",'Mapa final SI'!AH237)</f>
        <v/>
      </c>
      <c r="M234" s="346" t="str">
        <f>IF('Mapa final SI'!T237="","",'Mapa final SI'!T237)</f>
        <v/>
      </c>
      <c r="N234" s="417"/>
      <c r="O234" s="417"/>
      <c r="P234" s="417"/>
      <c r="Q234" s="415"/>
    </row>
    <row r="235" spans="1:17" ht="43.5" customHeight="1" x14ac:dyDescent="0.25">
      <c r="A235" s="118" t="s">
        <v>831</v>
      </c>
      <c r="B235" s="758"/>
      <c r="C235" s="760"/>
      <c r="D235" s="762"/>
      <c r="E235" s="760"/>
      <c r="F235" s="763"/>
      <c r="G235" s="763"/>
      <c r="H235" s="930"/>
      <c r="I235" s="422" t="str">
        <f>IF('Mapa final SI'!AC238="","",'Mapa final SI'!AC238)</f>
        <v/>
      </c>
      <c r="J235" s="422" t="str">
        <f>IF('Mapa final SI'!AE238="","",'Mapa final SI'!AE238)</f>
        <v/>
      </c>
      <c r="K235" s="422" t="str">
        <f t="shared" si="3"/>
        <v/>
      </c>
      <c r="L235" s="422" t="str">
        <f>IF('Mapa final SI'!AH238="","",'Mapa final SI'!AH238)</f>
        <v/>
      </c>
      <c r="M235" s="346" t="str">
        <f>IF('Mapa final SI'!T238="","",'Mapa final SI'!T238)</f>
        <v/>
      </c>
      <c r="N235" s="417"/>
      <c r="O235" s="417"/>
      <c r="P235" s="417"/>
      <c r="Q235" s="415"/>
    </row>
    <row r="236" spans="1:17" ht="43.5" customHeight="1" x14ac:dyDescent="0.25">
      <c r="A236" s="118" t="s">
        <v>832</v>
      </c>
      <c r="B236" s="758"/>
      <c r="C236" s="760"/>
      <c r="D236" s="762"/>
      <c r="E236" s="760"/>
      <c r="F236" s="763"/>
      <c r="G236" s="763"/>
      <c r="H236" s="930"/>
      <c r="I236" s="422" t="str">
        <f>IF('Mapa final SI'!AC239="","",'Mapa final SI'!AC239)</f>
        <v/>
      </c>
      <c r="J236" s="422" t="str">
        <f>IF('Mapa final SI'!AE239="","",'Mapa final SI'!AE239)</f>
        <v/>
      </c>
      <c r="K236" s="422" t="str">
        <f t="shared" si="3"/>
        <v/>
      </c>
      <c r="L236" s="422" t="str">
        <f>IF('Mapa final SI'!AH239="","",'Mapa final SI'!AH239)</f>
        <v/>
      </c>
      <c r="M236" s="346" t="str">
        <f>IF('Mapa final SI'!T239="","",'Mapa final SI'!T239)</f>
        <v/>
      </c>
      <c r="N236" s="417"/>
      <c r="O236" s="417"/>
      <c r="P236" s="417"/>
      <c r="Q236" s="415"/>
    </row>
    <row r="237" spans="1:17" ht="43.5" customHeight="1" x14ac:dyDescent="0.25">
      <c r="A237" s="118" t="s">
        <v>833</v>
      </c>
      <c r="B237" s="758"/>
      <c r="C237" s="760"/>
      <c r="D237" s="762"/>
      <c r="E237" s="760"/>
      <c r="F237" s="763"/>
      <c r="G237" s="763"/>
      <c r="H237" s="842"/>
      <c r="I237" s="422" t="str">
        <f>IF('Mapa final SI'!AC240="","",'Mapa final SI'!AC240)</f>
        <v/>
      </c>
      <c r="J237" s="422" t="str">
        <f>IF('Mapa final SI'!AE240="","",'Mapa final SI'!AE240)</f>
        <v/>
      </c>
      <c r="K237" s="422" t="str">
        <f t="shared" si="3"/>
        <v/>
      </c>
      <c r="L237" s="422" t="str">
        <f>IF('Mapa final SI'!AH240="","",'Mapa final SI'!AH240)</f>
        <v/>
      </c>
      <c r="M237" s="346" t="str">
        <f>IF('Mapa final SI'!T240="","",'Mapa final SI'!T240)</f>
        <v/>
      </c>
      <c r="N237" s="417"/>
      <c r="O237" s="417"/>
      <c r="P237" s="417"/>
      <c r="Q237" s="415"/>
    </row>
    <row r="238" spans="1:17" ht="43.5" customHeight="1" x14ac:dyDescent="0.25">
      <c r="A238" s="118" t="s">
        <v>834</v>
      </c>
      <c r="B238" s="757"/>
      <c r="C238" s="759" t="str">
        <f>IF('Mapa final SI'!G241="","",'Mapa final SI'!G241)</f>
        <v/>
      </c>
      <c r="D238" s="761"/>
      <c r="E238" s="759" t="str">
        <f>IF('Mapa final SI'!F241="","",'Mapa final SI'!F241)</f>
        <v/>
      </c>
      <c r="F238" s="841" t="str">
        <f>IF('Mapa final SI'!L241="","",'Mapa final SI'!L241)</f>
        <v/>
      </c>
      <c r="G238" s="841" t="str">
        <f>IF('Mapa final SI'!P241="","",'Mapa final SI'!P241)</f>
        <v/>
      </c>
      <c r="H238" s="930"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22" t="str">
        <f>IF('Mapa final SI'!AC241="","",'Mapa final SI'!AC241)</f>
        <v/>
      </c>
      <c r="J238" s="422" t="str">
        <f>IF('Mapa final SI'!AE241="","",'Mapa final SI'!AE241)</f>
        <v/>
      </c>
      <c r="K238" s="422" t="str">
        <f t="shared" si="3"/>
        <v/>
      </c>
      <c r="L238" s="422" t="str">
        <f>IF('Mapa final SI'!AH241="","",'Mapa final SI'!AH241)</f>
        <v/>
      </c>
      <c r="M238" s="346" t="str">
        <f>IF('Mapa final SI'!T241="","",'Mapa final SI'!T241)</f>
        <v/>
      </c>
      <c r="N238" s="417"/>
      <c r="O238" s="417"/>
      <c r="P238" s="417"/>
      <c r="Q238" s="415"/>
    </row>
    <row r="239" spans="1:17" ht="43.5" customHeight="1" x14ac:dyDescent="0.25">
      <c r="A239" s="118" t="s">
        <v>835</v>
      </c>
      <c r="B239" s="758"/>
      <c r="C239" s="760"/>
      <c r="D239" s="762"/>
      <c r="E239" s="760"/>
      <c r="F239" s="763"/>
      <c r="G239" s="763"/>
      <c r="H239" s="930"/>
      <c r="I239" s="422" t="str">
        <f>IF('Mapa final SI'!AC242="","",'Mapa final SI'!AC242)</f>
        <v/>
      </c>
      <c r="J239" s="422" t="str">
        <f>IF('Mapa final SI'!AE242="","",'Mapa final SI'!AE242)</f>
        <v/>
      </c>
      <c r="K239" s="422" t="str">
        <f t="shared" si="3"/>
        <v/>
      </c>
      <c r="L239" s="422" t="str">
        <f>IF('Mapa final SI'!AH242="","",'Mapa final SI'!AH242)</f>
        <v/>
      </c>
      <c r="M239" s="346" t="str">
        <f>IF('Mapa final SI'!T242="","",'Mapa final SI'!T242)</f>
        <v/>
      </c>
      <c r="N239" s="417"/>
      <c r="O239" s="417"/>
      <c r="P239" s="417"/>
      <c r="Q239" s="415"/>
    </row>
    <row r="240" spans="1:17" ht="43.5" customHeight="1" x14ac:dyDescent="0.25">
      <c r="A240" s="118" t="s">
        <v>836</v>
      </c>
      <c r="B240" s="758"/>
      <c r="C240" s="760"/>
      <c r="D240" s="762"/>
      <c r="E240" s="760"/>
      <c r="F240" s="763"/>
      <c r="G240" s="763"/>
      <c r="H240" s="930"/>
      <c r="I240" s="422" t="str">
        <f>IF('Mapa final SI'!AC243="","",'Mapa final SI'!AC243)</f>
        <v/>
      </c>
      <c r="J240" s="422" t="str">
        <f>IF('Mapa final SI'!AE243="","",'Mapa final SI'!AE243)</f>
        <v/>
      </c>
      <c r="K240" s="422" t="str">
        <f t="shared" si="3"/>
        <v/>
      </c>
      <c r="L240" s="422" t="str">
        <f>IF('Mapa final SI'!AH243="","",'Mapa final SI'!AH243)</f>
        <v/>
      </c>
      <c r="M240" s="346" t="str">
        <f>IF('Mapa final SI'!T243="","",'Mapa final SI'!T243)</f>
        <v/>
      </c>
      <c r="N240" s="417"/>
      <c r="O240" s="417"/>
      <c r="P240" s="417"/>
      <c r="Q240" s="415"/>
    </row>
    <row r="241" spans="1:17" ht="43.5" customHeight="1" x14ac:dyDescent="0.25">
      <c r="A241" s="118" t="s">
        <v>837</v>
      </c>
      <c r="B241" s="758"/>
      <c r="C241" s="760"/>
      <c r="D241" s="762"/>
      <c r="E241" s="760"/>
      <c r="F241" s="763"/>
      <c r="G241" s="763"/>
      <c r="H241" s="930"/>
      <c r="I241" s="422" t="str">
        <f>IF('Mapa final SI'!AC244="","",'Mapa final SI'!AC244)</f>
        <v/>
      </c>
      <c r="J241" s="422" t="str">
        <f>IF('Mapa final SI'!AE244="","",'Mapa final SI'!AE244)</f>
        <v/>
      </c>
      <c r="K241" s="422" t="str">
        <f t="shared" si="3"/>
        <v/>
      </c>
      <c r="L241" s="422" t="str">
        <f>IF('Mapa final SI'!AH244="","",'Mapa final SI'!AH244)</f>
        <v/>
      </c>
      <c r="M241" s="346" t="str">
        <f>IF('Mapa final SI'!T244="","",'Mapa final SI'!T244)</f>
        <v/>
      </c>
      <c r="N241" s="417"/>
      <c r="O241" s="417"/>
      <c r="P241" s="417"/>
      <c r="Q241" s="415"/>
    </row>
    <row r="242" spans="1:17" ht="43.5" customHeight="1" x14ac:dyDescent="0.25">
      <c r="A242" s="118" t="s">
        <v>838</v>
      </c>
      <c r="B242" s="758"/>
      <c r="C242" s="760"/>
      <c r="D242" s="762"/>
      <c r="E242" s="760"/>
      <c r="F242" s="763"/>
      <c r="G242" s="763"/>
      <c r="H242" s="930"/>
      <c r="I242" s="422" t="str">
        <f>IF('Mapa final SI'!AC245="","",'Mapa final SI'!AC245)</f>
        <v/>
      </c>
      <c r="J242" s="422" t="str">
        <f>IF('Mapa final SI'!AE245="","",'Mapa final SI'!AE245)</f>
        <v/>
      </c>
      <c r="K242" s="422" t="str">
        <f t="shared" si="3"/>
        <v/>
      </c>
      <c r="L242" s="422" t="str">
        <f>IF('Mapa final SI'!AH245="","",'Mapa final SI'!AH245)</f>
        <v/>
      </c>
      <c r="M242" s="346" t="str">
        <f>IF('Mapa final SI'!T245="","",'Mapa final SI'!T245)</f>
        <v/>
      </c>
      <c r="N242" s="417"/>
      <c r="O242" s="417"/>
      <c r="P242" s="417"/>
      <c r="Q242" s="415"/>
    </row>
    <row r="243" spans="1:17" ht="43.5" customHeight="1" x14ac:dyDescent="0.25">
      <c r="A243" s="118" t="s">
        <v>839</v>
      </c>
      <c r="B243" s="758"/>
      <c r="C243" s="760"/>
      <c r="D243" s="762"/>
      <c r="E243" s="760"/>
      <c r="F243" s="763"/>
      <c r="G243" s="763"/>
      <c r="H243" s="842"/>
      <c r="I243" s="422" t="str">
        <f>IF('Mapa final SI'!AC246="","",'Mapa final SI'!AC246)</f>
        <v/>
      </c>
      <c r="J243" s="422" t="str">
        <f>IF('Mapa final SI'!AE246="","",'Mapa final SI'!AE246)</f>
        <v/>
      </c>
      <c r="K243" s="422" t="str">
        <f t="shared" si="3"/>
        <v/>
      </c>
      <c r="L243" s="422" t="str">
        <f>IF('Mapa final SI'!AH246="","",'Mapa final SI'!AH246)</f>
        <v/>
      </c>
      <c r="M243" s="346" t="str">
        <f>IF('Mapa final SI'!T246="","",'Mapa final SI'!T246)</f>
        <v/>
      </c>
      <c r="N243" s="417"/>
      <c r="O243" s="417"/>
      <c r="P243" s="417"/>
      <c r="Q243" s="415"/>
    </row>
    <row r="244" spans="1:17" ht="43.5" customHeight="1" x14ac:dyDescent="0.25">
      <c r="A244" s="118" t="s">
        <v>840</v>
      </c>
      <c r="B244" s="757"/>
      <c r="C244" s="759" t="str">
        <f>IF('Mapa final SI'!G247="","",'Mapa final SI'!G247)</f>
        <v/>
      </c>
      <c r="D244" s="761"/>
      <c r="E244" s="759" t="str">
        <f>IF('Mapa final SI'!F247="","",'Mapa final SI'!F247)</f>
        <v/>
      </c>
      <c r="F244" s="841" t="str">
        <f>IF('Mapa final SI'!L247="","",'Mapa final SI'!L247)</f>
        <v/>
      </c>
      <c r="G244" s="841" t="str">
        <f>IF('Mapa final SI'!P247="","",'Mapa final SI'!P247)</f>
        <v/>
      </c>
      <c r="H244" s="930"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22" t="str">
        <f>IF('Mapa final SI'!AC247="","",'Mapa final SI'!AC247)</f>
        <v/>
      </c>
      <c r="J244" s="422" t="str">
        <f>IF('Mapa final SI'!AE247="","",'Mapa final SI'!AE247)</f>
        <v/>
      </c>
      <c r="K244" s="422" t="str">
        <f t="shared" si="3"/>
        <v/>
      </c>
      <c r="L244" s="422" t="str">
        <f>IF('Mapa final SI'!AH247="","",'Mapa final SI'!AH247)</f>
        <v/>
      </c>
      <c r="M244" s="346" t="str">
        <f>IF('Mapa final SI'!T247="","",'Mapa final SI'!T247)</f>
        <v/>
      </c>
      <c r="N244" s="417"/>
      <c r="O244" s="417"/>
      <c r="P244" s="417"/>
      <c r="Q244" s="415"/>
    </row>
    <row r="245" spans="1:17" ht="43.5" customHeight="1" x14ac:dyDescent="0.25">
      <c r="A245" s="118" t="s">
        <v>841</v>
      </c>
      <c r="B245" s="758"/>
      <c r="C245" s="760"/>
      <c r="D245" s="762"/>
      <c r="E245" s="760"/>
      <c r="F245" s="763"/>
      <c r="G245" s="763"/>
      <c r="H245" s="930"/>
      <c r="I245" s="422" t="str">
        <f>IF('Mapa final SI'!AC248="","",'Mapa final SI'!AC248)</f>
        <v/>
      </c>
      <c r="J245" s="422" t="str">
        <f>IF('Mapa final SI'!AE248="","",'Mapa final SI'!AE248)</f>
        <v/>
      </c>
      <c r="K245" s="422" t="str">
        <f t="shared" si="3"/>
        <v/>
      </c>
      <c r="L245" s="422" t="str">
        <f>IF('Mapa final SI'!AH248="","",'Mapa final SI'!AH248)</f>
        <v/>
      </c>
      <c r="M245" s="346" t="str">
        <f>IF('Mapa final SI'!T248="","",'Mapa final SI'!T248)</f>
        <v/>
      </c>
      <c r="N245" s="417"/>
      <c r="O245" s="417"/>
      <c r="P245" s="417"/>
      <c r="Q245" s="415"/>
    </row>
    <row r="246" spans="1:17" ht="43.5" customHeight="1" x14ac:dyDescent="0.25">
      <c r="A246" s="118" t="s">
        <v>842</v>
      </c>
      <c r="B246" s="758"/>
      <c r="C246" s="760"/>
      <c r="D246" s="762"/>
      <c r="E246" s="760"/>
      <c r="F246" s="763"/>
      <c r="G246" s="763"/>
      <c r="H246" s="930"/>
      <c r="I246" s="422" t="str">
        <f>IF('Mapa final SI'!AC249="","",'Mapa final SI'!AC249)</f>
        <v/>
      </c>
      <c r="J246" s="422" t="str">
        <f>IF('Mapa final SI'!AE249="","",'Mapa final SI'!AE249)</f>
        <v/>
      </c>
      <c r="K246" s="422" t="str">
        <f t="shared" si="3"/>
        <v/>
      </c>
      <c r="L246" s="422" t="str">
        <f>IF('Mapa final SI'!AH249="","",'Mapa final SI'!AH249)</f>
        <v/>
      </c>
      <c r="M246" s="346" t="str">
        <f>IF('Mapa final SI'!T249="","",'Mapa final SI'!T249)</f>
        <v/>
      </c>
      <c r="N246" s="417"/>
      <c r="O246" s="417"/>
      <c r="P246" s="417"/>
      <c r="Q246" s="415"/>
    </row>
    <row r="247" spans="1:17" ht="43.5" customHeight="1" x14ac:dyDescent="0.25">
      <c r="A247" s="118" t="s">
        <v>843</v>
      </c>
      <c r="B247" s="758"/>
      <c r="C247" s="760"/>
      <c r="D247" s="762"/>
      <c r="E247" s="760"/>
      <c r="F247" s="763"/>
      <c r="G247" s="763"/>
      <c r="H247" s="930"/>
      <c r="I247" s="422" t="str">
        <f>IF('Mapa final SI'!AC250="","",'Mapa final SI'!AC250)</f>
        <v/>
      </c>
      <c r="J247" s="422" t="str">
        <f>IF('Mapa final SI'!AE250="","",'Mapa final SI'!AE250)</f>
        <v/>
      </c>
      <c r="K247" s="422" t="str">
        <f t="shared" si="3"/>
        <v/>
      </c>
      <c r="L247" s="422" t="str">
        <f>IF('Mapa final SI'!AH250="","",'Mapa final SI'!AH250)</f>
        <v/>
      </c>
      <c r="M247" s="346" t="str">
        <f>IF('Mapa final SI'!T250="","",'Mapa final SI'!T250)</f>
        <v/>
      </c>
      <c r="N247" s="417"/>
      <c r="O247" s="417"/>
      <c r="P247" s="417"/>
      <c r="Q247" s="415"/>
    </row>
    <row r="248" spans="1:17" ht="43.5" customHeight="1" x14ac:dyDescent="0.25">
      <c r="A248" s="118" t="s">
        <v>844</v>
      </c>
      <c r="B248" s="758"/>
      <c r="C248" s="760"/>
      <c r="D248" s="762"/>
      <c r="E248" s="760"/>
      <c r="F248" s="763"/>
      <c r="G248" s="763"/>
      <c r="H248" s="930"/>
      <c r="I248" s="422" t="str">
        <f>IF('Mapa final SI'!AC251="","",'Mapa final SI'!AC251)</f>
        <v/>
      </c>
      <c r="J248" s="422" t="str">
        <f>IF('Mapa final SI'!AE251="","",'Mapa final SI'!AE251)</f>
        <v/>
      </c>
      <c r="K248" s="422" t="str">
        <f t="shared" si="3"/>
        <v/>
      </c>
      <c r="L248" s="422" t="str">
        <f>IF('Mapa final SI'!AH251="","",'Mapa final SI'!AH251)</f>
        <v/>
      </c>
      <c r="M248" s="346" t="str">
        <f>IF('Mapa final SI'!T251="","",'Mapa final SI'!T251)</f>
        <v/>
      </c>
      <c r="N248" s="417"/>
      <c r="O248" s="417"/>
      <c r="P248" s="417"/>
      <c r="Q248" s="415"/>
    </row>
    <row r="249" spans="1:17" ht="43.5" customHeight="1" x14ac:dyDescent="0.25">
      <c r="A249" s="118" t="s">
        <v>845</v>
      </c>
      <c r="B249" s="758"/>
      <c r="C249" s="760"/>
      <c r="D249" s="762"/>
      <c r="E249" s="760"/>
      <c r="F249" s="763"/>
      <c r="G249" s="763"/>
      <c r="H249" s="842"/>
      <c r="I249" s="422" t="str">
        <f>IF('Mapa final SI'!AC252="","",'Mapa final SI'!AC252)</f>
        <v/>
      </c>
      <c r="J249" s="422" t="str">
        <f>IF('Mapa final SI'!AE252="","",'Mapa final SI'!AE252)</f>
        <v/>
      </c>
      <c r="K249" s="422" t="str">
        <f t="shared" si="3"/>
        <v/>
      </c>
      <c r="L249" s="422" t="str">
        <f>IF('Mapa final SI'!AH252="","",'Mapa final SI'!AH252)</f>
        <v/>
      </c>
      <c r="M249" s="346" t="str">
        <f>IF('Mapa final SI'!T252="","",'Mapa final SI'!T252)</f>
        <v/>
      </c>
      <c r="N249" s="417"/>
      <c r="O249" s="417"/>
      <c r="P249" s="417"/>
      <c r="Q249" s="415"/>
    </row>
    <row r="250" spans="1:17" ht="43.5" customHeight="1" x14ac:dyDescent="0.25">
      <c r="A250" s="118" t="s">
        <v>846</v>
      </c>
      <c r="B250" s="757"/>
      <c r="C250" s="759" t="str">
        <f>IF('Mapa final SI'!G253="","",'Mapa final SI'!G253)</f>
        <v/>
      </c>
      <c r="D250" s="761"/>
      <c r="E250" s="759" t="str">
        <f>IF('Mapa final SI'!F253="","",'Mapa final SI'!F253)</f>
        <v/>
      </c>
      <c r="F250" s="841" t="str">
        <f>IF('Mapa final SI'!L253="","",'Mapa final SI'!L253)</f>
        <v/>
      </c>
      <c r="G250" s="841" t="str">
        <f>IF('Mapa final SI'!P253="","",'Mapa final SI'!P253)</f>
        <v/>
      </c>
      <c r="H250" s="930"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22" t="str">
        <f>IF('Mapa final SI'!AC253="","",'Mapa final SI'!AC253)</f>
        <v/>
      </c>
      <c r="J250" s="422" t="str">
        <f>IF('Mapa final SI'!AE253="","",'Mapa final SI'!AE253)</f>
        <v/>
      </c>
      <c r="K250" s="422" t="str">
        <f t="shared" si="3"/>
        <v/>
      </c>
      <c r="L250" s="422" t="str">
        <f>IF('Mapa final SI'!AH253="","",'Mapa final SI'!AH253)</f>
        <v/>
      </c>
      <c r="M250" s="346" t="str">
        <f>IF('Mapa final SI'!T253="","",'Mapa final SI'!T253)</f>
        <v/>
      </c>
      <c r="N250" s="417"/>
      <c r="O250" s="417"/>
      <c r="P250" s="417"/>
      <c r="Q250" s="415"/>
    </row>
    <row r="251" spans="1:17" ht="43.5" customHeight="1" x14ac:dyDescent="0.25">
      <c r="A251" s="118" t="s">
        <v>847</v>
      </c>
      <c r="B251" s="758"/>
      <c r="C251" s="760"/>
      <c r="D251" s="762"/>
      <c r="E251" s="760"/>
      <c r="F251" s="763"/>
      <c r="G251" s="763"/>
      <c r="H251" s="930"/>
      <c r="I251" s="422" t="str">
        <f>IF('Mapa final SI'!AC254="","",'Mapa final SI'!AC254)</f>
        <v/>
      </c>
      <c r="J251" s="422" t="str">
        <f>IF('Mapa final SI'!AE254="","",'Mapa final SI'!AE254)</f>
        <v/>
      </c>
      <c r="K251" s="422" t="str">
        <f t="shared" si="3"/>
        <v/>
      </c>
      <c r="L251" s="422" t="str">
        <f>IF('Mapa final SI'!AH254="","",'Mapa final SI'!AH254)</f>
        <v/>
      </c>
      <c r="M251" s="346" t="str">
        <f>IF('Mapa final SI'!T254="","",'Mapa final SI'!T254)</f>
        <v/>
      </c>
      <c r="N251" s="417"/>
      <c r="O251" s="417"/>
      <c r="P251" s="417"/>
      <c r="Q251" s="415"/>
    </row>
    <row r="252" spans="1:17" ht="43.5" customHeight="1" x14ac:dyDescent="0.25">
      <c r="A252" s="118" t="s">
        <v>848</v>
      </c>
      <c r="B252" s="758"/>
      <c r="C252" s="760"/>
      <c r="D252" s="762"/>
      <c r="E252" s="760"/>
      <c r="F252" s="763"/>
      <c r="G252" s="763"/>
      <c r="H252" s="930"/>
      <c r="I252" s="422" t="str">
        <f>IF('Mapa final SI'!AC255="","",'Mapa final SI'!AC255)</f>
        <v/>
      </c>
      <c r="J252" s="422" t="str">
        <f>IF('Mapa final SI'!AE255="","",'Mapa final SI'!AE255)</f>
        <v/>
      </c>
      <c r="K252" s="422" t="str">
        <f t="shared" si="3"/>
        <v/>
      </c>
      <c r="L252" s="422" t="str">
        <f>IF('Mapa final SI'!AH255="","",'Mapa final SI'!AH255)</f>
        <v/>
      </c>
      <c r="M252" s="346" t="str">
        <f>IF('Mapa final SI'!T255="","",'Mapa final SI'!T255)</f>
        <v/>
      </c>
      <c r="N252" s="417"/>
      <c r="O252" s="417"/>
      <c r="P252" s="417"/>
      <c r="Q252" s="415"/>
    </row>
    <row r="253" spans="1:17" ht="43.5" customHeight="1" x14ac:dyDescent="0.25">
      <c r="A253" s="118" t="s">
        <v>849</v>
      </c>
      <c r="B253" s="758"/>
      <c r="C253" s="760"/>
      <c r="D253" s="762"/>
      <c r="E253" s="760"/>
      <c r="F253" s="763"/>
      <c r="G253" s="763"/>
      <c r="H253" s="930"/>
      <c r="I253" s="422" t="str">
        <f>IF('Mapa final SI'!AC256="","",'Mapa final SI'!AC256)</f>
        <v/>
      </c>
      <c r="J253" s="422" t="str">
        <f>IF('Mapa final SI'!AE256="","",'Mapa final SI'!AE256)</f>
        <v/>
      </c>
      <c r="K253" s="422" t="str">
        <f t="shared" si="3"/>
        <v/>
      </c>
      <c r="L253" s="422" t="str">
        <f>IF('Mapa final SI'!AH256="","",'Mapa final SI'!AH256)</f>
        <v/>
      </c>
      <c r="M253" s="346" t="str">
        <f>IF('Mapa final SI'!T256="","",'Mapa final SI'!T256)</f>
        <v/>
      </c>
      <c r="N253" s="417"/>
      <c r="O253" s="417"/>
      <c r="P253" s="417"/>
      <c r="Q253" s="415"/>
    </row>
    <row r="254" spans="1:17" ht="43.5" customHeight="1" x14ac:dyDescent="0.25">
      <c r="A254" s="118" t="s">
        <v>850</v>
      </c>
      <c r="B254" s="758"/>
      <c r="C254" s="760"/>
      <c r="D254" s="762"/>
      <c r="E254" s="760"/>
      <c r="F254" s="763"/>
      <c r="G254" s="763"/>
      <c r="H254" s="930"/>
      <c r="I254" s="422" t="str">
        <f>IF('Mapa final SI'!AC257="","",'Mapa final SI'!AC257)</f>
        <v/>
      </c>
      <c r="J254" s="422" t="str">
        <f>IF('Mapa final SI'!AE257="","",'Mapa final SI'!AE257)</f>
        <v/>
      </c>
      <c r="K254" s="422" t="str">
        <f t="shared" si="3"/>
        <v/>
      </c>
      <c r="L254" s="422" t="str">
        <f>IF('Mapa final SI'!AH257="","",'Mapa final SI'!AH257)</f>
        <v/>
      </c>
      <c r="M254" s="346" t="str">
        <f>IF('Mapa final SI'!T257="","",'Mapa final SI'!T257)</f>
        <v/>
      </c>
      <c r="N254" s="417"/>
      <c r="O254" s="417"/>
      <c r="P254" s="417"/>
      <c r="Q254" s="415"/>
    </row>
    <row r="255" spans="1:17" ht="43.5" customHeight="1" x14ac:dyDescent="0.25">
      <c r="A255" s="118" t="s">
        <v>851</v>
      </c>
      <c r="B255" s="758"/>
      <c r="C255" s="760"/>
      <c r="D255" s="762"/>
      <c r="E255" s="760"/>
      <c r="F255" s="763"/>
      <c r="G255" s="763"/>
      <c r="H255" s="842"/>
      <c r="I255" s="422" t="str">
        <f>IF('Mapa final SI'!AC258="","",'Mapa final SI'!AC258)</f>
        <v/>
      </c>
      <c r="J255" s="422" t="str">
        <f>IF('Mapa final SI'!AE258="","",'Mapa final SI'!AE258)</f>
        <v/>
      </c>
      <c r="K255" s="422" t="str">
        <f t="shared" si="3"/>
        <v/>
      </c>
      <c r="L255" s="422" t="str">
        <f>IF('Mapa final SI'!AH258="","",'Mapa final SI'!AH258)</f>
        <v/>
      </c>
      <c r="M255" s="346" t="str">
        <f>IF('Mapa final SI'!T258="","",'Mapa final SI'!T258)</f>
        <v/>
      </c>
      <c r="N255" s="417"/>
      <c r="O255" s="417"/>
      <c r="P255" s="417"/>
      <c r="Q255" s="415"/>
    </row>
    <row r="256" spans="1:17" ht="43.5" customHeight="1" x14ac:dyDescent="0.25">
      <c r="A256" s="118" t="s">
        <v>852</v>
      </c>
      <c r="B256" s="757"/>
      <c r="C256" s="759" t="str">
        <f>IF('Mapa final SI'!G259="","",'Mapa final SI'!G259)</f>
        <v/>
      </c>
      <c r="D256" s="761"/>
      <c r="E256" s="759" t="str">
        <f>IF('Mapa final SI'!F259="","",'Mapa final SI'!F259)</f>
        <v/>
      </c>
      <c r="F256" s="841" t="str">
        <f>IF('Mapa final SI'!L259="","",'Mapa final SI'!L259)</f>
        <v/>
      </c>
      <c r="G256" s="841" t="str">
        <f>IF('Mapa final SI'!P259="","",'Mapa final SI'!P259)</f>
        <v/>
      </c>
      <c r="H256" s="930"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22" t="str">
        <f>IF('Mapa final SI'!AC259="","",'Mapa final SI'!AC259)</f>
        <v/>
      </c>
      <c r="J256" s="422" t="str">
        <f>IF('Mapa final SI'!AE259="","",'Mapa final SI'!AE259)</f>
        <v/>
      </c>
      <c r="K256" s="422" t="str">
        <f t="shared" si="3"/>
        <v/>
      </c>
      <c r="L256" s="422" t="str">
        <f>IF('Mapa final SI'!AH259="","",'Mapa final SI'!AH259)</f>
        <v/>
      </c>
      <c r="M256" s="346" t="str">
        <f>IF('Mapa final SI'!T259="","",'Mapa final SI'!T259)</f>
        <v/>
      </c>
      <c r="N256" s="417"/>
      <c r="O256" s="417"/>
      <c r="P256" s="417"/>
      <c r="Q256" s="415"/>
    </row>
    <row r="257" spans="1:17" ht="43.5" customHeight="1" x14ac:dyDescent="0.25">
      <c r="A257" s="118" t="s">
        <v>853</v>
      </c>
      <c r="B257" s="758"/>
      <c r="C257" s="760"/>
      <c r="D257" s="762"/>
      <c r="E257" s="760"/>
      <c r="F257" s="763"/>
      <c r="G257" s="763"/>
      <c r="H257" s="930"/>
      <c r="I257" s="422" t="str">
        <f>IF('Mapa final SI'!AC260="","",'Mapa final SI'!AC260)</f>
        <v/>
      </c>
      <c r="J257" s="422" t="str">
        <f>IF('Mapa final SI'!AE260="","",'Mapa final SI'!AE260)</f>
        <v/>
      </c>
      <c r="K257" s="422" t="str">
        <f t="shared" si="3"/>
        <v/>
      </c>
      <c r="L257" s="422" t="str">
        <f>IF('Mapa final SI'!AH260="","",'Mapa final SI'!AH260)</f>
        <v/>
      </c>
      <c r="M257" s="346" t="str">
        <f>IF('Mapa final SI'!T260="","",'Mapa final SI'!T260)</f>
        <v/>
      </c>
      <c r="N257" s="417"/>
      <c r="O257" s="417"/>
      <c r="P257" s="417"/>
      <c r="Q257" s="415"/>
    </row>
    <row r="258" spans="1:17" ht="43.5" customHeight="1" x14ac:dyDescent="0.25">
      <c r="A258" s="118" t="s">
        <v>854</v>
      </c>
      <c r="B258" s="758"/>
      <c r="C258" s="760"/>
      <c r="D258" s="762"/>
      <c r="E258" s="760"/>
      <c r="F258" s="763"/>
      <c r="G258" s="763"/>
      <c r="H258" s="930"/>
      <c r="I258" s="422" t="str">
        <f>IF('Mapa final SI'!AC261="","",'Mapa final SI'!AC261)</f>
        <v/>
      </c>
      <c r="J258" s="422" t="str">
        <f>IF('Mapa final SI'!AE261="","",'Mapa final SI'!AE261)</f>
        <v/>
      </c>
      <c r="K258" s="422" t="str">
        <f t="shared" si="3"/>
        <v/>
      </c>
      <c r="L258" s="422" t="str">
        <f>IF('Mapa final SI'!AH261="","",'Mapa final SI'!AH261)</f>
        <v/>
      </c>
      <c r="M258" s="346" t="str">
        <f>IF('Mapa final SI'!T261="","",'Mapa final SI'!T261)</f>
        <v/>
      </c>
      <c r="N258" s="417"/>
      <c r="O258" s="417"/>
      <c r="P258" s="417"/>
      <c r="Q258" s="415"/>
    </row>
    <row r="259" spans="1:17" ht="43.5" customHeight="1" x14ac:dyDescent="0.25">
      <c r="A259" s="118" t="s">
        <v>855</v>
      </c>
      <c r="B259" s="758"/>
      <c r="C259" s="760"/>
      <c r="D259" s="762"/>
      <c r="E259" s="760"/>
      <c r="F259" s="763"/>
      <c r="G259" s="763"/>
      <c r="H259" s="930"/>
      <c r="I259" s="422" t="str">
        <f>IF('Mapa final SI'!AC262="","",'Mapa final SI'!AC262)</f>
        <v/>
      </c>
      <c r="J259" s="422" t="str">
        <f>IF('Mapa final SI'!AE262="","",'Mapa final SI'!AE262)</f>
        <v/>
      </c>
      <c r="K259" s="422" t="str">
        <f t="shared" si="3"/>
        <v/>
      </c>
      <c r="L259" s="422" t="str">
        <f>IF('Mapa final SI'!AH262="","",'Mapa final SI'!AH262)</f>
        <v/>
      </c>
      <c r="M259" s="346" t="str">
        <f>IF('Mapa final SI'!T262="","",'Mapa final SI'!T262)</f>
        <v/>
      </c>
      <c r="N259" s="417"/>
      <c r="O259" s="417"/>
      <c r="P259" s="417"/>
      <c r="Q259" s="415"/>
    </row>
    <row r="260" spans="1:17" ht="43.5" customHeight="1" x14ac:dyDescent="0.25">
      <c r="A260" s="118" t="s">
        <v>856</v>
      </c>
      <c r="B260" s="758"/>
      <c r="C260" s="760"/>
      <c r="D260" s="762"/>
      <c r="E260" s="760"/>
      <c r="F260" s="763"/>
      <c r="G260" s="763"/>
      <c r="H260" s="930"/>
      <c r="I260" s="422" t="str">
        <f>IF('Mapa final SI'!AC263="","",'Mapa final SI'!AC263)</f>
        <v/>
      </c>
      <c r="J260" s="422" t="str">
        <f>IF('Mapa final SI'!AE263="","",'Mapa final SI'!AE263)</f>
        <v/>
      </c>
      <c r="K260" s="422" t="str">
        <f t="shared" si="3"/>
        <v/>
      </c>
      <c r="L260" s="422" t="str">
        <f>IF('Mapa final SI'!AH263="","",'Mapa final SI'!AH263)</f>
        <v/>
      </c>
      <c r="M260" s="346" t="str">
        <f>IF('Mapa final SI'!T263="","",'Mapa final SI'!T263)</f>
        <v/>
      </c>
      <c r="N260" s="417"/>
      <c r="O260" s="417"/>
      <c r="P260" s="417"/>
      <c r="Q260" s="415"/>
    </row>
    <row r="261" spans="1:17" ht="43.5" customHeight="1" x14ac:dyDescent="0.25">
      <c r="A261" s="118" t="s">
        <v>857</v>
      </c>
      <c r="B261" s="758"/>
      <c r="C261" s="760"/>
      <c r="D261" s="762"/>
      <c r="E261" s="760"/>
      <c r="F261" s="763"/>
      <c r="G261" s="763"/>
      <c r="H261" s="842"/>
      <c r="I261" s="422" t="str">
        <f>IF('Mapa final SI'!AC264="","",'Mapa final SI'!AC264)</f>
        <v/>
      </c>
      <c r="J261" s="422" t="str">
        <f>IF('Mapa final SI'!AE264="","",'Mapa final SI'!AE264)</f>
        <v/>
      </c>
      <c r="K261" s="422"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22" t="str">
        <f>IF('Mapa final SI'!AH264="","",'Mapa final SI'!AH264)</f>
        <v/>
      </c>
      <c r="M261" s="346" t="str">
        <f>IF('Mapa final SI'!T264="","",'Mapa final SI'!T264)</f>
        <v/>
      </c>
      <c r="N261" s="417"/>
      <c r="O261" s="417"/>
      <c r="P261" s="417"/>
      <c r="Q261" s="415"/>
    </row>
    <row r="262" spans="1:17" ht="43.5" customHeight="1" x14ac:dyDescent="0.25">
      <c r="A262" s="118" t="s">
        <v>858</v>
      </c>
      <c r="B262" s="757"/>
      <c r="C262" s="759" t="str">
        <f>IF('Mapa final SI'!G265="","",'Mapa final SI'!G265)</f>
        <v/>
      </c>
      <c r="D262" s="761"/>
      <c r="E262" s="759" t="str">
        <f>IF('Mapa final SI'!F265="","",'Mapa final SI'!F265)</f>
        <v/>
      </c>
      <c r="F262" s="841" t="str">
        <f>IF('Mapa final SI'!L265="","",'Mapa final SI'!L265)</f>
        <v/>
      </c>
      <c r="G262" s="841" t="str">
        <f>IF('Mapa final SI'!P265="","",'Mapa final SI'!P265)</f>
        <v/>
      </c>
      <c r="H262" s="930"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22" t="str">
        <f>IF('Mapa final SI'!AC265="","",'Mapa final SI'!AC265)</f>
        <v/>
      </c>
      <c r="J262" s="422" t="str">
        <f>IF('Mapa final SI'!AE265="","",'Mapa final SI'!AE265)</f>
        <v/>
      </c>
      <c r="K262" s="422" t="str">
        <f t="shared" si="4"/>
        <v/>
      </c>
      <c r="L262" s="422" t="str">
        <f>IF('Mapa final SI'!AH265="","",'Mapa final SI'!AH265)</f>
        <v/>
      </c>
      <c r="M262" s="346" t="str">
        <f>IF('Mapa final SI'!T265="","",'Mapa final SI'!T265)</f>
        <v/>
      </c>
      <c r="N262" s="417"/>
      <c r="O262" s="417"/>
      <c r="P262" s="417"/>
      <c r="Q262" s="415"/>
    </row>
    <row r="263" spans="1:17" ht="43.5" customHeight="1" x14ac:dyDescent="0.25">
      <c r="A263" s="118" t="s">
        <v>859</v>
      </c>
      <c r="B263" s="758"/>
      <c r="C263" s="760"/>
      <c r="D263" s="762"/>
      <c r="E263" s="760"/>
      <c r="F263" s="763"/>
      <c r="G263" s="763"/>
      <c r="H263" s="930"/>
      <c r="I263" s="422" t="str">
        <f>IF('Mapa final SI'!AC266="","",'Mapa final SI'!AC266)</f>
        <v/>
      </c>
      <c r="J263" s="422" t="str">
        <f>IF('Mapa final SI'!AE266="","",'Mapa final SI'!AE266)</f>
        <v/>
      </c>
      <c r="K263" s="422" t="str">
        <f t="shared" si="4"/>
        <v/>
      </c>
      <c r="L263" s="422" t="str">
        <f>IF('Mapa final SI'!AH266="","",'Mapa final SI'!AH266)</f>
        <v/>
      </c>
      <c r="M263" s="346" t="str">
        <f>IF('Mapa final SI'!T266="","",'Mapa final SI'!T266)</f>
        <v/>
      </c>
      <c r="N263" s="417"/>
      <c r="O263" s="417"/>
      <c r="P263" s="417"/>
      <c r="Q263" s="415"/>
    </row>
    <row r="264" spans="1:17" ht="43.5" customHeight="1" x14ac:dyDescent="0.25">
      <c r="A264" s="118" t="s">
        <v>860</v>
      </c>
      <c r="B264" s="758"/>
      <c r="C264" s="760"/>
      <c r="D264" s="762"/>
      <c r="E264" s="760"/>
      <c r="F264" s="763"/>
      <c r="G264" s="763"/>
      <c r="H264" s="930"/>
      <c r="I264" s="422" t="str">
        <f>IF('Mapa final SI'!AC267="","",'Mapa final SI'!AC267)</f>
        <v/>
      </c>
      <c r="J264" s="422" t="str">
        <f>IF('Mapa final SI'!AE267="","",'Mapa final SI'!AE267)</f>
        <v/>
      </c>
      <c r="K264" s="422" t="str">
        <f t="shared" si="4"/>
        <v/>
      </c>
      <c r="L264" s="422" t="str">
        <f>IF('Mapa final SI'!AH267="","",'Mapa final SI'!AH267)</f>
        <v/>
      </c>
      <c r="M264" s="346" t="str">
        <f>IF('Mapa final SI'!T267="","",'Mapa final SI'!T267)</f>
        <v/>
      </c>
      <c r="N264" s="417"/>
      <c r="O264" s="417"/>
      <c r="P264" s="417"/>
      <c r="Q264" s="415"/>
    </row>
    <row r="265" spans="1:17" ht="43.5" customHeight="1" x14ac:dyDescent="0.25">
      <c r="A265" s="118" t="s">
        <v>861</v>
      </c>
      <c r="B265" s="758"/>
      <c r="C265" s="760"/>
      <c r="D265" s="762"/>
      <c r="E265" s="760"/>
      <c r="F265" s="763"/>
      <c r="G265" s="763"/>
      <c r="H265" s="930"/>
      <c r="I265" s="422" t="str">
        <f>IF('Mapa final SI'!AC268="","",'Mapa final SI'!AC268)</f>
        <v/>
      </c>
      <c r="J265" s="422" t="str">
        <f>IF('Mapa final SI'!AE268="","",'Mapa final SI'!AE268)</f>
        <v/>
      </c>
      <c r="K265" s="422" t="str">
        <f t="shared" si="4"/>
        <v/>
      </c>
      <c r="L265" s="422" t="str">
        <f>IF('Mapa final SI'!AH268="","",'Mapa final SI'!AH268)</f>
        <v/>
      </c>
      <c r="M265" s="346" t="str">
        <f>IF('Mapa final SI'!T268="","",'Mapa final SI'!T268)</f>
        <v/>
      </c>
      <c r="N265" s="417"/>
      <c r="O265" s="417"/>
      <c r="P265" s="417"/>
      <c r="Q265" s="415"/>
    </row>
    <row r="266" spans="1:17" ht="43.5" customHeight="1" x14ac:dyDescent="0.25">
      <c r="A266" s="118" t="s">
        <v>862</v>
      </c>
      <c r="B266" s="758"/>
      <c r="C266" s="760"/>
      <c r="D266" s="762"/>
      <c r="E266" s="760"/>
      <c r="F266" s="763"/>
      <c r="G266" s="763"/>
      <c r="H266" s="930"/>
      <c r="I266" s="422" t="str">
        <f>IF('Mapa final SI'!AC269="","",'Mapa final SI'!AC269)</f>
        <v/>
      </c>
      <c r="J266" s="422" t="str">
        <f>IF('Mapa final SI'!AE269="","",'Mapa final SI'!AE269)</f>
        <v/>
      </c>
      <c r="K266" s="422" t="str">
        <f t="shared" si="4"/>
        <v/>
      </c>
      <c r="L266" s="422" t="str">
        <f>IF('Mapa final SI'!AH269="","",'Mapa final SI'!AH269)</f>
        <v/>
      </c>
      <c r="M266" s="346" t="str">
        <f>IF('Mapa final SI'!T269="","",'Mapa final SI'!T269)</f>
        <v/>
      </c>
      <c r="N266" s="417"/>
      <c r="O266" s="417"/>
      <c r="P266" s="417"/>
      <c r="Q266" s="415"/>
    </row>
    <row r="267" spans="1:17" ht="43.5" customHeight="1" x14ac:dyDescent="0.25">
      <c r="A267" s="118" t="s">
        <v>863</v>
      </c>
      <c r="B267" s="758"/>
      <c r="C267" s="760"/>
      <c r="D267" s="762"/>
      <c r="E267" s="760"/>
      <c r="F267" s="763"/>
      <c r="G267" s="763"/>
      <c r="H267" s="842"/>
      <c r="I267" s="422" t="str">
        <f>IF('Mapa final SI'!AC270="","",'Mapa final SI'!AC270)</f>
        <v/>
      </c>
      <c r="J267" s="422" t="str">
        <f>IF('Mapa final SI'!AE270="","",'Mapa final SI'!AE270)</f>
        <v/>
      </c>
      <c r="K267" s="422" t="str">
        <f t="shared" si="4"/>
        <v/>
      </c>
      <c r="L267" s="422" t="str">
        <f>IF('Mapa final SI'!AH270="","",'Mapa final SI'!AH270)</f>
        <v/>
      </c>
      <c r="M267" s="346" t="str">
        <f>IF('Mapa final SI'!T270="","",'Mapa final SI'!T270)</f>
        <v/>
      </c>
      <c r="N267" s="417"/>
      <c r="O267" s="417"/>
      <c r="P267" s="417"/>
      <c r="Q267" s="415"/>
    </row>
    <row r="268" spans="1:17" ht="43.5" customHeight="1" x14ac:dyDescent="0.25">
      <c r="A268" s="118" t="s">
        <v>864</v>
      </c>
      <c r="B268" s="757"/>
      <c r="C268" s="759" t="str">
        <f>IF('Mapa final SI'!G271="","",'Mapa final SI'!G271)</f>
        <v/>
      </c>
      <c r="D268" s="761"/>
      <c r="E268" s="759" t="str">
        <f>IF('Mapa final SI'!F271="","",'Mapa final SI'!F271)</f>
        <v/>
      </c>
      <c r="F268" s="841" t="str">
        <f>IF('Mapa final SI'!L271="","",'Mapa final SI'!L271)</f>
        <v/>
      </c>
      <c r="G268" s="841" t="str">
        <f>IF('Mapa final SI'!P271="","",'Mapa final SI'!P271)</f>
        <v/>
      </c>
      <c r="H268" s="930"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22" t="str">
        <f>IF('Mapa final SI'!AC271="","",'Mapa final SI'!AC271)</f>
        <v/>
      </c>
      <c r="J268" s="422" t="str">
        <f>IF('Mapa final SI'!AE271="","",'Mapa final SI'!AE271)</f>
        <v/>
      </c>
      <c r="K268" s="422" t="str">
        <f t="shared" si="4"/>
        <v/>
      </c>
      <c r="L268" s="422" t="str">
        <f>IF('Mapa final SI'!AH271="","",'Mapa final SI'!AH271)</f>
        <v/>
      </c>
      <c r="M268" s="346" t="str">
        <f>IF('Mapa final SI'!T271="","",'Mapa final SI'!T271)</f>
        <v/>
      </c>
      <c r="N268" s="417"/>
      <c r="O268" s="417"/>
      <c r="P268" s="417"/>
      <c r="Q268" s="415"/>
    </row>
    <row r="269" spans="1:17" ht="43.5" customHeight="1" x14ac:dyDescent="0.25">
      <c r="A269" s="118" t="s">
        <v>865</v>
      </c>
      <c r="B269" s="758"/>
      <c r="C269" s="760"/>
      <c r="D269" s="762"/>
      <c r="E269" s="760"/>
      <c r="F269" s="763"/>
      <c r="G269" s="763"/>
      <c r="H269" s="930"/>
      <c r="I269" s="422" t="str">
        <f>IF('Mapa final SI'!AC272="","",'Mapa final SI'!AC272)</f>
        <v/>
      </c>
      <c r="J269" s="422" t="str">
        <f>IF('Mapa final SI'!AE272="","",'Mapa final SI'!AE272)</f>
        <v/>
      </c>
      <c r="K269" s="422" t="str">
        <f t="shared" si="4"/>
        <v/>
      </c>
      <c r="L269" s="422" t="str">
        <f>IF('Mapa final SI'!AH272="","",'Mapa final SI'!AH272)</f>
        <v/>
      </c>
      <c r="M269" s="346" t="str">
        <f>IF('Mapa final SI'!T272="","",'Mapa final SI'!T272)</f>
        <v/>
      </c>
      <c r="N269" s="417"/>
      <c r="O269" s="417"/>
      <c r="P269" s="417"/>
      <c r="Q269" s="415"/>
    </row>
    <row r="270" spans="1:17" ht="43.5" customHeight="1" x14ac:dyDescent="0.25">
      <c r="A270" s="118" t="s">
        <v>866</v>
      </c>
      <c r="B270" s="758"/>
      <c r="C270" s="760"/>
      <c r="D270" s="762"/>
      <c r="E270" s="760"/>
      <c r="F270" s="763"/>
      <c r="G270" s="763"/>
      <c r="H270" s="930"/>
      <c r="I270" s="422" t="str">
        <f>IF('Mapa final SI'!AC273="","",'Mapa final SI'!AC273)</f>
        <v/>
      </c>
      <c r="J270" s="422" t="str">
        <f>IF('Mapa final SI'!AE273="","",'Mapa final SI'!AE273)</f>
        <v/>
      </c>
      <c r="K270" s="422" t="str">
        <f t="shared" si="4"/>
        <v/>
      </c>
      <c r="L270" s="422" t="str">
        <f>IF('Mapa final SI'!AH273="","",'Mapa final SI'!AH273)</f>
        <v/>
      </c>
      <c r="M270" s="346" t="str">
        <f>IF('Mapa final SI'!T273="","",'Mapa final SI'!T273)</f>
        <v/>
      </c>
      <c r="N270" s="417"/>
      <c r="O270" s="417"/>
      <c r="P270" s="417"/>
      <c r="Q270" s="415"/>
    </row>
    <row r="271" spans="1:17" ht="43.5" customHeight="1" x14ac:dyDescent="0.25">
      <c r="A271" s="118" t="s">
        <v>867</v>
      </c>
      <c r="B271" s="758"/>
      <c r="C271" s="760"/>
      <c r="D271" s="762"/>
      <c r="E271" s="760"/>
      <c r="F271" s="763"/>
      <c r="G271" s="763"/>
      <c r="H271" s="930"/>
      <c r="I271" s="422" t="str">
        <f>IF('Mapa final SI'!AC274="","",'Mapa final SI'!AC274)</f>
        <v/>
      </c>
      <c r="J271" s="422" t="str">
        <f>IF('Mapa final SI'!AE274="","",'Mapa final SI'!AE274)</f>
        <v/>
      </c>
      <c r="K271" s="422" t="str">
        <f t="shared" si="4"/>
        <v/>
      </c>
      <c r="L271" s="422" t="str">
        <f>IF('Mapa final SI'!AH274="","",'Mapa final SI'!AH274)</f>
        <v/>
      </c>
      <c r="M271" s="346" t="str">
        <f>IF('Mapa final SI'!T274="","",'Mapa final SI'!T274)</f>
        <v/>
      </c>
      <c r="N271" s="417"/>
      <c r="O271" s="417"/>
      <c r="P271" s="417"/>
      <c r="Q271" s="415"/>
    </row>
    <row r="272" spans="1:17" ht="43.5" customHeight="1" x14ac:dyDescent="0.25">
      <c r="A272" s="118" t="s">
        <v>868</v>
      </c>
      <c r="B272" s="758"/>
      <c r="C272" s="760"/>
      <c r="D272" s="762"/>
      <c r="E272" s="760"/>
      <c r="F272" s="763"/>
      <c r="G272" s="763"/>
      <c r="H272" s="930"/>
      <c r="I272" s="422" t="str">
        <f>IF('Mapa final SI'!AC275="","",'Mapa final SI'!AC275)</f>
        <v/>
      </c>
      <c r="J272" s="422" t="str">
        <f>IF('Mapa final SI'!AE275="","",'Mapa final SI'!AE275)</f>
        <v/>
      </c>
      <c r="K272" s="422" t="str">
        <f t="shared" si="4"/>
        <v/>
      </c>
      <c r="L272" s="422" t="str">
        <f>IF('Mapa final SI'!AH275="","",'Mapa final SI'!AH275)</f>
        <v/>
      </c>
      <c r="M272" s="346" t="str">
        <f>IF('Mapa final SI'!T275="","",'Mapa final SI'!T275)</f>
        <v/>
      </c>
      <c r="N272" s="417"/>
      <c r="O272" s="417"/>
      <c r="P272" s="417"/>
      <c r="Q272" s="415"/>
    </row>
    <row r="273" spans="1:17" ht="43.5" customHeight="1" x14ac:dyDescent="0.25">
      <c r="A273" s="118" t="s">
        <v>869</v>
      </c>
      <c r="B273" s="758"/>
      <c r="C273" s="760"/>
      <c r="D273" s="762"/>
      <c r="E273" s="760"/>
      <c r="F273" s="763"/>
      <c r="G273" s="763"/>
      <c r="H273" s="842"/>
      <c r="I273" s="422" t="str">
        <f>IF('Mapa final SI'!AC276="","",'Mapa final SI'!AC276)</f>
        <v/>
      </c>
      <c r="J273" s="422" t="str">
        <f>IF('Mapa final SI'!AE276="","",'Mapa final SI'!AE276)</f>
        <v/>
      </c>
      <c r="K273" s="422" t="str">
        <f t="shared" si="4"/>
        <v/>
      </c>
      <c r="L273" s="422" t="str">
        <f>IF('Mapa final SI'!AH276="","",'Mapa final SI'!AH276)</f>
        <v/>
      </c>
      <c r="M273" s="346" t="str">
        <f>IF('Mapa final SI'!T276="","",'Mapa final SI'!T276)</f>
        <v/>
      </c>
      <c r="N273" s="417"/>
      <c r="O273" s="417"/>
      <c r="P273" s="417"/>
      <c r="Q273" s="415"/>
    </row>
    <row r="274" spans="1:17" ht="43.5" customHeight="1" x14ac:dyDescent="0.25">
      <c r="A274" s="118" t="s">
        <v>870</v>
      </c>
      <c r="B274" s="757"/>
      <c r="C274" s="759" t="str">
        <f>IF('Mapa final SI'!G277="","",'Mapa final SI'!G277)</f>
        <v/>
      </c>
      <c r="D274" s="761"/>
      <c r="E274" s="759" t="str">
        <f>IF('Mapa final SI'!F277="","",'Mapa final SI'!F277)</f>
        <v/>
      </c>
      <c r="F274" s="841" t="str">
        <f>IF('Mapa final SI'!L277="","",'Mapa final SI'!L277)</f>
        <v/>
      </c>
      <c r="G274" s="841" t="str">
        <f>IF('Mapa final SI'!P277="","",'Mapa final SI'!P277)</f>
        <v/>
      </c>
      <c r="H274" s="930"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22" t="str">
        <f>IF('Mapa final SI'!AC277="","",'Mapa final SI'!AC277)</f>
        <v/>
      </c>
      <c r="J274" s="422" t="str">
        <f>IF('Mapa final SI'!AE277="","",'Mapa final SI'!AE277)</f>
        <v/>
      </c>
      <c r="K274" s="422" t="str">
        <f t="shared" si="4"/>
        <v/>
      </c>
      <c r="L274" s="422" t="str">
        <f>IF('Mapa final SI'!AH277="","",'Mapa final SI'!AH277)</f>
        <v/>
      </c>
      <c r="M274" s="346" t="str">
        <f>IF('Mapa final SI'!T277="","",'Mapa final SI'!T277)</f>
        <v/>
      </c>
      <c r="N274" s="417"/>
      <c r="O274" s="417"/>
      <c r="P274" s="417"/>
      <c r="Q274" s="415"/>
    </row>
    <row r="275" spans="1:17" ht="43.5" customHeight="1" x14ac:dyDescent="0.25">
      <c r="A275" s="118" t="s">
        <v>871</v>
      </c>
      <c r="B275" s="758"/>
      <c r="C275" s="760"/>
      <c r="D275" s="762"/>
      <c r="E275" s="760"/>
      <c r="F275" s="763"/>
      <c r="G275" s="763"/>
      <c r="H275" s="930"/>
      <c r="I275" s="422" t="str">
        <f>IF('Mapa final SI'!AC278="","",'Mapa final SI'!AC278)</f>
        <v/>
      </c>
      <c r="J275" s="422" t="str">
        <f>IF('Mapa final SI'!AE278="","",'Mapa final SI'!AE278)</f>
        <v/>
      </c>
      <c r="K275" s="422" t="str">
        <f t="shared" si="4"/>
        <v/>
      </c>
      <c r="L275" s="422" t="str">
        <f>IF('Mapa final SI'!AH278="","",'Mapa final SI'!AH278)</f>
        <v/>
      </c>
      <c r="M275" s="346" t="str">
        <f>IF('Mapa final SI'!T278="","",'Mapa final SI'!T278)</f>
        <v/>
      </c>
      <c r="N275" s="417"/>
      <c r="O275" s="417"/>
      <c r="P275" s="417"/>
      <c r="Q275" s="415"/>
    </row>
    <row r="276" spans="1:17" ht="43.5" customHeight="1" x14ac:dyDescent="0.25">
      <c r="A276" s="118" t="s">
        <v>872</v>
      </c>
      <c r="B276" s="758"/>
      <c r="C276" s="760"/>
      <c r="D276" s="762"/>
      <c r="E276" s="760"/>
      <c r="F276" s="763"/>
      <c r="G276" s="763"/>
      <c r="H276" s="930"/>
      <c r="I276" s="422" t="str">
        <f>IF('Mapa final SI'!AC279="","",'Mapa final SI'!AC279)</f>
        <v/>
      </c>
      <c r="J276" s="422" t="str">
        <f>IF('Mapa final SI'!AE279="","",'Mapa final SI'!AE279)</f>
        <v/>
      </c>
      <c r="K276" s="422" t="str">
        <f t="shared" si="4"/>
        <v/>
      </c>
      <c r="L276" s="422" t="str">
        <f>IF('Mapa final SI'!AH279="","",'Mapa final SI'!AH279)</f>
        <v/>
      </c>
      <c r="M276" s="346" t="str">
        <f>IF('Mapa final SI'!T279="","",'Mapa final SI'!T279)</f>
        <v/>
      </c>
      <c r="N276" s="417"/>
      <c r="O276" s="417"/>
      <c r="P276" s="417"/>
      <c r="Q276" s="415"/>
    </row>
    <row r="277" spans="1:17" ht="43.5" customHeight="1" x14ac:dyDescent="0.25">
      <c r="A277" s="118" t="s">
        <v>873</v>
      </c>
      <c r="B277" s="758"/>
      <c r="C277" s="760"/>
      <c r="D277" s="762"/>
      <c r="E277" s="760"/>
      <c r="F277" s="763"/>
      <c r="G277" s="763"/>
      <c r="H277" s="930"/>
      <c r="I277" s="422" t="str">
        <f>IF('Mapa final SI'!AC280="","",'Mapa final SI'!AC280)</f>
        <v/>
      </c>
      <c r="J277" s="422" t="str">
        <f>IF('Mapa final SI'!AE280="","",'Mapa final SI'!AE280)</f>
        <v/>
      </c>
      <c r="K277" s="422" t="str">
        <f t="shared" si="4"/>
        <v/>
      </c>
      <c r="L277" s="422" t="str">
        <f>IF('Mapa final SI'!AH280="","",'Mapa final SI'!AH280)</f>
        <v/>
      </c>
      <c r="M277" s="346" t="str">
        <f>IF('Mapa final SI'!T280="","",'Mapa final SI'!T280)</f>
        <v/>
      </c>
      <c r="N277" s="417"/>
      <c r="O277" s="417"/>
      <c r="P277" s="417"/>
      <c r="Q277" s="415"/>
    </row>
    <row r="278" spans="1:17" ht="43.5" customHeight="1" x14ac:dyDescent="0.25">
      <c r="A278" s="118" t="s">
        <v>874</v>
      </c>
      <c r="B278" s="758"/>
      <c r="C278" s="760"/>
      <c r="D278" s="762"/>
      <c r="E278" s="760"/>
      <c r="F278" s="763"/>
      <c r="G278" s="763"/>
      <c r="H278" s="930"/>
      <c r="I278" s="422" t="str">
        <f>IF('Mapa final SI'!AC281="","",'Mapa final SI'!AC281)</f>
        <v/>
      </c>
      <c r="J278" s="422" t="str">
        <f>IF('Mapa final SI'!AE281="","",'Mapa final SI'!AE281)</f>
        <v/>
      </c>
      <c r="K278" s="422" t="str">
        <f t="shared" si="4"/>
        <v/>
      </c>
      <c r="L278" s="422" t="str">
        <f>IF('Mapa final SI'!AH281="","",'Mapa final SI'!AH281)</f>
        <v/>
      </c>
      <c r="M278" s="346" t="str">
        <f>IF('Mapa final SI'!T281="","",'Mapa final SI'!T281)</f>
        <v/>
      </c>
      <c r="N278" s="417"/>
      <c r="O278" s="417"/>
      <c r="P278" s="417"/>
      <c r="Q278" s="415"/>
    </row>
    <row r="279" spans="1:17" ht="43.5" customHeight="1" x14ac:dyDescent="0.25">
      <c r="A279" s="118" t="s">
        <v>875</v>
      </c>
      <c r="B279" s="758"/>
      <c r="C279" s="760"/>
      <c r="D279" s="762"/>
      <c r="E279" s="760"/>
      <c r="F279" s="763"/>
      <c r="G279" s="763"/>
      <c r="H279" s="842"/>
      <c r="I279" s="422" t="str">
        <f>IF('Mapa final SI'!AC282="","",'Mapa final SI'!AC282)</f>
        <v/>
      </c>
      <c r="J279" s="422" t="str">
        <f>IF('Mapa final SI'!AE282="","",'Mapa final SI'!AE282)</f>
        <v/>
      </c>
      <c r="K279" s="422" t="str">
        <f t="shared" si="4"/>
        <v/>
      </c>
      <c r="L279" s="422" t="str">
        <f>IF('Mapa final SI'!AH282="","",'Mapa final SI'!AH282)</f>
        <v/>
      </c>
      <c r="M279" s="346" t="str">
        <f>IF('Mapa final SI'!T282="","",'Mapa final SI'!T282)</f>
        <v/>
      </c>
      <c r="N279" s="417"/>
      <c r="O279" s="417"/>
      <c r="P279" s="417"/>
      <c r="Q279" s="415"/>
    </row>
    <row r="280" spans="1:17" ht="43.5" customHeight="1" x14ac:dyDescent="0.25">
      <c r="A280" s="118" t="s">
        <v>876</v>
      </c>
      <c r="B280" s="757"/>
      <c r="C280" s="759" t="str">
        <f>IF('Mapa final SI'!G283="","",'Mapa final SI'!G283)</f>
        <v/>
      </c>
      <c r="D280" s="761"/>
      <c r="E280" s="759" t="str">
        <f>IF('Mapa final SI'!F283="","",'Mapa final SI'!F283)</f>
        <v/>
      </c>
      <c r="F280" s="841" t="str">
        <f>IF('Mapa final SI'!L283="","",'Mapa final SI'!L283)</f>
        <v/>
      </c>
      <c r="G280" s="841" t="str">
        <f>IF('Mapa final SI'!P283="","",'Mapa final SI'!P283)</f>
        <v/>
      </c>
      <c r="H280" s="930"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22" t="str">
        <f>IF('Mapa final SI'!AC283="","",'Mapa final SI'!AC283)</f>
        <v/>
      </c>
      <c r="J280" s="422" t="str">
        <f>IF('Mapa final SI'!AE283="","",'Mapa final SI'!AE283)</f>
        <v/>
      </c>
      <c r="K280" s="422" t="str">
        <f t="shared" si="4"/>
        <v/>
      </c>
      <c r="L280" s="422" t="str">
        <f>IF('Mapa final SI'!AH283="","",'Mapa final SI'!AH283)</f>
        <v/>
      </c>
      <c r="M280" s="346" t="str">
        <f>IF('Mapa final SI'!T283="","",'Mapa final SI'!T283)</f>
        <v/>
      </c>
      <c r="N280" s="417"/>
      <c r="O280" s="417"/>
      <c r="P280" s="417"/>
      <c r="Q280" s="415"/>
    </row>
    <row r="281" spans="1:17" ht="43.5" customHeight="1" x14ac:dyDescent="0.25">
      <c r="A281" s="118" t="s">
        <v>877</v>
      </c>
      <c r="B281" s="758"/>
      <c r="C281" s="760"/>
      <c r="D281" s="762"/>
      <c r="E281" s="760"/>
      <c r="F281" s="763"/>
      <c r="G281" s="763"/>
      <c r="H281" s="930"/>
      <c r="I281" s="422" t="str">
        <f>IF('Mapa final SI'!AC284="","",'Mapa final SI'!AC284)</f>
        <v/>
      </c>
      <c r="J281" s="422" t="str">
        <f>IF('Mapa final SI'!AE284="","",'Mapa final SI'!AE284)</f>
        <v/>
      </c>
      <c r="K281" s="422" t="str">
        <f t="shared" si="4"/>
        <v/>
      </c>
      <c r="L281" s="422" t="str">
        <f>IF('Mapa final SI'!AH284="","",'Mapa final SI'!AH284)</f>
        <v/>
      </c>
      <c r="M281" s="346" t="str">
        <f>IF('Mapa final SI'!T284="","",'Mapa final SI'!T284)</f>
        <v/>
      </c>
      <c r="N281" s="417"/>
      <c r="O281" s="417"/>
      <c r="P281" s="417"/>
      <c r="Q281" s="415"/>
    </row>
    <row r="282" spans="1:17" ht="43.5" customHeight="1" x14ac:dyDescent="0.25">
      <c r="A282" s="118" t="s">
        <v>878</v>
      </c>
      <c r="B282" s="758"/>
      <c r="C282" s="760"/>
      <c r="D282" s="762"/>
      <c r="E282" s="760"/>
      <c r="F282" s="763"/>
      <c r="G282" s="763"/>
      <c r="H282" s="930"/>
      <c r="I282" s="422" t="str">
        <f>IF('Mapa final SI'!AC285="","",'Mapa final SI'!AC285)</f>
        <v/>
      </c>
      <c r="J282" s="422" t="str">
        <f>IF('Mapa final SI'!AE285="","",'Mapa final SI'!AE285)</f>
        <v/>
      </c>
      <c r="K282" s="422" t="str">
        <f t="shared" si="4"/>
        <v/>
      </c>
      <c r="L282" s="422" t="str">
        <f>IF('Mapa final SI'!AH285="","",'Mapa final SI'!AH285)</f>
        <v/>
      </c>
      <c r="M282" s="346" t="str">
        <f>IF('Mapa final SI'!T285="","",'Mapa final SI'!T285)</f>
        <v/>
      </c>
      <c r="N282" s="417"/>
      <c r="O282" s="417"/>
      <c r="P282" s="417"/>
      <c r="Q282" s="415"/>
    </row>
    <row r="283" spans="1:17" ht="43.5" customHeight="1" x14ac:dyDescent="0.25">
      <c r="A283" s="118" t="s">
        <v>879</v>
      </c>
      <c r="B283" s="758"/>
      <c r="C283" s="760"/>
      <c r="D283" s="762"/>
      <c r="E283" s="760"/>
      <c r="F283" s="763"/>
      <c r="G283" s="763"/>
      <c r="H283" s="930"/>
      <c r="I283" s="422" t="str">
        <f>IF('Mapa final SI'!AC286="","",'Mapa final SI'!AC286)</f>
        <v/>
      </c>
      <c r="J283" s="422" t="str">
        <f>IF('Mapa final SI'!AE286="","",'Mapa final SI'!AE286)</f>
        <v/>
      </c>
      <c r="K283" s="422" t="str">
        <f t="shared" si="4"/>
        <v/>
      </c>
      <c r="L283" s="422" t="str">
        <f>IF('Mapa final SI'!AH286="","",'Mapa final SI'!AH286)</f>
        <v/>
      </c>
      <c r="M283" s="346" t="str">
        <f>IF('Mapa final SI'!T286="","",'Mapa final SI'!T286)</f>
        <v/>
      </c>
      <c r="N283" s="417"/>
      <c r="O283" s="417"/>
      <c r="P283" s="417"/>
      <c r="Q283" s="415"/>
    </row>
    <row r="284" spans="1:17" ht="43.5" customHeight="1" x14ac:dyDescent="0.25">
      <c r="A284" s="118" t="s">
        <v>880</v>
      </c>
      <c r="B284" s="758"/>
      <c r="C284" s="760"/>
      <c r="D284" s="762"/>
      <c r="E284" s="760"/>
      <c r="F284" s="763"/>
      <c r="G284" s="763"/>
      <c r="H284" s="930"/>
      <c r="I284" s="422" t="str">
        <f>IF('Mapa final SI'!AC287="","",'Mapa final SI'!AC287)</f>
        <v/>
      </c>
      <c r="J284" s="422" t="str">
        <f>IF('Mapa final SI'!AE287="","",'Mapa final SI'!AE287)</f>
        <v/>
      </c>
      <c r="K284" s="422" t="str">
        <f t="shared" si="4"/>
        <v/>
      </c>
      <c r="L284" s="422" t="str">
        <f>IF('Mapa final SI'!AH287="","",'Mapa final SI'!AH287)</f>
        <v/>
      </c>
      <c r="M284" s="346" t="str">
        <f>IF('Mapa final SI'!T287="","",'Mapa final SI'!T287)</f>
        <v/>
      </c>
      <c r="N284" s="417"/>
      <c r="O284" s="417"/>
      <c r="P284" s="417"/>
      <c r="Q284" s="415"/>
    </row>
    <row r="285" spans="1:17" ht="43.5" customHeight="1" x14ac:dyDescent="0.25">
      <c r="A285" s="118" t="s">
        <v>881</v>
      </c>
      <c r="B285" s="758"/>
      <c r="C285" s="760"/>
      <c r="D285" s="762"/>
      <c r="E285" s="760"/>
      <c r="F285" s="763"/>
      <c r="G285" s="763"/>
      <c r="H285" s="842"/>
      <c r="I285" s="422" t="str">
        <f>IF('Mapa final SI'!AC288="","",'Mapa final SI'!AC288)</f>
        <v/>
      </c>
      <c r="J285" s="422" t="str">
        <f>IF('Mapa final SI'!AE288="","",'Mapa final SI'!AE288)</f>
        <v/>
      </c>
      <c r="K285" s="422" t="str">
        <f t="shared" si="4"/>
        <v/>
      </c>
      <c r="L285" s="422" t="str">
        <f>IF('Mapa final SI'!AH288="","",'Mapa final SI'!AH288)</f>
        <v/>
      </c>
      <c r="M285" s="346" t="str">
        <f>IF('Mapa final SI'!T288="","",'Mapa final SI'!T288)</f>
        <v/>
      </c>
      <c r="N285" s="417"/>
      <c r="O285" s="417"/>
      <c r="P285" s="417"/>
      <c r="Q285" s="415"/>
    </row>
    <row r="286" spans="1:17" ht="43.5" customHeight="1" x14ac:dyDescent="0.25">
      <c r="A286" s="118" t="s">
        <v>882</v>
      </c>
      <c r="B286" s="757"/>
      <c r="C286" s="759" t="str">
        <f>IF('Mapa final SI'!G289="","",'Mapa final SI'!G289)</f>
        <v/>
      </c>
      <c r="D286" s="761"/>
      <c r="E286" s="759" t="str">
        <f>IF('Mapa final SI'!F289="","",'Mapa final SI'!F289)</f>
        <v/>
      </c>
      <c r="F286" s="841" t="str">
        <f>IF('Mapa final SI'!L289="","",'Mapa final SI'!L289)</f>
        <v/>
      </c>
      <c r="G286" s="841" t="str">
        <f>IF('Mapa final SI'!P289="","",'Mapa final SI'!P289)</f>
        <v/>
      </c>
      <c r="H286" s="930"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22" t="str">
        <f>IF('Mapa final SI'!AC289="","",'Mapa final SI'!AC289)</f>
        <v/>
      </c>
      <c r="J286" s="422" t="str">
        <f>IF('Mapa final SI'!AE289="","",'Mapa final SI'!AE289)</f>
        <v/>
      </c>
      <c r="K286" s="422" t="str">
        <f t="shared" si="4"/>
        <v/>
      </c>
      <c r="L286" s="422" t="str">
        <f>IF('Mapa final SI'!AH289="","",'Mapa final SI'!AH289)</f>
        <v/>
      </c>
      <c r="M286" s="346" t="str">
        <f>IF('Mapa final SI'!T289="","",'Mapa final SI'!T289)</f>
        <v/>
      </c>
      <c r="N286" s="417"/>
      <c r="O286" s="417"/>
      <c r="P286" s="417"/>
      <c r="Q286" s="415"/>
    </row>
    <row r="287" spans="1:17" ht="43.5" customHeight="1" x14ac:dyDescent="0.25">
      <c r="A287" s="118" t="s">
        <v>883</v>
      </c>
      <c r="B287" s="758"/>
      <c r="C287" s="760"/>
      <c r="D287" s="762"/>
      <c r="E287" s="760"/>
      <c r="F287" s="763"/>
      <c r="G287" s="763"/>
      <c r="H287" s="930"/>
      <c r="I287" s="422" t="str">
        <f>IF('Mapa final SI'!AC290="","",'Mapa final SI'!AC290)</f>
        <v/>
      </c>
      <c r="J287" s="422" t="str">
        <f>IF('Mapa final SI'!AE290="","",'Mapa final SI'!AE290)</f>
        <v/>
      </c>
      <c r="K287" s="422" t="str">
        <f t="shared" si="4"/>
        <v/>
      </c>
      <c r="L287" s="422" t="str">
        <f>IF('Mapa final SI'!AH290="","",'Mapa final SI'!AH290)</f>
        <v/>
      </c>
      <c r="M287" s="346" t="str">
        <f>IF('Mapa final SI'!T290="","",'Mapa final SI'!T290)</f>
        <v/>
      </c>
      <c r="N287" s="417"/>
      <c r="O287" s="417"/>
      <c r="P287" s="417"/>
      <c r="Q287" s="415"/>
    </row>
    <row r="288" spans="1:17" ht="43.5" customHeight="1" x14ac:dyDescent="0.25">
      <c r="A288" s="118" t="s">
        <v>884</v>
      </c>
      <c r="B288" s="758"/>
      <c r="C288" s="760"/>
      <c r="D288" s="762"/>
      <c r="E288" s="760"/>
      <c r="F288" s="763"/>
      <c r="G288" s="763"/>
      <c r="H288" s="930"/>
      <c r="I288" s="422" t="str">
        <f>IF('Mapa final SI'!AC291="","",'Mapa final SI'!AC291)</f>
        <v/>
      </c>
      <c r="J288" s="422" t="str">
        <f>IF('Mapa final SI'!AE291="","",'Mapa final SI'!AE291)</f>
        <v/>
      </c>
      <c r="K288" s="422" t="str">
        <f t="shared" si="4"/>
        <v/>
      </c>
      <c r="L288" s="422" t="str">
        <f>IF('Mapa final SI'!AH291="","",'Mapa final SI'!AH291)</f>
        <v/>
      </c>
      <c r="M288" s="346" t="str">
        <f>IF('Mapa final SI'!T291="","",'Mapa final SI'!T291)</f>
        <v/>
      </c>
      <c r="N288" s="417"/>
      <c r="O288" s="417"/>
      <c r="P288" s="417"/>
      <c r="Q288" s="415"/>
    </row>
    <row r="289" spans="1:17" ht="43.5" customHeight="1" x14ac:dyDescent="0.25">
      <c r="A289" s="118" t="s">
        <v>885</v>
      </c>
      <c r="B289" s="758"/>
      <c r="C289" s="760"/>
      <c r="D289" s="762"/>
      <c r="E289" s="760"/>
      <c r="F289" s="763"/>
      <c r="G289" s="763"/>
      <c r="H289" s="930"/>
      <c r="I289" s="422" t="str">
        <f>IF('Mapa final SI'!AC292="","",'Mapa final SI'!AC292)</f>
        <v/>
      </c>
      <c r="J289" s="422" t="str">
        <f>IF('Mapa final SI'!AE292="","",'Mapa final SI'!AE292)</f>
        <v/>
      </c>
      <c r="K289" s="422" t="str">
        <f t="shared" si="4"/>
        <v/>
      </c>
      <c r="L289" s="422" t="str">
        <f>IF('Mapa final SI'!AH292="","",'Mapa final SI'!AH292)</f>
        <v/>
      </c>
      <c r="M289" s="346" t="str">
        <f>IF('Mapa final SI'!T292="","",'Mapa final SI'!T292)</f>
        <v/>
      </c>
      <c r="N289" s="417"/>
      <c r="O289" s="417"/>
      <c r="P289" s="417"/>
      <c r="Q289" s="415"/>
    </row>
    <row r="290" spans="1:17" ht="43.5" customHeight="1" x14ac:dyDescent="0.25">
      <c r="A290" s="118" t="s">
        <v>886</v>
      </c>
      <c r="B290" s="758"/>
      <c r="C290" s="760"/>
      <c r="D290" s="762"/>
      <c r="E290" s="760"/>
      <c r="F290" s="763"/>
      <c r="G290" s="763"/>
      <c r="H290" s="930"/>
      <c r="I290" s="422" t="str">
        <f>IF('Mapa final SI'!AC293="","",'Mapa final SI'!AC293)</f>
        <v/>
      </c>
      <c r="J290" s="422" t="str">
        <f>IF('Mapa final SI'!AE293="","",'Mapa final SI'!AE293)</f>
        <v/>
      </c>
      <c r="K290" s="422" t="str">
        <f t="shared" si="4"/>
        <v/>
      </c>
      <c r="L290" s="422" t="str">
        <f>IF('Mapa final SI'!AH293="","",'Mapa final SI'!AH293)</f>
        <v/>
      </c>
      <c r="M290" s="346" t="str">
        <f>IF('Mapa final SI'!T293="","",'Mapa final SI'!T293)</f>
        <v/>
      </c>
      <c r="N290" s="417"/>
      <c r="O290" s="417"/>
      <c r="P290" s="417"/>
      <c r="Q290" s="415"/>
    </row>
    <row r="291" spans="1:17" ht="43.5" customHeight="1" x14ac:dyDescent="0.25">
      <c r="A291" s="118" t="s">
        <v>887</v>
      </c>
      <c r="B291" s="758"/>
      <c r="C291" s="760"/>
      <c r="D291" s="762"/>
      <c r="E291" s="760"/>
      <c r="F291" s="763"/>
      <c r="G291" s="763"/>
      <c r="H291" s="842"/>
      <c r="I291" s="422" t="str">
        <f>IF('Mapa final SI'!AC294="","",'Mapa final SI'!AC294)</f>
        <v/>
      </c>
      <c r="J291" s="422" t="str">
        <f>IF('Mapa final SI'!AE294="","",'Mapa final SI'!AE294)</f>
        <v/>
      </c>
      <c r="K291" s="422" t="str">
        <f t="shared" si="4"/>
        <v/>
      </c>
      <c r="L291" s="422" t="str">
        <f>IF('Mapa final SI'!AH294="","",'Mapa final SI'!AH294)</f>
        <v/>
      </c>
      <c r="M291" s="346" t="str">
        <f>IF('Mapa final SI'!T294="","",'Mapa final SI'!T294)</f>
        <v/>
      </c>
      <c r="N291" s="417"/>
      <c r="O291" s="417"/>
      <c r="P291" s="417"/>
      <c r="Q291" s="415"/>
    </row>
    <row r="292" spans="1:17" ht="43.5" customHeight="1" x14ac:dyDescent="0.25">
      <c r="A292" s="118" t="s">
        <v>888</v>
      </c>
      <c r="B292" s="757"/>
      <c r="C292" s="759" t="str">
        <f>IF('Mapa final SI'!G295="","",'Mapa final SI'!G295)</f>
        <v/>
      </c>
      <c r="D292" s="761"/>
      <c r="E292" s="759" t="str">
        <f>IF('Mapa final SI'!F295="","",'Mapa final SI'!F295)</f>
        <v/>
      </c>
      <c r="F292" s="841" t="str">
        <f>IF('Mapa final SI'!L295="","",'Mapa final SI'!L295)</f>
        <v/>
      </c>
      <c r="G292" s="841" t="str">
        <f>IF('Mapa final SI'!P295="","",'Mapa final SI'!P295)</f>
        <v/>
      </c>
      <c r="H292" s="930"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22" t="str">
        <f>IF('Mapa final SI'!AC295="","",'Mapa final SI'!AC295)</f>
        <v/>
      </c>
      <c r="J292" s="422" t="str">
        <f>IF('Mapa final SI'!AE295="","",'Mapa final SI'!AE295)</f>
        <v/>
      </c>
      <c r="K292" s="422" t="str">
        <f t="shared" si="4"/>
        <v/>
      </c>
      <c r="L292" s="422" t="str">
        <f>IF('Mapa final SI'!AH295="","",'Mapa final SI'!AH295)</f>
        <v/>
      </c>
      <c r="M292" s="346" t="str">
        <f>IF('Mapa final SI'!T295="","",'Mapa final SI'!T295)</f>
        <v/>
      </c>
      <c r="N292" s="417"/>
      <c r="O292" s="417"/>
      <c r="P292" s="417"/>
      <c r="Q292" s="415"/>
    </row>
    <row r="293" spans="1:17" ht="43.5" customHeight="1" x14ac:dyDescent="0.25">
      <c r="A293" s="118" t="s">
        <v>889</v>
      </c>
      <c r="B293" s="758"/>
      <c r="C293" s="760"/>
      <c r="D293" s="762"/>
      <c r="E293" s="760"/>
      <c r="F293" s="763"/>
      <c r="G293" s="763"/>
      <c r="H293" s="930"/>
      <c r="I293" s="422" t="str">
        <f>IF('Mapa final SI'!AC296="","",'Mapa final SI'!AC296)</f>
        <v/>
      </c>
      <c r="J293" s="422" t="str">
        <f>IF('Mapa final SI'!AE296="","",'Mapa final SI'!AE296)</f>
        <v/>
      </c>
      <c r="K293" s="422" t="str">
        <f t="shared" si="4"/>
        <v/>
      </c>
      <c r="L293" s="422" t="str">
        <f>IF('Mapa final SI'!AH296="","",'Mapa final SI'!AH296)</f>
        <v/>
      </c>
      <c r="M293" s="346" t="str">
        <f>IF('Mapa final SI'!T296="","",'Mapa final SI'!T296)</f>
        <v/>
      </c>
      <c r="N293" s="417"/>
      <c r="O293" s="417"/>
      <c r="P293" s="417"/>
      <c r="Q293" s="415"/>
    </row>
    <row r="294" spans="1:17" ht="43.5" customHeight="1" x14ac:dyDescent="0.25">
      <c r="A294" s="118" t="s">
        <v>890</v>
      </c>
      <c r="B294" s="758"/>
      <c r="C294" s="760"/>
      <c r="D294" s="762"/>
      <c r="E294" s="760"/>
      <c r="F294" s="763"/>
      <c r="G294" s="763"/>
      <c r="H294" s="930"/>
      <c r="I294" s="422" t="str">
        <f>IF('Mapa final SI'!AC297="","",'Mapa final SI'!AC297)</f>
        <v/>
      </c>
      <c r="J294" s="422" t="str">
        <f>IF('Mapa final SI'!AE297="","",'Mapa final SI'!AE297)</f>
        <v/>
      </c>
      <c r="K294" s="422" t="str">
        <f t="shared" si="4"/>
        <v/>
      </c>
      <c r="L294" s="422" t="str">
        <f>IF('Mapa final SI'!AH297="","",'Mapa final SI'!AH297)</f>
        <v/>
      </c>
      <c r="M294" s="346" t="str">
        <f>IF('Mapa final SI'!T297="","",'Mapa final SI'!T297)</f>
        <v/>
      </c>
      <c r="N294" s="417"/>
      <c r="O294" s="417"/>
      <c r="P294" s="417"/>
      <c r="Q294" s="415"/>
    </row>
    <row r="295" spans="1:17" ht="43.5" customHeight="1" x14ac:dyDescent="0.25">
      <c r="A295" s="118" t="s">
        <v>891</v>
      </c>
      <c r="B295" s="758"/>
      <c r="C295" s="760"/>
      <c r="D295" s="762"/>
      <c r="E295" s="760"/>
      <c r="F295" s="763"/>
      <c r="G295" s="763"/>
      <c r="H295" s="930"/>
      <c r="I295" s="422" t="str">
        <f>IF('Mapa final SI'!AC298="","",'Mapa final SI'!AC298)</f>
        <v/>
      </c>
      <c r="J295" s="422" t="str">
        <f>IF('Mapa final SI'!AE298="","",'Mapa final SI'!AE298)</f>
        <v/>
      </c>
      <c r="K295" s="422" t="str">
        <f t="shared" si="4"/>
        <v/>
      </c>
      <c r="L295" s="422" t="str">
        <f>IF('Mapa final SI'!AH298="","",'Mapa final SI'!AH298)</f>
        <v/>
      </c>
      <c r="M295" s="346" t="str">
        <f>IF('Mapa final SI'!T298="","",'Mapa final SI'!T298)</f>
        <v/>
      </c>
      <c r="N295" s="417"/>
      <c r="O295" s="417"/>
      <c r="P295" s="417"/>
      <c r="Q295" s="415"/>
    </row>
    <row r="296" spans="1:17" ht="43.5" customHeight="1" x14ac:dyDescent="0.25">
      <c r="A296" s="118" t="s">
        <v>892</v>
      </c>
      <c r="B296" s="758"/>
      <c r="C296" s="760"/>
      <c r="D296" s="762"/>
      <c r="E296" s="760"/>
      <c r="F296" s="763"/>
      <c r="G296" s="763"/>
      <c r="H296" s="930"/>
      <c r="I296" s="422" t="str">
        <f>IF('Mapa final SI'!AC299="","",'Mapa final SI'!AC299)</f>
        <v/>
      </c>
      <c r="J296" s="422" t="str">
        <f>IF('Mapa final SI'!AE299="","",'Mapa final SI'!AE299)</f>
        <v/>
      </c>
      <c r="K296" s="422" t="str">
        <f t="shared" si="4"/>
        <v/>
      </c>
      <c r="L296" s="422" t="str">
        <f>IF('Mapa final SI'!AH299="","",'Mapa final SI'!AH299)</f>
        <v/>
      </c>
      <c r="M296" s="346" t="str">
        <f>IF('Mapa final SI'!T299="","",'Mapa final SI'!T299)</f>
        <v/>
      </c>
      <c r="N296" s="417"/>
      <c r="O296" s="417"/>
      <c r="P296" s="417"/>
      <c r="Q296" s="415"/>
    </row>
    <row r="297" spans="1:17" ht="43.5" customHeight="1" x14ac:dyDescent="0.25">
      <c r="A297" s="118" t="s">
        <v>893</v>
      </c>
      <c r="B297" s="758"/>
      <c r="C297" s="760"/>
      <c r="D297" s="762"/>
      <c r="E297" s="760"/>
      <c r="F297" s="763"/>
      <c r="G297" s="763"/>
      <c r="H297" s="842"/>
      <c r="I297" s="422" t="str">
        <f>IF('Mapa final SI'!AC300="","",'Mapa final SI'!AC300)</f>
        <v/>
      </c>
      <c r="J297" s="422" t="str">
        <f>IF('Mapa final SI'!AE300="","",'Mapa final SI'!AE300)</f>
        <v/>
      </c>
      <c r="K297" s="422" t="str">
        <f t="shared" si="4"/>
        <v/>
      </c>
      <c r="L297" s="422" t="str">
        <f>IF('Mapa final SI'!AH300="","",'Mapa final SI'!AH300)</f>
        <v/>
      </c>
      <c r="M297" s="346" t="str">
        <f>IF('Mapa final SI'!T300="","",'Mapa final SI'!T300)</f>
        <v/>
      </c>
      <c r="N297" s="417"/>
      <c r="O297" s="417"/>
      <c r="P297" s="417"/>
      <c r="Q297" s="415"/>
    </row>
    <row r="298" spans="1:17" ht="43.5" customHeight="1" x14ac:dyDescent="0.25">
      <c r="A298" s="118" t="s">
        <v>894</v>
      </c>
      <c r="B298" s="757"/>
      <c r="C298" s="759" t="str">
        <f>IF('Mapa final SI'!G301="","",'Mapa final SI'!G301)</f>
        <v/>
      </c>
      <c r="D298" s="761"/>
      <c r="E298" s="759" t="str">
        <f>IF('Mapa final SI'!F301="","",'Mapa final SI'!F301)</f>
        <v/>
      </c>
      <c r="F298" s="841" t="str">
        <f>IF('Mapa final SI'!L301="","",'Mapa final SI'!L301)</f>
        <v/>
      </c>
      <c r="G298" s="841" t="str">
        <f>IF('Mapa final SI'!P301="","",'Mapa final SI'!P301)</f>
        <v/>
      </c>
      <c r="H298" s="930"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22" t="str">
        <f>IF('Mapa final SI'!AC301="","",'Mapa final SI'!AC301)</f>
        <v/>
      </c>
      <c r="J298" s="422" t="str">
        <f>IF('Mapa final SI'!AE301="","",'Mapa final SI'!AE301)</f>
        <v/>
      </c>
      <c r="K298" s="422" t="str">
        <f t="shared" si="4"/>
        <v/>
      </c>
      <c r="L298" s="422" t="str">
        <f>IF('Mapa final SI'!AH301="","",'Mapa final SI'!AH301)</f>
        <v/>
      </c>
      <c r="M298" s="346" t="str">
        <f>IF('Mapa final SI'!T301="","",'Mapa final SI'!T301)</f>
        <v/>
      </c>
      <c r="N298" s="417"/>
      <c r="O298" s="417"/>
      <c r="P298" s="417"/>
      <c r="Q298" s="415"/>
    </row>
    <row r="299" spans="1:17" ht="43.5" customHeight="1" x14ac:dyDescent="0.25">
      <c r="A299" s="118" t="s">
        <v>895</v>
      </c>
      <c r="B299" s="758"/>
      <c r="C299" s="760"/>
      <c r="D299" s="762"/>
      <c r="E299" s="760"/>
      <c r="F299" s="763"/>
      <c r="G299" s="763"/>
      <c r="H299" s="930"/>
      <c r="I299" s="422" t="str">
        <f>IF('Mapa final SI'!AC302="","",'Mapa final SI'!AC302)</f>
        <v/>
      </c>
      <c r="J299" s="422" t="str">
        <f>IF('Mapa final SI'!AE302="","",'Mapa final SI'!AE302)</f>
        <v/>
      </c>
      <c r="K299" s="422" t="str">
        <f t="shared" si="4"/>
        <v/>
      </c>
      <c r="L299" s="422" t="str">
        <f>IF('Mapa final SI'!AH302="","",'Mapa final SI'!AH302)</f>
        <v/>
      </c>
      <c r="M299" s="346" t="str">
        <f>IF('Mapa final SI'!T302="","",'Mapa final SI'!T302)</f>
        <v/>
      </c>
      <c r="N299" s="417"/>
      <c r="O299" s="417"/>
      <c r="P299" s="417"/>
      <c r="Q299" s="415"/>
    </row>
    <row r="300" spans="1:17" ht="43.5" customHeight="1" x14ac:dyDescent="0.25">
      <c r="A300" s="118" t="s">
        <v>896</v>
      </c>
      <c r="B300" s="758"/>
      <c r="C300" s="760"/>
      <c r="D300" s="762"/>
      <c r="E300" s="760"/>
      <c r="F300" s="763"/>
      <c r="G300" s="763"/>
      <c r="H300" s="930"/>
      <c r="I300" s="422" t="str">
        <f>IF('Mapa final SI'!AC303="","",'Mapa final SI'!AC303)</f>
        <v/>
      </c>
      <c r="J300" s="422" t="str">
        <f>IF('Mapa final SI'!AE303="","",'Mapa final SI'!AE303)</f>
        <v/>
      </c>
      <c r="K300" s="422" t="str">
        <f t="shared" si="4"/>
        <v/>
      </c>
      <c r="L300" s="422" t="str">
        <f>IF('Mapa final SI'!AH303="","",'Mapa final SI'!AH303)</f>
        <v/>
      </c>
      <c r="M300" s="346" t="str">
        <f>IF('Mapa final SI'!T303="","",'Mapa final SI'!T303)</f>
        <v/>
      </c>
      <c r="N300" s="417"/>
      <c r="O300" s="417"/>
      <c r="P300" s="417"/>
      <c r="Q300" s="415"/>
    </row>
    <row r="301" spans="1:17" ht="43.5" customHeight="1" x14ac:dyDescent="0.25">
      <c r="A301" s="118" t="s">
        <v>897</v>
      </c>
      <c r="B301" s="758"/>
      <c r="C301" s="760"/>
      <c r="D301" s="762"/>
      <c r="E301" s="760"/>
      <c r="F301" s="763"/>
      <c r="G301" s="763"/>
      <c r="H301" s="930"/>
      <c r="I301" s="422" t="str">
        <f>IF('Mapa final SI'!AC304="","",'Mapa final SI'!AC304)</f>
        <v/>
      </c>
      <c r="J301" s="422" t="str">
        <f>IF('Mapa final SI'!AE304="","",'Mapa final SI'!AE304)</f>
        <v/>
      </c>
      <c r="K301" s="422" t="str">
        <f t="shared" si="4"/>
        <v/>
      </c>
      <c r="L301" s="422" t="str">
        <f>IF('Mapa final SI'!AH304="","",'Mapa final SI'!AH304)</f>
        <v/>
      </c>
      <c r="M301" s="346" t="str">
        <f>IF('Mapa final SI'!T304="","",'Mapa final SI'!T304)</f>
        <v/>
      </c>
      <c r="N301" s="417"/>
      <c r="O301" s="417"/>
      <c r="P301" s="417"/>
      <c r="Q301" s="415"/>
    </row>
    <row r="302" spans="1:17" ht="43.5" customHeight="1" x14ac:dyDescent="0.25">
      <c r="A302" s="118" t="s">
        <v>898</v>
      </c>
      <c r="B302" s="758"/>
      <c r="C302" s="760"/>
      <c r="D302" s="762"/>
      <c r="E302" s="760"/>
      <c r="F302" s="763"/>
      <c r="G302" s="763"/>
      <c r="H302" s="930"/>
      <c r="I302" s="422" t="str">
        <f>IF('Mapa final SI'!AC305="","",'Mapa final SI'!AC305)</f>
        <v/>
      </c>
      <c r="J302" s="422" t="str">
        <f>IF('Mapa final SI'!AE305="","",'Mapa final SI'!AE305)</f>
        <v/>
      </c>
      <c r="K302" s="422" t="str">
        <f t="shared" si="4"/>
        <v/>
      </c>
      <c r="L302" s="422" t="str">
        <f>IF('Mapa final SI'!AH305="","",'Mapa final SI'!AH305)</f>
        <v/>
      </c>
      <c r="M302" s="346" t="str">
        <f>IF('Mapa final SI'!T305="","",'Mapa final SI'!T305)</f>
        <v/>
      </c>
      <c r="N302" s="417"/>
      <c r="O302" s="417"/>
      <c r="P302" s="417"/>
      <c r="Q302" s="415"/>
    </row>
    <row r="303" spans="1:17" ht="43.5" customHeight="1" x14ac:dyDescent="0.25">
      <c r="A303" s="118" t="s">
        <v>899</v>
      </c>
      <c r="B303" s="758"/>
      <c r="C303" s="760"/>
      <c r="D303" s="762"/>
      <c r="E303" s="760"/>
      <c r="F303" s="763"/>
      <c r="G303" s="763"/>
      <c r="H303" s="842"/>
      <c r="I303" s="422" t="str">
        <f>IF('Mapa final SI'!AC306="","",'Mapa final SI'!AC306)</f>
        <v/>
      </c>
      <c r="J303" s="422" t="str">
        <f>IF('Mapa final SI'!AE306="","",'Mapa final SI'!AE306)</f>
        <v/>
      </c>
      <c r="K303" s="422" t="str">
        <f t="shared" si="4"/>
        <v/>
      </c>
      <c r="L303" s="422" t="str">
        <f>IF('Mapa final SI'!AH306="","",'Mapa final SI'!AH306)</f>
        <v/>
      </c>
      <c r="M303" s="346" t="str">
        <f>IF('Mapa final SI'!T306="","",'Mapa final SI'!T306)</f>
        <v/>
      </c>
      <c r="N303" s="417"/>
      <c r="O303" s="417"/>
      <c r="P303" s="417"/>
      <c r="Q303" s="415"/>
    </row>
    <row r="304" spans="1:17" ht="43.5" customHeight="1" x14ac:dyDescent="0.25">
      <c r="A304" s="118" t="s">
        <v>900</v>
      </c>
      <c r="B304" s="757"/>
      <c r="C304" s="759" t="str">
        <f>IF('Mapa final SI'!G307="","",'Mapa final SI'!G307)</f>
        <v/>
      </c>
      <c r="D304" s="761"/>
      <c r="E304" s="759" t="str">
        <f>IF('Mapa final SI'!F307="","",'Mapa final SI'!F307)</f>
        <v/>
      </c>
      <c r="F304" s="841" t="str">
        <f>IF('Mapa final SI'!L307="","",'Mapa final SI'!L307)</f>
        <v/>
      </c>
      <c r="G304" s="841" t="str">
        <f>IF('Mapa final SI'!P307="","",'Mapa final SI'!P307)</f>
        <v/>
      </c>
      <c r="H304" s="930"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22" t="str">
        <f>IF('Mapa final SI'!AC307="","",'Mapa final SI'!AC307)</f>
        <v/>
      </c>
      <c r="J304" s="422" t="str">
        <f>IF('Mapa final SI'!AE307="","",'Mapa final SI'!AE307)</f>
        <v/>
      </c>
      <c r="K304" s="422" t="str">
        <f t="shared" si="4"/>
        <v/>
      </c>
      <c r="L304" s="422" t="str">
        <f>IF('Mapa final SI'!AH307="","",'Mapa final SI'!AH307)</f>
        <v/>
      </c>
      <c r="M304" s="346" t="str">
        <f>IF('Mapa final SI'!T307="","",'Mapa final SI'!T307)</f>
        <v/>
      </c>
      <c r="N304" s="417"/>
      <c r="O304" s="417"/>
      <c r="P304" s="417"/>
      <c r="Q304" s="415"/>
    </row>
    <row r="305" spans="1:17" ht="43.5" customHeight="1" x14ac:dyDescent="0.25">
      <c r="A305" s="118" t="s">
        <v>901</v>
      </c>
      <c r="B305" s="758"/>
      <c r="C305" s="760"/>
      <c r="D305" s="762"/>
      <c r="E305" s="760"/>
      <c r="F305" s="763"/>
      <c r="G305" s="763"/>
      <c r="H305" s="930"/>
      <c r="I305" s="422" t="str">
        <f>IF('Mapa final SI'!AC308="","",'Mapa final SI'!AC308)</f>
        <v/>
      </c>
      <c r="J305" s="422" t="str">
        <f>IF('Mapa final SI'!AE308="","",'Mapa final SI'!AE308)</f>
        <v/>
      </c>
      <c r="K305" s="422" t="str">
        <f t="shared" si="4"/>
        <v/>
      </c>
      <c r="L305" s="422" t="str">
        <f>IF('Mapa final SI'!AH308="","",'Mapa final SI'!AH308)</f>
        <v/>
      </c>
      <c r="M305" s="346" t="str">
        <f>IF('Mapa final SI'!T308="","",'Mapa final SI'!T308)</f>
        <v/>
      </c>
      <c r="N305" s="417"/>
      <c r="O305" s="417"/>
      <c r="P305" s="417"/>
      <c r="Q305" s="415"/>
    </row>
    <row r="306" spans="1:17" ht="43.5" customHeight="1" x14ac:dyDescent="0.25">
      <c r="A306" s="118" t="s">
        <v>902</v>
      </c>
      <c r="B306" s="758"/>
      <c r="C306" s="760"/>
      <c r="D306" s="762"/>
      <c r="E306" s="760"/>
      <c r="F306" s="763"/>
      <c r="G306" s="763"/>
      <c r="H306" s="930"/>
      <c r="I306" s="422" t="str">
        <f>IF('Mapa final SI'!AC309="","",'Mapa final SI'!AC309)</f>
        <v/>
      </c>
      <c r="J306" s="422" t="str">
        <f>IF('Mapa final SI'!AE309="","",'Mapa final SI'!AE309)</f>
        <v/>
      </c>
      <c r="K306" s="422" t="str">
        <f t="shared" si="4"/>
        <v/>
      </c>
      <c r="L306" s="422" t="str">
        <f>IF('Mapa final SI'!AH309="","",'Mapa final SI'!AH309)</f>
        <v/>
      </c>
      <c r="M306" s="346" t="str">
        <f>IF('Mapa final SI'!T309="","",'Mapa final SI'!T309)</f>
        <v/>
      </c>
      <c r="N306" s="417"/>
      <c r="O306" s="417"/>
      <c r="P306" s="417"/>
      <c r="Q306" s="415"/>
    </row>
    <row r="307" spans="1:17" ht="43.5" customHeight="1" x14ac:dyDescent="0.25">
      <c r="A307" s="118" t="s">
        <v>903</v>
      </c>
      <c r="B307" s="758"/>
      <c r="C307" s="760"/>
      <c r="D307" s="762"/>
      <c r="E307" s="760"/>
      <c r="F307" s="763"/>
      <c r="G307" s="763"/>
      <c r="H307" s="930"/>
      <c r="I307" s="422" t="str">
        <f>IF('Mapa final SI'!AC310="","",'Mapa final SI'!AC310)</f>
        <v/>
      </c>
      <c r="J307" s="422" t="str">
        <f>IF('Mapa final SI'!AE310="","",'Mapa final SI'!AE310)</f>
        <v/>
      </c>
      <c r="K307" s="422" t="str">
        <f t="shared" si="4"/>
        <v/>
      </c>
      <c r="L307" s="422" t="str">
        <f>IF('Mapa final SI'!AH310="","",'Mapa final SI'!AH310)</f>
        <v/>
      </c>
      <c r="M307" s="346" t="str">
        <f>IF('Mapa final SI'!T310="","",'Mapa final SI'!T310)</f>
        <v/>
      </c>
      <c r="N307" s="417"/>
      <c r="O307" s="417"/>
      <c r="P307" s="417"/>
      <c r="Q307" s="415"/>
    </row>
    <row r="308" spans="1:17" ht="43.5" customHeight="1" x14ac:dyDescent="0.25">
      <c r="A308" s="118" t="s">
        <v>904</v>
      </c>
      <c r="B308" s="758"/>
      <c r="C308" s="760"/>
      <c r="D308" s="762"/>
      <c r="E308" s="760"/>
      <c r="F308" s="763"/>
      <c r="G308" s="763"/>
      <c r="H308" s="930"/>
      <c r="I308" s="422" t="str">
        <f>IF('Mapa final SI'!AC311="","",'Mapa final SI'!AC311)</f>
        <v/>
      </c>
      <c r="J308" s="422" t="str">
        <f>IF('Mapa final SI'!AE311="","",'Mapa final SI'!AE311)</f>
        <v/>
      </c>
      <c r="K308" s="422" t="str">
        <f t="shared" si="4"/>
        <v/>
      </c>
      <c r="L308" s="422" t="str">
        <f>IF('Mapa final SI'!AH311="","",'Mapa final SI'!AH311)</f>
        <v/>
      </c>
      <c r="M308" s="346" t="str">
        <f>IF('Mapa final SI'!T311="","",'Mapa final SI'!T311)</f>
        <v/>
      </c>
      <c r="N308" s="417"/>
      <c r="O308" s="417"/>
      <c r="P308" s="417"/>
      <c r="Q308" s="415"/>
    </row>
    <row r="309" spans="1:17" ht="43.5" customHeight="1" x14ac:dyDescent="0.25">
      <c r="A309" s="118" t="s">
        <v>905</v>
      </c>
      <c r="B309" s="758"/>
      <c r="C309" s="760"/>
      <c r="D309" s="762"/>
      <c r="E309" s="760"/>
      <c r="F309" s="763"/>
      <c r="G309" s="763"/>
      <c r="H309" s="842"/>
      <c r="I309" s="422" t="str">
        <f>IF('Mapa final SI'!AC312="","",'Mapa final SI'!AC312)</f>
        <v/>
      </c>
      <c r="J309" s="422" t="str">
        <f>IF('Mapa final SI'!AE312="","",'Mapa final SI'!AE312)</f>
        <v/>
      </c>
      <c r="K309" s="422" t="str">
        <f t="shared" si="4"/>
        <v/>
      </c>
      <c r="L309" s="422" t="str">
        <f>IF('Mapa final SI'!AH312="","",'Mapa final SI'!AH312)</f>
        <v/>
      </c>
      <c r="M309" s="346" t="str">
        <f>IF('Mapa final SI'!T312="","",'Mapa final SI'!T312)</f>
        <v/>
      </c>
      <c r="N309" s="417"/>
      <c r="O309" s="417"/>
      <c r="P309" s="417"/>
      <c r="Q309" s="415"/>
    </row>
    <row r="310" spans="1:17" ht="43.5" customHeight="1" x14ac:dyDescent="0.25">
      <c r="A310" s="118" t="s">
        <v>906</v>
      </c>
      <c r="B310" s="757"/>
      <c r="C310" s="759" t="str">
        <f>IF('Mapa final SI'!G313="","",'Mapa final SI'!G313)</f>
        <v/>
      </c>
      <c r="D310" s="761"/>
      <c r="E310" s="759" t="str">
        <f>IF('Mapa final SI'!F313="","",'Mapa final SI'!F313)</f>
        <v/>
      </c>
      <c r="F310" s="841" t="str">
        <f>IF('Mapa final SI'!L313="","",'Mapa final SI'!L313)</f>
        <v/>
      </c>
      <c r="G310" s="841" t="str">
        <f>IF('Mapa final SI'!P313="","",'Mapa final SI'!P313)</f>
        <v/>
      </c>
      <c r="H310" s="930"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22" t="str">
        <f>IF('Mapa final SI'!AC313="","",'Mapa final SI'!AC313)</f>
        <v/>
      </c>
      <c r="J310" s="422" t="str">
        <f>IF('Mapa final SI'!AE313="","",'Mapa final SI'!AE313)</f>
        <v/>
      </c>
      <c r="K310" s="422" t="str">
        <f t="shared" si="4"/>
        <v/>
      </c>
      <c r="L310" s="422" t="str">
        <f>IF('Mapa final SI'!AH313="","",'Mapa final SI'!AH313)</f>
        <v/>
      </c>
      <c r="M310" s="346" t="str">
        <f>IF('Mapa final SI'!T313="","",'Mapa final SI'!T313)</f>
        <v/>
      </c>
      <c r="N310" s="417"/>
      <c r="O310" s="417"/>
      <c r="P310" s="417"/>
      <c r="Q310" s="415"/>
    </row>
    <row r="311" spans="1:17" ht="43.5" customHeight="1" x14ac:dyDescent="0.25">
      <c r="A311" s="118" t="s">
        <v>907</v>
      </c>
      <c r="B311" s="758"/>
      <c r="C311" s="760"/>
      <c r="D311" s="762"/>
      <c r="E311" s="760"/>
      <c r="F311" s="763"/>
      <c r="G311" s="763"/>
      <c r="H311" s="930"/>
      <c r="I311" s="422" t="str">
        <f>IF('Mapa final SI'!AC314="","",'Mapa final SI'!AC314)</f>
        <v/>
      </c>
      <c r="J311" s="422" t="str">
        <f>IF('Mapa final SI'!AE314="","",'Mapa final SI'!AE314)</f>
        <v/>
      </c>
      <c r="K311" s="422" t="str">
        <f t="shared" si="4"/>
        <v/>
      </c>
      <c r="L311" s="422" t="str">
        <f>IF('Mapa final SI'!AH314="","",'Mapa final SI'!AH314)</f>
        <v/>
      </c>
      <c r="M311" s="346" t="str">
        <f>IF('Mapa final SI'!T314="","",'Mapa final SI'!T314)</f>
        <v/>
      </c>
      <c r="N311" s="417"/>
      <c r="O311" s="417"/>
      <c r="P311" s="417"/>
      <c r="Q311" s="415"/>
    </row>
    <row r="312" spans="1:17" ht="43.5" customHeight="1" x14ac:dyDescent="0.25">
      <c r="A312" s="118" t="s">
        <v>908</v>
      </c>
      <c r="B312" s="758"/>
      <c r="C312" s="760"/>
      <c r="D312" s="762"/>
      <c r="E312" s="760"/>
      <c r="F312" s="763"/>
      <c r="G312" s="763"/>
      <c r="H312" s="930"/>
      <c r="I312" s="422" t="str">
        <f>IF('Mapa final SI'!AC315="","",'Mapa final SI'!AC315)</f>
        <v/>
      </c>
      <c r="J312" s="422" t="str">
        <f>IF('Mapa final SI'!AE315="","",'Mapa final SI'!AE315)</f>
        <v/>
      </c>
      <c r="K312" s="422" t="str">
        <f t="shared" si="4"/>
        <v/>
      </c>
      <c r="L312" s="422" t="str">
        <f>IF('Mapa final SI'!AH315="","",'Mapa final SI'!AH315)</f>
        <v/>
      </c>
      <c r="M312" s="346" t="str">
        <f>IF('Mapa final SI'!T315="","",'Mapa final SI'!T315)</f>
        <v/>
      </c>
      <c r="N312" s="417"/>
      <c r="O312" s="417"/>
      <c r="P312" s="417"/>
      <c r="Q312" s="415"/>
    </row>
    <row r="313" spans="1:17" ht="43.5" customHeight="1" x14ac:dyDescent="0.25">
      <c r="A313" s="118" t="s">
        <v>909</v>
      </c>
      <c r="B313" s="758"/>
      <c r="C313" s="760"/>
      <c r="D313" s="762"/>
      <c r="E313" s="760"/>
      <c r="F313" s="763"/>
      <c r="G313" s="763"/>
      <c r="H313" s="930"/>
      <c r="I313" s="422" t="str">
        <f>IF('Mapa final SI'!AC316="","",'Mapa final SI'!AC316)</f>
        <v/>
      </c>
      <c r="J313" s="422" t="str">
        <f>IF('Mapa final SI'!AE316="","",'Mapa final SI'!AE316)</f>
        <v/>
      </c>
      <c r="K313" s="422" t="str">
        <f t="shared" si="4"/>
        <v/>
      </c>
      <c r="L313" s="422" t="str">
        <f>IF('Mapa final SI'!AH316="","",'Mapa final SI'!AH316)</f>
        <v/>
      </c>
      <c r="M313" s="346" t="str">
        <f>IF('Mapa final SI'!T316="","",'Mapa final SI'!T316)</f>
        <v/>
      </c>
      <c r="N313" s="417"/>
      <c r="O313" s="417"/>
      <c r="P313" s="417"/>
      <c r="Q313" s="415"/>
    </row>
    <row r="314" spans="1:17" ht="43.5" customHeight="1" x14ac:dyDescent="0.25">
      <c r="A314" s="118" t="s">
        <v>910</v>
      </c>
      <c r="B314" s="758"/>
      <c r="C314" s="760"/>
      <c r="D314" s="762"/>
      <c r="E314" s="760"/>
      <c r="F314" s="763"/>
      <c r="G314" s="763"/>
      <c r="H314" s="930"/>
      <c r="I314" s="422" t="str">
        <f>IF('Mapa final SI'!AC317="","",'Mapa final SI'!AC317)</f>
        <v/>
      </c>
      <c r="J314" s="422" t="str">
        <f>IF('Mapa final SI'!AE317="","",'Mapa final SI'!AE317)</f>
        <v/>
      </c>
      <c r="K314" s="422" t="str">
        <f t="shared" si="4"/>
        <v/>
      </c>
      <c r="L314" s="422" t="str">
        <f>IF('Mapa final SI'!AH317="","",'Mapa final SI'!AH317)</f>
        <v/>
      </c>
      <c r="M314" s="346" t="str">
        <f>IF('Mapa final SI'!T317="","",'Mapa final SI'!T317)</f>
        <v/>
      </c>
      <c r="N314" s="417"/>
      <c r="O314" s="417"/>
      <c r="P314" s="417"/>
      <c r="Q314" s="415"/>
    </row>
    <row r="315" spans="1:17" ht="43.5" customHeight="1" x14ac:dyDescent="0.25">
      <c r="A315" s="118" t="s">
        <v>911</v>
      </c>
      <c r="B315" s="758"/>
      <c r="C315" s="760"/>
      <c r="D315" s="762"/>
      <c r="E315" s="760"/>
      <c r="F315" s="763"/>
      <c r="G315" s="763"/>
      <c r="H315" s="842"/>
      <c r="I315" s="422" t="str">
        <f>IF('Mapa final SI'!AC318="","",'Mapa final SI'!AC318)</f>
        <v/>
      </c>
      <c r="J315" s="422" t="str">
        <f>IF('Mapa final SI'!AE318="","",'Mapa final SI'!AE318)</f>
        <v/>
      </c>
      <c r="K315" s="422" t="str">
        <f t="shared" si="4"/>
        <v/>
      </c>
      <c r="L315" s="422" t="str">
        <f>IF('Mapa final SI'!AH318="","",'Mapa final SI'!AH318)</f>
        <v/>
      </c>
      <c r="M315" s="346" t="str">
        <f>IF('Mapa final SI'!T318="","",'Mapa final SI'!T318)</f>
        <v/>
      </c>
      <c r="N315" s="417"/>
      <c r="O315" s="417"/>
      <c r="P315" s="417"/>
      <c r="Q315" s="415"/>
    </row>
    <row r="316" spans="1:17" ht="43.5" customHeight="1" x14ac:dyDescent="0.25">
      <c r="A316" s="118" t="s">
        <v>912</v>
      </c>
      <c r="B316" s="757"/>
      <c r="C316" s="759" t="str">
        <f>IF('Mapa final SI'!G319="","",'Mapa final SI'!G319)</f>
        <v/>
      </c>
      <c r="D316" s="761"/>
      <c r="E316" s="759" t="str">
        <f>IF('Mapa final SI'!F319="","",'Mapa final SI'!F319)</f>
        <v/>
      </c>
      <c r="F316" s="841" t="str">
        <f>IF('Mapa final SI'!L319="","",'Mapa final SI'!L319)</f>
        <v/>
      </c>
      <c r="G316" s="841" t="str">
        <f>IF('Mapa final SI'!P319="","",'Mapa final SI'!P319)</f>
        <v/>
      </c>
      <c r="H316" s="930"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22" t="str">
        <f>IF('Mapa final SI'!AC319="","",'Mapa final SI'!AC319)</f>
        <v/>
      </c>
      <c r="J316" s="422" t="str">
        <f>IF('Mapa final SI'!AE319="","",'Mapa final SI'!AE319)</f>
        <v/>
      </c>
      <c r="K316" s="422" t="str">
        <f t="shared" si="4"/>
        <v/>
      </c>
      <c r="L316" s="422" t="str">
        <f>IF('Mapa final SI'!AH319="","",'Mapa final SI'!AH319)</f>
        <v/>
      </c>
      <c r="M316" s="346" t="str">
        <f>IF('Mapa final SI'!T319="","",'Mapa final SI'!T319)</f>
        <v/>
      </c>
      <c r="N316" s="417"/>
      <c r="O316" s="417"/>
      <c r="P316" s="417"/>
      <c r="Q316" s="415"/>
    </row>
    <row r="317" spans="1:17" ht="43.5" customHeight="1" x14ac:dyDescent="0.25">
      <c r="A317" s="118" t="s">
        <v>913</v>
      </c>
      <c r="B317" s="758"/>
      <c r="C317" s="760"/>
      <c r="D317" s="762"/>
      <c r="E317" s="760"/>
      <c r="F317" s="763"/>
      <c r="G317" s="763"/>
      <c r="H317" s="930"/>
      <c r="I317" s="422" t="str">
        <f>IF('Mapa final SI'!AC320="","",'Mapa final SI'!AC320)</f>
        <v/>
      </c>
      <c r="J317" s="422" t="str">
        <f>IF('Mapa final SI'!AE320="","",'Mapa final SI'!AE320)</f>
        <v/>
      </c>
      <c r="K317" s="422" t="str">
        <f t="shared" si="4"/>
        <v/>
      </c>
      <c r="L317" s="422" t="str">
        <f>IF('Mapa final SI'!AH320="","",'Mapa final SI'!AH320)</f>
        <v/>
      </c>
      <c r="M317" s="346" t="str">
        <f>IF('Mapa final SI'!T320="","",'Mapa final SI'!T320)</f>
        <v/>
      </c>
      <c r="N317" s="417"/>
      <c r="O317" s="417"/>
      <c r="P317" s="417"/>
      <c r="Q317" s="415"/>
    </row>
    <row r="318" spans="1:17" ht="43.5" customHeight="1" x14ac:dyDescent="0.25">
      <c r="A318" s="118" t="s">
        <v>914</v>
      </c>
      <c r="B318" s="758"/>
      <c r="C318" s="760"/>
      <c r="D318" s="762"/>
      <c r="E318" s="760"/>
      <c r="F318" s="763"/>
      <c r="G318" s="763"/>
      <c r="H318" s="930"/>
      <c r="I318" s="422" t="str">
        <f>IF('Mapa final SI'!AC321="","",'Mapa final SI'!AC321)</f>
        <v/>
      </c>
      <c r="J318" s="422" t="str">
        <f>IF('Mapa final SI'!AE321="","",'Mapa final SI'!AE321)</f>
        <v/>
      </c>
      <c r="K318" s="422" t="str">
        <f t="shared" si="4"/>
        <v/>
      </c>
      <c r="L318" s="422" t="str">
        <f>IF('Mapa final SI'!AH321="","",'Mapa final SI'!AH321)</f>
        <v/>
      </c>
      <c r="M318" s="346" t="str">
        <f>IF('Mapa final SI'!T321="","",'Mapa final SI'!T321)</f>
        <v/>
      </c>
      <c r="N318" s="417"/>
      <c r="O318" s="417"/>
      <c r="P318" s="417"/>
      <c r="Q318" s="415"/>
    </row>
    <row r="319" spans="1:17" ht="43.5" customHeight="1" x14ac:dyDescent="0.25">
      <c r="A319" s="118" t="s">
        <v>915</v>
      </c>
      <c r="B319" s="758"/>
      <c r="C319" s="760"/>
      <c r="D319" s="762"/>
      <c r="E319" s="760"/>
      <c r="F319" s="763"/>
      <c r="G319" s="763"/>
      <c r="H319" s="930"/>
      <c r="I319" s="422" t="str">
        <f>IF('Mapa final SI'!AC322="","",'Mapa final SI'!AC322)</f>
        <v/>
      </c>
      <c r="J319" s="422" t="str">
        <f>IF('Mapa final SI'!AE322="","",'Mapa final SI'!AE322)</f>
        <v/>
      </c>
      <c r="K319" s="422" t="str">
        <f t="shared" si="4"/>
        <v/>
      </c>
      <c r="L319" s="422" t="str">
        <f>IF('Mapa final SI'!AH322="","",'Mapa final SI'!AH322)</f>
        <v/>
      </c>
      <c r="M319" s="346" t="str">
        <f>IF('Mapa final SI'!T322="","",'Mapa final SI'!T322)</f>
        <v/>
      </c>
      <c r="N319" s="417"/>
      <c r="O319" s="417"/>
      <c r="P319" s="417"/>
      <c r="Q319" s="415"/>
    </row>
    <row r="320" spans="1:17" ht="43.5" customHeight="1" x14ac:dyDescent="0.25">
      <c r="A320" s="118" t="s">
        <v>916</v>
      </c>
      <c r="B320" s="758"/>
      <c r="C320" s="760"/>
      <c r="D320" s="762"/>
      <c r="E320" s="760"/>
      <c r="F320" s="763"/>
      <c r="G320" s="763"/>
      <c r="H320" s="930"/>
      <c r="I320" s="422" t="str">
        <f>IF('Mapa final SI'!AC323="","",'Mapa final SI'!AC323)</f>
        <v/>
      </c>
      <c r="J320" s="422" t="str">
        <f>IF('Mapa final SI'!AE323="","",'Mapa final SI'!AE323)</f>
        <v/>
      </c>
      <c r="K320" s="422" t="str">
        <f t="shared" si="4"/>
        <v/>
      </c>
      <c r="L320" s="422" t="str">
        <f>IF('Mapa final SI'!AH323="","",'Mapa final SI'!AH323)</f>
        <v/>
      </c>
      <c r="M320" s="346" t="str">
        <f>IF('Mapa final SI'!T323="","",'Mapa final SI'!T323)</f>
        <v/>
      </c>
      <c r="N320" s="417"/>
      <c r="O320" s="417"/>
      <c r="P320" s="417"/>
      <c r="Q320" s="415"/>
    </row>
    <row r="321" spans="1:17" ht="43.5" customHeight="1" x14ac:dyDescent="0.25">
      <c r="A321" s="118" t="s">
        <v>917</v>
      </c>
      <c r="B321" s="758"/>
      <c r="C321" s="760"/>
      <c r="D321" s="762"/>
      <c r="E321" s="760"/>
      <c r="F321" s="763"/>
      <c r="G321" s="763"/>
      <c r="H321" s="842"/>
      <c r="I321" s="422" t="str">
        <f>IF('Mapa final SI'!AC324="","",'Mapa final SI'!AC324)</f>
        <v/>
      </c>
      <c r="J321" s="422" t="str">
        <f>IF('Mapa final SI'!AE324="","",'Mapa final SI'!AE324)</f>
        <v/>
      </c>
      <c r="K321" s="422" t="str">
        <f t="shared" si="4"/>
        <v/>
      </c>
      <c r="L321" s="422" t="str">
        <f>IF('Mapa final SI'!AH324="","",'Mapa final SI'!AH324)</f>
        <v/>
      </c>
      <c r="M321" s="346" t="str">
        <f>IF('Mapa final SI'!T324="","",'Mapa final SI'!T324)</f>
        <v/>
      </c>
      <c r="N321" s="417"/>
      <c r="O321" s="417"/>
      <c r="P321" s="417"/>
      <c r="Q321" s="415"/>
    </row>
    <row r="322" spans="1:17" ht="43.5" customHeight="1" x14ac:dyDescent="0.25">
      <c r="A322" s="118" t="s">
        <v>918</v>
      </c>
      <c r="B322" s="757"/>
      <c r="C322" s="759" t="str">
        <f>IF('Mapa final SI'!G325="","",'Mapa final SI'!G325)</f>
        <v/>
      </c>
      <c r="D322" s="761"/>
      <c r="E322" s="759" t="str">
        <f>IF('Mapa final SI'!F325="","",'Mapa final SI'!F325)</f>
        <v/>
      </c>
      <c r="F322" s="841" t="str">
        <f>IF('Mapa final SI'!L325="","",'Mapa final SI'!L325)</f>
        <v/>
      </c>
      <c r="G322" s="841" t="str">
        <f>IF('Mapa final SI'!P325="","",'Mapa final SI'!P325)</f>
        <v/>
      </c>
      <c r="H322" s="930"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22" t="str">
        <f>IF('Mapa final SI'!AC325="","",'Mapa final SI'!AC325)</f>
        <v/>
      </c>
      <c r="J322" s="422" t="str">
        <f>IF('Mapa final SI'!AE325="","",'Mapa final SI'!AE325)</f>
        <v/>
      </c>
      <c r="K322" s="422" t="str">
        <f t="shared" si="4"/>
        <v/>
      </c>
      <c r="L322" s="422" t="str">
        <f>IF('Mapa final SI'!AH325="","",'Mapa final SI'!AH325)</f>
        <v/>
      </c>
      <c r="M322" s="346" t="str">
        <f>IF('Mapa final SI'!T325="","",'Mapa final SI'!T325)</f>
        <v/>
      </c>
      <c r="N322" s="417"/>
      <c r="O322" s="417"/>
      <c r="P322" s="417"/>
      <c r="Q322" s="415"/>
    </row>
    <row r="323" spans="1:17" ht="43.5" customHeight="1" x14ac:dyDescent="0.25">
      <c r="A323" s="118" t="s">
        <v>919</v>
      </c>
      <c r="B323" s="758"/>
      <c r="C323" s="760"/>
      <c r="D323" s="762"/>
      <c r="E323" s="760"/>
      <c r="F323" s="763"/>
      <c r="G323" s="763"/>
      <c r="H323" s="930"/>
      <c r="I323" s="422" t="str">
        <f>IF('Mapa final SI'!AC326="","",'Mapa final SI'!AC326)</f>
        <v/>
      </c>
      <c r="J323" s="422" t="str">
        <f>IF('Mapa final SI'!AE326="","",'Mapa final SI'!AE326)</f>
        <v/>
      </c>
      <c r="K323" s="422" t="str">
        <f t="shared" si="4"/>
        <v/>
      </c>
      <c r="L323" s="422" t="str">
        <f>IF('Mapa final SI'!AH326="","",'Mapa final SI'!AH326)</f>
        <v/>
      </c>
      <c r="M323" s="346" t="str">
        <f>IF('Mapa final SI'!T326="","",'Mapa final SI'!T326)</f>
        <v/>
      </c>
      <c r="N323" s="417"/>
      <c r="O323" s="417"/>
      <c r="P323" s="417"/>
      <c r="Q323" s="415"/>
    </row>
    <row r="324" spans="1:17" ht="43.5" customHeight="1" x14ac:dyDescent="0.25">
      <c r="A324" s="118" t="s">
        <v>920</v>
      </c>
      <c r="B324" s="758"/>
      <c r="C324" s="760"/>
      <c r="D324" s="762"/>
      <c r="E324" s="760"/>
      <c r="F324" s="763"/>
      <c r="G324" s="763"/>
      <c r="H324" s="930"/>
      <c r="I324" s="422" t="str">
        <f>IF('Mapa final SI'!AC327="","",'Mapa final SI'!AC327)</f>
        <v/>
      </c>
      <c r="J324" s="422" t="str">
        <f>IF('Mapa final SI'!AE327="","",'Mapa final SI'!AE327)</f>
        <v/>
      </c>
      <c r="K324" s="422" t="str">
        <f t="shared" si="4"/>
        <v/>
      </c>
      <c r="L324" s="422" t="str">
        <f>IF('Mapa final SI'!AH327="","",'Mapa final SI'!AH327)</f>
        <v/>
      </c>
      <c r="M324" s="346" t="str">
        <f>IF('Mapa final SI'!T327="","",'Mapa final SI'!T327)</f>
        <v/>
      </c>
      <c r="N324" s="417"/>
      <c r="O324" s="417"/>
      <c r="P324" s="417"/>
      <c r="Q324" s="415"/>
    </row>
    <row r="325" spans="1:17" ht="43.5" customHeight="1" x14ac:dyDescent="0.25">
      <c r="A325" s="118" t="s">
        <v>921</v>
      </c>
      <c r="B325" s="758"/>
      <c r="C325" s="760"/>
      <c r="D325" s="762"/>
      <c r="E325" s="760"/>
      <c r="F325" s="763"/>
      <c r="G325" s="763"/>
      <c r="H325" s="930"/>
      <c r="I325" s="422" t="str">
        <f>IF('Mapa final SI'!AC328="","",'Mapa final SI'!AC328)</f>
        <v/>
      </c>
      <c r="J325" s="422" t="str">
        <f>IF('Mapa final SI'!AE328="","",'Mapa final SI'!AE328)</f>
        <v/>
      </c>
      <c r="K325" s="422"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22" t="str">
        <f>IF('Mapa final SI'!AH328="","",'Mapa final SI'!AH328)</f>
        <v/>
      </c>
      <c r="M325" s="346" t="str">
        <f>IF('Mapa final SI'!T328="","",'Mapa final SI'!T328)</f>
        <v/>
      </c>
      <c r="N325" s="417"/>
      <c r="O325" s="417"/>
      <c r="P325" s="417"/>
      <c r="Q325" s="415"/>
    </row>
    <row r="326" spans="1:17" ht="43.5" customHeight="1" x14ac:dyDescent="0.25">
      <c r="A326" s="118" t="s">
        <v>922</v>
      </c>
      <c r="B326" s="758"/>
      <c r="C326" s="760"/>
      <c r="D326" s="762"/>
      <c r="E326" s="760"/>
      <c r="F326" s="763"/>
      <c r="G326" s="763"/>
      <c r="H326" s="930"/>
      <c r="I326" s="422" t="str">
        <f>IF('Mapa final SI'!AC329="","",'Mapa final SI'!AC329)</f>
        <v/>
      </c>
      <c r="J326" s="422" t="str">
        <f>IF('Mapa final SI'!AE329="","",'Mapa final SI'!AE329)</f>
        <v/>
      </c>
      <c r="K326" s="422" t="str">
        <f t="shared" si="5"/>
        <v/>
      </c>
      <c r="L326" s="422" t="str">
        <f>IF('Mapa final SI'!AH329="","",'Mapa final SI'!AH329)</f>
        <v/>
      </c>
      <c r="M326" s="346" t="str">
        <f>IF('Mapa final SI'!T329="","",'Mapa final SI'!T329)</f>
        <v/>
      </c>
      <c r="N326" s="417"/>
      <c r="O326" s="417"/>
      <c r="P326" s="417"/>
      <c r="Q326" s="415"/>
    </row>
    <row r="327" spans="1:17" ht="43.5" customHeight="1" x14ac:dyDescent="0.25">
      <c r="A327" s="118" t="s">
        <v>923</v>
      </c>
      <c r="B327" s="758"/>
      <c r="C327" s="760"/>
      <c r="D327" s="762"/>
      <c r="E327" s="760"/>
      <c r="F327" s="763"/>
      <c r="G327" s="763"/>
      <c r="H327" s="842"/>
      <c r="I327" s="422" t="str">
        <f>IF('Mapa final SI'!AC330="","",'Mapa final SI'!AC330)</f>
        <v/>
      </c>
      <c r="J327" s="422" t="str">
        <f>IF('Mapa final SI'!AE330="","",'Mapa final SI'!AE330)</f>
        <v/>
      </c>
      <c r="K327" s="422" t="str">
        <f t="shared" si="5"/>
        <v/>
      </c>
      <c r="L327" s="422" t="str">
        <f>IF('Mapa final SI'!AH330="","",'Mapa final SI'!AH330)</f>
        <v/>
      </c>
      <c r="M327" s="346" t="str">
        <f>IF('Mapa final SI'!T330="","",'Mapa final SI'!T330)</f>
        <v/>
      </c>
      <c r="N327" s="417"/>
      <c r="O327" s="417"/>
      <c r="P327" s="417"/>
      <c r="Q327" s="415"/>
    </row>
    <row r="328" spans="1:17" ht="43.5" customHeight="1" x14ac:dyDescent="0.25">
      <c r="A328" s="118" t="s">
        <v>924</v>
      </c>
      <c r="B328" s="757"/>
      <c r="C328" s="759" t="str">
        <f>IF('Mapa final SI'!G331="","",'Mapa final SI'!G331)</f>
        <v/>
      </c>
      <c r="D328" s="761"/>
      <c r="E328" s="759" t="str">
        <f>IF('Mapa final SI'!F331="","",'Mapa final SI'!F331)</f>
        <v/>
      </c>
      <c r="F328" s="841" t="str">
        <f>IF('Mapa final SI'!L331="","",'Mapa final SI'!L331)</f>
        <v/>
      </c>
      <c r="G328" s="841" t="str">
        <f>IF('Mapa final SI'!P331="","",'Mapa final SI'!P331)</f>
        <v/>
      </c>
      <c r="H328" s="930"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22" t="str">
        <f>IF('Mapa final SI'!AC331="","",'Mapa final SI'!AC331)</f>
        <v/>
      </c>
      <c r="J328" s="422" t="str">
        <f>IF('Mapa final SI'!AE331="","",'Mapa final SI'!AE331)</f>
        <v/>
      </c>
      <c r="K328" s="422" t="str">
        <f t="shared" si="5"/>
        <v/>
      </c>
      <c r="L328" s="422" t="str">
        <f>IF('Mapa final SI'!AH331="","",'Mapa final SI'!AH331)</f>
        <v/>
      </c>
      <c r="M328" s="346" t="str">
        <f>IF('Mapa final SI'!T331="","",'Mapa final SI'!T331)</f>
        <v/>
      </c>
      <c r="N328" s="417"/>
      <c r="O328" s="417"/>
      <c r="P328" s="417"/>
      <c r="Q328" s="415"/>
    </row>
    <row r="329" spans="1:17" ht="43.5" customHeight="1" x14ac:dyDescent="0.25">
      <c r="A329" s="118" t="s">
        <v>925</v>
      </c>
      <c r="B329" s="758"/>
      <c r="C329" s="760"/>
      <c r="D329" s="762"/>
      <c r="E329" s="760"/>
      <c r="F329" s="763"/>
      <c r="G329" s="763"/>
      <c r="H329" s="930"/>
      <c r="I329" s="422" t="str">
        <f>IF('Mapa final SI'!AC332="","",'Mapa final SI'!AC332)</f>
        <v/>
      </c>
      <c r="J329" s="422" t="str">
        <f>IF('Mapa final SI'!AE332="","",'Mapa final SI'!AE332)</f>
        <v/>
      </c>
      <c r="K329" s="422" t="str">
        <f t="shared" si="5"/>
        <v/>
      </c>
      <c r="L329" s="422" t="str">
        <f>IF('Mapa final SI'!AH332="","",'Mapa final SI'!AH332)</f>
        <v/>
      </c>
      <c r="M329" s="346" t="str">
        <f>IF('Mapa final SI'!T332="","",'Mapa final SI'!T332)</f>
        <v/>
      </c>
      <c r="N329" s="417"/>
      <c r="O329" s="417"/>
      <c r="P329" s="417"/>
      <c r="Q329" s="415"/>
    </row>
    <row r="330" spans="1:17" ht="43.5" customHeight="1" x14ac:dyDescent="0.25">
      <c r="A330" s="118" t="s">
        <v>926</v>
      </c>
      <c r="B330" s="758"/>
      <c r="C330" s="760"/>
      <c r="D330" s="762"/>
      <c r="E330" s="760"/>
      <c r="F330" s="763"/>
      <c r="G330" s="763"/>
      <c r="H330" s="930"/>
      <c r="I330" s="422" t="str">
        <f>IF('Mapa final SI'!AC333="","",'Mapa final SI'!AC333)</f>
        <v/>
      </c>
      <c r="J330" s="422" t="str">
        <f>IF('Mapa final SI'!AE333="","",'Mapa final SI'!AE333)</f>
        <v/>
      </c>
      <c r="K330" s="422" t="str">
        <f t="shared" si="5"/>
        <v/>
      </c>
      <c r="L330" s="422" t="str">
        <f>IF('Mapa final SI'!AH333="","",'Mapa final SI'!AH333)</f>
        <v/>
      </c>
      <c r="M330" s="346" t="str">
        <f>IF('Mapa final SI'!T333="","",'Mapa final SI'!T333)</f>
        <v/>
      </c>
      <c r="N330" s="417"/>
      <c r="O330" s="417"/>
      <c r="P330" s="417"/>
      <c r="Q330" s="415"/>
    </row>
    <row r="331" spans="1:17" ht="43.5" customHeight="1" x14ac:dyDescent="0.25">
      <c r="A331" s="118" t="s">
        <v>927</v>
      </c>
      <c r="B331" s="758"/>
      <c r="C331" s="760"/>
      <c r="D331" s="762"/>
      <c r="E331" s="760"/>
      <c r="F331" s="763"/>
      <c r="G331" s="763"/>
      <c r="H331" s="930"/>
      <c r="I331" s="422" t="str">
        <f>IF('Mapa final SI'!AC334="","",'Mapa final SI'!AC334)</f>
        <v/>
      </c>
      <c r="J331" s="422" t="str">
        <f>IF('Mapa final SI'!AE334="","",'Mapa final SI'!AE334)</f>
        <v/>
      </c>
      <c r="K331" s="422" t="str">
        <f t="shared" si="5"/>
        <v/>
      </c>
      <c r="L331" s="422" t="str">
        <f>IF('Mapa final SI'!AH334="","",'Mapa final SI'!AH334)</f>
        <v/>
      </c>
      <c r="M331" s="346" t="str">
        <f>IF('Mapa final SI'!T334="","",'Mapa final SI'!T334)</f>
        <v/>
      </c>
      <c r="N331" s="417"/>
      <c r="O331" s="417"/>
      <c r="P331" s="417"/>
      <c r="Q331" s="415"/>
    </row>
    <row r="332" spans="1:17" ht="43.5" customHeight="1" x14ac:dyDescent="0.25">
      <c r="A332" s="118" t="s">
        <v>928</v>
      </c>
      <c r="B332" s="758"/>
      <c r="C332" s="760"/>
      <c r="D332" s="762"/>
      <c r="E332" s="760"/>
      <c r="F332" s="763"/>
      <c r="G332" s="763"/>
      <c r="H332" s="930"/>
      <c r="I332" s="422" t="str">
        <f>IF('Mapa final SI'!AC335="","",'Mapa final SI'!AC335)</f>
        <v/>
      </c>
      <c r="J332" s="422" t="str">
        <f>IF('Mapa final SI'!AE335="","",'Mapa final SI'!AE335)</f>
        <v/>
      </c>
      <c r="K332" s="422" t="str">
        <f t="shared" si="5"/>
        <v/>
      </c>
      <c r="L332" s="422" t="str">
        <f>IF('Mapa final SI'!AH335="","",'Mapa final SI'!AH335)</f>
        <v/>
      </c>
      <c r="M332" s="346" t="str">
        <f>IF('Mapa final SI'!T335="","",'Mapa final SI'!T335)</f>
        <v/>
      </c>
      <c r="N332" s="417"/>
      <c r="O332" s="417"/>
      <c r="P332" s="417"/>
      <c r="Q332" s="415"/>
    </row>
    <row r="333" spans="1:17" ht="43.5" customHeight="1" x14ac:dyDescent="0.25">
      <c r="A333" s="118" t="s">
        <v>929</v>
      </c>
      <c r="B333" s="758"/>
      <c r="C333" s="760"/>
      <c r="D333" s="762"/>
      <c r="E333" s="760"/>
      <c r="F333" s="763"/>
      <c r="G333" s="763"/>
      <c r="H333" s="842"/>
      <c r="I333" s="422" t="str">
        <f>IF('Mapa final SI'!AC336="","",'Mapa final SI'!AC336)</f>
        <v/>
      </c>
      <c r="J333" s="422" t="str">
        <f>IF('Mapa final SI'!AE336="","",'Mapa final SI'!AE336)</f>
        <v/>
      </c>
      <c r="K333" s="422" t="str">
        <f t="shared" si="5"/>
        <v/>
      </c>
      <c r="L333" s="422" t="str">
        <f>IF('Mapa final SI'!AH336="","",'Mapa final SI'!AH336)</f>
        <v/>
      </c>
      <c r="M333" s="346" t="str">
        <f>IF('Mapa final SI'!T336="","",'Mapa final SI'!T336)</f>
        <v/>
      </c>
      <c r="N333" s="417"/>
      <c r="O333" s="417"/>
      <c r="P333" s="417"/>
      <c r="Q333" s="415"/>
    </row>
    <row r="334" spans="1:17" ht="43.5" customHeight="1" x14ac:dyDescent="0.25">
      <c r="A334" s="118" t="s">
        <v>930</v>
      </c>
      <c r="B334" s="757"/>
      <c r="C334" s="759" t="str">
        <f>IF('Mapa final SI'!G337="","",'Mapa final SI'!G337)</f>
        <v/>
      </c>
      <c r="D334" s="761"/>
      <c r="E334" s="759" t="str">
        <f>IF('Mapa final SI'!F337="","",'Mapa final SI'!F337)</f>
        <v/>
      </c>
      <c r="F334" s="841" t="str">
        <f>IF('Mapa final SI'!L337="","",'Mapa final SI'!L337)</f>
        <v/>
      </c>
      <c r="G334" s="841" t="str">
        <f>IF('Mapa final SI'!P337="","",'Mapa final SI'!P337)</f>
        <v/>
      </c>
      <c r="H334" s="930"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22" t="str">
        <f>IF('Mapa final SI'!AC337="","",'Mapa final SI'!AC337)</f>
        <v/>
      </c>
      <c r="J334" s="422" t="str">
        <f>IF('Mapa final SI'!AE337="","",'Mapa final SI'!AE337)</f>
        <v/>
      </c>
      <c r="K334" s="422" t="str">
        <f t="shared" si="5"/>
        <v/>
      </c>
      <c r="L334" s="422" t="str">
        <f>IF('Mapa final SI'!AH337="","",'Mapa final SI'!AH337)</f>
        <v/>
      </c>
      <c r="M334" s="346" t="str">
        <f>IF('Mapa final SI'!T337="","",'Mapa final SI'!T337)</f>
        <v/>
      </c>
      <c r="N334" s="417"/>
      <c r="O334" s="417"/>
      <c r="P334" s="417"/>
      <c r="Q334" s="415"/>
    </row>
    <row r="335" spans="1:17" ht="43.5" customHeight="1" x14ac:dyDescent="0.25">
      <c r="A335" s="118" t="s">
        <v>931</v>
      </c>
      <c r="B335" s="758"/>
      <c r="C335" s="760"/>
      <c r="D335" s="762"/>
      <c r="E335" s="760"/>
      <c r="F335" s="763"/>
      <c r="G335" s="763"/>
      <c r="H335" s="930"/>
      <c r="I335" s="422" t="str">
        <f>IF('Mapa final SI'!AC338="","",'Mapa final SI'!AC338)</f>
        <v/>
      </c>
      <c r="J335" s="422" t="str">
        <f>IF('Mapa final SI'!AE338="","",'Mapa final SI'!AE338)</f>
        <v/>
      </c>
      <c r="K335" s="422" t="str">
        <f t="shared" si="5"/>
        <v/>
      </c>
      <c r="L335" s="422" t="str">
        <f>IF('Mapa final SI'!AH338="","",'Mapa final SI'!AH338)</f>
        <v/>
      </c>
      <c r="M335" s="346" t="str">
        <f>IF('Mapa final SI'!T338="","",'Mapa final SI'!T338)</f>
        <v/>
      </c>
      <c r="N335" s="417"/>
      <c r="O335" s="417"/>
      <c r="P335" s="417"/>
      <c r="Q335" s="415"/>
    </row>
    <row r="336" spans="1:17" ht="43.5" customHeight="1" x14ac:dyDescent="0.25">
      <c r="A336" s="118" t="s">
        <v>932</v>
      </c>
      <c r="B336" s="758"/>
      <c r="C336" s="760"/>
      <c r="D336" s="762"/>
      <c r="E336" s="760"/>
      <c r="F336" s="763"/>
      <c r="G336" s="763"/>
      <c r="H336" s="930"/>
      <c r="I336" s="422" t="str">
        <f>IF('Mapa final SI'!AC339="","",'Mapa final SI'!AC339)</f>
        <v/>
      </c>
      <c r="J336" s="422" t="str">
        <f>IF('Mapa final SI'!AE339="","",'Mapa final SI'!AE339)</f>
        <v/>
      </c>
      <c r="K336" s="422" t="str">
        <f t="shared" si="5"/>
        <v/>
      </c>
      <c r="L336" s="422" t="str">
        <f>IF('Mapa final SI'!AH339="","",'Mapa final SI'!AH339)</f>
        <v/>
      </c>
      <c r="M336" s="346" t="str">
        <f>IF('Mapa final SI'!T339="","",'Mapa final SI'!T339)</f>
        <v/>
      </c>
      <c r="N336" s="417"/>
      <c r="O336" s="417"/>
      <c r="P336" s="417"/>
      <c r="Q336" s="415"/>
    </row>
    <row r="337" spans="1:17" ht="43.5" customHeight="1" x14ac:dyDescent="0.25">
      <c r="A337" s="118" t="s">
        <v>933</v>
      </c>
      <c r="B337" s="758"/>
      <c r="C337" s="760"/>
      <c r="D337" s="762"/>
      <c r="E337" s="760"/>
      <c r="F337" s="763"/>
      <c r="G337" s="763"/>
      <c r="H337" s="930"/>
      <c r="I337" s="422" t="str">
        <f>IF('Mapa final SI'!AC340="","",'Mapa final SI'!AC340)</f>
        <v/>
      </c>
      <c r="J337" s="422" t="str">
        <f>IF('Mapa final SI'!AE340="","",'Mapa final SI'!AE340)</f>
        <v/>
      </c>
      <c r="K337" s="422" t="str">
        <f t="shared" si="5"/>
        <v/>
      </c>
      <c r="L337" s="422" t="str">
        <f>IF('Mapa final SI'!AH340="","",'Mapa final SI'!AH340)</f>
        <v/>
      </c>
      <c r="M337" s="346" t="str">
        <f>IF('Mapa final SI'!T340="","",'Mapa final SI'!T340)</f>
        <v/>
      </c>
      <c r="N337" s="417"/>
      <c r="O337" s="417"/>
      <c r="P337" s="417"/>
      <c r="Q337" s="415"/>
    </row>
    <row r="338" spans="1:17" ht="43.5" customHeight="1" x14ac:dyDescent="0.25">
      <c r="A338" s="118" t="s">
        <v>934</v>
      </c>
      <c r="B338" s="758"/>
      <c r="C338" s="760"/>
      <c r="D338" s="762"/>
      <c r="E338" s="760"/>
      <c r="F338" s="763"/>
      <c r="G338" s="763"/>
      <c r="H338" s="930"/>
      <c r="I338" s="422" t="str">
        <f>IF('Mapa final SI'!AC341="","",'Mapa final SI'!AC341)</f>
        <v/>
      </c>
      <c r="J338" s="422" t="str">
        <f>IF('Mapa final SI'!AE341="","",'Mapa final SI'!AE341)</f>
        <v/>
      </c>
      <c r="K338" s="422" t="str">
        <f t="shared" si="5"/>
        <v/>
      </c>
      <c r="L338" s="422" t="str">
        <f>IF('Mapa final SI'!AH341="","",'Mapa final SI'!AH341)</f>
        <v/>
      </c>
      <c r="M338" s="346" t="str">
        <f>IF('Mapa final SI'!T341="","",'Mapa final SI'!T341)</f>
        <v/>
      </c>
      <c r="N338" s="417"/>
      <c r="O338" s="417"/>
      <c r="P338" s="417"/>
      <c r="Q338" s="415"/>
    </row>
    <row r="339" spans="1:17" ht="43.5" customHeight="1" x14ac:dyDescent="0.25">
      <c r="A339" s="118" t="s">
        <v>935</v>
      </c>
      <c r="B339" s="758"/>
      <c r="C339" s="760"/>
      <c r="D339" s="762"/>
      <c r="E339" s="760"/>
      <c r="F339" s="763"/>
      <c r="G339" s="763"/>
      <c r="H339" s="842"/>
      <c r="I339" s="422" t="str">
        <f>IF('Mapa final SI'!AC342="","",'Mapa final SI'!AC342)</f>
        <v/>
      </c>
      <c r="J339" s="422" t="str">
        <f>IF('Mapa final SI'!AE342="","",'Mapa final SI'!AE342)</f>
        <v/>
      </c>
      <c r="K339" s="422" t="str">
        <f t="shared" si="5"/>
        <v/>
      </c>
      <c r="L339" s="422" t="str">
        <f>IF('Mapa final SI'!AH342="","",'Mapa final SI'!AH342)</f>
        <v/>
      </c>
      <c r="M339" s="346" t="str">
        <f>IF('Mapa final SI'!T342="","",'Mapa final SI'!T342)</f>
        <v/>
      </c>
      <c r="N339" s="417"/>
      <c r="O339" s="417"/>
      <c r="P339" s="417"/>
      <c r="Q339" s="415"/>
    </row>
    <row r="340" spans="1:17" ht="43.5" customHeight="1" x14ac:dyDescent="0.25">
      <c r="A340" s="118" t="s">
        <v>936</v>
      </c>
      <c r="B340" s="757"/>
      <c r="C340" s="759" t="str">
        <f>IF('Mapa final SI'!G343="","",'Mapa final SI'!G343)</f>
        <v/>
      </c>
      <c r="D340" s="761"/>
      <c r="E340" s="759" t="str">
        <f>IF('Mapa final SI'!F343="","",'Mapa final SI'!F343)</f>
        <v/>
      </c>
      <c r="F340" s="841" t="str">
        <f>IF('Mapa final SI'!L343="","",'Mapa final SI'!L343)</f>
        <v/>
      </c>
      <c r="G340" s="841" t="str">
        <f>IF('Mapa final SI'!P343="","",'Mapa final SI'!P343)</f>
        <v/>
      </c>
      <c r="H340" s="930"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22" t="str">
        <f>IF('Mapa final SI'!AC343="","",'Mapa final SI'!AC343)</f>
        <v/>
      </c>
      <c r="J340" s="422" t="str">
        <f>IF('Mapa final SI'!AE343="","",'Mapa final SI'!AE343)</f>
        <v/>
      </c>
      <c r="K340" s="422" t="str">
        <f t="shared" si="5"/>
        <v/>
      </c>
      <c r="L340" s="422" t="str">
        <f>IF('Mapa final SI'!AH343="","",'Mapa final SI'!AH343)</f>
        <v/>
      </c>
      <c r="M340" s="346" t="str">
        <f>IF('Mapa final SI'!T343="","",'Mapa final SI'!T343)</f>
        <v/>
      </c>
      <c r="N340" s="417"/>
      <c r="O340" s="417"/>
      <c r="P340" s="417"/>
      <c r="Q340" s="415"/>
    </row>
    <row r="341" spans="1:17" ht="43.5" customHeight="1" x14ac:dyDescent="0.25">
      <c r="A341" s="118" t="s">
        <v>937</v>
      </c>
      <c r="B341" s="758"/>
      <c r="C341" s="760"/>
      <c r="D341" s="762"/>
      <c r="E341" s="760"/>
      <c r="F341" s="763"/>
      <c r="G341" s="763"/>
      <c r="H341" s="930"/>
      <c r="I341" s="422" t="str">
        <f>IF('Mapa final SI'!AC344="","",'Mapa final SI'!AC344)</f>
        <v/>
      </c>
      <c r="J341" s="422" t="str">
        <f>IF('Mapa final SI'!AE344="","",'Mapa final SI'!AE344)</f>
        <v/>
      </c>
      <c r="K341" s="422" t="str">
        <f t="shared" si="5"/>
        <v/>
      </c>
      <c r="L341" s="422" t="str">
        <f>IF('Mapa final SI'!AH344="","",'Mapa final SI'!AH344)</f>
        <v/>
      </c>
      <c r="M341" s="346" t="str">
        <f>IF('Mapa final SI'!T344="","",'Mapa final SI'!T344)</f>
        <v/>
      </c>
      <c r="N341" s="417"/>
      <c r="O341" s="417"/>
      <c r="P341" s="417"/>
      <c r="Q341" s="415"/>
    </row>
    <row r="342" spans="1:17" ht="43.5" customHeight="1" x14ac:dyDescent="0.25">
      <c r="A342" s="118" t="s">
        <v>938</v>
      </c>
      <c r="B342" s="758"/>
      <c r="C342" s="760"/>
      <c r="D342" s="762"/>
      <c r="E342" s="760"/>
      <c r="F342" s="763"/>
      <c r="G342" s="763"/>
      <c r="H342" s="930"/>
      <c r="I342" s="422" t="str">
        <f>IF('Mapa final SI'!AC345="","",'Mapa final SI'!AC345)</f>
        <v/>
      </c>
      <c r="J342" s="422" t="str">
        <f>IF('Mapa final SI'!AE345="","",'Mapa final SI'!AE345)</f>
        <v/>
      </c>
      <c r="K342" s="422" t="str">
        <f t="shared" si="5"/>
        <v/>
      </c>
      <c r="L342" s="422" t="str">
        <f>IF('Mapa final SI'!AH345="","",'Mapa final SI'!AH345)</f>
        <v/>
      </c>
      <c r="M342" s="346" t="str">
        <f>IF('Mapa final SI'!T345="","",'Mapa final SI'!T345)</f>
        <v/>
      </c>
      <c r="N342" s="417"/>
      <c r="O342" s="417"/>
      <c r="P342" s="417"/>
      <c r="Q342" s="415"/>
    </row>
    <row r="343" spans="1:17" ht="43.5" customHeight="1" x14ac:dyDescent="0.25">
      <c r="A343" s="118" t="s">
        <v>939</v>
      </c>
      <c r="B343" s="758"/>
      <c r="C343" s="760"/>
      <c r="D343" s="762"/>
      <c r="E343" s="760"/>
      <c r="F343" s="763"/>
      <c r="G343" s="763"/>
      <c r="H343" s="930"/>
      <c r="I343" s="422" t="str">
        <f>IF('Mapa final SI'!AC346="","",'Mapa final SI'!AC346)</f>
        <v/>
      </c>
      <c r="J343" s="422" t="str">
        <f>IF('Mapa final SI'!AE346="","",'Mapa final SI'!AE346)</f>
        <v/>
      </c>
      <c r="K343" s="422" t="str">
        <f t="shared" si="5"/>
        <v/>
      </c>
      <c r="L343" s="422" t="str">
        <f>IF('Mapa final SI'!AH346="","",'Mapa final SI'!AH346)</f>
        <v/>
      </c>
      <c r="M343" s="346" t="str">
        <f>IF('Mapa final SI'!T346="","",'Mapa final SI'!T346)</f>
        <v/>
      </c>
      <c r="N343" s="417"/>
      <c r="O343" s="417"/>
      <c r="P343" s="417"/>
      <c r="Q343" s="415"/>
    </row>
    <row r="344" spans="1:17" ht="43.5" customHeight="1" x14ac:dyDescent="0.25">
      <c r="A344" s="118" t="s">
        <v>940</v>
      </c>
      <c r="B344" s="758"/>
      <c r="C344" s="760"/>
      <c r="D344" s="762"/>
      <c r="E344" s="760"/>
      <c r="F344" s="763"/>
      <c r="G344" s="763"/>
      <c r="H344" s="930"/>
      <c r="I344" s="422" t="str">
        <f>IF('Mapa final SI'!AC347="","",'Mapa final SI'!AC347)</f>
        <v/>
      </c>
      <c r="J344" s="422" t="str">
        <f>IF('Mapa final SI'!AE347="","",'Mapa final SI'!AE347)</f>
        <v/>
      </c>
      <c r="K344" s="422" t="str">
        <f t="shared" si="5"/>
        <v/>
      </c>
      <c r="L344" s="422" t="str">
        <f>IF('Mapa final SI'!AH347="","",'Mapa final SI'!AH347)</f>
        <v/>
      </c>
      <c r="M344" s="346" t="str">
        <f>IF('Mapa final SI'!T347="","",'Mapa final SI'!T347)</f>
        <v/>
      </c>
      <c r="N344" s="417"/>
      <c r="O344" s="417"/>
      <c r="P344" s="417"/>
      <c r="Q344" s="415"/>
    </row>
    <row r="345" spans="1:17" ht="43.5" customHeight="1" x14ac:dyDescent="0.25">
      <c r="A345" s="118" t="s">
        <v>941</v>
      </c>
      <c r="B345" s="758"/>
      <c r="C345" s="760"/>
      <c r="D345" s="762"/>
      <c r="E345" s="760"/>
      <c r="F345" s="763"/>
      <c r="G345" s="763"/>
      <c r="H345" s="842"/>
      <c r="I345" s="422" t="str">
        <f>IF('Mapa final SI'!AC348="","",'Mapa final SI'!AC348)</f>
        <v/>
      </c>
      <c r="J345" s="422" t="str">
        <f>IF('Mapa final SI'!AE348="","",'Mapa final SI'!AE348)</f>
        <v/>
      </c>
      <c r="K345" s="422" t="str">
        <f t="shared" si="5"/>
        <v/>
      </c>
      <c r="L345" s="422" t="str">
        <f>IF('Mapa final SI'!AH348="","",'Mapa final SI'!AH348)</f>
        <v/>
      </c>
      <c r="M345" s="346" t="str">
        <f>IF('Mapa final SI'!T348="","",'Mapa final SI'!T348)</f>
        <v/>
      </c>
      <c r="N345" s="417"/>
      <c r="O345" s="417"/>
      <c r="P345" s="417"/>
      <c r="Q345" s="415"/>
    </row>
    <row r="346" spans="1:17" ht="43.5" customHeight="1" x14ac:dyDescent="0.25">
      <c r="A346" s="118" t="s">
        <v>942</v>
      </c>
      <c r="B346" s="757"/>
      <c r="C346" s="759" t="str">
        <f>IF('Mapa final SI'!G349="","",'Mapa final SI'!G349)</f>
        <v/>
      </c>
      <c r="D346" s="761"/>
      <c r="E346" s="759" t="str">
        <f>IF('Mapa final SI'!F349="","",'Mapa final SI'!F349)</f>
        <v/>
      </c>
      <c r="F346" s="841" t="str">
        <f>IF('Mapa final SI'!L349="","",'Mapa final SI'!L349)</f>
        <v/>
      </c>
      <c r="G346" s="841" t="str">
        <f>IF('Mapa final SI'!P349="","",'Mapa final SI'!P349)</f>
        <v/>
      </c>
      <c r="H346" s="930"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22" t="str">
        <f>IF('Mapa final SI'!AC349="","",'Mapa final SI'!AC349)</f>
        <v/>
      </c>
      <c r="J346" s="422" t="str">
        <f>IF('Mapa final SI'!AE349="","",'Mapa final SI'!AE349)</f>
        <v/>
      </c>
      <c r="K346" s="422" t="str">
        <f t="shared" si="5"/>
        <v/>
      </c>
      <c r="L346" s="422" t="str">
        <f>IF('Mapa final SI'!AH349="","",'Mapa final SI'!AH349)</f>
        <v/>
      </c>
      <c r="M346" s="346" t="str">
        <f>IF('Mapa final SI'!T349="","",'Mapa final SI'!T349)</f>
        <v/>
      </c>
      <c r="N346" s="417"/>
      <c r="O346" s="417"/>
      <c r="P346" s="417"/>
      <c r="Q346" s="415"/>
    </row>
    <row r="347" spans="1:17" ht="43.5" customHeight="1" x14ac:dyDescent="0.25">
      <c r="A347" s="118" t="s">
        <v>943</v>
      </c>
      <c r="B347" s="758"/>
      <c r="C347" s="760"/>
      <c r="D347" s="762"/>
      <c r="E347" s="760"/>
      <c r="F347" s="763"/>
      <c r="G347" s="763"/>
      <c r="H347" s="930"/>
      <c r="I347" s="422" t="str">
        <f>IF('Mapa final SI'!AC350="","",'Mapa final SI'!AC350)</f>
        <v/>
      </c>
      <c r="J347" s="422" t="str">
        <f>IF('Mapa final SI'!AE350="","",'Mapa final SI'!AE350)</f>
        <v/>
      </c>
      <c r="K347" s="422" t="str">
        <f t="shared" si="5"/>
        <v/>
      </c>
      <c r="L347" s="422" t="str">
        <f>IF('Mapa final SI'!AH350="","",'Mapa final SI'!AH350)</f>
        <v/>
      </c>
      <c r="M347" s="346" t="str">
        <f>IF('Mapa final SI'!T350="","",'Mapa final SI'!T350)</f>
        <v/>
      </c>
      <c r="N347" s="417"/>
      <c r="O347" s="417"/>
      <c r="P347" s="417"/>
      <c r="Q347" s="415"/>
    </row>
    <row r="348" spans="1:17" ht="43.5" customHeight="1" x14ac:dyDescent="0.25">
      <c r="A348" s="118" t="s">
        <v>944</v>
      </c>
      <c r="B348" s="758"/>
      <c r="C348" s="760"/>
      <c r="D348" s="762"/>
      <c r="E348" s="760"/>
      <c r="F348" s="763"/>
      <c r="G348" s="763"/>
      <c r="H348" s="930"/>
      <c r="I348" s="422" t="str">
        <f>IF('Mapa final SI'!AC351="","",'Mapa final SI'!AC351)</f>
        <v/>
      </c>
      <c r="J348" s="422" t="str">
        <f>IF('Mapa final SI'!AE351="","",'Mapa final SI'!AE351)</f>
        <v/>
      </c>
      <c r="K348" s="422" t="str">
        <f t="shared" si="5"/>
        <v/>
      </c>
      <c r="L348" s="422" t="str">
        <f>IF('Mapa final SI'!AH351="","",'Mapa final SI'!AH351)</f>
        <v/>
      </c>
      <c r="M348" s="346" t="str">
        <f>IF('Mapa final SI'!T351="","",'Mapa final SI'!T351)</f>
        <v/>
      </c>
      <c r="N348" s="417"/>
      <c r="O348" s="417"/>
      <c r="P348" s="417"/>
      <c r="Q348" s="415"/>
    </row>
    <row r="349" spans="1:17" ht="43.5" customHeight="1" x14ac:dyDescent="0.25">
      <c r="A349" s="118" t="s">
        <v>945</v>
      </c>
      <c r="B349" s="758"/>
      <c r="C349" s="760"/>
      <c r="D349" s="762"/>
      <c r="E349" s="760"/>
      <c r="F349" s="763"/>
      <c r="G349" s="763"/>
      <c r="H349" s="930"/>
      <c r="I349" s="422" t="str">
        <f>IF('Mapa final SI'!AC352="","",'Mapa final SI'!AC352)</f>
        <v/>
      </c>
      <c r="J349" s="422" t="str">
        <f>IF('Mapa final SI'!AE352="","",'Mapa final SI'!AE352)</f>
        <v/>
      </c>
      <c r="K349" s="422" t="str">
        <f t="shared" si="5"/>
        <v/>
      </c>
      <c r="L349" s="422" t="str">
        <f>IF('Mapa final SI'!AH352="","",'Mapa final SI'!AH352)</f>
        <v/>
      </c>
      <c r="M349" s="346" t="str">
        <f>IF('Mapa final SI'!T352="","",'Mapa final SI'!T352)</f>
        <v/>
      </c>
      <c r="N349" s="417"/>
      <c r="O349" s="417"/>
      <c r="P349" s="417"/>
      <c r="Q349" s="415"/>
    </row>
    <row r="350" spans="1:17" ht="43.5" customHeight="1" x14ac:dyDescent="0.25">
      <c r="A350" s="118" t="s">
        <v>946</v>
      </c>
      <c r="B350" s="758"/>
      <c r="C350" s="760"/>
      <c r="D350" s="762"/>
      <c r="E350" s="760"/>
      <c r="F350" s="763"/>
      <c r="G350" s="763"/>
      <c r="H350" s="930"/>
      <c r="I350" s="422" t="str">
        <f>IF('Mapa final SI'!AC353="","",'Mapa final SI'!AC353)</f>
        <v/>
      </c>
      <c r="J350" s="422" t="str">
        <f>IF('Mapa final SI'!AE353="","",'Mapa final SI'!AE353)</f>
        <v/>
      </c>
      <c r="K350" s="422" t="str">
        <f t="shared" si="5"/>
        <v/>
      </c>
      <c r="L350" s="422" t="str">
        <f>IF('Mapa final SI'!AH353="","",'Mapa final SI'!AH353)</f>
        <v/>
      </c>
      <c r="M350" s="346" t="str">
        <f>IF('Mapa final SI'!T353="","",'Mapa final SI'!T353)</f>
        <v/>
      </c>
      <c r="N350" s="417"/>
      <c r="O350" s="417"/>
      <c r="P350" s="417"/>
      <c r="Q350" s="415"/>
    </row>
    <row r="351" spans="1:17" ht="43.5" customHeight="1" x14ac:dyDescent="0.25">
      <c r="A351" s="118" t="s">
        <v>947</v>
      </c>
      <c r="B351" s="758"/>
      <c r="C351" s="760"/>
      <c r="D351" s="762"/>
      <c r="E351" s="760"/>
      <c r="F351" s="763"/>
      <c r="G351" s="763"/>
      <c r="H351" s="842"/>
      <c r="I351" s="422" t="str">
        <f>IF('Mapa final SI'!AC354="","",'Mapa final SI'!AC354)</f>
        <v/>
      </c>
      <c r="J351" s="422" t="str">
        <f>IF('Mapa final SI'!AE354="","",'Mapa final SI'!AE354)</f>
        <v/>
      </c>
      <c r="K351" s="422" t="str">
        <f t="shared" si="5"/>
        <v/>
      </c>
      <c r="L351" s="422" t="str">
        <f>IF('Mapa final SI'!AH354="","",'Mapa final SI'!AH354)</f>
        <v/>
      </c>
      <c r="M351" s="346" t="str">
        <f>IF('Mapa final SI'!T354="","",'Mapa final SI'!T354)</f>
        <v/>
      </c>
      <c r="N351" s="417"/>
      <c r="O351" s="417"/>
      <c r="P351" s="417"/>
      <c r="Q351" s="415"/>
    </row>
    <row r="352" spans="1:17" ht="43.5" customHeight="1" x14ac:dyDescent="0.25">
      <c r="A352" s="118" t="s">
        <v>948</v>
      </c>
      <c r="B352" s="757"/>
      <c r="C352" s="759" t="str">
        <f>IF('Mapa final SI'!G355="","",'Mapa final SI'!G355)</f>
        <v/>
      </c>
      <c r="D352" s="761"/>
      <c r="E352" s="759" t="str">
        <f>IF('Mapa final SI'!F355="","",'Mapa final SI'!F355)</f>
        <v/>
      </c>
      <c r="F352" s="841" t="str">
        <f>IF('Mapa final SI'!L355="","",'Mapa final SI'!L355)</f>
        <v/>
      </c>
      <c r="G352" s="841" t="str">
        <f>IF('Mapa final SI'!P355="","",'Mapa final SI'!P355)</f>
        <v/>
      </c>
      <c r="H352" s="930"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22" t="str">
        <f>IF('Mapa final SI'!AC355="","",'Mapa final SI'!AC355)</f>
        <v/>
      </c>
      <c r="J352" s="422" t="str">
        <f>IF('Mapa final SI'!AE355="","",'Mapa final SI'!AE355)</f>
        <v/>
      </c>
      <c r="K352" s="422" t="str">
        <f t="shared" si="5"/>
        <v/>
      </c>
      <c r="L352" s="422" t="str">
        <f>IF('Mapa final SI'!AH355="","",'Mapa final SI'!AH355)</f>
        <v/>
      </c>
      <c r="M352" s="346" t="str">
        <f>IF('Mapa final SI'!T355="","",'Mapa final SI'!T355)</f>
        <v/>
      </c>
      <c r="N352" s="417"/>
      <c r="O352" s="417"/>
      <c r="P352" s="417"/>
      <c r="Q352" s="415"/>
    </row>
    <row r="353" spans="1:17" ht="43.5" customHeight="1" x14ac:dyDescent="0.25">
      <c r="A353" s="118" t="s">
        <v>949</v>
      </c>
      <c r="B353" s="758"/>
      <c r="C353" s="760"/>
      <c r="D353" s="762"/>
      <c r="E353" s="760"/>
      <c r="F353" s="763"/>
      <c r="G353" s="763"/>
      <c r="H353" s="930"/>
      <c r="I353" s="422" t="str">
        <f>IF('Mapa final SI'!AC356="","",'Mapa final SI'!AC356)</f>
        <v/>
      </c>
      <c r="J353" s="422" t="str">
        <f>IF('Mapa final SI'!AE356="","",'Mapa final SI'!AE356)</f>
        <v/>
      </c>
      <c r="K353" s="422" t="str">
        <f t="shared" si="5"/>
        <v/>
      </c>
      <c r="L353" s="422" t="str">
        <f>IF('Mapa final SI'!AH356="","",'Mapa final SI'!AH356)</f>
        <v/>
      </c>
      <c r="M353" s="346" t="str">
        <f>IF('Mapa final SI'!T356="","",'Mapa final SI'!T356)</f>
        <v/>
      </c>
      <c r="N353" s="417"/>
      <c r="O353" s="417"/>
      <c r="P353" s="417"/>
      <c r="Q353" s="415"/>
    </row>
    <row r="354" spans="1:17" ht="43.5" customHeight="1" x14ac:dyDescent="0.25">
      <c r="A354" s="118" t="s">
        <v>950</v>
      </c>
      <c r="B354" s="758"/>
      <c r="C354" s="760"/>
      <c r="D354" s="762"/>
      <c r="E354" s="760"/>
      <c r="F354" s="763"/>
      <c r="G354" s="763"/>
      <c r="H354" s="930"/>
      <c r="I354" s="422" t="str">
        <f>IF('Mapa final SI'!AC357="","",'Mapa final SI'!AC357)</f>
        <v/>
      </c>
      <c r="J354" s="422" t="str">
        <f>IF('Mapa final SI'!AE357="","",'Mapa final SI'!AE357)</f>
        <v/>
      </c>
      <c r="K354" s="422" t="str">
        <f t="shared" si="5"/>
        <v/>
      </c>
      <c r="L354" s="422" t="str">
        <f>IF('Mapa final SI'!AH357="","",'Mapa final SI'!AH357)</f>
        <v/>
      </c>
      <c r="M354" s="346" t="str">
        <f>IF('Mapa final SI'!T357="","",'Mapa final SI'!T357)</f>
        <v/>
      </c>
      <c r="N354" s="417"/>
      <c r="O354" s="417"/>
      <c r="P354" s="417"/>
      <c r="Q354" s="415"/>
    </row>
    <row r="355" spans="1:17" ht="43.5" customHeight="1" x14ac:dyDescent="0.25">
      <c r="A355" s="118" t="s">
        <v>951</v>
      </c>
      <c r="B355" s="758"/>
      <c r="C355" s="760"/>
      <c r="D355" s="762"/>
      <c r="E355" s="760"/>
      <c r="F355" s="763"/>
      <c r="G355" s="763"/>
      <c r="H355" s="930"/>
      <c r="I355" s="422" t="str">
        <f>IF('Mapa final SI'!AC358="","",'Mapa final SI'!AC358)</f>
        <v/>
      </c>
      <c r="J355" s="422" t="str">
        <f>IF('Mapa final SI'!AE358="","",'Mapa final SI'!AE358)</f>
        <v/>
      </c>
      <c r="K355" s="422" t="str">
        <f t="shared" si="5"/>
        <v/>
      </c>
      <c r="L355" s="422" t="str">
        <f>IF('Mapa final SI'!AH358="","",'Mapa final SI'!AH358)</f>
        <v/>
      </c>
      <c r="M355" s="346" t="str">
        <f>IF('Mapa final SI'!T358="","",'Mapa final SI'!T358)</f>
        <v/>
      </c>
      <c r="N355" s="417"/>
      <c r="O355" s="417"/>
      <c r="P355" s="417"/>
      <c r="Q355" s="415"/>
    </row>
    <row r="356" spans="1:17" ht="43.5" customHeight="1" x14ac:dyDescent="0.25">
      <c r="A356" s="118" t="s">
        <v>952</v>
      </c>
      <c r="B356" s="758"/>
      <c r="C356" s="760"/>
      <c r="D356" s="762"/>
      <c r="E356" s="760"/>
      <c r="F356" s="763"/>
      <c r="G356" s="763"/>
      <c r="H356" s="930"/>
      <c r="I356" s="422" t="str">
        <f>IF('Mapa final SI'!AC359="","",'Mapa final SI'!AC359)</f>
        <v/>
      </c>
      <c r="J356" s="422" t="str">
        <f>IF('Mapa final SI'!AE359="","",'Mapa final SI'!AE359)</f>
        <v/>
      </c>
      <c r="K356" s="422" t="str">
        <f t="shared" si="5"/>
        <v/>
      </c>
      <c r="L356" s="422" t="str">
        <f>IF('Mapa final SI'!AH359="","",'Mapa final SI'!AH359)</f>
        <v/>
      </c>
      <c r="M356" s="346" t="str">
        <f>IF('Mapa final SI'!T359="","",'Mapa final SI'!T359)</f>
        <v/>
      </c>
      <c r="N356" s="417"/>
      <c r="O356" s="417"/>
      <c r="P356" s="417"/>
      <c r="Q356" s="415"/>
    </row>
    <row r="357" spans="1:17" ht="43.5" customHeight="1" x14ac:dyDescent="0.25">
      <c r="A357" s="118" t="s">
        <v>953</v>
      </c>
      <c r="B357" s="758"/>
      <c r="C357" s="760"/>
      <c r="D357" s="762"/>
      <c r="E357" s="760"/>
      <c r="F357" s="763"/>
      <c r="G357" s="763"/>
      <c r="H357" s="842"/>
      <c r="I357" s="422" t="str">
        <f>IF('Mapa final SI'!AC360="","",'Mapa final SI'!AC360)</f>
        <v/>
      </c>
      <c r="J357" s="422" t="str">
        <f>IF('Mapa final SI'!AE360="","",'Mapa final SI'!AE360)</f>
        <v/>
      </c>
      <c r="K357" s="422" t="str">
        <f t="shared" si="5"/>
        <v/>
      </c>
      <c r="L357" s="422" t="str">
        <f>IF('Mapa final SI'!AH360="","",'Mapa final SI'!AH360)</f>
        <v/>
      </c>
      <c r="M357" s="346" t="str">
        <f>IF('Mapa final SI'!T360="","",'Mapa final SI'!T360)</f>
        <v/>
      </c>
      <c r="N357" s="417"/>
      <c r="O357" s="417"/>
      <c r="P357" s="417"/>
      <c r="Q357" s="415"/>
    </row>
    <row r="358" spans="1:17" ht="43.5" customHeight="1" x14ac:dyDescent="0.25">
      <c r="A358" s="118" t="s">
        <v>954</v>
      </c>
      <c r="B358" s="757"/>
      <c r="C358" s="759" t="str">
        <f>IF('Mapa final SI'!G361="","",'Mapa final SI'!G361)</f>
        <v/>
      </c>
      <c r="D358" s="761"/>
      <c r="E358" s="759" t="str">
        <f>IF('Mapa final SI'!F361="","",'Mapa final SI'!F361)</f>
        <v/>
      </c>
      <c r="F358" s="841" t="str">
        <f>IF('Mapa final SI'!L361="","",'Mapa final SI'!L361)</f>
        <v/>
      </c>
      <c r="G358" s="841" t="str">
        <f>IF('Mapa final SI'!P361="","",'Mapa final SI'!P361)</f>
        <v/>
      </c>
      <c r="H358" s="930"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22" t="str">
        <f>IF('Mapa final SI'!AC361="","",'Mapa final SI'!AC361)</f>
        <v/>
      </c>
      <c r="J358" s="422" t="str">
        <f>IF('Mapa final SI'!AE361="","",'Mapa final SI'!AE361)</f>
        <v/>
      </c>
      <c r="K358" s="422" t="str">
        <f t="shared" si="5"/>
        <v/>
      </c>
      <c r="L358" s="422" t="str">
        <f>IF('Mapa final SI'!AH361="","",'Mapa final SI'!AH361)</f>
        <v/>
      </c>
      <c r="M358" s="346" t="str">
        <f>IF('Mapa final SI'!T361="","",'Mapa final SI'!T361)</f>
        <v/>
      </c>
      <c r="N358" s="417"/>
      <c r="O358" s="417"/>
      <c r="P358" s="417"/>
      <c r="Q358" s="415"/>
    </row>
    <row r="359" spans="1:17" ht="43.5" customHeight="1" x14ac:dyDescent="0.25">
      <c r="A359" s="118" t="s">
        <v>955</v>
      </c>
      <c r="B359" s="758"/>
      <c r="C359" s="760"/>
      <c r="D359" s="762"/>
      <c r="E359" s="760"/>
      <c r="F359" s="763"/>
      <c r="G359" s="763"/>
      <c r="H359" s="930"/>
      <c r="I359" s="422" t="str">
        <f>IF('Mapa final SI'!AC362="","",'Mapa final SI'!AC362)</f>
        <v/>
      </c>
      <c r="J359" s="422" t="str">
        <f>IF('Mapa final SI'!AE362="","",'Mapa final SI'!AE362)</f>
        <v/>
      </c>
      <c r="K359" s="422" t="str">
        <f t="shared" si="5"/>
        <v/>
      </c>
      <c r="L359" s="422" t="str">
        <f>IF('Mapa final SI'!AH362="","",'Mapa final SI'!AH362)</f>
        <v/>
      </c>
      <c r="M359" s="346" t="str">
        <f>IF('Mapa final SI'!T362="","",'Mapa final SI'!T362)</f>
        <v/>
      </c>
      <c r="N359" s="417"/>
      <c r="O359" s="417"/>
      <c r="P359" s="417"/>
      <c r="Q359" s="415"/>
    </row>
    <row r="360" spans="1:17" ht="51.75" customHeight="1" x14ac:dyDescent="0.25">
      <c r="A360" s="118" t="s">
        <v>956</v>
      </c>
      <c r="B360" s="758"/>
      <c r="C360" s="760"/>
      <c r="D360" s="762"/>
      <c r="E360" s="760"/>
      <c r="F360" s="763"/>
      <c r="G360" s="763"/>
      <c r="H360" s="930"/>
      <c r="I360" s="422" t="str">
        <f>IF('Mapa final SI'!AC363="","",'Mapa final SI'!AC363)</f>
        <v/>
      </c>
      <c r="J360" s="422" t="str">
        <f>IF('Mapa final SI'!AE363="","",'Mapa final SI'!AE363)</f>
        <v/>
      </c>
      <c r="K360" s="422" t="str">
        <f t="shared" si="5"/>
        <v/>
      </c>
      <c r="L360" s="422" t="str">
        <f>IF('Mapa final SI'!AH363="","",'Mapa final SI'!AH363)</f>
        <v/>
      </c>
      <c r="M360" s="346" t="str">
        <f>IF('Mapa final SI'!T363="","",'Mapa final SI'!T363)</f>
        <v/>
      </c>
      <c r="N360" s="417"/>
      <c r="O360" s="417"/>
      <c r="P360" s="417"/>
      <c r="Q360" s="415"/>
    </row>
    <row r="361" spans="1:17" ht="51.75" customHeight="1" x14ac:dyDescent="0.25">
      <c r="A361" s="118" t="s">
        <v>957</v>
      </c>
      <c r="B361" s="758"/>
      <c r="C361" s="760"/>
      <c r="D361" s="762"/>
      <c r="E361" s="760"/>
      <c r="F361" s="763"/>
      <c r="G361" s="763"/>
      <c r="H361" s="930"/>
      <c r="I361" s="422" t="str">
        <f>IF('Mapa final SI'!AC364="","",'Mapa final SI'!AC364)</f>
        <v/>
      </c>
      <c r="J361" s="422" t="str">
        <f>IF('Mapa final SI'!AE364="","",'Mapa final SI'!AE364)</f>
        <v/>
      </c>
      <c r="K361" s="422" t="str">
        <f t="shared" si="5"/>
        <v/>
      </c>
      <c r="L361" s="422" t="str">
        <f>IF('Mapa final SI'!AH364="","",'Mapa final SI'!AH364)</f>
        <v/>
      </c>
      <c r="M361" s="346" t="str">
        <f>IF('Mapa final SI'!T364="","",'Mapa final SI'!T364)</f>
        <v/>
      </c>
      <c r="N361" s="417"/>
      <c r="O361" s="417"/>
      <c r="P361" s="417"/>
      <c r="Q361" s="415"/>
    </row>
    <row r="362" spans="1:17" ht="51.75" customHeight="1" x14ac:dyDescent="0.25">
      <c r="A362" s="118" t="s">
        <v>958</v>
      </c>
      <c r="B362" s="758"/>
      <c r="C362" s="760"/>
      <c r="D362" s="762"/>
      <c r="E362" s="760"/>
      <c r="F362" s="763"/>
      <c r="G362" s="763"/>
      <c r="H362" s="930"/>
      <c r="I362" s="422" t="str">
        <f>IF('Mapa final SI'!AC365="","",'Mapa final SI'!AC365)</f>
        <v/>
      </c>
      <c r="J362" s="422" t="str">
        <f>IF('Mapa final SI'!AE365="","",'Mapa final SI'!AE365)</f>
        <v/>
      </c>
      <c r="K362" s="422" t="str">
        <f t="shared" si="5"/>
        <v/>
      </c>
      <c r="L362" s="422" t="str">
        <f>IF('Mapa final SI'!AH365="","",'Mapa final SI'!AH365)</f>
        <v/>
      </c>
      <c r="M362" s="346" t="str">
        <f>IF('Mapa final SI'!T365="","",'Mapa final SI'!T365)</f>
        <v/>
      </c>
      <c r="N362" s="417"/>
      <c r="O362" s="417"/>
      <c r="P362" s="417"/>
      <c r="Q362" s="415"/>
    </row>
    <row r="363" spans="1:17" ht="51.75" customHeight="1" x14ac:dyDescent="0.25">
      <c r="A363" s="118" t="s">
        <v>959</v>
      </c>
      <c r="B363" s="758"/>
      <c r="C363" s="760"/>
      <c r="D363" s="762"/>
      <c r="E363" s="760"/>
      <c r="F363" s="763"/>
      <c r="G363" s="763"/>
      <c r="H363" s="842"/>
      <c r="I363" s="422" t="str">
        <f>IF('Mapa final SI'!AC366="","",'Mapa final SI'!AC366)</f>
        <v/>
      </c>
      <c r="J363" s="422" t="str">
        <f>IF('Mapa final SI'!AE366="","",'Mapa final SI'!AE366)</f>
        <v/>
      </c>
      <c r="K363" s="422" t="str">
        <f t="shared" si="5"/>
        <v/>
      </c>
      <c r="L363" s="422" t="str">
        <f>IF('Mapa final SI'!AH366="","",'Mapa final SI'!AH366)</f>
        <v/>
      </c>
      <c r="M363" s="346" t="str">
        <f>IF('Mapa final SI'!T366="","",'Mapa final SI'!T366)</f>
        <v/>
      </c>
      <c r="N363" s="417"/>
      <c r="O363" s="417"/>
      <c r="P363" s="417"/>
      <c r="Q363" s="415"/>
    </row>
    <row r="364" spans="1:17" ht="51.75" customHeight="1" x14ac:dyDescent="0.25">
      <c r="A364" s="118" t="s">
        <v>960</v>
      </c>
      <c r="B364" s="757"/>
      <c r="C364" s="759" t="str">
        <f>IF('Mapa final SI'!G367="","",'Mapa final SI'!G367)</f>
        <v/>
      </c>
      <c r="D364" s="761"/>
      <c r="E364" s="759" t="str">
        <f>IF('Mapa final SI'!F367="","",'Mapa final SI'!F367)</f>
        <v/>
      </c>
      <c r="F364" s="841" t="str">
        <f>IF('Mapa final SI'!L367="","",'Mapa final SI'!L367)</f>
        <v/>
      </c>
      <c r="G364" s="841" t="str">
        <f>IF('Mapa final SI'!P367="","",'Mapa final SI'!P367)</f>
        <v/>
      </c>
      <c r="H364" s="930"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22" t="str">
        <f>IF('Mapa final SI'!AC367="","",'Mapa final SI'!AC367)</f>
        <v/>
      </c>
      <c r="J364" s="422" t="str">
        <f>IF('Mapa final SI'!AE367="","",'Mapa final SI'!AE367)</f>
        <v/>
      </c>
      <c r="K364" s="422" t="str">
        <f t="shared" si="5"/>
        <v/>
      </c>
      <c r="L364" s="422" t="str">
        <f>IF('Mapa final SI'!AH367="","",'Mapa final SI'!AH367)</f>
        <v/>
      </c>
      <c r="M364" s="346" t="str">
        <f>IF('Mapa final SI'!T367="","",'Mapa final SI'!T367)</f>
        <v/>
      </c>
      <c r="N364" s="417"/>
      <c r="O364" s="417"/>
      <c r="P364" s="417"/>
      <c r="Q364" s="415"/>
    </row>
    <row r="365" spans="1:17" ht="51.75" customHeight="1" x14ac:dyDescent="0.25">
      <c r="A365" s="118" t="s">
        <v>961</v>
      </c>
      <c r="B365" s="758"/>
      <c r="C365" s="760"/>
      <c r="D365" s="762"/>
      <c r="E365" s="760"/>
      <c r="F365" s="763"/>
      <c r="G365" s="763"/>
      <c r="H365" s="930"/>
      <c r="I365" s="422" t="str">
        <f>IF('Mapa final SI'!AC368="","",'Mapa final SI'!AC368)</f>
        <v/>
      </c>
      <c r="J365" s="422" t="str">
        <f>IF('Mapa final SI'!AE368="","",'Mapa final SI'!AE368)</f>
        <v/>
      </c>
      <c r="K365" s="422" t="str">
        <f t="shared" si="5"/>
        <v/>
      </c>
      <c r="L365" s="422" t="str">
        <f>IF('Mapa final SI'!AH368="","",'Mapa final SI'!AH368)</f>
        <v/>
      </c>
      <c r="M365" s="346" t="str">
        <f>IF('Mapa final SI'!T368="","",'Mapa final SI'!T368)</f>
        <v/>
      </c>
      <c r="N365" s="417"/>
      <c r="O365" s="417"/>
      <c r="P365" s="417"/>
      <c r="Q365" s="415"/>
    </row>
    <row r="366" spans="1:17" ht="51.75" customHeight="1" x14ac:dyDescent="0.25">
      <c r="A366" s="118" t="s">
        <v>962</v>
      </c>
      <c r="B366" s="758"/>
      <c r="C366" s="760"/>
      <c r="D366" s="762"/>
      <c r="E366" s="760"/>
      <c r="F366" s="763"/>
      <c r="G366" s="763"/>
      <c r="H366" s="930"/>
      <c r="I366" s="422" t="str">
        <f>IF('Mapa final SI'!AC369="","",'Mapa final SI'!AC369)</f>
        <v/>
      </c>
      <c r="J366" s="422" t="str">
        <f>IF('Mapa final SI'!AE369="","",'Mapa final SI'!AE369)</f>
        <v/>
      </c>
      <c r="K366" s="422" t="str">
        <f t="shared" si="5"/>
        <v/>
      </c>
      <c r="L366" s="422" t="str">
        <f>IF('Mapa final SI'!AH369="","",'Mapa final SI'!AH369)</f>
        <v/>
      </c>
      <c r="M366" s="346" t="str">
        <f>IF('Mapa final SI'!T369="","",'Mapa final SI'!T369)</f>
        <v/>
      </c>
      <c r="N366" s="417"/>
      <c r="O366" s="417"/>
      <c r="P366" s="417"/>
      <c r="Q366" s="415"/>
    </row>
    <row r="367" spans="1:17" ht="51.75" customHeight="1" x14ac:dyDescent="0.25">
      <c r="A367" s="118" t="s">
        <v>963</v>
      </c>
      <c r="B367" s="758"/>
      <c r="C367" s="760"/>
      <c r="D367" s="762"/>
      <c r="E367" s="760"/>
      <c r="F367" s="763"/>
      <c r="G367" s="763"/>
      <c r="H367" s="930"/>
      <c r="I367" s="422" t="str">
        <f>IF('Mapa final SI'!AC370="","",'Mapa final SI'!AC370)</f>
        <v/>
      </c>
      <c r="J367" s="422" t="str">
        <f>IF('Mapa final SI'!AE370="","",'Mapa final SI'!AE370)</f>
        <v/>
      </c>
      <c r="K367" s="422" t="str">
        <f t="shared" si="5"/>
        <v/>
      </c>
      <c r="L367" s="422" t="str">
        <f>IF('Mapa final SI'!AH370="","",'Mapa final SI'!AH370)</f>
        <v/>
      </c>
      <c r="M367" s="346" t="str">
        <f>IF('Mapa final SI'!T370="","",'Mapa final SI'!T370)</f>
        <v/>
      </c>
      <c r="N367" s="417"/>
      <c r="O367" s="417"/>
      <c r="P367" s="417"/>
      <c r="Q367" s="415"/>
    </row>
    <row r="368" spans="1:17" ht="51.75" customHeight="1" x14ac:dyDescent="0.25">
      <c r="A368" s="118" t="s">
        <v>964</v>
      </c>
      <c r="B368" s="758"/>
      <c r="C368" s="760"/>
      <c r="D368" s="762"/>
      <c r="E368" s="760"/>
      <c r="F368" s="763"/>
      <c r="G368" s="763"/>
      <c r="H368" s="930"/>
      <c r="I368" s="422" t="str">
        <f>IF('Mapa final SI'!AC371="","",'Mapa final SI'!AC371)</f>
        <v/>
      </c>
      <c r="J368" s="422" t="str">
        <f>IF('Mapa final SI'!AE371="","",'Mapa final SI'!AE371)</f>
        <v/>
      </c>
      <c r="K368" s="422" t="str">
        <f t="shared" si="5"/>
        <v/>
      </c>
      <c r="L368" s="422" t="str">
        <f>IF('Mapa final SI'!AH371="","",'Mapa final SI'!AH371)</f>
        <v/>
      </c>
      <c r="M368" s="346" t="str">
        <f>IF('Mapa final SI'!T371="","",'Mapa final SI'!T371)</f>
        <v/>
      </c>
      <c r="N368" s="417"/>
      <c r="O368" s="417"/>
      <c r="P368" s="417"/>
      <c r="Q368" s="415"/>
    </row>
    <row r="369" spans="1:17" ht="51.75" customHeight="1" x14ac:dyDescent="0.25">
      <c r="A369" s="118" t="s">
        <v>965</v>
      </c>
      <c r="B369" s="758"/>
      <c r="C369" s="760"/>
      <c r="D369" s="762"/>
      <c r="E369" s="760"/>
      <c r="F369" s="763"/>
      <c r="G369" s="763"/>
      <c r="H369" s="842"/>
      <c r="I369" s="422" t="str">
        <f>IF('Mapa final SI'!AC372="","",'Mapa final SI'!AC372)</f>
        <v/>
      </c>
      <c r="J369" s="422" t="str">
        <f>IF('Mapa final SI'!AE372="","",'Mapa final SI'!AE372)</f>
        <v/>
      </c>
      <c r="K369" s="422" t="str">
        <f t="shared" si="5"/>
        <v/>
      </c>
      <c r="L369" s="422" t="str">
        <f>IF('Mapa final SI'!AH372="","",'Mapa final SI'!AH372)</f>
        <v/>
      </c>
      <c r="M369" s="346" t="str">
        <f>IF('Mapa final SI'!T372="","",'Mapa final SI'!T372)</f>
        <v/>
      </c>
      <c r="N369" s="417"/>
      <c r="O369" s="417"/>
      <c r="P369" s="417"/>
      <c r="Q369" s="415"/>
    </row>
    <row r="370" spans="1:17" ht="51.75" customHeight="1" x14ac:dyDescent="0.25">
      <c r="A370" s="118" t="s">
        <v>966</v>
      </c>
      <c r="B370" s="757"/>
      <c r="C370" s="759" t="str">
        <f>IF('Mapa final SI'!G373="","",'Mapa final SI'!G373)</f>
        <v/>
      </c>
      <c r="D370" s="761"/>
      <c r="E370" s="759" t="str">
        <f>IF('Mapa final SI'!F373="","",'Mapa final SI'!F373)</f>
        <v/>
      </c>
      <c r="F370" s="841" t="str">
        <f>IF('Mapa final SI'!L373="","",'Mapa final SI'!L373)</f>
        <v/>
      </c>
      <c r="G370" s="841" t="str">
        <f>IF('Mapa final SI'!P373="","",'Mapa final SI'!P373)</f>
        <v/>
      </c>
      <c r="H370" s="930"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22" t="str">
        <f>IF('Mapa final SI'!AC373="","",'Mapa final SI'!AC373)</f>
        <v/>
      </c>
      <c r="J370" s="422" t="str">
        <f>IF('Mapa final SI'!AE373="","",'Mapa final SI'!AE373)</f>
        <v/>
      </c>
      <c r="K370" s="422" t="str">
        <f t="shared" si="5"/>
        <v/>
      </c>
      <c r="L370" s="422" t="str">
        <f>IF('Mapa final SI'!AH373="","",'Mapa final SI'!AH373)</f>
        <v/>
      </c>
      <c r="M370" s="346" t="str">
        <f>IF('Mapa final SI'!T373="","",'Mapa final SI'!T373)</f>
        <v/>
      </c>
      <c r="N370" s="417"/>
      <c r="O370" s="417"/>
      <c r="P370" s="417"/>
      <c r="Q370" s="415"/>
    </row>
    <row r="371" spans="1:17" ht="51.75" customHeight="1" x14ac:dyDescent="0.25">
      <c r="A371" s="118" t="s">
        <v>967</v>
      </c>
      <c r="B371" s="758"/>
      <c r="C371" s="760"/>
      <c r="D371" s="762"/>
      <c r="E371" s="760"/>
      <c r="F371" s="763"/>
      <c r="G371" s="763"/>
      <c r="H371" s="930"/>
      <c r="I371" s="422" t="str">
        <f>IF('Mapa final SI'!AC374="","",'Mapa final SI'!AC374)</f>
        <v/>
      </c>
      <c r="J371" s="422" t="str">
        <f>IF('Mapa final SI'!AE374="","",'Mapa final SI'!AE374)</f>
        <v/>
      </c>
      <c r="K371" s="422" t="str">
        <f t="shared" si="5"/>
        <v/>
      </c>
      <c r="L371" s="422" t="str">
        <f>IF('Mapa final SI'!AH374="","",'Mapa final SI'!AH374)</f>
        <v/>
      </c>
      <c r="M371" s="346" t="str">
        <f>IF('Mapa final SI'!T374="","",'Mapa final SI'!T374)</f>
        <v/>
      </c>
      <c r="N371" s="417"/>
      <c r="O371" s="417"/>
      <c r="P371" s="417"/>
      <c r="Q371" s="415"/>
    </row>
    <row r="372" spans="1:17" ht="51.75" customHeight="1" x14ac:dyDescent="0.25">
      <c r="A372" s="118" t="s">
        <v>968</v>
      </c>
      <c r="B372" s="758"/>
      <c r="C372" s="760"/>
      <c r="D372" s="762"/>
      <c r="E372" s="760"/>
      <c r="F372" s="763"/>
      <c r="G372" s="763"/>
      <c r="H372" s="930"/>
      <c r="I372" s="422" t="str">
        <f>IF('Mapa final SI'!AC375="","",'Mapa final SI'!AC375)</f>
        <v/>
      </c>
      <c r="J372" s="422" t="str">
        <f>IF('Mapa final SI'!AE375="","",'Mapa final SI'!AE375)</f>
        <v/>
      </c>
      <c r="K372" s="422" t="str">
        <f t="shared" si="5"/>
        <v/>
      </c>
      <c r="L372" s="422" t="str">
        <f>IF('Mapa final SI'!AH375="","",'Mapa final SI'!AH375)</f>
        <v/>
      </c>
      <c r="M372" s="346" t="str">
        <f>IF('Mapa final SI'!T375="","",'Mapa final SI'!T375)</f>
        <v/>
      </c>
      <c r="N372" s="417"/>
      <c r="O372" s="417"/>
      <c r="P372" s="417"/>
      <c r="Q372" s="415"/>
    </row>
    <row r="373" spans="1:17" ht="51.75" customHeight="1" x14ac:dyDescent="0.25">
      <c r="A373" s="118" t="s">
        <v>969</v>
      </c>
      <c r="B373" s="758"/>
      <c r="C373" s="760"/>
      <c r="D373" s="762"/>
      <c r="E373" s="760"/>
      <c r="F373" s="763"/>
      <c r="G373" s="763"/>
      <c r="H373" s="930"/>
      <c r="I373" s="422" t="str">
        <f>IF('Mapa final SI'!AC376="","",'Mapa final SI'!AC376)</f>
        <v/>
      </c>
      <c r="J373" s="422" t="str">
        <f>IF('Mapa final SI'!AE376="","",'Mapa final SI'!AE376)</f>
        <v/>
      </c>
      <c r="K373" s="422" t="str">
        <f t="shared" si="5"/>
        <v/>
      </c>
      <c r="L373" s="422" t="str">
        <f>IF('Mapa final SI'!AH376="","",'Mapa final SI'!AH376)</f>
        <v/>
      </c>
      <c r="M373" s="346" t="str">
        <f>IF('Mapa final SI'!T376="","",'Mapa final SI'!T376)</f>
        <v/>
      </c>
      <c r="N373" s="417"/>
      <c r="O373" s="417"/>
      <c r="P373" s="417"/>
      <c r="Q373" s="415"/>
    </row>
    <row r="374" spans="1:17" ht="51.75" customHeight="1" x14ac:dyDescent="0.25">
      <c r="A374" s="118" t="s">
        <v>970</v>
      </c>
      <c r="B374" s="758"/>
      <c r="C374" s="760"/>
      <c r="D374" s="762"/>
      <c r="E374" s="760"/>
      <c r="F374" s="763"/>
      <c r="G374" s="763"/>
      <c r="H374" s="930"/>
      <c r="I374" s="422" t="str">
        <f>IF('Mapa final SI'!AC377="","",'Mapa final SI'!AC377)</f>
        <v/>
      </c>
      <c r="J374" s="422" t="str">
        <f>IF('Mapa final SI'!AE377="","",'Mapa final SI'!AE377)</f>
        <v/>
      </c>
      <c r="K374" s="422" t="str">
        <f t="shared" si="5"/>
        <v/>
      </c>
      <c r="L374" s="422" t="str">
        <f>IF('Mapa final SI'!AH377="","",'Mapa final SI'!AH377)</f>
        <v/>
      </c>
      <c r="M374" s="346" t="str">
        <f>IF('Mapa final SI'!T377="","",'Mapa final SI'!T377)</f>
        <v/>
      </c>
      <c r="N374" s="417"/>
      <c r="O374" s="417"/>
      <c r="P374" s="417"/>
      <c r="Q374" s="415"/>
    </row>
    <row r="375" spans="1:17" ht="51.75" customHeight="1" x14ac:dyDescent="0.25">
      <c r="A375" s="118" t="s">
        <v>971</v>
      </c>
      <c r="B375" s="758"/>
      <c r="C375" s="760"/>
      <c r="D375" s="762"/>
      <c r="E375" s="760"/>
      <c r="F375" s="763"/>
      <c r="G375" s="763"/>
      <c r="H375" s="842"/>
      <c r="I375" s="422" t="str">
        <f>IF('Mapa final SI'!AC378="","",'Mapa final SI'!AC378)</f>
        <v/>
      </c>
      <c r="J375" s="422" t="str">
        <f>IF('Mapa final SI'!AE378="","",'Mapa final SI'!AE378)</f>
        <v/>
      </c>
      <c r="K375" s="422" t="str">
        <f t="shared" si="5"/>
        <v/>
      </c>
      <c r="L375" s="422" t="str">
        <f>IF('Mapa final SI'!AH378="","",'Mapa final SI'!AH378)</f>
        <v/>
      </c>
      <c r="M375" s="346" t="str">
        <f>IF('Mapa final SI'!T378="","",'Mapa final SI'!T378)</f>
        <v/>
      </c>
      <c r="N375" s="417"/>
      <c r="O375" s="417"/>
      <c r="P375" s="417"/>
      <c r="Q375" s="415"/>
    </row>
    <row r="376" spans="1:17" ht="51.75" customHeight="1" x14ac:dyDescent="0.25">
      <c r="A376" s="118" t="s">
        <v>972</v>
      </c>
      <c r="B376" s="757"/>
      <c r="C376" s="759" t="str">
        <f>IF('Mapa final SI'!G379="","",'Mapa final SI'!G379)</f>
        <v/>
      </c>
      <c r="D376" s="761"/>
      <c r="E376" s="759" t="str">
        <f>IF('Mapa final SI'!F379="","",'Mapa final SI'!F379)</f>
        <v/>
      </c>
      <c r="F376" s="841" t="str">
        <f>IF('Mapa final SI'!L379="","",'Mapa final SI'!L379)</f>
        <v/>
      </c>
      <c r="G376" s="841" t="str">
        <f>IF('Mapa final SI'!P379="","",'Mapa final SI'!P379)</f>
        <v/>
      </c>
      <c r="H376" s="930"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22" t="str">
        <f>IF('Mapa final SI'!AC379="","",'Mapa final SI'!AC379)</f>
        <v/>
      </c>
      <c r="J376" s="422" t="str">
        <f>IF('Mapa final SI'!AE379="","",'Mapa final SI'!AE379)</f>
        <v/>
      </c>
      <c r="K376" s="422" t="str">
        <f t="shared" si="5"/>
        <v/>
      </c>
      <c r="L376" s="422" t="str">
        <f>IF('Mapa final SI'!AH379="","",'Mapa final SI'!AH379)</f>
        <v/>
      </c>
      <c r="M376" s="346" t="str">
        <f>IF('Mapa final SI'!T379="","",'Mapa final SI'!T379)</f>
        <v/>
      </c>
      <c r="N376" s="417"/>
      <c r="O376" s="417"/>
      <c r="P376" s="417"/>
      <c r="Q376" s="415"/>
    </row>
    <row r="377" spans="1:17" ht="51.75" customHeight="1" x14ac:dyDescent="0.25">
      <c r="A377" s="118" t="s">
        <v>973</v>
      </c>
      <c r="B377" s="758"/>
      <c r="C377" s="760"/>
      <c r="D377" s="762"/>
      <c r="E377" s="760"/>
      <c r="F377" s="763"/>
      <c r="G377" s="763"/>
      <c r="H377" s="930"/>
      <c r="I377" s="422" t="str">
        <f>IF('Mapa final SI'!AC380="","",'Mapa final SI'!AC380)</f>
        <v/>
      </c>
      <c r="J377" s="422" t="str">
        <f>IF('Mapa final SI'!AE380="","",'Mapa final SI'!AE380)</f>
        <v/>
      </c>
      <c r="K377" s="422" t="str">
        <f t="shared" si="5"/>
        <v/>
      </c>
      <c r="L377" s="422" t="str">
        <f>IF('Mapa final SI'!AH380="","",'Mapa final SI'!AH380)</f>
        <v/>
      </c>
      <c r="M377" s="346" t="str">
        <f>IF('Mapa final SI'!T380="","",'Mapa final SI'!T380)</f>
        <v/>
      </c>
      <c r="N377" s="417"/>
      <c r="O377" s="417"/>
      <c r="P377" s="417"/>
      <c r="Q377" s="415"/>
    </row>
    <row r="378" spans="1:17" ht="51.75" customHeight="1" x14ac:dyDescent="0.25">
      <c r="A378" s="118" t="s">
        <v>974</v>
      </c>
      <c r="B378" s="758"/>
      <c r="C378" s="760"/>
      <c r="D378" s="762"/>
      <c r="E378" s="760"/>
      <c r="F378" s="763"/>
      <c r="G378" s="763"/>
      <c r="H378" s="930"/>
      <c r="I378" s="422" t="str">
        <f>IF('Mapa final SI'!AC381="","",'Mapa final SI'!AC381)</f>
        <v/>
      </c>
      <c r="J378" s="422" t="str">
        <f>IF('Mapa final SI'!AE381="","",'Mapa final SI'!AE381)</f>
        <v/>
      </c>
      <c r="K378" s="422" t="str">
        <f t="shared" si="5"/>
        <v/>
      </c>
      <c r="L378" s="422" t="str">
        <f>IF('Mapa final SI'!AH381="","",'Mapa final SI'!AH381)</f>
        <v/>
      </c>
      <c r="M378" s="346" t="str">
        <f>IF('Mapa final SI'!T381="","",'Mapa final SI'!T381)</f>
        <v/>
      </c>
      <c r="N378" s="417"/>
      <c r="O378" s="417"/>
      <c r="P378" s="417"/>
      <c r="Q378" s="415"/>
    </row>
    <row r="379" spans="1:17" ht="51.75" customHeight="1" x14ac:dyDescent="0.25">
      <c r="A379" s="118" t="s">
        <v>975</v>
      </c>
      <c r="B379" s="758"/>
      <c r="C379" s="760"/>
      <c r="D379" s="762"/>
      <c r="E379" s="760"/>
      <c r="F379" s="763"/>
      <c r="G379" s="763"/>
      <c r="H379" s="930"/>
      <c r="I379" s="422" t="str">
        <f>IF('Mapa final SI'!AC382="","",'Mapa final SI'!AC382)</f>
        <v/>
      </c>
      <c r="J379" s="422" t="str">
        <f>IF('Mapa final SI'!AE382="","",'Mapa final SI'!AE382)</f>
        <v/>
      </c>
      <c r="K379" s="422" t="str">
        <f t="shared" si="5"/>
        <v/>
      </c>
      <c r="L379" s="422" t="str">
        <f>IF('Mapa final SI'!AH382="","",'Mapa final SI'!AH382)</f>
        <v/>
      </c>
      <c r="M379" s="346" t="str">
        <f>IF('Mapa final SI'!T382="","",'Mapa final SI'!T382)</f>
        <v/>
      </c>
      <c r="N379" s="417"/>
      <c r="O379" s="417"/>
      <c r="P379" s="417"/>
      <c r="Q379" s="415"/>
    </row>
    <row r="380" spans="1:17" ht="51.75" customHeight="1" x14ac:dyDescent="0.25">
      <c r="A380" s="118" t="s">
        <v>976</v>
      </c>
      <c r="B380" s="758"/>
      <c r="C380" s="760"/>
      <c r="D380" s="762"/>
      <c r="E380" s="760"/>
      <c r="F380" s="763"/>
      <c r="G380" s="763"/>
      <c r="H380" s="930"/>
      <c r="I380" s="422" t="str">
        <f>IF('Mapa final SI'!AC383="","",'Mapa final SI'!AC383)</f>
        <v/>
      </c>
      <c r="J380" s="422" t="str">
        <f>IF('Mapa final SI'!AE383="","",'Mapa final SI'!AE383)</f>
        <v/>
      </c>
      <c r="K380" s="422" t="str">
        <f t="shared" si="5"/>
        <v/>
      </c>
      <c r="L380" s="422" t="str">
        <f>IF('Mapa final SI'!AH383="","",'Mapa final SI'!AH383)</f>
        <v/>
      </c>
      <c r="M380" s="346" t="str">
        <f>IF('Mapa final SI'!T383="","",'Mapa final SI'!T383)</f>
        <v/>
      </c>
      <c r="N380" s="417"/>
      <c r="O380" s="417"/>
      <c r="P380" s="417"/>
      <c r="Q380" s="415"/>
    </row>
    <row r="381" spans="1:17" ht="51.75" customHeight="1" x14ac:dyDescent="0.25">
      <c r="A381" s="118" t="s">
        <v>977</v>
      </c>
      <c r="B381" s="758"/>
      <c r="C381" s="760"/>
      <c r="D381" s="762"/>
      <c r="E381" s="760"/>
      <c r="F381" s="763"/>
      <c r="G381" s="763"/>
      <c r="H381" s="842"/>
      <c r="I381" s="422" t="str">
        <f>IF('Mapa final SI'!AC384="","",'Mapa final SI'!AC384)</f>
        <v/>
      </c>
      <c r="J381" s="422" t="str">
        <f>IF('Mapa final SI'!AE384="","",'Mapa final SI'!AE384)</f>
        <v/>
      </c>
      <c r="K381" s="422" t="str">
        <f t="shared" si="5"/>
        <v/>
      </c>
      <c r="L381" s="422" t="str">
        <f>IF('Mapa final SI'!AH384="","",'Mapa final SI'!AH384)</f>
        <v/>
      </c>
      <c r="M381" s="346" t="str">
        <f>IF('Mapa final SI'!T384="","",'Mapa final SI'!T384)</f>
        <v/>
      </c>
      <c r="N381" s="417"/>
      <c r="O381" s="417"/>
      <c r="P381" s="417"/>
      <c r="Q381" s="415"/>
    </row>
    <row r="382" spans="1:17" ht="51.75" customHeight="1" x14ac:dyDescent="0.25">
      <c r="A382" s="118" t="s">
        <v>978</v>
      </c>
      <c r="B382" s="757"/>
      <c r="C382" s="759" t="str">
        <f>IF('Mapa final SI'!G385="","",'Mapa final SI'!G385)</f>
        <v/>
      </c>
      <c r="D382" s="761"/>
      <c r="E382" s="759" t="str">
        <f>IF('Mapa final SI'!F385="","",'Mapa final SI'!F385)</f>
        <v/>
      </c>
      <c r="F382" s="841" t="str">
        <f>IF('Mapa final SI'!L385="","",'Mapa final SI'!L385)</f>
        <v/>
      </c>
      <c r="G382" s="841" t="str">
        <f>IF('Mapa final SI'!P385="","",'Mapa final SI'!P385)</f>
        <v/>
      </c>
      <c r="H382" s="930"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22" t="str">
        <f>IF('Mapa final SI'!AC385="","",'Mapa final SI'!AC385)</f>
        <v/>
      </c>
      <c r="J382" s="422" t="str">
        <f>IF('Mapa final SI'!AE385="","",'Mapa final SI'!AE385)</f>
        <v/>
      </c>
      <c r="K382" s="422" t="str">
        <f t="shared" si="5"/>
        <v/>
      </c>
      <c r="L382" s="422" t="str">
        <f>IF('Mapa final SI'!AH385="","",'Mapa final SI'!AH385)</f>
        <v/>
      </c>
      <c r="M382" s="346" t="str">
        <f>IF('Mapa final SI'!T385="","",'Mapa final SI'!T385)</f>
        <v/>
      </c>
      <c r="N382" s="417"/>
      <c r="O382" s="417"/>
      <c r="P382" s="417"/>
      <c r="Q382" s="415"/>
    </row>
    <row r="383" spans="1:17" ht="51.75" customHeight="1" x14ac:dyDescent="0.25">
      <c r="A383" s="118" t="s">
        <v>979</v>
      </c>
      <c r="B383" s="758"/>
      <c r="C383" s="760"/>
      <c r="D383" s="762"/>
      <c r="E383" s="760"/>
      <c r="F383" s="763"/>
      <c r="G383" s="763"/>
      <c r="H383" s="930"/>
      <c r="I383" s="422" t="str">
        <f>IF('Mapa final SI'!AC386="","",'Mapa final SI'!AC386)</f>
        <v/>
      </c>
      <c r="J383" s="422" t="str">
        <f>IF('Mapa final SI'!AE386="","",'Mapa final SI'!AE386)</f>
        <v/>
      </c>
      <c r="K383" s="422" t="str">
        <f t="shared" si="5"/>
        <v/>
      </c>
      <c r="L383" s="422" t="str">
        <f>IF('Mapa final SI'!AH386="","",'Mapa final SI'!AH386)</f>
        <v/>
      </c>
      <c r="M383" s="346" t="str">
        <f>IF('Mapa final SI'!T386="","",'Mapa final SI'!T386)</f>
        <v/>
      </c>
      <c r="N383" s="417"/>
      <c r="O383" s="417"/>
      <c r="P383" s="417"/>
      <c r="Q383" s="415"/>
    </row>
    <row r="384" spans="1:17" ht="51.75" customHeight="1" x14ac:dyDescent="0.25">
      <c r="A384" s="118" t="s">
        <v>980</v>
      </c>
      <c r="B384" s="758"/>
      <c r="C384" s="760"/>
      <c r="D384" s="762"/>
      <c r="E384" s="760"/>
      <c r="F384" s="763"/>
      <c r="G384" s="763"/>
      <c r="H384" s="930"/>
      <c r="I384" s="422" t="str">
        <f>IF('Mapa final SI'!AC387="","",'Mapa final SI'!AC387)</f>
        <v/>
      </c>
      <c r="J384" s="422" t="str">
        <f>IF('Mapa final SI'!AE387="","",'Mapa final SI'!AE387)</f>
        <v/>
      </c>
      <c r="K384" s="422" t="str">
        <f t="shared" si="5"/>
        <v/>
      </c>
      <c r="L384" s="422" t="str">
        <f>IF('Mapa final SI'!AH387="","",'Mapa final SI'!AH387)</f>
        <v/>
      </c>
      <c r="M384" s="346" t="str">
        <f>IF('Mapa final SI'!T387="","",'Mapa final SI'!T387)</f>
        <v/>
      </c>
      <c r="N384" s="417"/>
      <c r="O384" s="417"/>
      <c r="P384" s="417"/>
      <c r="Q384" s="415"/>
    </row>
    <row r="385" spans="1:17" ht="51.75" customHeight="1" x14ac:dyDescent="0.25">
      <c r="A385" s="118" t="s">
        <v>981</v>
      </c>
      <c r="B385" s="758"/>
      <c r="C385" s="760"/>
      <c r="D385" s="762"/>
      <c r="E385" s="760"/>
      <c r="F385" s="763"/>
      <c r="G385" s="763"/>
      <c r="H385" s="930"/>
      <c r="I385" s="422" t="str">
        <f>IF('Mapa final SI'!AC388="","",'Mapa final SI'!AC388)</f>
        <v/>
      </c>
      <c r="J385" s="422" t="str">
        <f>IF('Mapa final SI'!AE388="","",'Mapa final SI'!AE388)</f>
        <v/>
      </c>
      <c r="K385" s="422" t="str">
        <f t="shared" si="5"/>
        <v/>
      </c>
      <c r="L385" s="422" t="str">
        <f>IF('Mapa final SI'!AH388="","",'Mapa final SI'!AH388)</f>
        <v/>
      </c>
      <c r="M385" s="346" t="str">
        <f>IF('Mapa final SI'!T388="","",'Mapa final SI'!T388)</f>
        <v/>
      </c>
      <c r="N385" s="417"/>
      <c r="O385" s="417"/>
      <c r="P385" s="417"/>
      <c r="Q385" s="415"/>
    </row>
    <row r="386" spans="1:17" ht="51.75" customHeight="1" x14ac:dyDescent="0.25">
      <c r="A386" s="118" t="s">
        <v>982</v>
      </c>
      <c r="B386" s="758"/>
      <c r="C386" s="760"/>
      <c r="D386" s="762"/>
      <c r="E386" s="760"/>
      <c r="F386" s="763"/>
      <c r="G386" s="763"/>
      <c r="H386" s="930"/>
      <c r="I386" s="422" t="str">
        <f>IF('Mapa final SI'!AC389="","",'Mapa final SI'!AC389)</f>
        <v/>
      </c>
      <c r="J386" s="422" t="str">
        <f>IF('Mapa final SI'!AE389="","",'Mapa final SI'!AE389)</f>
        <v/>
      </c>
      <c r="K386" s="422" t="str">
        <f t="shared" si="5"/>
        <v/>
      </c>
      <c r="L386" s="422" t="str">
        <f>IF('Mapa final SI'!AH389="","",'Mapa final SI'!AH389)</f>
        <v/>
      </c>
      <c r="M386" s="346" t="str">
        <f>IF('Mapa final SI'!T389="","",'Mapa final SI'!T389)</f>
        <v/>
      </c>
      <c r="N386" s="417"/>
      <c r="O386" s="417"/>
      <c r="P386" s="417"/>
      <c r="Q386" s="415"/>
    </row>
    <row r="387" spans="1:17" ht="51.75" customHeight="1" x14ac:dyDescent="0.25">
      <c r="A387" s="118" t="s">
        <v>983</v>
      </c>
      <c r="B387" s="758"/>
      <c r="C387" s="760"/>
      <c r="D387" s="762"/>
      <c r="E387" s="760"/>
      <c r="F387" s="763"/>
      <c r="G387" s="763"/>
      <c r="H387" s="842"/>
      <c r="I387" s="422" t="str">
        <f>IF('Mapa final SI'!AC390="","",'Mapa final SI'!AC390)</f>
        <v/>
      </c>
      <c r="J387" s="422" t="str">
        <f>IF('Mapa final SI'!AE390="","",'Mapa final SI'!AE390)</f>
        <v/>
      </c>
      <c r="K387" s="422" t="str">
        <f t="shared" si="5"/>
        <v/>
      </c>
      <c r="L387" s="422" t="str">
        <f>IF('Mapa final SI'!AH390="","",'Mapa final SI'!AH390)</f>
        <v/>
      </c>
      <c r="M387" s="346" t="str">
        <f>IF('Mapa final SI'!T390="","",'Mapa final SI'!T390)</f>
        <v/>
      </c>
      <c r="N387" s="417"/>
      <c r="O387" s="417"/>
      <c r="P387" s="417"/>
      <c r="Q387" s="415"/>
    </row>
    <row r="388" spans="1:17" ht="51.75" customHeight="1" x14ac:dyDescent="0.25">
      <c r="A388" s="118" t="s">
        <v>984</v>
      </c>
      <c r="B388" s="757"/>
      <c r="C388" s="759" t="str">
        <f>IF('Mapa final SI'!G391="","",'Mapa final SI'!G391)</f>
        <v/>
      </c>
      <c r="D388" s="761"/>
      <c r="E388" s="759" t="str">
        <f>IF('Mapa final SI'!F391="","",'Mapa final SI'!F391)</f>
        <v/>
      </c>
      <c r="F388" s="841" t="str">
        <f>IF('Mapa final SI'!L391="","",'Mapa final SI'!L391)</f>
        <v/>
      </c>
      <c r="G388" s="841" t="str">
        <f>IF('Mapa final SI'!P391="","",'Mapa final SI'!P391)</f>
        <v/>
      </c>
      <c r="H388" s="930"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22" t="str">
        <f>IF('Mapa final SI'!AC391="","",'Mapa final SI'!AC391)</f>
        <v/>
      </c>
      <c r="J388" s="422" t="str">
        <f>IF('Mapa final SI'!AE391="","",'Mapa final SI'!AE391)</f>
        <v/>
      </c>
      <c r="K388" s="422" t="str">
        <f t="shared" si="5"/>
        <v/>
      </c>
      <c r="L388" s="422" t="str">
        <f>IF('Mapa final SI'!AH391="","",'Mapa final SI'!AH391)</f>
        <v/>
      </c>
      <c r="M388" s="346" t="str">
        <f>IF('Mapa final SI'!T391="","",'Mapa final SI'!T391)</f>
        <v/>
      </c>
      <c r="N388" s="417"/>
      <c r="O388" s="417"/>
      <c r="P388" s="417"/>
      <c r="Q388" s="415"/>
    </row>
    <row r="389" spans="1:17" ht="51.75" customHeight="1" x14ac:dyDescent="0.25">
      <c r="A389" s="118" t="s">
        <v>985</v>
      </c>
      <c r="B389" s="758"/>
      <c r="C389" s="760"/>
      <c r="D389" s="762"/>
      <c r="E389" s="760"/>
      <c r="F389" s="763"/>
      <c r="G389" s="763"/>
      <c r="H389" s="930"/>
      <c r="I389" s="422" t="str">
        <f>IF('Mapa final SI'!AC392="","",'Mapa final SI'!AC392)</f>
        <v/>
      </c>
      <c r="J389" s="422" t="str">
        <f>IF('Mapa final SI'!AE392="","",'Mapa final SI'!AE392)</f>
        <v/>
      </c>
      <c r="K389" s="422"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22" t="str">
        <f>IF('Mapa final SI'!AH392="","",'Mapa final SI'!AH392)</f>
        <v/>
      </c>
      <c r="M389" s="346" t="str">
        <f>IF('Mapa final SI'!T392="","",'Mapa final SI'!T392)</f>
        <v/>
      </c>
      <c r="N389" s="417"/>
      <c r="O389" s="417"/>
      <c r="P389" s="417"/>
      <c r="Q389" s="415"/>
    </row>
    <row r="390" spans="1:17" ht="51.75" customHeight="1" x14ac:dyDescent="0.25">
      <c r="A390" s="118" t="s">
        <v>986</v>
      </c>
      <c r="B390" s="758"/>
      <c r="C390" s="760"/>
      <c r="D390" s="762"/>
      <c r="E390" s="760"/>
      <c r="F390" s="763"/>
      <c r="G390" s="763"/>
      <c r="H390" s="930"/>
      <c r="I390" s="422" t="str">
        <f>IF('Mapa final SI'!AC393="","",'Mapa final SI'!AC393)</f>
        <v/>
      </c>
      <c r="J390" s="422" t="str">
        <f>IF('Mapa final SI'!AE393="","",'Mapa final SI'!AE393)</f>
        <v/>
      </c>
      <c r="K390" s="422" t="str">
        <f t="shared" si="6"/>
        <v/>
      </c>
      <c r="L390" s="422" t="str">
        <f>IF('Mapa final SI'!AH393="","",'Mapa final SI'!AH393)</f>
        <v/>
      </c>
      <c r="M390" s="346" t="str">
        <f>IF('Mapa final SI'!T393="","",'Mapa final SI'!T393)</f>
        <v/>
      </c>
      <c r="N390" s="417"/>
      <c r="O390" s="417"/>
      <c r="P390" s="417"/>
      <c r="Q390" s="415"/>
    </row>
    <row r="391" spans="1:17" ht="51.75" customHeight="1" x14ac:dyDescent="0.25">
      <c r="A391" s="118" t="s">
        <v>987</v>
      </c>
      <c r="B391" s="758"/>
      <c r="C391" s="760"/>
      <c r="D391" s="762"/>
      <c r="E391" s="760"/>
      <c r="F391" s="763"/>
      <c r="G391" s="763"/>
      <c r="H391" s="930"/>
      <c r="I391" s="422" t="str">
        <f>IF('Mapa final SI'!AC394="","",'Mapa final SI'!AC394)</f>
        <v/>
      </c>
      <c r="J391" s="422" t="str">
        <f>IF('Mapa final SI'!AE394="","",'Mapa final SI'!AE394)</f>
        <v/>
      </c>
      <c r="K391" s="422" t="str">
        <f t="shared" si="6"/>
        <v/>
      </c>
      <c r="L391" s="422" t="str">
        <f>IF('Mapa final SI'!AH394="","",'Mapa final SI'!AH394)</f>
        <v/>
      </c>
      <c r="M391" s="346" t="str">
        <f>IF('Mapa final SI'!T394="","",'Mapa final SI'!T394)</f>
        <v/>
      </c>
      <c r="N391" s="417"/>
      <c r="O391" s="417"/>
      <c r="P391" s="417"/>
      <c r="Q391" s="415"/>
    </row>
    <row r="392" spans="1:17" ht="51.75" customHeight="1" x14ac:dyDescent="0.25">
      <c r="A392" s="118" t="s">
        <v>988</v>
      </c>
      <c r="B392" s="758"/>
      <c r="C392" s="760"/>
      <c r="D392" s="762"/>
      <c r="E392" s="760"/>
      <c r="F392" s="763"/>
      <c r="G392" s="763"/>
      <c r="H392" s="930"/>
      <c r="I392" s="422" t="str">
        <f>IF('Mapa final SI'!AC395="","",'Mapa final SI'!AC395)</f>
        <v/>
      </c>
      <c r="J392" s="422" t="str">
        <f>IF('Mapa final SI'!AE395="","",'Mapa final SI'!AE395)</f>
        <v/>
      </c>
      <c r="K392" s="422" t="str">
        <f t="shared" si="6"/>
        <v/>
      </c>
      <c r="L392" s="422" t="str">
        <f>IF('Mapa final SI'!AH395="","",'Mapa final SI'!AH395)</f>
        <v/>
      </c>
      <c r="M392" s="346" t="str">
        <f>IF('Mapa final SI'!T395="","",'Mapa final SI'!T395)</f>
        <v/>
      </c>
      <c r="N392" s="417"/>
      <c r="O392" s="417"/>
      <c r="P392" s="417"/>
      <c r="Q392" s="415"/>
    </row>
    <row r="393" spans="1:17" ht="51.75" customHeight="1" x14ac:dyDescent="0.25">
      <c r="A393" s="118" t="s">
        <v>989</v>
      </c>
      <c r="B393" s="758"/>
      <c r="C393" s="760"/>
      <c r="D393" s="762"/>
      <c r="E393" s="760"/>
      <c r="F393" s="763"/>
      <c r="G393" s="763"/>
      <c r="H393" s="842"/>
      <c r="I393" s="422" t="str">
        <f>IF('Mapa final SI'!AC396="","",'Mapa final SI'!AC396)</f>
        <v/>
      </c>
      <c r="J393" s="422" t="str">
        <f>IF('Mapa final SI'!AE396="","",'Mapa final SI'!AE396)</f>
        <v/>
      </c>
      <c r="K393" s="422" t="str">
        <f t="shared" si="6"/>
        <v/>
      </c>
      <c r="L393" s="422" t="str">
        <f>IF('Mapa final SI'!AH396="","",'Mapa final SI'!AH396)</f>
        <v/>
      </c>
      <c r="M393" s="346" t="str">
        <f>IF('Mapa final SI'!T396="","",'Mapa final SI'!T396)</f>
        <v/>
      </c>
      <c r="N393" s="417"/>
      <c r="O393" s="417"/>
      <c r="P393" s="417"/>
      <c r="Q393" s="415"/>
    </row>
    <row r="394" spans="1:17" ht="51.75" customHeight="1" x14ac:dyDescent="0.25">
      <c r="A394" s="118" t="s">
        <v>990</v>
      </c>
      <c r="B394" s="757"/>
      <c r="C394" s="759" t="str">
        <f>IF('Mapa final SI'!G397="","",'Mapa final SI'!G397)</f>
        <v/>
      </c>
      <c r="D394" s="761"/>
      <c r="E394" s="759" t="str">
        <f>IF('Mapa final SI'!F397="","",'Mapa final SI'!F397)</f>
        <v/>
      </c>
      <c r="F394" s="841" t="str">
        <f>IF('Mapa final SI'!L397="","",'Mapa final SI'!L397)</f>
        <v/>
      </c>
      <c r="G394" s="841" t="str">
        <f>IF('Mapa final SI'!P397="","",'Mapa final SI'!P397)</f>
        <v/>
      </c>
      <c r="H394" s="930"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22" t="str">
        <f>IF('Mapa final SI'!AC397="","",'Mapa final SI'!AC397)</f>
        <v/>
      </c>
      <c r="J394" s="422" t="str">
        <f>IF('Mapa final SI'!AE397="","",'Mapa final SI'!AE397)</f>
        <v/>
      </c>
      <c r="K394" s="422" t="str">
        <f t="shared" si="6"/>
        <v/>
      </c>
      <c r="L394" s="422" t="str">
        <f>IF('Mapa final SI'!AH397="","",'Mapa final SI'!AH397)</f>
        <v/>
      </c>
      <c r="M394" s="346" t="str">
        <f>IF('Mapa final SI'!T397="","",'Mapa final SI'!T397)</f>
        <v/>
      </c>
      <c r="N394" s="417"/>
      <c r="O394" s="417"/>
      <c r="P394" s="417"/>
      <c r="Q394" s="415"/>
    </row>
    <row r="395" spans="1:17" ht="51.75" customHeight="1" x14ac:dyDescent="0.25">
      <c r="A395" s="118" t="s">
        <v>991</v>
      </c>
      <c r="B395" s="758"/>
      <c r="C395" s="760"/>
      <c r="D395" s="762"/>
      <c r="E395" s="760"/>
      <c r="F395" s="763"/>
      <c r="G395" s="763"/>
      <c r="H395" s="930"/>
      <c r="I395" s="422" t="str">
        <f>IF('Mapa final SI'!AC398="","",'Mapa final SI'!AC398)</f>
        <v/>
      </c>
      <c r="J395" s="422" t="str">
        <f>IF('Mapa final SI'!AE398="","",'Mapa final SI'!AE398)</f>
        <v/>
      </c>
      <c r="K395" s="422" t="str">
        <f t="shared" si="6"/>
        <v/>
      </c>
      <c r="L395" s="422" t="str">
        <f>IF('Mapa final SI'!AH398="","",'Mapa final SI'!AH398)</f>
        <v/>
      </c>
      <c r="M395" s="346" t="str">
        <f>IF('Mapa final SI'!T398="","",'Mapa final SI'!T398)</f>
        <v/>
      </c>
      <c r="N395" s="417"/>
      <c r="O395" s="417"/>
      <c r="P395" s="417"/>
      <c r="Q395" s="415"/>
    </row>
    <row r="396" spans="1:17" ht="51.75" customHeight="1" x14ac:dyDescent="0.25">
      <c r="A396" s="118" t="s">
        <v>992</v>
      </c>
      <c r="B396" s="758"/>
      <c r="C396" s="760"/>
      <c r="D396" s="762"/>
      <c r="E396" s="760"/>
      <c r="F396" s="763"/>
      <c r="G396" s="763"/>
      <c r="H396" s="930"/>
      <c r="I396" s="422" t="str">
        <f>IF('Mapa final SI'!AC399="","",'Mapa final SI'!AC399)</f>
        <v/>
      </c>
      <c r="J396" s="422" t="str">
        <f>IF('Mapa final SI'!AE399="","",'Mapa final SI'!AE399)</f>
        <v/>
      </c>
      <c r="K396" s="422" t="str">
        <f t="shared" si="6"/>
        <v/>
      </c>
      <c r="L396" s="422" t="str">
        <f>IF('Mapa final SI'!AH399="","",'Mapa final SI'!AH399)</f>
        <v/>
      </c>
      <c r="M396" s="346" t="str">
        <f>IF('Mapa final SI'!T399="","",'Mapa final SI'!T399)</f>
        <v/>
      </c>
      <c r="N396" s="417"/>
      <c r="O396" s="417"/>
      <c r="P396" s="417"/>
      <c r="Q396" s="415"/>
    </row>
    <row r="397" spans="1:17" ht="51.75" customHeight="1" x14ac:dyDescent="0.25">
      <c r="A397" s="118" t="s">
        <v>993</v>
      </c>
      <c r="B397" s="758"/>
      <c r="C397" s="760"/>
      <c r="D397" s="762"/>
      <c r="E397" s="760"/>
      <c r="F397" s="763"/>
      <c r="G397" s="763"/>
      <c r="H397" s="930"/>
      <c r="I397" s="422" t="str">
        <f>IF('Mapa final SI'!AC400="","",'Mapa final SI'!AC400)</f>
        <v/>
      </c>
      <c r="J397" s="422" t="str">
        <f>IF('Mapa final SI'!AE400="","",'Mapa final SI'!AE400)</f>
        <v/>
      </c>
      <c r="K397" s="422" t="str">
        <f t="shared" si="6"/>
        <v/>
      </c>
      <c r="L397" s="422" t="str">
        <f>IF('Mapa final SI'!AH400="","",'Mapa final SI'!AH400)</f>
        <v/>
      </c>
      <c r="M397" s="346" t="str">
        <f>IF('Mapa final SI'!T400="","",'Mapa final SI'!T400)</f>
        <v/>
      </c>
      <c r="N397" s="417"/>
      <c r="O397" s="417"/>
      <c r="P397" s="417"/>
      <c r="Q397" s="415"/>
    </row>
    <row r="398" spans="1:17" ht="51.75" customHeight="1" x14ac:dyDescent="0.25">
      <c r="A398" s="118" t="s">
        <v>994</v>
      </c>
      <c r="B398" s="758"/>
      <c r="C398" s="760"/>
      <c r="D398" s="762"/>
      <c r="E398" s="760"/>
      <c r="F398" s="763"/>
      <c r="G398" s="763"/>
      <c r="H398" s="930"/>
      <c r="I398" s="422" t="str">
        <f>IF('Mapa final SI'!AC401="","",'Mapa final SI'!AC401)</f>
        <v/>
      </c>
      <c r="J398" s="422" t="str">
        <f>IF('Mapa final SI'!AE401="","",'Mapa final SI'!AE401)</f>
        <v/>
      </c>
      <c r="K398" s="422" t="str">
        <f t="shared" si="6"/>
        <v/>
      </c>
      <c r="L398" s="422" t="str">
        <f>IF('Mapa final SI'!AH401="","",'Mapa final SI'!AH401)</f>
        <v/>
      </c>
      <c r="M398" s="346" t="str">
        <f>IF('Mapa final SI'!T401="","",'Mapa final SI'!T401)</f>
        <v/>
      </c>
      <c r="N398" s="417"/>
      <c r="O398" s="417"/>
      <c r="P398" s="417"/>
      <c r="Q398" s="415"/>
    </row>
    <row r="399" spans="1:17" ht="51.75" customHeight="1" x14ac:dyDescent="0.25">
      <c r="A399" s="118" t="s">
        <v>995</v>
      </c>
      <c r="B399" s="758"/>
      <c r="C399" s="760"/>
      <c r="D399" s="762"/>
      <c r="E399" s="760"/>
      <c r="F399" s="763"/>
      <c r="G399" s="763"/>
      <c r="H399" s="842"/>
      <c r="I399" s="422" t="str">
        <f>IF('Mapa final SI'!AC402="","",'Mapa final SI'!AC402)</f>
        <v/>
      </c>
      <c r="J399" s="422" t="str">
        <f>IF('Mapa final SI'!AE402="","",'Mapa final SI'!AE402)</f>
        <v/>
      </c>
      <c r="K399" s="422" t="str">
        <f t="shared" si="6"/>
        <v/>
      </c>
      <c r="L399" s="422" t="str">
        <f>IF('Mapa final SI'!AH402="","",'Mapa final SI'!AH402)</f>
        <v/>
      </c>
      <c r="M399" s="346" t="str">
        <f>IF('Mapa final SI'!T402="","",'Mapa final SI'!T402)</f>
        <v/>
      </c>
      <c r="N399" s="417"/>
      <c r="O399" s="417"/>
      <c r="P399" s="417"/>
      <c r="Q399" s="415"/>
    </row>
    <row r="400" spans="1:17" ht="51.75" customHeight="1" x14ac:dyDescent="0.25">
      <c r="A400" s="118" t="s">
        <v>996</v>
      </c>
      <c r="B400" s="757"/>
      <c r="C400" s="759" t="str">
        <f>IF('Mapa final SI'!G403="","",'Mapa final SI'!G403)</f>
        <v/>
      </c>
      <c r="D400" s="761"/>
      <c r="E400" s="759" t="str">
        <f>IF('Mapa final SI'!F403="","",'Mapa final SI'!F403)</f>
        <v/>
      </c>
      <c r="F400" s="841" t="str">
        <f>IF('Mapa final SI'!L403="","",'Mapa final SI'!L403)</f>
        <v/>
      </c>
      <c r="G400" s="841" t="str">
        <f>IF('Mapa final SI'!P403="","",'Mapa final SI'!P403)</f>
        <v/>
      </c>
      <c r="H400" s="930"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22" t="str">
        <f>IF('Mapa final SI'!AC403="","",'Mapa final SI'!AC403)</f>
        <v/>
      </c>
      <c r="J400" s="422" t="str">
        <f>IF('Mapa final SI'!AE403="","",'Mapa final SI'!AE403)</f>
        <v/>
      </c>
      <c r="K400" s="422" t="str">
        <f t="shared" si="6"/>
        <v/>
      </c>
      <c r="L400" s="422" t="str">
        <f>IF('Mapa final SI'!AH403="","",'Mapa final SI'!AH403)</f>
        <v/>
      </c>
      <c r="M400" s="346" t="str">
        <f>IF('Mapa final SI'!T403="","",'Mapa final SI'!T403)</f>
        <v/>
      </c>
      <c r="N400" s="417"/>
      <c r="O400" s="417"/>
      <c r="P400" s="417"/>
      <c r="Q400" s="415"/>
    </row>
    <row r="401" spans="1:17" ht="51.75" customHeight="1" x14ac:dyDescent="0.25">
      <c r="A401" s="118" t="s">
        <v>997</v>
      </c>
      <c r="B401" s="758"/>
      <c r="C401" s="760"/>
      <c r="D401" s="762"/>
      <c r="E401" s="760"/>
      <c r="F401" s="763"/>
      <c r="G401" s="763"/>
      <c r="H401" s="930"/>
      <c r="I401" s="422" t="str">
        <f>IF('Mapa final SI'!AC404="","",'Mapa final SI'!AC404)</f>
        <v/>
      </c>
      <c r="J401" s="422" t="str">
        <f>IF('Mapa final SI'!AE404="","",'Mapa final SI'!AE404)</f>
        <v/>
      </c>
      <c r="K401" s="422" t="str">
        <f t="shared" si="6"/>
        <v/>
      </c>
      <c r="L401" s="422" t="str">
        <f>IF('Mapa final SI'!AH404="","",'Mapa final SI'!AH404)</f>
        <v/>
      </c>
      <c r="M401" s="346" t="str">
        <f>IF('Mapa final SI'!T404="","",'Mapa final SI'!T404)</f>
        <v/>
      </c>
      <c r="N401" s="417"/>
      <c r="O401" s="417"/>
      <c r="P401" s="417"/>
      <c r="Q401" s="415"/>
    </row>
    <row r="402" spans="1:17" ht="51.75" customHeight="1" x14ac:dyDescent="0.25">
      <c r="A402" s="118" t="s">
        <v>998</v>
      </c>
      <c r="B402" s="758"/>
      <c r="C402" s="760"/>
      <c r="D402" s="762"/>
      <c r="E402" s="760"/>
      <c r="F402" s="763"/>
      <c r="G402" s="763"/>
      <c r="H402" s="930"/>
      <c r="I402" s="422" t="str">
        <f>IF('Mapa final SI'!AC405="","",'Mapa final SI'!AC405)</f>
        <v/>
      </c>
      <c r="J402" s="422" t="str">
        <f>IF('Mapa final SI'!AE405="","",'Mapa final SI'!AE405)</f>
        <v/>
      </c>
      <c r="K402" s="422" t="str">
        <f t="shared" si="6"/>
        <v/>
      </c>
      <c r="L402" s="422" t="str">
        <f>IF('Mapa final SI'!AH405="","",'Mapa final SI'!AH405)</f>
        <v/>
      </c>
      <c r="M402" s="346" t="str">
        <f>IF('Mapa final SI'!T405="","",'Mapa final SI'!T405)</f>
        <v/>
      </c>
      <c r="N402" s="417"/>
      <c r="O402" s="417"/>
      <c r="P402" s="417"/>
      <c r="Q402" s="415"/>
    </row>
    <row r="403" spans="1:17" ht="51.75" customHeight="1" x14ac:dyDescent="0.25">
      <c r="A403" s="118" t="s">
        <v>999</v>
      </c>
      <c r="B403" s="758"/>
      <c r="C403" s="760"/>
      <c r="D403" s="762"/>
      <c r="E403" s="760"/>
      <c r="F403" s="763"/>
      <c r="G403" s="763"/>
      <c r="H403" s="930"/>
      <c r="I403" s="422" t="str">
        <f>IF('Mapa final SI'!AC406="","",'Mapa final SI'!AC406)</f>
        <v/>
      </c>
      <c r="J403" s="422" t="str">
        <f>IF('Mapa final SI'!AE406="","",'Mapa final SI'!AE406)</f>
        <v/>
      </c>
      <c r="K403" s="422" t="str">
        <f t="shared" si="6"/>
        <v/>
      </c>
      <c r="L403" s="422" t="str">
        <f>IF('Mapa final SI'!AH406="","",'Mapa final SI'!AH406)</f>
        <v/>
      </c>
      <c r="M403" s="346" t="str">
        <f>IF('Mapa final SI'!T406="","",'Mapa final SI'!T406)</f>
        <v/>
      </c>
      <c r="N403" s="417"/>
      <c r="O403" s="417"/>
      <c r="P403" s="417"/>
      <c r="Q403" s="415"/>
    </row>
    <row r="404" spans="1:17" ht="51.75" customHeight="1" x14ac:dyDescent="0.25">
      <c r="A404" s="118" t="s">
        <v>1000</v>
      </c>
      <c r="B404" s="758"/>
      <c r="C404" s="760"/>
      <c r="D404" s="762"/>
      <c r="E404" s="760"/>
      <c r="F404" s="763"/>
      <c r="G404" s="763"/>
      <c r="H404" s="930"/>
      <c r="I404" s="422" t="str">
        <f>IF('Mapa final SI'!AC407="","",'Mapa final SI'!AC407)</f>
        <v/>
      </c>
      <c r="J404" s="422" t="str">
        <f>IF('Mapa final SI'!AE407="","",'Mapa final SI'!AE407)</f>
        <v/>
      </c>
      <c r="K404" s="422" t="str">
        <f t="shared" si="6"/>
        <v/>
      </c>
      <c r="L404" s="422" t="str">
        <f>IF('Mapa final SI'!AH407="","",'Mapa final SI'!AH407)</f>
        <v/>
      </c>
      <c r="M404" s="346" t="str">
        <f>IF('Mapa final SI'!T407="","",'Mapa final SI'!T407)</f>
        <v/>
      </c>
      <c r="N404" s="417"/>
      <c r="O404" s="417"/>
      <c r="P404" s="417"/>
      <c r="Q404" s="415"/>
    </row>
    <row r="405" spans="1:17" ht="51.75" customHeight="1" x14ac:dyDescent="0.25">
      <c r="A405" s="118" t="s">
        <v>1001</v>
      </c>
      <c r="B405" s="758"/>
      <c r="C405" s="760"/>
      <c r="D405" s="762"/>
      <c r="E405" s="760"/>
      <c r="F405" s="763"/>
      <c r="G405" s="763"/>
      <c r="H405" s="842"/>
      <c r="I405" s="422" t="str">
        <f>IF('Mapa final SI'!AC408="","",'Mapa final SI'!AC408)</f>
        <v/>
      </c>
      <c r="J405" s="422" t="str">
        <f>IF('Mapa final SI'!AE408="","",'Mapa final SI'!AE408)</f>
        <v/>
      </c>
      <c r="K405" s="422" t="str">
        <f t="shared" si="6"/>
        <v/>
      </c>
      <c r="L405" s="422" t="str">
        <f>IF('Mapa final SI'!AH408="","",'Mapa final SI'!AH408)</f>
        <v/>
      </c>
      <c r="M405" s="346" t="str">
        <f>IF('Mapa final SI'!T408="","",'Mapa final SI'!T408)</f>
        <v/>
      </c>
      <c r="N405" s="417"/>
      <c r="O405" s="417"/>
      <c r="P405" s="417"/>
      <c r="Q405" s="415"/>
    </row>
    <row r="406" spans="1:17" ht="51.75" customHeight="1" x14ac:dyDescent="0.25">
      <c r="A406" s="118" t="s">
        <v>1002</v>
      </c>
      <c r="B406" s="757"/>
      <c r="C406" s="759" t="str">
        <f>IF('Mapa final SI'!G409="","",'Mapa final SI'!G409)</f>
        <v/>
      </c>
      <c r="D406" s="761"/>
      <c r="E406" s="759" t="str">
        <f>IF('Mapa final SI'!F409="","",'Mapa final SI'!F409)</f>
        <v/>
      </c>
      <c r="F406" s="841" t="str">
        <f>IF('Mapa final SI'!L409="","",'Mapa final SI'!L409)</f>
        <v/>
      </c>
      <c r="G406" s="841" t="str">
        <f>IF('Mapa final SI'!P409="","",'Mapa final SI'!P409)</f>
        <v/>
      </c>
      <c r="H406" s="930"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22" t="str">
        <f>IF('Mapa final SI'!AC409="","",'Mapa final SI'!AC409)</f>
        <v/>
      </c>
      <c r="J406" s="422" t="str">
        <f>IF('Mapa final SI'!AE409="","",'Mapa final SI'!AE409)</f>
        <v/>
      </c>
      <c r="K406" s="422" t="str">
        <f t="shared" si="6"/>
        <v/>
      </c>
      <c r="L406" s="422" t="str">
        <f>IF('Mapa final SI'!AH409="","",'Mapa final SI'!AH409)</f>
        <v/>
      </c>
      <c r="M406" s="346" t="str">
        <f>IF('Mapa final SI'!T409="","",'Mapa final SI'!T409)</f>
        <v/>
      </c>
      <c r="N406" s="417"/>
      <c r="O406" s="417"/>
      <c r="P406" s="417"/>
      <c r="Q406" s="415"/>
    </row>
    <row r="407" spans="1:17" ht="51.75" customHeight="1" x14ac:dyDescent="0.25">
      <c r="A407" s="118" t="s">
        <v>1003</v>
      </c>
      <c r="B407" s="758"/>
      <c r="C407" s="760"/>
      <c r="D407" s="762"/>
      <c r="E407" s="760"/>
      <c r="F407" s="763"/>
      <c r="G407" s="763"/>
      <c r="H407" s="930"/>
      <c r="I407" s="422" t="str">
        <f>IF('Mapa final SI'!AC410="","",'Mapa final SI'!AC410)</f>
        <v/>
      </c>
      <c r="J407" s="422" t="str">
        <f>IF('Mapa final SI'!AE410="","",'Mapa final SI'!AE410)</f>
        <v/>
      </c>
      <c r="K407" s="422" t="str">
        <f t="shared" si="6"/>
        <v/>
      </c>
      <c r="L407" s="422" t="str">
        <f>IF('Mapa final SI'!AH410="","",'Mapa final SI'!AH410)</f>
        <v/>
      </c>
      <c r="M407" s="346" t="str">
        <f>IF('Mapa final SI'!T410="","",'Mapa final SI'!T410)</f>
        <v/>
      </c>
      <c r="N407" s="417"/>
      <c r="O407" s="417"/>
      <c r="P407" s="417"/>
      <c r="Q407" s="415"/>
    </row>
    <row r="408" spans="1:17" ht="51.75" customHeight="1" x14ac:dyDescent="0.25">
      <c r="A408" s="118" t="s">
        <v>1004</v>
      </c>
      <c r="B408" s="758"/>
      <c r="C408" s="760"/>
      <c r="D408" s="762"/>
      <c r="E408" s="760"/>
      <c r="F408" s="763"/>
      <c r="G408" s="763"/>
      <c r="H408" s="930"/>
      <c r="I408" s="422" t="str">
        <f>IF('Mapa final SI'!AC411="","",'Mapa final SI'!AC411)</f>
        <v/>
      </c>
      <c r="J408" s="422" t="str">
        <f>IF('Mapa final SI'!AE411="","",'Mapa final SI'!AE411)</f>
        <v/>
      </c>
      <c r="K408" s="422" t="str">
        <f t="shared" si="6"/>
        <v/>
      </c>
      <c r="L408" s="422" t="str">
        <f>IF('Mapa final SI'!AH411="","",'Mapa final SI'!AH411)</f>
        <v/>
      </c>
      <c r="M408" s="346" t="str">
        <f>IF('Mapa final SI'!T411="","",'Mapa final SI'!T411)</f>
        <v/>
      </c>
      <c r="N408" s="417"/>
      <c r="O408" s="417"/>
      <c r="P408" s="417"/>
      <c r="Q408" s="415"/>
    </row>
    <row r="409" spans="1:17" ht="51.75" customHeight="1" x14ac:dyDescent="0.25">
      <c r="A409" s="118" t="s">
        <v>1005</v>
      </c>
      <c r="B409" s="758"/>
      <c r="C409" s="760"/>
      <c r="D409" s="762"/>
      <c r="E409" s="760"/>
      <c r="F409" s="763"/>
      <c r="G409" s="763"/>
      <c r="H409" s="930"/>
      <c r="I409" s="422" t="str">
        <f>IF('Mapa final SI'!AC412="","",'Mapa final SI'!AC412)</f>
        <v/>
      </c>
      <c r="J409" s="422" t="str">
        <f>IF('Mapa final SI'!AE412="","",'Mapa final SI'!AE412)</f>
        <v/>
      </c>
      <c r="K409" s="422" t="str">
        <f t="shared" si="6"/>
        <v/>
      </c>
      <c r="L409" s="422" t="str">
        <f>IF('Mapa final SI'!AH412="","",'Mapa final SI'!AH412)</f>
        <v/>
      </c>
      <c r="M409" s="346" t="str">
        <f>IF('Mapa final SI'!T412="","",'Mapa final SI'!T412)</f>
        <v/>
      </c>
      <c r="N409" s="417"/>
      <c r="O409" s="417"/>
      <c r="P409" s="417"/>
      <c r="Q409" s="415"/>
    </row>
    <row r="410" spans="1:17" ht="51.75" customHeight="1" x14ac:dyDescent="0.25">
      <c r="A410" s="118" t="s">
        <v>1006</v>
      </c>
      <c r="B410" s="758"/>
      <c r="C410" s="760"/>
      <c r="D410" s="762"/>
      <c r="E410" s="760"/>
      <c r="F410" s="763"/>
      <c r="G410" s="763"/>
      <c r="H410" s="930"/>
      <c r="I410" s="422" t="str">
        <f>IF('Mapa final SI'!AC413="","",'Mapa final SI'!AC413)</f>
        <v/>
      </c>
      <c r="J410" s="422" t="str">
        <f>IF('Mapa final SI'!AE413="","",'Mapa final SI'!AE413)</f>
        <v/>
      </c>
      <c r="K410" s="422" t="str">
        <f t="shared" si="6"/>
        <v/>
      </c>
      <c r="L410" s="422" t="str">
        <f>IF('Mapa final SI'!AH413="","",'Mapa final SI'!AH413)</f>
        <v/>
      </c>
      <c r="M410" s="346" t="str">
        <f>IF('Mapa final SI'!T413="","",'Mapa final SI'!T413)</f>
        <v/>
      </c>
      <c r="N410" s="417"/>
      <c r="O410" s="417"/>
      <c r="P410" s="417"/>
      <c r="Q410" s="415"/>
    </row>
    <row r="411" spans="1:17" ht="51.75" customHeight="1" x14ac:dyDescent="0.25">
      <c r="A411" s="118" t="s">
        <v>1007</v>
      </c>
      <c r="B411" s="758"/>
      <c r="C411" s="760"/>
      <c r="D411" s="762"/>
      <c r="E411" s="760"/>
      <c r="F411" s="763"/>
      <c r="G411" s="763"/>
      <c r="H411" s="842"/>
      <c r="I411" s="422" t="str">
        <f>IF('Mapa final SI'!AC414="","",'Mapa final SI'!AC414)</f>
        <v/>
      </c>
      <c r="J411" s="422" t="str">
        <f>IF('Mapa final SI'!AE414="","",'Mapa final SI'!AE414)</f>
        <v/>
      </c>
      <c r="K411" s="422" t="str">
        <f t="shared" si="6"/>
        <v/>
      </c>
      <c r="L411" s="422" t="str">
        <f>IF('Mapa final SI'!AH414="","",'Mapa final SI'!AH414)</f>
        <v/>
      </c>
      <c r="M411" s="346" t="str">
        <f>IF('Mapa final SI'!T414="","",'Mapa final SI'!T414)</f>
        <v/>
      </c>
      <c r="N411" s="417"/>
      <c r="O411" s="417"/>
      <c r="P411" s="417"/>
      <c r="Q411" s="415"/>
    </row>
    <row r="412" spans="1:17" ht="51.75" customHeight="1" x14ac:dyDescent="0.25">
      <c r="A412" s="118" t="s">
        <v>1008</v>
      </c>
      <c r="B412" s="757"/>
      <c r="C412" s="759" t="str">
        <f>IF('Mapa final SI'!G415="","",'Mapa final SI'!G415)</f>
        <v/>
      </c>
      <c r="D412" s="761"/>
      <c r="E412" s="759" t="str">
        <f>IF('Mapa final SI'!F415="","",'Mapa final SI'!F415)</f>
        <v/>
      </c>
      <c r="F412" s="841" t="str">
        <f>IF('Mapa final SI'!L415="","",'Mapa final SI'!L415)</f>
        <v/>
      </c>
      <c r="G412" s="841" t="str">
        <f>IF('Mapa final SI'!P415="","",'Mapa final SI'!P415)</f>
        <v/>
      </c>
      <c r="H412" s="930"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22" t="str">
        <f>IF('Mapa final SI'!AC415="","",'Mapa final SI'!AC415)</f>
        <v/>
      </c>
      <c r="J412" s="422" t="str">
        <f>IF('Mapa final SI'!AE415="","",'Mapa final SI'!AE415)</f>
        <v/>
      </c>
      <c r="K412" s="422" t="str">
        <f t="shared" si="6"/>
        <v/>
      </c>
      <c r="L412" s="422" t="str">
        <f>IF('Mapa final SI'!AH415="","",'Mapa final SI'!AH415)</f>
        <v/>
      </c>
      <c r="M412" s="346" t="str">
        <f>IF('Mapa final SI'!T415="","",'Mapa final SI'!T415)</f>
        <v/>
      </c>
      <c r="N412" s="417"/>
      <c r="O412" s="417"/>
      <c r="P412" s="417"/>
      <c r="Q412" s="415"/>
    </row>
    <row r="413" spans="1:17" ht="51.75" customHeight="1" x14ac:dyDescent="0.25">
      <c r="A413" s="118" t="s">
        <v>1009</v>
      </c>
      <c r="B413" s="758"/>
      <c r="C413" s="760"/>
      <c r="D413" s="762"/>
      <c r="E413" s="760"/>
      <c r="F413" s="763"/>
      <c r="G413" s="763"/>
      <c r="H413" s="930"/>
      <c r="I413" s="422" t="str">
        <f>IF('Mapa final SI'!AC416="","",'Mapa final SI'!AC416)</f>
        <v/>
      </c>
      <c r="J413" s="422" t="str">
        <f>IF('Mapa final SI'!AE416="","",'Mapa final SI'!AE416)</f>
        <v/>
      </c>
      <c r="K413" s="422" t="str">
        <f t="shared" si="6"/>
        <v/>
      </c>
      <c r="L413" s="422" t="str">
        <f>IF('Mapa final SI'!AH416="","",'Mapa final SI'!AH416)</f>
        <v/>
      </c>
      <c r="M413" s="346" t="str">
        <f>IF('Mapa final SI'!T416="","",'Mapa final SI'!T416)</f>
        <v/>
      </c>
      <c r="N413" s="417"/>
      <c r="O413" s="417"/>
      <c r="P413" s="417"/>
      <c r="Q413" s="415"/>
    </row>
    <row r="414" spans="1:17" ht="51.75" customHeight="1" x14ac:dyDescent="0.25">
      <c r="A414" s="118" t="s">
        <v>1010</v>
      </c>
      <c r="B414" s="758"/>
      <c r="C414" s="760"/>
      <c r="D414" s="762"/>
      <c r="E414" s="760"/>
      <c r="F414" s="763"/>
      <c r="G414" s="763"/>
      <c r="H414" s="930"/>
      <c r="I414" s="422" t="str">
        <f>IF('Mapa final SI'!AC417="","",'Mapa final SI'!AC417)</f>
        <v/>
      </c>
      <c r="J414" s="422" t="str">
        <f>IF('Mapa final SI'!AE417="","",'Mapa final SI'!AE417)</f>
        <v/>
      </c>
      <c r="K414" s="422" t="str">
        <f t="shared" si="6"/>
        <v/>
      </c>
      <c r="L414" s="422" t="str">
        <f>IF('Mapa final SI'!AH417="","",'Mapa final SI'!AH417)</f>
        <v/>
      </c>
      <c r="M414" s="346" t="str">
        <f>IF('Mapa final SI'!T417="","",'Mapa final SI'!T417)</f>
        <v/>
      </c>
      <c r="N414" s="417"/>
      <c r="O414" s="417"/>
      <c r="P414" s="417"/>
      <c r="Q414" s="415"/>
    </row>
    <row r="415" spans="1:17" ht="51.75" customHeight="1" x14ac:dyDescent="0.25">
      <c r="A415" s="118" t="s">
        <v>1011</v>
      </c>
      <c r="B415" s="758"/>
      <c r="C415" s="760"/>
      <c r="D415" s="762"/>
      <c r="E415" s="760"/>
      <c r="F415" s="763"/>
      <c r="G415" s="763"/>
      <c r="H415" s="930"/>
      <c r="I415" s="422" t="str">
        <f>IF('Mapa final SI'!AC418="","",'Mapa final SI'!AC418)</f>
        <v/>
      </c>
      <c r="J415" s="422" t="str">
        <f>IF('Mapa final SI'!AE418="","",'Mapa final SI'!AE418)</f>
        <v/>
      </c>
      <c r="K415" s="422" t="str">
        <f t="shared" si="6"/>
        <v/>
      </c>
      <c r="L415" s="422" t="str">
        <f>IF('Mapa final SI'!AH418="","",'Mapa final SI'!AH418)</f>
        <v/>
      </c>
      <c r="M415" s="346" t="str">
        <f>IF('Mapa final SI'!T418="","",'Mapa final SI'!T418)</f>
        <v/>
      </c>
      <c r="N415" s="417"/>
      <c r="O415" s="417"/>
      <c r="P415" s="417"/>
      <c r="Q415" s="415"/>
    </row>
    <row r="416" spans="1:17" ht="51.75" customHeight="1" x14ac:dyDescent="0.25">
      <c r="A416" s="118" t="s">
        <v>1012</v>
      </c>
      <c r="B416" s="758"/>
      <c r="C416" s="760"/>
      <c r="D416" s="762"/>
      <c r="E416" s="760"/>
      <c r="F416" s="763"/>
      <c r="G416" s="763"/>
      <c r="H416" s="930"/>
      <c r="I416" s="422" t="str">
        <f>IF('Mapa final SI'!AC419="","",'Mapa final SI'!AC419)</f>
        <v/>
      </c>
      <c r="J416" s="422" t="str">
        <f>IF('Mapa final SI'!AE419="","",'Mapa final SI'!AE419)</f>
        <v/>
      </c>
      <c r="K416" s="422" t="str">
        <f t="shared" si="6"/>
        <v/>
      </c>
      <c r="L416" s="422" t="str">
        <f>IF('Mapa final SI'!AH419="","",'Mapa final SI'!AH419)</f>
        <v/>
      </c>
      <c r="M416" s="346" t="str">
        <f>IF('Mapa final SI'!T419="","",'Mapa final SI'!T419)</f>
        <v/>
      </c>
      <c r="N416" s="417"/>
      <c r="O416" s="417"/>
      <c r="P416" s="417"/>
      <c r="Q416" s="415"/>
    </row>
    <row r="417" spans="1:18" ht="51.75" customHeight="1" x14ac:dyDescent="0.25">
      <c r="A417" s="118" t="s">
        <v>1013</v>
      </c>
      <c r="B417" s="758"/>
      <c r="C417" s="760"/>
      <c r="D417" s="762"/>
      <c r="E417" s="760"/>
      <c r="F417" s="763"/>
      <c r="G417" s="763"/>
      <c r="H417" s="842"/>
      <c r="I417" s="422" t="str">
        <f>IF('Mapa final SI'!AC420="","",'Mapa final SI'!AC420)</f>
        <v/>
      </c>
      <c r="J417" s="422" t="str">
        <f>IF('Mapa final SI'!AE420="","",'Mapa final SI'!AE420)</f>
        <v/>
      </c>
      <c r="K417" s="422" t="str">
        <f t="shared" si="6"/>
        <v/>
      </c>
      <c r="L417" s="422" t="str">
        <f>IF('Mapa final SI'!AH420="","",'Mapa final SI'!AH420)</f>
        <v/>
      </c>
      <c r="M417" s="346" t="str">
        <f>IF('Mapa final SI'!T420="","",'Mapa final SI'!T420)</f>
        <v/>
      </c>
      <c r="N417" s="417"/>
      <c r="O417" s="417"/>
      <c r="P417" s="417"/>
      <c r="Q417" s="415"/>
    </row>
    <row r="418" spans="1:18" ht="51.75" customHeight="1" x14ac:dyDescent="0.25">
      <c r="A418" s="118" t="s">
        <v>1014</v>
      </c>
      <c r="B418" s="757"/>
      <c r="C418" s="759" t="str">
        <f>IF('Mapa final SI'!G421="","",'Mapa final SI'!G421)</f>
        <v/>
      </c>
      <c r="D418" s="761"/>
      <c r="E418" s="759" t="str">
        <f>IF('Mapa final SI'!F421="","",'Mapa final SI'!F421)</f>
        <v/>
      </c>
      <c r="F418" s="841" t="str">
        <f>IF('Mapa final SI'!L421="","",'Mapa final SI'!L421)</f>
        <v/>
      </c>
      <c r="G418" s="841" t="str">
        <f>IF('Mapa final SI'!P421="","",'Mapa final SI'!P421)</f>
        <v/>
      </c>
      <c r="H418" s="930"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22" t="str">
        <f>IF('Mapa final SI'!AC421="","",'Mapa final SI'!AC421)</f>
        <v/>
      </c>
      <c r="J418" s="422" t="str">
        <f>IF('Mapa final SI'!AE421="","",'Mapa final SI'!AE421)</f>
        <v/>
      </c>
      <c r="K418" s="422" t="str">
        <f t="shared" si="6"/>
        <v/>
      </c>
      <c r="L418" s="422" t="str">
        <f>IF('Mapa final SI'!AH421="","",'Mapa final SI'!AH421)</f>
        <v/>
      </c>
      <c r="M418" s="346" t="str">
        <f>IF('Mapa final SI'!T421="","",'Mapa final SI'!T421)</f>
        <v/>
      </c>
      <c r="N418" s="417"/>
      <c r="O418" s="417"/>
      <c r="P418" s="417"/>
      <c r="Q418" s="415"/>
    </row>
    <row r="419" spans="1:18" ht="51.75" customHeight="1" x14ac:dyDescent="0.25">
      <c r="A419" s="118" t="s">
        <v>1015</v>
      </c>
      <c r="B419" s="758"/>
      <c r="C419" s="760"/>
      <c r="D419" s="762"/>
      <c r="E419" s="760"/>
      <c r="F419" s="763"/>
      <c r="G419" s="763"/>
      <c r="H419" s="930"/>
      <c r="I419" s="422" t="str">
        <f>IF('Mapa final SI'!AC422="","",'Mapa final SI'!AC422)</f>
        <v/>
      </c>
      <c r="J419" s="422" t="str">
        <f>IF('Mapa final SI'!AE422="","",'Mapa final SI'!AE422)</f>
        <v/>
      </c>
      <c r="K419" s="422" t="str">
        <f t="shared" si="6"/>
        <v/>
      </c>
      <c r="L419" s="422" t="str">
        <f>IF('Mapa final SI'!AH422="","",'Mapa final SI'!AH422)</f>
        <v/>
      </c>
      <c r="M419" s="346" t="str">
        <f>IF('Mapa final SI'!T422="","",'Mapa final SI'!T422)</f>
        <v/>
      </c>
      <c r="N419" s="417"/>
      <c r="O419" s="417"/>
      <c r="P419" s="417"/>
      <c r="Q419" s="415"/>
    </row>
    <row r="420" spans="1:18" ht="51.75" customHeight="1" x14ac:dyDescent="0.25">
      <c r="A420" s="118" t="s">
        <v>1016</v>
      </c>
      <c r="B420" s="758"/>
      <c r="C420" s="760"/>
      <c r="D420" s="762"/>
      <c r="E420" s="760"/>
      <c r="F420" s="763"/>
      <c r="G420" s="763"/>
      <c r="H420" s="930"/>
      <c r="I420" s="422" t="str">
        <f>IF('Mapa final SI'!AC423="","",'Mapa final SI'!AC423)</f>
        <v/>
      </c>
      <c r="J420" s="422" t="str">
        <f>IF('Mapa final SI'!AE423="","",'Mapa final SI'!AE423)</f>
        <v/>
      </c>
      <c r="K420" s="422" t="str">
        <f t="shared" si="6"/>
        <v/>
      </c>
      <c r="L420" s="422" t="str">
        <f>IF('Mapa final SI'!AH423="","",'Mapa final SI'!AH423)</f>
        <v/>
      </c>
      <c r="M420" s="346" t="str">
        <f>IF('Mapa final SI'!T423="","",'Mapa final SI'!T423)</f>
        <v/>
      </c>
      <c r="N420" s="417"/>
      <c r="O420" s="417"/>
      <c r="P420" s="417"/>
      <c r="Q420" s="415"/>
    </row>
    <row r="421" spans="1:18" ht="51.75" customHeight="1" x14ac:dyDescent="0.25">
      <c r="A421" s="118" t="s">
        <v>1017</v>
      </c>
      <c r="B421" s="758"/>
      <c r="C421" s="760"/>
      <c r="D421" s="762"/>
      <c r="E421" s="760"/>
      <c r="F421" s="763"/>
      <c r="G421" s="763"/>
      <c r="H421" s="930"/>
      <c r="I421" s="422" t="str">
        <f>IF('Mapa final SI'!AC424="","",'Mapa final SI'!AC424)</f>
        <v/>
      </c>
      <c r="J421" s="422" t="str">
        <f>IF('Mapa final SI'!AE424="","",'Mapa final SI'!AE424)</f>
        <v/>
      </c>
      <c r="K421" s="422" t="str">
        <f t="shared" si="6"/>
        <v/>
      </c>
      <c r="L421" s="422" t="str">
        <f>IF('Mapa final SI'!AH424="","",'Mapa final SI'!AH424)</f>
        <v/>
      </c>
      <c r="M421" s="346" t="str">
        <f>IF('Mapa final SI'!T424="","",'Mapa final SI'!T424)</f>
        <v/>
      </c>
      <c r="N421" s="417"/>
      <c r="O421" s="417"/>
      <c r="P421" s="417"/>
      <c r="Q421" s="415"/>
    </row>
    <row r="422" spans="1:18" ht="51.75" customHeight="1" x14ac:dyDescent="0.25">
      <c r="A422" s="118" t="s">
        <v>1018</v>
      </c>
      <c r="B422" s="758"/>
      <c r="C422" s="760"/>
      <c r="D422" s="762"/>
      <c r="E422" s="760"/>
      <c r="F422" s="763"/>
      <c r="G422" s="763"/>
      <c r="H422" s="930"/>
      <c r="I422" s="422" t="str">
        <f>IF('Mapa final SI'!AC425="","",'Mapa final SI'!AC425)</f>
        <v/>
      </c>
      <c r="J422" s="422" t="str">
        <f>IF('Mapa final SI'!AE425="","",'Mapa final SI'!AE425)</f>
        <v/>
      </c>
      <c r="K422" s="422" t="str">
        <f t="shared" si="6"/>
        <v/>
      </c>
      <c r="L422" s="422" t="str">
        <f>IF('Mapa final SI'!AH425="","",'Mapa final SI'!AH425)</f>
        <v/>
      </c>
      <c r="M422" s="346" t="str">
        <f>IF('Mapa final SI'!T425="","",'Mapa final SI'!T425)</f>
        <v/>
      </c>
      <c r="N422" s="417"/>
      <c r="O422" s="417"/>
      <c r="P422" s="417"/>
      <c r="Q422" s="415"/>
    </row>
    <row r="423" spans="1:18" ht="51.75" customHeight="1" x14ac:dyDescent="0.25">
      <c r="A423" s="118" t="s">
        <v>1019</v>
      </c>
      <c r="B423" s="758"/>
      <c r="C423" s="760"/>
      <c r="D423" s="762"/>
      <c r="E423" s="760"/>
      <c r="F423" s="763"/>
      <c r="G423" s="763"/>
      <c r="H423" s="842"/>
      <c r="I423" s="422" t="str">
        <f>IF('Mapa final SI'!AC426="","",'Mapa final SI'!AC426)</f>
        <v/>
      </c>
      <c r="J423" s="422" t="str">
        <f>IF('Mapa final SI'!AE426="","",'Mapa final SI'!AE426)</f>
        <v/>
      </c>
      <c r="K423" s="422" t="str">
        <f t="shared" si="6"/>
        <v/>
      </c>
      <c r="L423" s="422" t="str">
        <f>IF('Mapa final SI'!AH426="","",'Mapa final SI'!AH426)</f>
        <v/>
      </c>
      <c r="M423" s="346" t="str">
        <f>IF('Mapa final SI'!T426="","",'Mapa final SI'!T426)</f>
        <v/>
      </c>
      <c r="N423" s="417"/>
      <c r="O423" s="417"/>
      <c r="P423" s="417"/>
      <c r="Q423" s="415"/>
      <c r="R423" s="114"/>
    </row>
    <row r="424" spans="1:18" ht="51.75" customHeight="1" x14ac:dyDescent="0.25"/>
    <row r="425" spans="1:18" ht="51.75" customHeight="1" x14ac:dyDescent="0.25"/>
    <row r="426" spans="1:18" ht="51.75" customHeight="1" x14ac:dyDescent="0.25"/>
    <row r="427" spans="1:18" ht="51.75" customHeight="1" x14ac:dyDescent="0.25"/>
  </sheetData>
  <sheetProtection algorithmName="SHA-512" hashValue="3Sk0HbS+fJTprC15ZFFHHZF8m8c/73FdUIbHK3lUN2yXJfIVs16gjIyplkDjwPY246FxOES0PIKLqu+h4MsRmQ==" saltValue="5oI4rtWu0setSoWILO5gXw==" spinCount="100000" sheet="1" formatCells="0" formatColumns="0" formatRows="0"/>
  <mergeCells count="497">
    <mergeCell ref="CK1:CL1"/>
    <mergeCell ref="CK2:CL2"/>
    <mergeCell ref="E3:O3"/>
    <mergeCell ref="CK3:CL3"/>
    <mergeCell ref="E4:O4"/>
    <mergeCell ref="B7:B9"/>
    <mergeCell ref="C7:C9"/>
    <mergeCell ref="D7:D9"/>
    <mergeCell ref="E7:E9"/>
    <mergeCell ref="F7:F9"/>
    <mergeCell ref="G7:G9"/>
    <mergeCell ref="H7:H9"/>
    <mergeCell ref="D1:D2"/>
    <mergeCell ref="E1:O2"/>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B6" sqref="B6:AM5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6">
        <v>1</v>
      </c>
      <c r="AC20" s="176">
        <v>2</v>
      </c>
    </row>
    <row r="21" spans="3:30" x14ac:dyDescent="0.25">
      <c r="C21">
        <v>9019</v>
      </c>
      <c r="E21" s="14" t="s">
        <v>181</v>
      </c>
      <c r="F21" s="14"/>
      <c r="G21" s="14" t="s">
        <v>182</v>
      </c>
      <c r="H21" s="14"/>
      <c r="I21" s="14" t="s">
        <v>183</v>
      </c>
      <c r="K21" t="s">
        <v>184</v>
      </c>
      <c r="O21" s="14"/>
      <c r="S21" t="s">
        <v>185</v>
      </c>
      <c r="AB21" s="175" t="s">
        <v>70</v>
      </c>
      <c r="AC21" s="175" t="s">
        <v>186</v>
      </c>
      <c r="AD21" s="175" t="s">
        <v>187</v>
      </c>
    </row>
    <row r="22" spans="3:30" ht="57" x14ac:dyDescent="0.25">
      <c r="C22">
        <v>9020</v>
      </c>
      <c r="E22" s="14" t="s">
        <v>188</v>
      </c>
      <c r="G22" s="14" t="s">
        <v>189</v>
      </c>
      <c r="H22" s="14"/>
      <c r="I22" s="14" t="s">
        <v>190</v>
      </c>
      <c r="K22" t="s">
        <v>191</v>
      </c>
      <c r="O22" s="14"/>
      <c r="S22" t="s">
        <v>192</v>
      </c>
      <c r="AA22" s="176">
        <v>1</v>
      </c>
      <c r="AB22" s="356" t="s">
        <v>142</v>
      </c>
      <c r="AC22" s="351" t="s">
        <v>193</v>
      </c>
      <c r="AD22" s="360" t="s">
        <v>194</v>
      </c>
    </row>
    <row r="23" spans="3:30" ht="71.25" x14ac:dyDescent="0.25">
      <c r="C23">
        <v>9021</v>
      </c>
      <c r="E23" s="14" t="s">
        <v>195</v>
      </c>
      <c r="G23" s="14" t="s">
        <v>196</v>
      </c>
      <c r="H23" s="14"/>
      <c r="I23" s="14" t="s">
        <v>197</v>
      </c>
      <c r="K23" t="s">
        <v>198</v>
      </c>
      <c r="S23" t="s">
        <v>199</v>
      </c>
      <c r="AA23" s="176">
        <v>2</v>
      </c>
      <c r="AB23" s="356" t="s">
        <v>200</v>
      </c>
      <c r="AC23" s="351" t="s">
        <v>201</v>
      </c>
      <c r="AD23" s="360" t="s">
        <v>202</v>
      </c>
    </row>
    <row r="24" spans="3:30" ht="85.5" x14ac:dyDescent="0.25">
      <c r="C24">
        <v>9022</v>
      </c>
      <c r="E24" s="14" t="s">
        <v>203</v>
      </c>
      <c r="G24" s="14" t="s">
        <v>204</v>
      </c>
      <c r="H24" s="14"/>
      <c r="I24" s="14" t="s">
        <v>205</v>
      </c>
      <c r="S24" t="s">
        <v>206</v>
      </c>
      <c r="AA24" s="176">
        <v>3</v>
      </c>
      <c r="AB24" s="357" t="s">
        <v>117</v>
      </c>
      <c r="AC24" s="351" t="s">
        <v>207</v>
      </c>
      <c r="AD24" s="360" t="s">
        <v>208</v>
      </c>
    </row>
    <row r="25" spans="3:30" ht="42.75" x14ac:dyDescent="0.25">
      <c r="C25">
        <v>9023</v>
      </c>
      <c r="E25" s="14" t="s">
        <v>209</v>
      </c>
      <c r="G25" s="14" t="s">
        <v>210</v>
      </c>
      <c r="H25" s="14"/>
      <c r="I25" s="14" t="s">
        <v>211</v>
      </c>
      <c r="S25" t="s">
        <v>212</v>
      </c>
      <c r="AA25" s="176">
        <v>4</v>
      </c>
      <c r="AB25" s="357" t="s">
        <v>213</v>
      </c>
      <c r="AC25" s="351" t="s">
        <v>214</v>
      </c>
      <c r="AD25" s="360" t="s">
        <v>215</v>
      </c>
    </row>
    <row r="26" spans="3:30" ht="71.25" x14ac:dyDescent="0.25">
      <c r="C26">
        <v>9024</v>
      </c>
      <c r="E26" s="14" t="s">
        <v>216</v>
      </c>
      <c r="G26" s="14" t="s">
        <v>217</v>
      </c>
      <c r="H26" s="14"/>
      <c r="I26" s="14" t="s">
        <v>218</v>
      </c>
      <c r="K26" t="s">
        <v>219</v>
      </c>
      <c r="S26" t="s">
        <v>220</v>
      </c>
      <c r="AA26" s="176">
        <v>5</v>
      </c>
      <c r="AB26" s="356" t="s">
        <v>221</v>
      </c>
      <c r="AC26" s="351" t="s">
        <v>222</v>
      </c>
      <c r="AD26" s="360" t="s">
        <v>223</v>
      </c>
    </row>
    <row r="27" spans="3:30" ht="42.75" x14ac:dyDescent="0.25">
      <c r="C27">
        <v>9025</v>
      </c>
      <c r="E27" s="14" t="s">
        <v>224</v>
      </c>
      <c r="G27" s="14" t="s">
        <v>225</v>
      </c>
      <c r="H27" s="14"/>
      <c r="I27" s="14" t="s">
        <v>226</v>
      </c>
      <c r="K27" t="s">
        <v>227</v>
      </c>
      <c r="S27" t="s">
        <v>228</v>
      </c>
      <c r="AA27" s="176">
        <v>6</v>
      </c>
      <c r="AB27" s="356" t="s">
        <v>229</v>
      </c>
      <c r="AC27" s="351" t="s">
        <v>230</v>
      </c>
      <c r="AD27" s="360" t="s">
        <v>231</v>
      </c>
    </row>
    <row r="28" spans="3:30" ht="28.5" x14ac:dyDescent="0.25">
      <c r="C28">
        <v>9026</v>
      </c>
      <c r="E28" s="14" t="s">
        <v>232</v>
      </c>
      <c r="G28" s="14" t="s">
        <v>233</v>
      </c>
      <c r="H28" s="14"/>
      <c r="I28" s="14" t="s">
        <v>234</v>
      </c>
      <c r="K28" t="s">
        <v>235</v>
      </c>
      <c r="S28" t="s">
        <v>236</v>
      </c>
      <c r="AA28" s="176">
        <v>7</v>
      </c>
      <c r="AB28" s="357" t="s">
        <v>130</v>
      </c>
      <c r="AC28" s="351" t="s">
        <v>237</v>
      </c>
      <c r="AD28" s="360" t="s">
        <v>238</v>
      </c>
    </row>
    <row r="29" spans="3:30" ht="42.75" x14ac:dyDescent="0.25">
      <c r="C29">
        <v>9027</v>
      </c>
      <c r="E29" s="14" t="s">
        <v>239</v>
      </c>
      <c r="G29" s="14" t="s">
        <v>240</v>
      </c>
      <c r="H29" s="14"/>
      <c r="I29" s="14" t="s">
        <v>241</v>
      </c>
      <c r="K29" t="s">
        <v>242</v>
      </c>
      <c r="AA29" s="176">
        <v>8</v>
      </c>
      <c r="AB29" s="357" t="s">
        <v>103</v>
      </c>
      <c r="AC29" s="351" t="s">
        <v>243</v>
      </c>
      <c r="AD29" s="360" t="s">
        <v>244</v>
      </c>
    </row>
    <row r="30" spans="3:30" ht="29.25" thickBot="1" x14ac:dyDescent="0.3">
      <c r="C30">
        <v>9028</v>
      </c>
      <c r="E30" s="14" t="s">
        <v>245</v>
      </c>
      <c r="G30" s="14" t="s">
        <v>246</v>
      </c>
      <c r="H30" s="14"/>
      <c r="I30" s="14" t="s">
        <v>247</v>
      </c>
      <c r="Q30" s="14">
        <v>1</v>
      </c>
      <c r="R30" s="14">
        <v>2</v>
      </c>
      <c r="AA30" s="176">
        <v>9</v>
      </c>
      <c r="AB30" s="357" t="s">
        <v>248</v>
      </c>
      <c r="AC30" s="351" t="s">
        <v>249</v>
      </c>
      <c r="AD30" s="360" t="s">
        <v>250</v>
      </c>
    </row>
    <row r="31" spans="3:30" ht="43.5" thickBot="1" x14ac:dyDescent="0.3">
      <c r="C31">
        <v>9029</v>
      </c>
      <c r="E31" s="14" t="s">
        <v>251</v>
      </c>
      <c r="G31" s="14" t="s">
        <v>252</v>
      </c>
      <c r="H31" s="14"/>
      <c r="I31" s="14" t="s">
        <v>253</v>
      </c>
      <c r="Q31" s="28" t="s">
        <v>254</v>
      </c>
      <c r="R31" s="28" t="s">
        <v>255</v>
      </c>
      <c r="AA31" s="176">
        <v>10</v>
      </c>
      <c r="AB31" s="357" t="s">
        <v>149</v>
      </c>
      <c r="AC31" s="352" t="s">
        <v>256</v>
      </c>
      <c r="AD31" s="360" t="s">
        <v>257</v>
      </c>
    </row>
    <row r="32" spans="3:30" ht="42.75" x14ac:dyDescent="0.25">
      <c r="C32">
        <v>9030</v>
      </c>
      <c r="E32" s="14" t="s">
        <v>258</v>
      </c>
      <c r="P32" s="11">
        <v>1</v>
      </c>
      <c r="Q32" s="27" t="s">
        <v>93</v>
      </c>
      <c r="R32" s="24" t="s">
        <v>259</v>
      </c>
      <c r="AA32" s="176">
        <v>11</v>
      </c>
      <c r="AB32" s="358" t="s">
        <v>260</v>
      </c>
      <c r="AC32" s="353" t="s">
        <v>261</v>
      </c>
      <c r="AD32" s="360" t="s">
        <v>262</v>
      </c>
    </row>
    <row r="33" spans="3:30" ht="28.5" x14ac:dyDescent="0.25">
      <c r="C33">
        <v>9031</v>
      </c>
      <c r="E33" s="14" t="s">
        <v>263</v>
      </c>
      <c r="P33" s="11">
        <v>2</v>
      </c>
      <c r="Q33" s="27" t="s">
        <v>79</v>
      </c>
      <c r="R33" s="24" t="s">
        <v>264</v>
      </c>
      <c r="AA33" s="176">
        <v>12</v>
      </c>
      <c r="AB33" s="359" t="s">
        <v>123</v>
      </c>
      <c r="AC33" s="354" t="s">
        <v>265</v>
      </c>
      <c r="AD33" s="360" t="s">
        <v>266</v>
      </c>
    </row>
    <row r="34" spans="3:30" ht="42.75" x14ac:dyDescent="0.25">
      <c r="C34">
        <v>9032</v>
      </c>
      <c r="E34" s="14" t="s">
        <v>267</v>
      </c>
      <c r="P34" s="11">
        <v>3</v>
      </c>
      <c r="Q34" s="27" t="s">
        <v>85</v>
      </c>
      <c r="R34" s="24" t="s">
        <v>268</v>
      </c>
      <c r="AA34" s="176">
        <v>13</v>
      </c>
      <c r="AB34" s="356" t="s">
        <v>96</v>
      </c>
      <c r="AC34" s="355" t="s">
        <v>269</v>
      </c>
      <c r="AD34" s="360" t="s">
        <v>270</v>
      </c>
    </row>
    <row r="35" spans="3:30" ht="85.5" x14ac:dyDescent="0.25">
      <c r="C35">
        <v>9033</v>
      </c>
      <c r="E35" s="14" t="s">
        <v>271</v>
      </c>
      <c r="P35" s="11">
        <v>4</v>
      </c>
      <c r="Q35" s="27" t="s">
        <v>93</v>
      </c>
      <c r="R35" s="24" t="s">
        <v>272</v>
      </c>
      <c r="AA35" s="176">
        <v>13</v>
      </c>
      <c r="AB35" s="359" t="s">
        <v>273</v>
      </c>
      <c r="AC35" s="353" t="s">
        <v>274</v>
      </c>
      <c r="AD35" s="352" t="s">
        <v>275</v>
      </c>
    </row>
    <row r="36" spans="3:30" x14ac:dyDescent="0.25">
      <c r="C36">
        <v>9034</v>
      </c>
      <c r="E36" s="14" t="s">
        <v>276</v>
      </c>
      <c r="P36" s="11">
        <v>5</v>
      </c>
      <c r="Q36" s="27" t="s">
        <v>100</v>
      </c>
      <c r="R36" s="24" t="s">
        <v>277</v>
      </c>
      <c r="AD36" s="361"/>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zoomScale="90" zoomScaleNormal="90" workbookViewId="0">
      <selection activeCell="F45" sqref="F4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39" t="s">
        <v>448</v>
      </c>
      <c r="C2" s="540"/>
      <c r="D2" s="540"/>
      <c r="E2" s="540"/>
      <c r="F2" s="540"/>
      <c r="G2" s="540"/>
      <c r="H2" s="541"/>
    </row>
    <row r="3" spans="2:8" x14ac:dyDescent="0.25">
      <c r="B3" s="205"/>
      <c r="C3" s="206"/>
      <c r="D3" s="206"/>
      <c r="E3" s="206"/>
      <c r="F3" s="206"/>
      <c r="G3" s="206"/>
      <c r="H3" s="207"/>
    </row>
    <row r="4" spans="2:8" ht="63" customHeight="1" x14ac:dyDescent="0.25">
      <c r="B4" s="542" t="s">
        <v>449</v>
      </c>
      <c r="C4" s="543"/>
      <c r="D4" s="543"/>
      <c r="E4" s="543"/>
      <c r="F4" s="543"/>
      <c r="G4" s="543"/>
      <c r="H4" s="544"/>
    </row>
    <row r="5" spans="2:8" ht="63" customHeight="1" x14ac:dyDescent="0.25">
      <c r="B5" s="545"/>
      <c r="C5" s="546"/>
      <c r="D5" s="546"/>
      <c r="E5" s="546"/>
      <c r="F5" s="546"/>
      <c r="G5" s="546"/>
      <c r="H5" s="547"/>
    </row>
    <row r="6" spans="2:8" ht="16.5" x14ac:dyDescent="0.25">
      <c r="B6" s="548" t="s">
        <v>450</v>
      </c>
      <c r="C6" s="549"/>
      <c r="D6" s="549"/>
      <c r="E6" s="549"/>
      <c r="F6" s="549"/>
      <c r="G6" s="549"/>
      <c r="H6" s="550"/>
    </row>
    <row r="7" spans="2:8" ht="102.75" customHeight="1" x14ac:dyDescent="0.25">
      <c r="B7" s="551" t="s">
        <v>451</v>
      </c>
      <c r="C7" s="552"/>
      <c r="D7" s="552"/>
      <c r="E7" s="552"/>
      <c r="F7" s="552"/>
      <c r="G7" s="552"/>
      <c r="H7" s="553"/>
    </row>
    <row r="8" spans="2:8" ht="16.5" x14ac:dyDescent="0.25">
      <c r="B8" s="208"/>
      <c r="C8" s="209"/>
      <c r="D8" s="209"/>
      <c r="E8" s="209"/>
      <c r="F8" s="209"/>
      <c r="G8" s="209"/>
      <c r="H8" s="210"/>
    </row>
    <row r="9" spans="2:8" ht="16.5" customHeight="1" x14ac:dyDescent="0.25">
      <c r="B9" s="554" t="s">
        <v>452</v>
      </c>
      <c r="C9" s="555"/>
      <c r="D9" s="555"/>
      <c r="E9" s="555"/>
      <c r="F9" s="555"/>
      <c r="G9" s="555"/>
      <c r="H9" s="556"/>
    </row>
    <row r="10" spans="2:8" ht="44.25" customHeight="1" x14ac:dyDescent="0.25">
      <c r="B10" s="554"/>
      <c r="C10" s="555"/>
      <c r="D10" s="555"/>
      <c r="E10" s="555"/>
      <c r="F10" s="555"/>
      <c r="G10" s="555"/>
      <c r="H10" s="556"/>
    </row>
    <row r="11" spans="2:8" ht="15.75" thickBot="1" x14ac:dyDescent="0.3">
      <c r="B11" s="211"/>
      <c r="C11" s="212"/>
      <c r="D11" s="213"/>
      <c r="E11" s="214"/>
      <c r="F11" s="214"/>
      <c r="G11" s="215"/>
      <c r="H11" s="216"/>
    </row>
    <row r="12" spans="2:8" ht="15.75" thickTop="1" x14ac:dyDescent="0.25">
      <c r="B12" s="211"/>
      <c r="C12" s="535" t="s">
        <v>453</v>
      </c>
      <c r="D12" s="536"/>
      <c r="E12" s="537" t="s">
        <v>454</v>
      </c>
      <c r="F12" s="538"/>
      <c r="G12" s="212"/>
      <c r="H12" s="216"/>
    </row>
    <row r="13" spans="2:8" ht="35.25" customHeight="1" x14ac:dyDescent="0.25">
      <c r="B13" s="211"/>
      <c r="C13" s="531" t="s">
        <v>455</v>
      </c>
      <c r="D13" s="532"/>
      <c r="E13" s="533" t="s">
        <v>456</v>
      </c>
      <c r="F13" s="534"/>
      <c r="G13" s="212"/>
      <c r="H13" s="216"/>
    </row>
    <row r="14" spans="2:8" ht="17.25" customHeight="1" x14ac:dyDescent="0.25">
      <c r="B14" s="211"/>
      <c r="C14" s="531" t="s">
        <v>457</v>
      </c>
      <c r="D14" s="532"/>
      <c r="E14" s="533" t="s">
        <v>458</v>
      </c>
      <c r="F14" s="534"/>
      <c r="G14" s="212"/>
      <c r="H14" s="216"/>
    </row>
    <row r="15" spans="2:8" ht="19.5" customHeight="1" x14ac:dyDescent="0.25">
      <c r="B15" s="211"/>
      <c r="C15" s="531" t="s">
        <v>459</v>
      </c>
      <c r="D15" s="532"/>
      <c r="E15" s="533" t="s">
        <v>460</v>
      </c>
      <c r="F15" s="534"/>
      <c r="G15" s="212"/>
      <c r="H15" s="216"/>
    </row>
    <row r="16" spans="2:8" ht="69.75" customHeight="1" x14ac:dyDescent="0.25">
      <c r="B16" s="211"/>
      <c r="C16" s="531" t="s">
        <v>461</v>
      </c>
      <c r="D16" s="532"/>
      <c r="E16" s="533" t="s">
        <v>462</v>
      </c>
      <c r="F16" s="534"/>
      <c r="G16" s="212"/>
      <c r="H16" s="216"/>
    </row>
    <row r="17" spans="2:8" ht="34.5" customHeight="1" x14ac:dyDescent="0.25">
      <c r="B17" s="211"/>
      <c r="C17" s="529" t="s">
        <v>463</v>
      </c>
      <c r="D17" s="530"/>
      <c r="E17" s="523" t="s">
        <v>464</v>
      </c>
      <c r="F17" s="524"/>
      <c r="G17" s="212"/>
      <c r="H17" s="216"/>
    </row>
    <row r="18" spans="2:8" ht="27.75" customHeight="1" x14ac:dyDescent="0.25">
      <c r="B18" s="211"/>
      <c r="C18" s="529" t="s">
        <v>465</v>
      </c>
      <c r="D18" s="530"/>
      <c r="E18" s="523" t="s">
        <v>466</v>
      </c>
      <c r="F18" s="524"/>
      <c r="G18" s="212"/>
      <c r="H18" s="216"/>
    </row>
    <row r="19" spans="2:8" ht="28.5" customHeight="1" x14ac:dyDescent="0.25">
      <c r="B19" s="211"/>
      <c r="C19" s="529" t="s">
        <v>467</v>
      </c>
      <c r="D19" s="530"/>
      <c r="E19" s="523" t="s">
        <v>468</v>
      </c>
      <c r="F19" s="524"/>
      <c r="G19" s="212"/>
      <c r="H19" s="216"/>
    </row>
    <row r="20" spans="2:8" ht="72.75" customHeight="1" x14ac:dyDescent="0.25">
      <c r="B20" s="211"/>
      <c r="C20" s="529" t="s">
        <v>469</v>
      </c>
      <c r="D20" s="530"/>
      <c r="E20" s="523" t="s">
        <v>470</v>
      </c>
      <c r="F20" s="524"/>
      <c r="G20" s="212"/>
      <c r="H20" s="216"/>
    </row>
    <row r="21" spans="2:8" ht="64.5" customHeight="1" x14ac:dyDescent="0.25">
      <c r="B21" s="211"/>
      <c r="C21" s="529" t="s">
        <v>471</v>
      </c>
      <c r="D21" s="530"/>
      <c r="E21" s="523" t="s">
        <v>472</v>
      </c>
      <c r="F21" s="524"/>
      <c r="G21" s="212"/>
      <c r="H21" s="216"/>
    </row>
    <row r="22" spans="2:8" ht="71.25" customHeight="1" x14ac:dyDescent="0.25">
      <c r="B22" s="211"/>
      <c r="C22" s="529" t="s">
        <v>473</v>
      </c>
      <c r="D22" s="530"/>
      <c r="E22" s="523" t="s">
        <v>474</v>
      </c>
      <c r="F22" s="524"/>
      <c r="G22" s="212"/>
      <c r="H22" s="216"/>
    </row>
    <row r="23" spans="2:8" ht="55.5" customHeight="1" x14ac:dyDescent="0.25">
      <c r="B23" s="211"/>
      <c r="C23" s="521" t="s">
        <v>475</v>
      </c>
      <c r="D23" s="522"/>
      <c r="E23" s="523" t="s">
        <v>476</v>
      </c>
      <c r="F23" s="524"/>
      <c r="G23" s="212"/>
      <c r="H23" s="216"/>
    </row>
    <row r="24" spans="2:8" ht="42" customHeight="1" x14ac:dyDescent="0.25">
      <c r="B24" s="211"/>
      <c r="C24" s="521" t="s">
        <v>477</v>
      </c>
      <c r="D24" s="522"/>
      <c r="E24" s="523" t="s">
        <v>478</v>
      </c>
      <c r="F24" s="524"/>
      <c r="G24" s="212"/>
      <c r="H24" s="216"/>
    </row>
    <row r="25" spans="2:8" ht="59.25" customHeight="1" x14ac:dyDescent="0.25">
      <c r="B25" s="211"/>
      <c r="C25" s="521" t="s">
        <v>479</v>
      </c>
      <c r="D25" s="522"/>
      <c r="E25" s="523" t="s">
        <v>480</v>
      </c>
      <c r="F25" s="524"/>
      <c r="G25" s="212"/>
      <c r="H25" s="216"/>
    </row>
    <row r="26" spans="2:8" ht="23.25" customHeight="1" x14ac:dyDescent="0.25">
      <c r="B26" s="211"/>
      <c r="C26" s="521" t="s">
        <v>481</v>
      </c>
      <c r="D26" s="522"/>
      <c r="E26" s="523" t="s">
        <v>482</v>
      </c>
      <c r="F26" s="524"/>
      <c r="G26" s="212"/>
      <c r="H26" s="216"/>
    </row>
    <row r="27" spans="2:8" ht="30.75" customHeight="1" x14ac:dyDescent="0.25">
      <c r="B27" s="211"/>
      <c r="C27" s="521" t="s">
        <v>483</v>
      </c>
      <c r="D27" s="522"/>
      <c r="E27" s="523" t="s">
        <v>484</v>
      </c>
      <c r="F27" s="524"/>
      <c r="G27" s="212"/>
      <c r="H27" s="216"/>
    </row>
    <row r="28" spans="2:8" ht="35.25" customHeight="1" x14ac:dyDescent="0.25">
      <c r="B28" s="211"/>
      <c r="C28" s="521" t="s">
        <v>485</v>
      </c>
      <c r="D28" s="522"/>
      <c r="E28" s="523" t="s">
        <v>486</v>
      </c>
      <c r="F28" s="524"/>
      <c r="G28" s="212"/>
      <c r="H28" s="216"/>
    </row>
    <row r="29" spans="2:8" ht="33" customHeight="1" x14ac:dyDescent="0.25">
      <c r="B29" s="211"/>
      <c r="C29" s="521" t="s">
        <v>485</v>
      </c>
      <c r="D29" s="522"/>
      <c r="E29" s="523" t="s">
        <v>486</v>
      </c>
      <c r="F29" s="524"/>
      <c r="G29" s="212"/>
      <c r="H29" s="216"/>
    </row>
    <row r="30" spans="2:8" ht="30" customHeight="1" x14ac:dyDescent="0.25">
      <c r="B30" s="211"/>
      <c r="C30" s="521" t="s">
        <v>487</v>
      </c>
      <c r="D30" s="522"/>
      <c r="E30" s="523" t="s">
        <v>488</v>
      </c>
      <c r="F30" s="524"/>
      <c r="G30" s="212"/>
      <c r="H30" s="216"/>
    </row>
    <row r="31" spans="2:8" ht="35.25" customHeight="1" x14ac:dyDescent="0.25">
      <c r="B31" s="211"/>
      <c r="C31" s="521" t="s">
        <v>489</v>
      </c>
      <c r="D31" s="522"/>
      <c r="E31" s="523" t="s">
        <v>490</v>
      </c>
      <c r="F31" s="524"/>
      <c r="G31" s="212"/>
      <c r="H31" s="216"/>
    </row>
    <row r="32" spans="2:8" ht="31.5" customHeight="1" x14ac:dyDescent="0.25">
      <c r="B32" s="211"/>
      <c r="C32" s="521" t="s">
        <v>491</v>
      </c>
      <c r="D32" s="522"/>
      <c r="E32" s="523" t="s">
        <v>492</v>
      </c>
      <c r="F32" s="524"/>
      <c r="G32" s="212"/>
      <c r="H32" s="216"/>
    </row>
    <row r="33" spans="2:8" ht="35.25" customHeight="1" x14ac:dyDescent="0.25">
      <c r="B33" s="211"/>
      <c r="C33" s="521" t="s">
        <v>493</v>
      </c>
      <c r="D33" s="522"/>
      <c r="E33" s="523" t="s">
        <v>494</v>
      </c>
      <c r="F33" s="524"/>
      <c r="G33" s="212"/>
      <c r="H33" s="216"/>
    </row>
    <row r="34" spans="2:8" ht="59.25" customHeight="1" x14ac:dyDescent="0.25">
      <c r="B34" s="211"/>
      <c r="C34" s="521" t="s">
        <v>495</v>
      </c>
      <c r="D34" s="522"/>
      <c r="E34" s="523" t="s">
        <v>496</v>
      </c>
      <c r="F34" s="524"/>
      <c r="G34" s="212"/>
      <c r="H34" s="216"/>
    </row>
    <row r="35" spans="2:8" ht="29.25" customHeight="1" x14ac:dyDescent="0.25">
      <c r="B35" s="211"/>
      <c r="C35" s="521" t="s">
        <v>497</v>
      </c>
      <c r="D35" s="522"/>
      <c r="E35" s="523" t="s">
        <v>498</v>
      </c>
      <c r="F35" s="524"/>
      <c r="G35" s="212"/>
      <c r="H35" s="216"/>
    </row>
    <row r="36" spans="2:8" ht="82.5" customHeight="1" x14ac:dyDescent="0.25">
      <c r="B36" s="211"/>
      <c r="C36" s="521" t="s">
        <v>499</v>
      </c>
      <c r="D36" s="522"/>
      <c r="E36" s="523" t="s">
        <v>500</v>
      </c>
      <c r="F36" s="524"/>
      <c r="G36" s="212"/>
      <c r="H36" s="216"/>
    </row>
    <row r="37" spans="2:8" ht="46.5" customHeight="1" x14ac:dyDescent="0.25">
      <c r="B37" s="211"/>
      <c r="C37" s="521" t="s">
        <v>501</v>
      </c>
      <c r="D37" s="522"/>
      <c r="E37" s="523" t="s">
        <v>502</v>
      </c>
      <c r="F37" s="524"/>
      <c r="G37" s="212"/>
      <c r="H37" s="216"/>
    </row>
    <row r="38" spans="2:8" ht="6.75" customHeight="1" thickBot="1" x14ac:dyDescent="0.3">
      <c r="B38" s="211"/>
      <c r="C38" s="525"/>
      <c r="D38" s="526"/>
      <c r="E38" s="527"/>
      <c r="F38" s="528"/>
      <c r="G38" s="212"/>
      <c r="H38" s="216"/>
    </row>
    <row r="39" spans="2:8" ht="15.75" thickTop="1" x14ac:dyDescent="0.25">
      <c r="B39" s="211"/>
      <c r="C39" s="217"/>
      <c r="D39" s="217"/>
      <c r="E39" s="218"/>
      <c r="F39" s="218"/>
      <c r="G39" s="212"/>
      <c r="H39" s="216"/>
    </row>
    <row r="40" spans="2:8" ht="21" customHeight="1" x14ac:dyDescent="0.25">
      <c r="B40" s="518" t="s">
        <v>503</v>
      </c>
      <c r="C40" s="519"/>
      <c r="D40" s="519"/>
      <c r="E40" s="519"/>
      <c r="F40" s="519"/>
      <c r="G40" s="519"/>
      <c r="H40" s="520"/>
    </row>
    <row r="41" spans="2:8" ht="20.25" customHeight="1" x14ac:dyDescent="0.25">
      <c r="B41" s="518" t="s">
        <v>504</v>
      </c>
      <c r="C41" s="519"/>
      <c r="D41" s="519"/>
      <c r="E41" s="519"/>
      <c r="F41" s="519"/>
      <c r="G41" s="519"/>
      <c r="H41" s="520"/>
    </row>
    <row r="42" spans="2:8" ht="20.25" customHeight="1" x14ac:dyDescent="0.25">
      <c r="B42" s="518" t="s">
        <v>505</v>
      </c>
      <c r="C42" s="519"/>
      <c r="D42" s="519"/>
      <c r="E42" s="519"/>
      <c r="F42" s="519"/>
      <c r="G42" s="519"/>
      <c r="H42" s="520"/>
    </row>
    <row r="43" spans="2:8" ht="20.25" customHeight="1" x14ac:dyDescent="0.25">
      <c r="B43" s="518" t="s">
        <v>506</v>
      </c>
      <c r="C43" s="519"/>
      <c r="D43" s="519"/>
      <c r="E43" s="519"/>
      <c r="F43" s="519"/>
      <c r="G43" s="519"/>
      <c r="H43" s="520"/>
    </row>
    <row r="44" spans="2:8" x14ac:dyDescent="0.25">
      <c r="B44" s="518" t="s">
        <v>507</v>
      </c>
      <c r="C44" s="519"/>
      <c r="D44" s="519"/>
      <c r="E44" s="519"/>
      <c r="F44" s="519"/>
      <c r="G44" s="519"/>
      <c r="H44" s="520"/>
    </row>
    <row r="45" spans="2:8" ht="15.75" thickBot="1" x14ac:dyDescent="0.3">
      <c r="B45" s="219"/>
      <c r="C45" s="220"/>
      <c r="D45" s="220"/>
      <c r="E45" s="220"/>
      <c r="F45" s="220"/>
      <c r="G45" s="220"/>
      <c r="H45" s="221"/>
    </row>
  </sheetData>
  <sheetProtection algorithmName="SHA-512" hashValue="5KiwP4V1yRsmutyW+tiFBYhR1fsnyNQ8dBGLxP79V13VpYU3J6Y1UmfUJ3eQDYsscefva0nRmZuHCyUhAw+YzQ==" saltValue="gdzxb7aaIJJXHWOJbdcN1w=="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O72"/>
  <sheetViews>
    <sheetView tabSelected="1" topLeftCell="AH9" zoomScale="70" zoomScaleNormal="50" workbookViewId="0">
      <selection activeCell="AK10" sqref="AK10"/>
    </sheetView>
  </sheetViews>
  <sheetFormatPr baseColWidth="10" defaultColWidth="11.42578125" defaultRowHeight="18" x14ac:dyDescent="0.3"/>
  <cols>
    <col min="1" max="1" width="4" style="413" bestFit="1" customWidth="1"/>
    <col min="2" max="2" width="14.140625" style="249" customWidth="1"/>
    <col min="3" max="3" width="23.28515625" style="249" customWidth="1"/>
    <col min="4" max="4" width="45.85546875" style="249" customWidth="1"/>
    <col min="5" max="5" width="47.28515625" style="223" customWidth="1"/>
    <col min="6" max="6" width="19" style="250" customWidth="1"/>
    <col min="7" max="7" width="17.85546875" style="223" customWidth="1"/>
    <col min="8" max="8" width="16.42578125" style="223" customWidth="1"/>
    <col min="9" max="9" width="6.28515625" style="223" bestFit="1" customWidth="1"/>
    <col min="10" max="10" width="27.28515625" style="223" bestFit="1" customWidth="1"/>
    <col min="11" max="11" width="30.42578125" style="223" hidden="1" customWidth="1"/>
    <col min="12" max="12" width="17.42578125" style="223" customWidth="1"/>
    <col min="13" max="13" width="6.28515625" style="223" bestFit="1" customWidth="1"/>
    <col min="14" max="14" width="16" style="223" customWidth="1"/>
    <col min="15" max="15" width="5.85546875" style="409" customWidth="1"/>
    <col min="16" max="16" width="74.28515625" style="223" customWidth="1"/>
    <col min="17" max="17" width="15.140625" style="223" bestFit="1" customWidth="1"/>
    <col min="18" max="18" width="6.85546875" style="223" customWidth="1"/>
    <col min="19" max="19" width="5" style="223" customWidth="1"/>
    <col min="20" max="20" width="5.42578125" style="223" customWidth="1"/>
    <col min="21" max="21" width="7.140625" style="223" customWidth="1"/>
    <col min="22" max="22" width="6.7109375" style="223" customWidth="1"/>
    <col min="23" max="23" width="7.42578125" style="223" customWidth="1"/>
    <col min="24" max="24" width="38.28515625" style="223" hidden="1" customWidth="1"/>
    <col min="25" max="25" width="8.7109375" style="223" customWidth="1"/>
    <col min="26" max="26" width="10.42578125" style="223" customWidth="1"/>
    <col min="27" max="27" width="9.28515625" style="223" customWidth="1"/>
    <col min="28" max="28" width="9.140625" style="223" customWidth="1"/>
    <col min="29" max="29" width="8.42578125" style="223" customWidth="1"/>
    <col min="30" max="30" width="7.28515625" style="223" customWidth="1"/>
    <col min="31" max="31" width="60.7109375" style="223" customWidth="1"/>
    <col min="32" max="32" width="18.85546875" style="223" customWidth="1"/>
    <col min="33" max="33" width="27.7109375" style="223" bestFit="1" customWidth="1"/>
    <col min="34" max="34" width="24.28515625" style="223" bestFit="1" customWidth="1"/>
    <col min="35" max="35" width="18.42578125" style="223" customWidth="1"/>
    <col min="36" max="36" width="21" style="223" customWidth="1"/>
    <col min="37" max="37" width="80.140625" style="223" customWidth="1"/>
    <col min="38" max="38" width="76.7109375" style="421" customWidth="1"/>
    <col min="39" max="16384" width="11.42578125" style="223"/>
  </cols>
  <sheetData>
    <row r="1" spans="1:67" s="222" customFormat="1" ht="32.25" customHeight="1" x14ac:dyDescent="0.3">
      <c r="A1" s="584"/>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6"/>
    </row>
    <row r="2" spans="1:67" s="222" customFormat="1" ht="133.5" customHeight="1" x14ac:dyDescent="0.3">
      <c r="A2" s="587"/>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9"/>
    </row>
    <row r="3" spans="1:67" x14ac:dyDescent="0.3">
      <c r="A3" s="410"/>
      <c r="B3" s="225"/>
      <c r="C3" s="224"/>
      <c r="D3" s="224"/>
      <c r="E3" s="222"/>
      <c r="F3" s="226"/>
      <c r="G3" s="222"/>
      <c r="H3" s="222"/>
      <c r="I3" s="222"/>
      <c r="J3" s="222"/>
      <c r="K3" s="222"/>
      <c r="L3" s="222"/>
      <c r="M3" s="222"/>
      <c r="N3" s="222"/>
      <c r="O3" s="408"/>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row>
    <row r="4" spans="1:67" ht="25.5" x14ac:dyDescent="0.3">
      <c r="A4" s="590" t="s">
        <v>508</v>
      </c>
      <c r="B4" s="591"/>
      <c r="C4" s="596" t="s">
        <v>96</v>
      </c>
      <c r="D4" s="597"/>
      <c r="E4" s="597"/>
      <c r="F4" s="597"/>
      <c r="G4" s="597"/>
      <c r="H4" s="597"/>
      <c r="I4" s="597"/>
      <c r="J4" s="597"/>
      <c r="K4" s="597"/>
      <c r="L4" s="597"/>
      <c r="M4" s="597"/>
      <c r="N4" s="597"/>
      <c r="O4" s="597"/>
      <c r="P4" s="597"/>
      <c r="Q4" s="597"/>
      <c r="R4" s="597"/>
      <c r="S4" s="597"/>
      <c r="T4" s="597"/>
      <c r="U4" s="597"/>
      <c r="V4" s="598"/>
      <c r="W4" s="362"/>
      <c r="X4" s="362"/>
      <c r="Y4" s="362"/>
      <c r="Z4" s="362"/>
      <c r="AA4" s="362"/>
      <c r="AB4" s="362"/>
      <c r="AC4" s="362"/>
      <c r="AD4" s="362"/>
      <c r="AE4" s="362"/>
      <c r="AF4" s="362"/>
      <c r="AG4" s="362"/>
      <c r="AH4" s="362"/>
      <c r="AI4" s="362"/>
      <c r="AJ4" s="362"/>
      <c r="AK4" s="362"/>
      <c r="AL4" s="36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row>
    <row r="5" spans="1:67" ht="25.5" x14ac:dyDescent="0.3">
      <c r="A5" s="590" t="s">
        <v>509</v>
      </c>
      <c r="B5" s="591"/>
      <c r="C5" s="594"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row>
    <row r="6" spans="1:67" ht="49.5" customHeight="1" x14ac:dyDescent="0.3">
      <c r="A6" s="590" t="s">
        <v>510</v>
      </c>
      <c r="B6" s="614"/>
      <c r="C6" s="592"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row>
    <row r="7" spans="1:67" ht="28.5" customHeight="1" x14ac:dyDescent="0.3">
      <c r="A7" s="615" t="s">
        <v>511</v>
      </c>
      <c r="B7" s="616"/>
      <c r="C7" s="607"/>
      <c r="D7" s="607"/>
      <c r="E7" s="607"/>
      <c r="F7" s="607"/>
      <c r="G7" s="608"/>
      <c r="H7" s="602" t="s">
        <v>512</v>
      </c>
      <c r="I7" s="607"/>
      <c r="J7" s="607"/>
      <c r="K7" s="607"/>
      <c r="L7" s="607"/>
      <c r="M7" s="607"/>
      <c r="N7" s="608"/>
      <c r="O7" s="602" t="s">
        <v>513</v>
      </c>
      <c r="P7" s="607"/>
      <c r="Q7" s="607"/>
      <c r="R7" s="607"/>
      <c r="S7" s="607"/>
      <c r="T7" s="607"/>
      <c r="U7" s="607"/>
      <c r="V7" s="607"/>
      <c r="W7" s="608"/>
      <c r="X7" s="617" t="s">
        <v>514</v>
      </c>
      <c r="Y7" s="618"/>
      <c r="Z7" s="618"/>
      <c r="AA7" s="618"/>
      <c r="AB7" s="618"/>
      <c r="AC7" s="618"/>
      <c r="AD7" s="619"/>
      <c r="AE7" s="602" t="s">
        <v>515</v>
      </c>
      <c r="AF7" s="607"/>
      <c r="AG7" s="607"/>
      <c r="AH7" s="607"/>
      <c r="AI7" s="607"/>
      <c r="AJ7" s="608"/>
      <c r="AK7" s="602" t="s">
        <v>516</v>
      </c>
      <c r="AL7" s="607"/>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row>
    <row r="8" spans="1:67" ht="16.5" customHeight="1" x14ac:dyDescent="0.3">
      <c r="A8" s="609" t="s">
        <v>517</v>
      </c>
      <c r="B8" s="611" t="s">
        <v>463</v>
      </c>
      <c r="C8" s="600" t="s">
        <v>465</v>
      </c>
      <c r="D8" s="600" t="s">
        <v>467</v>
      </c>
      <c r="E8" s="612" t="s">
        <v>469</v>
      </c>
      <c r="F8" s="599" t="s">
        <v>471</v>
      </c>
      <c r="G8" s="600" t="s">
        <v>518</v>
      </c>
      <c r="H8" s="613" t="s">
        <v>519</v>
      </c>
      <c r="I8" s="603" t="s">
        <v>520</v>
      </c>
      <c r="J8" s="599" t="s">
        <v>521</v>
      </c>
      <c r="K8" s="599" t="s">
        <v>522</v>
      </c>
      <c r="L8" s="601" t="s">
        <v>523</v>
      </c>
      <c r="M8" s="603" t="s">
        <v>520</v>
      </c>
      <c r="N8" s="600" t="s">
        <v>477</v>
      </c>
      <c r="O8" s="605" t="s">
        <v>524</v>
      </c>
      <c r="P8" s="604" t="s">
        <v>479</v>
      </c>
      <c r="Q8" s="599" t="s">
        <v>481</v>
      </c>
      <c r="R8" s="604" t="s">
        <v>525</v>
      </c>
      <c r="S8" s="604"/>
      <c r="T8" s="604"/>
      <c r="U8" s="604"/>
      <c r="V8" s="604"/>
      <c r="W8" s="604"/>
      <c r="X8" s="620" t="s">
        <v>526</v>
      </c>
      <c r="Y8" s="620" t="s">
        <v>527</v>
      </c>
      <c r="Z8" s="620" t="s">
        <v>520</v>
      </c>
      <c r="AA8" s="620" t="s">
        <v>528</v>
      </c>
      <c r="AB8" s="620" t="s">
        <v>520</v>
      </c>
      <c r="AC8" s="620" t="s">
        <v>529</v>
      </c>
      <c r="AD8" s="605" t="s">
        <v>497</v>
      </c>
      <c r="AE8" s="604" t="s">
        <v>515</v>
      </c>
      <c r="AF8" s="604" t="s">
        <v>530</v>
      </c>
      <c r="AG8" s="604" t="s">
        <v>531</v>
      </c>
      <c r="AH8" s="604" t="s">
        <v>532</v>
      </c>
      <c r="AI8" s="604" t="s">
        <v>516</v>
      </c>
      <c r="AJ8" s="604" t="s">
        <v>501</v>
      </c>
      <c r="AK8" s="604" t="s">
        <v>533</v>
      </c>
      <c r="AL8" s="604" t="s">
        <v>534</v>
      </c>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row>
    <row r="9" spans="1:67" s="229" customFormat="1" ht="78.75" x14ac:dyDescent="0.25">
      <c r="A9" s="610"/>
      <c r="B9" s="611"/>
      <c r="C9" s="604"/>
      <c r="D9" s="604"/>
      <c r="E9" s="611"/>
      <c r="F9" s="600"/>
      <c r="G9" s="604"/>
      <c r="H9" s="600"/>
      <c r="I9" s="602"/>
      <c r="J9" s="600"/>
      <c r="K9" s="600"/>
      <c r="L9" s="602"/>
      <c r="M9" s="602"/>
      <c r="N9" s="604"/>
      <c r="O9" s="606"/>
      <c r="P9" s="604"/>
      <c r="Q9" s="600"/>
      <c r="R9" s="227" t="s">
        <v>535</v>
      </c>
      <c r="S9" s="227" t="s">
        <v>536</v>
      </c>
      <c r="T9" s="227" t="s">
        <v>537</v>
      </c>
      <c r="U9" s="227" t="s">
        <v>538</v>
      </c>
      <c r="V9" s="227" t="s">
        <v>539</v>
      </c>
      <c r="W9" s="227" t="s">
        <v>540</v>
      </c>
      <c r="X9" s="620"/>
      <c r="Y9" s="620"/>
      <c r="Z9" s="620"/>
      <c r="AA9" s="620"/>
      <c r="AB9" s="620"/>
      <c r="AC9" s="620"/>
      <c r="AD9" s="606"/>
      <c r="AE9" s="604"/>
      <c r="AF9" s="604"/>
      <c r="AG9" s="604"/>
      <c r="AH9" s="604"/>
      <c r="AI9" s="604"/>
      <c r="AJ9" s="604"/>
      <c r="AK9" s="604"/>
      <c r="AL9" s="604"/>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row>
    <row r="10" spans="1:67" s="244" customFormat="1" ht="330.75" customHeight="1" x14ac:dyDescent="0.25">
      <c r="A10" s="581">
        <v>1</v>
      </c>
      <c r="B10" s="572" t="s">
        <v>541</v>
      </c>
      <c r="C10" s="575" t="s">
        <v>542</v>
      </c>
      <c r="D10" s="575" t="s">
        <v>543</v>
      </c>
      <c r="E10" s="575" t="s">
        <v>544</v>
      </c>
      <c r="F10" s="572" t="s">
        <v>545</v>
      </c>
      <c r="G10" s="578">
        <v>6</v>
      </c>
      <c r="H10" s="563" t="str">
        <f>IF(G10&lt;=0,"",IF(G10&lt;=2,"Muy Baja",IF(G10&lt;=24,"Baja",IF(G10&lt;=500,"Media",IF(G10&lt;=5000,"Alta","Muy Alta")))))</f>
        <v>Baja</v>
      </c>
      <c r="I10" s="560">
        <f>IF(H10="","",IF(H10="Muy Baja",0.2,IF(H10="Baja",0.4,IF(H10="Media",0.6,IF(H10="Alta",0.8,IF(H10="Muy Alta",1,))))))</f>
        <v>0.4</v>
      </c>
      <c r="J10" s="560" t="s">
        <v>546</v>
      </c>
      <c r="K10" s="560" t="str">
        <f>IF(NOT(ISERROR(MATCH(J10,'Tabla Impacto'!$B$221:$B$223,0))),'Tabla Impacto'!$F$223&amp;"Por favor no seleccionar los criterios de impacto(Afectación Económica o presupuestal y Pérdida Reputacional)",J10)</f>
        <v xml:space="preserve">     El riesgo afecta la imagen de alguna área de la organización</v>
      </c>
      <c r="L10" s="563" t="str">
        <f>IF(OR(K10='Tabla Impacto'!$C$11,K10='Tabla Impacto'!$D$11),"Leve",IF(OR(K10='Tabla Impacto'!$C$12,K10='Tabla Impacto'!$D$12),"Menor",IF(OR(K10='Tabla Impacto'!$C$13,K10='Tabla Impacto'!$D$13),"Moderado",IF(OR(K10='Tabla Impacto'!$C$14,K10='Tabla Impacto'!$D$14),"Mayor",IF(OR(K10='Tabla Impacto'!$C$15,K10='Tabla Impacto'!$D$15),"Catastrófico","")))))</f>
        <v>Leve</v>
      </c>
      <c r="M10" s="560">
        <f>IF(L10="","",IF(L10="Leve",0.2,IF(L10="Menor",0.4,IF(L10="Moderado",0.6,IF(L10="Mayor",0.8,IF(L10="Catastrófico",1,))))))</f>
        <v>0.2</v>
      </c>
      <c r="N10" s="56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463">
        <v>1</v>
      </c>
      <c r="P10" s="464" t="s">
        <v>547</v>
      </c>
      <c r="Q10" s="230" t="str">
        <f t="shared" ref="Q10:Q41" si="0">IF(OR(R10="Preventivo",R10="Detectivo"),"Probabilidad",IF(R10="Correctivo","Impacto",""))</f>
        <v>Probabilidad</v>
      </c>
      <c r="R10" s="465" t="s">
        <v>548</v>
      </c>
      <c r="S10" s="465" t="s">
        <v>549</v>
      </c>
      <c r="T10" s="466" t="str">
        <f t="shared" ref="T10:T41" si="1">IF(AND(R10="Preventivo",S10="Automático"),"50%",IF(AND(R10="Preventivo",S10="Manual"),"40%",IF(AND(R10="Detectivo",S10="Automático"),"40%",IF(AND(R10="Detectivo",S10="Manual"),"30%",IF(AND(R10="Correctivo",S10="Automático"),"35%",IF(AND(R10="Correctivo",S10="Manual"),"25%",""))))))</f>
        <v>40%</v>
      </c>
      <c r="U10" s="465" t="s">
        <v>550</v>
      </c>
      <c r="V10" s="465" t="s">
        <v>551</v>
      </c>
      <c r="W10" s="465" t="s">
        <v>552</v>
      </c>
      <c r="X10" s="467">
        <f>IFERROR(IF(Q10="Probabilidad",(I10-(+I10*T10)),IF(Q10="Impacto",I10,"")),"")</f>
        <v>0.24</v>
      </c>
      <c r="Y10" s="468" t="str">
        <f>IFERROR(IF(X10="","",IF(X10&lt;=0.2,"Muy Baja",IF(X10&lt;=0.4,"Baja",IF(X10&lt;=0.6,"Media",IF(X10&lt;=0.8,"Alta","Muy Alta"))))),"")</f>
        <v>Baja</v>
      </c>
      <c r="Z10" s="469">
        <f t="shared" ref="Z10:Z41" si="2">+X10</f>
        <v>0.24</v>
      </c>
      <c r="AA10" s="468" t="str">
        <f>IFERROR(IF(AB10="","",IF(AB10&lt;=0.2,"Leve",IF(AB10&lt;=0.4,"Menor",IF(AB10&lt;=0.6,"Moderado",IF(AB10&lt;=0.8,"Mayor","Catastrófico"))))),"")</f>
        <v>Leve</v>
      </c>
      <c r="AB10" s="469">
        <f>IFERROR(IF(Q10="Impacto",(M10-(+M10*T10)),IF(Q10="Probabilidad",M10,"")),"")</f>
        <v>0.2</v>
      </c>
      <c r="AC10" s="470"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71" t="s">
        <v>553</v>
      </c>
      <c r="AE10" s="472"/>
      <c r="AF10" s="472"/>
      <c r="AG10" s="464"/>
      <c r="AH10" s="473"/>
      <c r="AI10" s="472"/>
      <c r="AJ10" s="230"/>
      <c r="AK10" s="474" t="s">
        <v>554</v>
      </c>
      <c r="AL10" s="240" t="s">
        <v>555</v>
      </c>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row>
    <row r="11" spans="1:67" ht="86.25" customHeight="1" x14ac:dyDescent="0.3">
      <c r="A11" s="582"/>
      <c r="B11" s="573"/>
      <c r="C11" s="576"/>
      <c r="D11" s="576"/>
      <c r="E11" s="576"/>
      <c r="F11" s="573"/>
      <c r="G11" s="579"/>
      <c r="H11" s="564"/>
      <c r="I11" s="561"/>
      <c r="J11" s="561"/>
      <c r="K11" s="561">
        <f>IF(NOT(ISERROR(MATCH(J11,_xlfn.ANCHORARRAY(E22),0))),I24&amp;"Por favor no seleccionar los criterios de impacto",J11)</f>
        <v>0</v>
      </c>
      <c r="L11" s="564"/>
      <c r="M11" s="561"/>
      <c r="N11" s="567"/>
      <c r="O11" s="463">
        <v>2</v>
      </c>
      <c r="P11" s="464"/>
      <c r="Q11" s="230"/>
      <c r="R11" s="465"/>
      <c r="S11" s="465"/>
      <c r="T11" s="466" t="str">
        <f t="shared" si="1"/>
        <v/>
      </c>
      <c r="U11" s="465"/>
      <c r="V11" s="465"/>
      <c r="W11" s="465"/>
      <c r="X11" s="467" t="str">
        <f>IFERROR(IF(AND(Q10="Probabilidad",Q11="Probabilidad"),(Z10-(+Z10*T11)),IF(Q11="Probabilidad",(I10-(+I10*T11)),IF(Q11="Impacto",Z10,""))),"")</f>
        <v/>
      </c>
      <c r="Y11" s="468" t="str">
        <f t="shared" ref="Y11:Y69" si="4">IFERROR(IF(X11="","",IF(X11&lt;=0.2,"Muy Baja",IF(X11&lt;=0.4,"Baja",IF(X11&lt;=0.6,"Media",IF(X11&lt;=0.8,"Alta","Muy Alta"))))),"")</f>
        <v/>
      </c>
      <c r="Z11" s="469" t="str">
        <f t="shared" si="2"/>
        <v/>
      </c>
      <c r="AA11" s="468" t="str">
        <f t="shared" ref="AA11:AA69" si="5">IFERROR(IF(AB11="","",IF(AB11&lt;=0.2,"Leve",IF(AB11&lt;=0.4,"Menor",IF(AB11&lt;=0.6,"Moderado",IF(AB11&lt;=0.8,"Mayor","Catastrófico"))))),"")</f>
        <v/>
      </c>
      <c r="AB11" s="469" t="str">
        <f>IFERROR(IF(AND(Q10="Impacto",Q11="Impacto"),(AB10-(+AB10*T11)),IF(Q11="Impacto",(M10-(+M10*T11)),IF(Q11="Probabilidad",AB10,""))),"")</f>
        <v/>
      </c>
      <c r="AC11" s="470" t="str">
        <f t="shared" si="3"/>
        <v/>
      </c>
      <c r="AD11" s="471"/>
      <c r="AE11" s="472"/>
      <c r="AF11" s="472"/>
      <c r="AG11" s="473"/>
      <c r="AH11" s="473"/>
      <c r="AI11" s="472"/>
      <c r="AJ11" s="230"/>
      <c r="AK11" s="475"/>
      <c r="AL11" s="241"/>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row>
    <row r="12" spans="1:67" ht="75.75" customHeight="1" x14ac:dyDescent="0.3">
      <c r="A12" s="582"/>
      <c r="B12" s="573"/>
      <c r="C12" s="576"/>
      <c r="D12" s="576"/>
      <c r="E12" s="576"/>
      <c r="F12" s="573"/>
      <c r="G12" s="579"/>
      <c r="H12" s="564"/>
      <c r="I12" s="561"/>
      <c r="J12" s="561"/>
      <c r="K12" s="561">
        <f>IF(NOT(ISERROR(MATCH(J12,_xlfn.ANCHORARRAY(E23),0))),I25&amp;"Por favor no seleccionar los criterios de impacto",J12)</f>
        <v>0</v>
      </c>
      <c r="L12" s="564"/>
      <c r="M12" s="561"/>
      <c r="N12" s="567"/>
      <c r="O12" s="463">
        <v>3</v>
      </c>
      <c r="P12" s="476" t="s">
        <v>556</v>
      </c>
      <c r="Q12" s="230" t="str">
        <f t="shared" si="0"/>
        <v/>
      </c>
      <c r="R12" s="465"/>
      <c r="S12" s="465"/>
      <c r="T12" s="466" t="str">
        <f t="shared" si="1"/>
        <v/>
      </c>
      <c r="U12" s="465"/>
      <c r="V12" s="465"/>
      <c r="W12" s="465"/>
      <c r="X12" s="467" t="str">
        <f>IFERROR(IF(AND(Q11="Probabilidad",Q12="Probabilidad"),(Z11-(+Z11*T12)),IF(AND(Q11="Impacto",Q12="Probabilidad"),(Z10-(+Z10*T12)),IF(Q12="Impacto",Z11,""))),"")</f>
        <v/>
      </c>
      <c r="Y12" s="468" t="str">
        <f t="shared" si="4"/>
        <v/>
      </c>
      <c r="Z12" s="469" t="str">
        <f t="shared" si="2"/>
        <v/>
      </c>
      <c r="AA12" s="468" t="str">
        <f t="shared" si="5"/>
        <v/>
      </c>
      <c r="AB12" s="469" t="str">
        <f>IFERROR(IF(AND(Q11="Impacto",Q12="Impacto"),(AB11-(+AB11*T12)),IF(AND(Q11="Probabilidad",Q12="Impacto"),(AB10-(+AB10*T12)),IF(Q12="Probabilidad",AB11,""))),"")</f>
        <v/>
      </c>
      <c r="AC12" s="470" t="str">
        <f t="shared" si="3"/>
        <v/>
      </c>
      <c r="AD12" s="471"/>
      <c r="AE12" s="472"/>
      <c r="AF12" s="230"/>
      <c r="AG12" s="473"/>
      <c r="AH12" s="473"/>
      <c r="AI12" s="472"/>
      <c r="AJ12" s="230"/>
      <c r="AK12" s="472"/>
      <c r="AL12" s="241"/>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row>
    <row r="13" spans="1:67" ht="75.75" customHeight="1" x14ac:dyDescent="0.3">
      <c r="A13" s="582"/>
      <c r="B13" s="573"/>
      <c r="C13" s="576"/>
      <c r="D13" s="576"/>
      <c r="E13" s="576"/>
      <c r="F13" s="573"/>
      <c r="G13" s="579"/>
      <c r="H13" s="564"/>
      <c r="I13" s="561"/>
      <c r="J13" s="561"/>
      <c r="K13" s="561">
        <f>IF(NOT(ISERROR(MATCH(J13,_xlfn.ANCHORARRAY(E24),0))),I26&amp;"Por favor no seleccionar los criterios de impacto",J13)</f>
        <v>0</v>
      </c>
      <c r="L13" s="564"/>
      <c r="M13" s="561"/>
      <c r="N13" s="567"/>
      <c r="O13" s="463">
        <v>4</v>
      </c>
      <c r="P13" s="477"/>
      <c r="Q13" s="230" t="str">
        <f t="shared" si="0"/>
        <v/>
      </c>
      <c r="R13" s="465"/>
      <c r="S13" s="465"/>
      <c r="T13" s="466" t="str">
        <f t="shared" si="1"/>
        <v/>
      </c>
      <c r="U13" s="465"/>
      <c r="V13" s="465"/>
      <c r="W13" s="465"/>
      <c r="X13" s="467" t="str">
        <f>IFERROR(IF(AND(Q12="Probabilidad",Q13="Probabilidad"),(Z12-(+Z12*T13)),IF(AND(Q12="Impacto",Q13="Probabilidad"),(Z11-(+Z11*T13)),IF(Q13="Impacto",Z12,""))),"")</f>
        <v/>
      </c>
      <c r="Y13" s="468" t="str">
        <f t="shared" si="4"/>
        <v/>
      </c>
      <c r="Z13" s="469" t="str">
        <f t="shared" si="2"/>
        <v/>
      </c>
      <c r="AA13" s="468" t="str">
        <f t="shared" si="5"/>
        <v/>
      </c>
      <c r="AB13" s="469" t="str">
        <f>IFERROR(IF(AND(Q12="Impacto",Q13="Impacto"),(AB12-(+AB12*T13)),IF(AND(Q12="Probabilidad",Q13="Impacto"),(AB11-(+AB11*T13)),IF(Q13="Probabilidad",AB12,""))),"")</f>
        <v/>
      </c>
      <c r="AC13" s="47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71"/>
      <c r="AE13" s="472"/>
      <c r="AF13" s="230"/>
      <c r="AG13" s="473"/>
      <c r="AH13" s="473"/>
      <c r="AI13" s="472"/>
      <c r="AJ13" s="230"/>
      <c r="AK13" s="230"/>
      <c r="AL13" s="241"/>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row>
    <row r="14" spans="1:67" ht="75.75" customHeight="1" x14ac:dyDescent="0.3">
      <c r="A14" s="582"/>
      <c r="B14" s="573"/>
      <c r="C14" s="576"/>
      <c r="D14" s="576"/>
      <c r="E14" s="576"/>
      <c r="F14" s="573"/>
      <c r="G14" s="579"/>
      <c r="H14" s="564"/>
      <c r="I14" s="561"/>
      <c r="J14" s="561"/>
      <c r="K14" s="561">
        <f>IF(NOT(ISERROR(MATCH(J14,_xlfn.ANCHORARRAY(E25),0))),I27&amp;"Por favor no seleccionar los criterios de impacto",J14)</f>
        <v>0</v>
      </c>
      <c r="L14" s="564"/>
      <c r="M14" s="561"/>
      <c r="N14" s="567"/>
      <c r="O14" s="463">
        <v>5</v>
      </c>
      <c r="P14" s="477"/>
      <c r="Q14" s="230" t="str">
        <f t="shared" si="0"/>
        <v/>
      </c>
      <c r="R14" s="465"/>
      <c r="S14" s="465"/>
      <c r="T14" s="466" t="str">
        <f t="shared" si="1"/>
        <v/>
      </c>
      <c r="U14" s="465"/>
      <c r="V14" s="465"/>
      <c r="W14" s="465"/>
      <c r="X14" s="467" t="str">
        <f>IFERROR(IF(AND(Q13="Probabilidad",Q14="Probabilidad"),(Z13-(+Z13*T14)),IF(AND(Q13="Impacto",Q14="Probabilidad"),(Z12-(+Z12*T14)),IF(Q14="Impacto",Z13,""))),"")</f>
        <v/>
      </c>
      <c r="Y14" s="468" t="str">
        <f t="shared" si="4"/>
        <v/>
      </c>
      <c r="Z14" s="469" t="str">
        <f t="shared" si="2"/>
        <v/>
      </c>
      <c r="AA14" s="468" t="str">
        <f t="shared" si="5"/>
        <v/>
      </c>
      <c r="AB14" s="469" t="str">
        <f>IFERROR(IF(AND(Q13="Impacto",Q14="Impacto"),(AB13-(+AB13*T14)),IF(AND(Q13="Probabilidad",Q14="Impacto"),(AB12-(+AB12*T14)),IF(Q14="Probabilidad",AB13,""))),"")</f>
        <v/>
      </c>
      <c r="AC14" s="470" t="str">
        <f t="shared" si="3"/>
        <v/>
      </c>
      <c r="AD14" s="471"/>
      <c r="AE14" s="472"/>
      <c r="AF14" s="230"/>
      <c r="AG14" s="473"/>
      <c r="AH14" s="473"/>
      <c r="AI14" s="472"/>
      <c r="AJ14" s="230"/>
      <c r="AK14" s="230"/>
      <c r="AL14" s="241"/>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row>
    <row r="15" spans="1:67" ht="75.75" customHeight="1" x14ac:dyDescent="0.3">
      <c r="A15" s="583"/>
      <c r="B15" s="574"/>
      <c r="C15" s="577"/>
      <c r="D15" s="577"/>
      <c r="E15" s="577"/>
      <c r="F15" s="574"/>
      <c r="G15" s="580"/>
      <c r="H15" s="565"/>
      <c r="I15" s="562"/>
      <c r="J15" s="562"/>
      <c r="K15" s="562">
        <f>IF(NOT(ISERROR(MATCH(J15,_xlfn.ANCHORARRAY(E26),0))),I28&amp;"Por favor no seleccionar los criterios de impacto",J15)</f>
        <v>0</v>
      </c>
      <c r="L15" s="565"/>
      <c r="M15" s="562"/>
      <c r="N15" s="568"/>
      <c r="O15" s="463">
        <v>6</v>
      </c>
      <c r="P15" s="477"/>
      <c r="Q15" s="230" t="str">
        <f t="shared" si="0"/>
        <v/>
      </c>
      <c r="R15" s="465"/>
      <c r="S15" s="465"/>
      <c r="T15" s="466" t="str">
        <f t="shared" si="1"/>
        <v/>
      </c>
      <c r="U15" s="465"/>
      <c r="V15" s="465"/>
      <c r="W15" s="465"/>
      <c r="X15" s="467" t="str">
        <f>IFERROR(IF(AND(Q14="Probabilidad",Q15="Probabilidad"),(Z14-(+Z14*T15)),IF(AND(Q14="Impacto",Q15="Probabilidad"),(Z13-(+Z13*T15)),IF(Q15="Impacto",Z14,""))),"")</f>
        <v/>
      </c>
      <c r="Y15" s="468" t="str">
        <f t="shared" si="4"/>
        <v/>
      </c>
      <c r="Z15" s="469" t="str">
        <f t="shared" si="2"/>
        <v/>
      </c>
      <c r="AA15" s="468" t="str">
        <f t="shared" si="5"/>
        <v/>
      </c>
      <c r="AB15" s="469" t="str">
        <f>IFERROR(IF(AND(Q14="Impacto",Q15="Impacto"),(AB14-(+AB14*T15)),IF(AND(Q14="Probabilidad",Q15="Impacto"),(AB13-(+AB13*T15)),IF(Q15="Probabilidad",AB14,""))),"")</f>
        <v/>
      </c>
      <c r="AC15" s="470" t="str">
        <f t="shared" si="3"/>
        <v/>
      </c>
      <c r="AD15" s="471"/>
      <c r="AE15" s="472"/>
      <c r="AF15" s="230"/>
      <c r="AG15" s="473"/>
      <c r="AH15" s="473"/>
      <c r="AI15" s="472"/>
      <c r="AJ15" s="230"/>
      <c r="AK15" s="230"/>
      <c r="AL15" s="241"/>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row>
    <row r="16" spans="1:67" ht="75.75" customHeight="1" x14ac:dyDescent="0.3">
      <c r="A16" s="569">
        <v>2</v>
      </c>
      <c r="B16" s="572"/>
      <c r="C16" s="572"/>
      <c r="D16" s="572"/>
      <c r="E16" s="575"/>
      <c r="F16" s="572"/>
      <c r="G16" s="578"/>
      <c r="H16" s="563" t="str">
        <f>IF(G16&lt;=0,"",IF(G16&lt;=2,"Muy Baja",IF(G16&lt;=24,"Baja",IF(G16&lt;=500,"Media",IF(G16&lt;=5000,"Alta","Muy Alta")))))</f>
        <v/>
      </c>
      <c r="I16" s="560" t="str">
        <f>IF(H16="","",IF(H16="Muy Baja",0.2,IF(H16="Baja",0.4,IF(H16="Media",0.6,IF(H16="Alta",0.8,IF(H16="Muy Alta",1,))))))</f>
        <v/>
      </c>
      <c r="J16" s="560"/>
      <c r="K16" s="560">
        <f>IF(NOT(ISERROR(MATCH(J16,'Tabla Impacto'!$B$221:$B$223,0))),'Tabla Impacto'!$F$223&amp;"Por favor no seleccionar los criterios de impacto(Afectación Económica o presupuestal y Pérdida Reputacional)",J16)</f>
        <v>0</v>
      </c>
      <c r="L16" s="563" t="str">
        <f>IF(OR(K16='Tabla Impacto'!$C$11,K16='Tabla Impacto'!$D$11),"Leve",IF(OR(K16='Tabla Impacto'!$C$12,K16='Tabla Impacto'!$D$12),"Menor",IF(OR(K16='Tabla Impacto'!$C$13,K16='Tabla Impacto'!$D$13),"Moderado",IF(OR(K16='Tabla Impacto'!$C$14,K16='Tabla Impacto'!$D$14),"Mayor",IF(OR(K16='Tabla Impacto'!$C$15,K16='Tabla Impacto'!$D$15),"Catastrófico","")))))</f>
        <v/>
      </c>
      <c r="M16" s="560" t="str">
        <f>IF(L16="","",IF(L16="Leve",0.2,IF(L16="Menor",0.4,IF(L16="Moderado",0.6,IF(L16="Mayor",0.8,IF(L16="Catastrófico",1,))))))</f>
        <v/>
      </c>
      <c r="N16" s="56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63">
        <v>1</v>
      </c>
      <c r="P16" s="477"/>
      <c r="Q16" s="230" t="str">
        <f t="shared" si="0"/>
        <v/>
      </c>
      <c r="R16" s="465"/>
      <c r="S16" s="465"/>
      <c r="T16" s="466" t="str">
        <f t="shared" si="1"/>
        <v/>
      </c>
      <c r="U16" s="465"/>
      <c r="V16" s="465"/>
      <c r="W16" s="465"/>
      <c r="X16" s="467" t="str">
        <f>IFERROR(IF(Q16="Probabilidad",(I16-(+I16*T16)),IF(Q16="Impacto",I16,"")),"")</f>
        <v/>
      </c>
      <c r="Y16" s="468" t="str">
        <f>IFERROR(IF(X16="","",IF(X16&lt;=0.2,"Muy Baja",IF(X16&lt;=0.4,"Baja",IF(X16&lt;=0.6,"Media",IF(X16&lt;=0.8,"Alta","Muy Alta"))))),"")</f>
        <v/>
      </c>
      <c r="Z16" s="469" t="str">
        <f t="shared" si="2"/>
        <v/>
      </c>
      <c r="AA16" s="468" t="str">
        <f>IFERROR(IF(AB16="","",IF(AB16&lt;=0.2,"Leve",IF(AB16&lt;=0.4,"Menor",IF(AB16&lt;=0.6,"Moderado",IF(AB16&lt;=0.8,"Mayor","Catastrófico"))))),"")</f>
        <v/>
      </c>
      <c r="AB16" s="469" t="str">
        <f>IFERROR(IF(Q16="Impacto",(M16-(+M16*T16)),IF(Q16="Probabilidad",M16,"")),"")</f>
        <v/>
      </c>
      <c r="AC16" s="470"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71"/>
      <c r="AE16" s="472"/>
      <c r="AF16" s="230"/>
      <c r="AG16" s="473"/>
      <c r="AH16" s="473"/>
      <c r="AI16" s="472"/>
      <c r="AJ16" s="230"/>
      <c r="AK16" s="230"/>
      <c r="AL16" s="241"/>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row>
    <row r="17" spans="1:67" ht="75.75" customHeight="1" x14ac:dyDescent="0.3">
      <c r="A17" s="570"/>
      <c r="B17" s="573"/>
      <c r="C17" s="573"/>
      <c r="D17" s="573"/>
      <c r="E17" s="576"/>
      <c r="F17" s="573"/>
      <c r="G17" s="579"/>
      <c r="H17" s="564"/>
      <c r="I17" s="561"/>
      <c r="J17" s="561"/>
      <c r="K17" s="561">
        <f>IF(NOT(ISERROR(MATCH(J17,_xlfn.ANCHORARRAY(E28),0))),I30&amp;"Por favor no seleccionar los criterios de impacto",J17)</f>
        <v>0</v>
      </c>
      <c r="L17" s="564"/>
      <c r="M17" s="561"/>
      <c r="N17" s="567"/>
      <c r="O17" s="463">
        <v>2</v>
      </c>
      <c r="P17" s="477"/>
      <c r="Q17" s="230" t="str">
        <f t="shared" si="0"/>
        <v/>
      </c>
      <c r="R17" s="465"/>
      <c r="S17" s="465"/>
      <c r="T17" s="466" t="str">
        <f t="shared" si="1"/>
        <v/>
      </c>
      <c r="U17" s="465"/>
      <c r="V17" s="465"/>
      <c r="W17" s="465"/>
      <c r="X17" s="467" t="str">
        <f>IFERROR(IF(AND(Q16="Probabilidad",Q17="Probabilidad"),(Z16-(+Z16*T17)),IF(Q17="Probabilidad",(I16-(+I16*T17)),IF(Q17="Impacto",Z16,""))),"")</f>
        <v/>
      </c>
      <c r="Y17" s="468" t="str">
        <f t="shared" si="4"/>
        <v/>
      </c>
      <c r="Z17" s="469" t="str">
        <f t="shared" si="2"/>
        <v/>
      </c>
      <c r="AA17" s="468" t="str">
        <f t="shared" si="5"/>
        <v/>
      </c>
      <c r="AB17" s="469" t="str">
        <f>IFERROR(IF(AND(Q16="Impacto",Q17="Impacto"),(AB16-(+AB16*T17)),IF(Q17="Impacto",(M16-(+M16*T17)),IF(Q17="Probabilidad",AB16,""))),"")</f>
        <v/>
      </c>
      <c r="AC17" s="470" t="str">
        <f t="shared" si="6"/>
        <v/>
      </c>
      <c r="AD17" s="471"/>
      <c r="AE17" s="472"/>
      <c r="AF17" s="230"/>
      <c r="AG17" s="473"/>
      <c r="AH17" s="473"/>
      <c r="AI17" s="472"/>
      <c r="AJ17" s="230"/>
      <c r="AK17" s="230"/>
      <c r="AL17" s="241"/>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row>
    <row r="18" spans="1:67" ht="75.75" customHeight="1" x14ac:dyDescent="0.3">
      <c r="A18" s="570"/>
      <c r="B18" s="573"/>
      <c r="C18" s="573"/>
      <c r="D18" s="573"/>
      <c r="E18" s="576"/>
      <c r="F18" s="573"/>
      <c r="G18" s="579"/>
      <c r="H18" s="564"/>
      <c r="I18" s="561"/>
      <c r="J18" s="561"/>
      <c r="K18" s="561">
        <f>IF(NOT(ISERROR(MATCH(J18,_xlfn.ANCHORARRAY(E29),0))),I31&amp;"Por favor no seleccionar los criterios de impacto",J18)</f>
        <v>0</v>
      </c>
      <c r="L18" s="564"/>
      <c r="M18" s="561"/>
      <c r="N18" s="567"/>
      <c r="O18" s="463">
        <v>3</v>
      </c>
      <c r="P18" s="478"/>
      <c r="Q18" s="230" t="str">
        <f t="shared" si="0"/>
        <v/>
      </c>
      <c r="R18" s="465"/>
      <c r="S18" s="465"/>
      <c r="T18" s="466" t="str">
        <f t="shared" si="1"/>
        <v/>
      </c>
      <c r="U18" s="465"/>
      <c r="V18" s="465"/>
      <c r="W18" s="465"/>
      <c r="X18" s="467" t="str">
        <f>IFERROR(IF(AND(Q17="Probabilidad",Q18="Probabilidad"),(Z17-(+Z17*T18)),IF(AND(Q17="Impacto",Q18="Probabilidad"),(Z16-(+Z16*T18)),IF(Q18="Impacto",Z17,""))),"")</f>
        <v/>
      </c>
      <c r="Y18" s="468" t="str">
        <f t="shared" si="4"/>
        <v/>
      </c>
      <c r="Z18" s="469" t="str">
        <f t="shared" si="2"/>
        <v/>
      </c>
      <c r="AA18" s="468" t="str">
        <f t="shared" si="5"/>
        <v/>
      </c>
      <c r="AB18" s="469" t="str">
        <f>IFERROR(IF(AND(Q17="Impacto",Q18="Impacto"),(AB17-(+AB17*T18)),IF(AND(Q17="Probabilidad",Q18="Impacto"),(AB16-(+AB16*T18)),IF(Q18="Probabilidad",AB17,""))),"")</f>
        <v/>
      </c>
      <c r="AC18" s="470" t="str">
        <f t="shared" si="6"/>
        <v/>
      </c>
      <c r="AD18" s="471"/>
      <c r="AE18" s="472"/>
      <c r="AF18" s="230"/>
      <c r="AG18" s="473"/>
      <c r="AH18" s="473"/>
      <c r="AI18" s="472"/>
      <c r="AJ18" s="230"/>
      <c r="AK18" s="230"/>
      <c r="AL18" s="241"/>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row>
    <row r="19" spans="1:67" ht="75.75" customHeight="1" x14ac:dyDescent="0.3">
      <c r="A19" s="570"/>
      <c r="B19" s="573"/>
      <c r="C19" s="573"/>
      <c r="D19" s="573"/>
      <c r="E19" s="576"/>
      <c r="F19" s="573"/>
      <c r="G19" s="579"/>
      <c r="H19" s="564"/>
      <c r="I19" s="561"/>
      <c r="J19" s="561"/>
      <c r="K19" s="561">
        <f>IF(NOT(ISERROR(MATCH(J19,_xlfn.ANCHORARRAY(E30),0))),I32&amp;"Por favor no seleccionar los criterios de impacto",J19)</f>
        <v>0</v>
      </c>
      <c r="L19" s="564"/>
      <c r="M19" s="561"/>
      <c r="N19" s="567"/>
      <c r="O19" s="463">
        <v>4</v>
      </c>
      <c r="P19" s="477"/>
      <c r="Q19" s="230" t="str">
        <f t="shared" si="0"/>
        <v/>
      </c>
      <c r="R19" s="465"/>
      <c r="S19" s="465"/>
      <c r="T19" s="466" t="str">
        <f t="shared" si="1"/>
        <v/>
      </c>
      <c r="U19" s="465"/>
      <c r="V19" s="465"/>
      <c r="W19" s="465"/>
      <c r="X19" s="467" t="str">
        <f>IFERROR(IF(AND(Q18="Probabilidad",Q19="Probabilidad"),(Z18-(+Z18*T19)),IF(AND(Q18="Impacto",Q19="Probabilidad"),(Z17-(+Z17*T19)),IF(Q19="Impacto",Z18,""))),"")</f>
        <v/>
      </c>
      <c r="Y19" s="468" t="str">
        <f t="shared" si="4"/>
        <v/>
      </c>
      <c r="Z19" s="469" t="str">
        <f t="shared" si="2"/>
        <v/>
      </c>
      <c r="AA19" s="468" t="str">
        <f t="shared" si="5"/>
        <v/>
      </c>
      <c r="AB19" s="469" t="str">
        <f>IFERROR(IF(AND(Q18="Impacto",Q19="Impacto"),(AB18-(+AB18*T19)),IF(AND(Q18="Probabilidad",Q19="Impacto"),(AB17-(+AB17*T19)),IF(Q19="Probabilidad",AB18,""))),"")</f>
        <v/>
      </c>
      <c r="AC19" s="470" t="str">
        <f t="shared" si="6"/>
        <v/>
      </c>
      <c r="AD19" s="471"/>
      <c r="AE19" s="472"/>
      <c r="AF19" s="230"/>
      <c r="AG19" s="473"/>
      <c r="AH19" s="473"/>
      <c r="AI19" s="472"/>
      <c r="AJ19" s="230"/>
      <c r="AK19" s="230"/>
      <c r="AL19" s="241"/>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row>
    <row r="20" spans="1:67" ht="75.75" customHeight="1" x14ac:dyDescent="0.3">
      <c r="A20" s="570"/>
      <c r="B20" s="573"/>
      <c r="C20" s="573"/>
      <c r="D20" s="573"/>
      <c r="E20" s="576"/>
      <c r="F20" s="573"/>
      <c r="G20" s="579"/>
      <c r="H20" s="564"/>
      <c r="I20" s="561"/>
      <c r="J20" s="561"/>
      <c r="K20" s="561">
        <f>IF(NOT(ISERROR(MATCH(J20,_xlfn.ANCHORARRAY(E31),0))),I33&amp;"Por favor no seleccionar los criterios de impacto",J20)</f>
        <v>0</v>
      </c>
      <c r="L20" s="564"/>
      <c r="M20" s="561"/>
      <c r="N20" s="567"/>
      <c r="O20" s="463">
        <v>5</v>
      </c>
      <c r="P20" s="477"/>
      <c r="Q20" s="230" t="str">
        <f t="shared" si="0"/>
        <v/>
      </c>
      <c r="R20" s="465"/>
      <c r="S20" s="465"/>
      <c r="T20" s="466" t="str">
        <f t="shared" si="1"/>
        <v/>
      </c>
      <c r="U20" s="465"/>
      <c r="V20" s="465"/>
      <c r="W20" s="465"/>
      <c r="X20" s="467" t="str">
        <f>IFERROR(IF(AND(Q19="Probabilidad",Q20="Probabilidad"),(Z19-(+Z19*T20)),IF(AND(Q19="Impacto",Q20="Probabilidad"),(Z18-(+Z18*T20)),IF(Q20="Impacto",Z19,""))),"")</f>
        <v/>
      </c>
      <c r="Y20" s="468" t="str">
        <f t="shared" si="4"/>
        <v/>
      </c>
      <c r="Z20" s="469" t="str">
        <f t="shared" si="2"/>
        <v/>
      </c>
      <c r="AA20" s="468" t="str">
        <f t="shared" si="5"/>
        <v/>
      </c>
      <c r="AB20" s="469" t="str">
        <f>IFERROR(IF(AND(Q19="Impacto",Q20="Impacto"),(AB19-(+AB19*T20)),IF(AND(Q19="Probabilidad",Q20="Impacto"),(AB18-(+AB18*T20)),IF(Q20="Probabilidad",AB19,""))),"")</f>
        <v/>
      </c>
      <c r="AC20" s="470" t="str">
        <f t="shared" si="6"/>
        <v/>
      </c>
      <c r="AD20" s="471"/>
      <c r="AE20" s="472"/>
      <c r="AF20" s="230"/>
      <c r="AG20" s="473"/>
      <c r="AH20" s="473"/>
      <c r="AI20" s="472"/>
      <c r="AJ20" s="230"/>
      <c r="AK20" s="230"/>
      <c r="AL20" s="241"/>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row>
    <row r="21" spans="1:67" ht="75.75" customHeight="1" x14ac:dyDescent="0.3">
      <c r="A21" s="571"/>
      <c r="B21" s="574"/>
      <c r="C21" s="574"/>
      <c r="D21" s="574"/>
      <c r="E21" s="577"/>
      <c r="F21" s="574"/>
      <c r="G21" s="580"/>
      <c r="H21" s="565"/>
      <c r="I21" s="562"/>
      <c r="J21" s="562"/>
      <c r="K21" s="562">
        <f>IF(NOT(ISERROR(MATCH(J21,_xlfn.ANCHORARRAY(E32),0))),I34&amp;"Por favor no seleccionar los criterios de impacto",J21)</f>
        <v>0</v>
      </c>
      <c r="L21" s="565"/>
      <c r="M21" s="562"/>
      <c r="N21" s="568"/>
      <c r="O21" s="463">
        <v>6</v>
      </c>
      <c r="P21" s="477"/>
      <c r="Q21" s="230" t="str">
        <f t="shared" si="0"/>
        <v/>
      </c>
      <c r="R21" s="465"/>
      <c r="S21" s="465"/>
      <c r="T21" s="466" t="str">
        <f t="shared" si="1"/>
        <v/>
      </c>
      <c r="U21" s="465"/>
      <c r="V21" s="465"/>
      <c r="W21" s="465"/>
      <c r="X21" s="467" t="str">
        <f>IFERROR(IF(AND(Q20="Probabilidad",Q21="Probabilidad"),(Z20-(+Z20*T21)),IF(AND(Q20="Impacto",Q21="Probabilidad"),(Z19-(+Z19*T21)),IF(Q21="Impacto",Z20,""))),"")</f>
        <v/>
      </c>
      <c r="Y21" s="468" t="str">
        <f t="shared" si="4"/>
        <v/>
      </c>
      <c r="Z21" s="469" t="str">
        <f t="shared" si="2"/>
        <v/>
      </c>
      <c r="AA21" s="468" t="str">
        <f t="shared" si="5"/>
        <v/>
      </c>
      <c r="AB21" s="469" t="str">
        <f>IFERROR(IF(AND(Q20="Impacto",Q21="Impacto"),(AB20-(+AB20*T21)),IF(AND(Q20="Probabilidad",Q21="Impacto"),(AB19-(+AB19*T21)),IF(Q21="Probabilidad",AB20,""))),"")</f>
        <v/>
      </c>
      <c r="AC21" s="470" t="str">
        <f t="shared" si="6"/>
        <v/>
      </c>
      <c r="AD21" s="471"/>
      <c r="AE21" s="472"/>
      <c r="AF21" s="230"/>
      <c r="AG21" s="473"/>
      <c r="AH21" s="473"/>
      <c r="AI21" s="472"/>
      <c r="AJ21" s="230"/>
      <c r="AK21" s="230"/>
      <c r="AL21" s="241"/>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row>
    <row r="22" spans="1:67" ht="75.75" customHeight="1" x14ac:dyDescent="0.3">
      <c r="A22" s="569">
        <v>3</v>
      </c>
      <c r="B22" s="572"/>
      <c r="C22" s="572"/>
      <c r="D22" s="572"/>
      <c r="E22" s="575"/>
      <c r="F22" s="572"/>
      <c r="G22" s="578"/>
      <c r="H22" s="563" t="str">
        <f>IF(G22&lt;=0,"",IF(G22&lt;=2,"Muy Baja",IF(G22&lt;=24,"Baja",IF(G22&lt;=500,"Media",IF(G22&lt;=5000,"Alta","Muy Alta")))))</f>
        <v/>
      </c>
      <c r="I22" s="560" t="str">
        <f>IF(H22="","",IF(H22="Muy Baja",0.2,IF(H22="Baja",0.4,IF(H22="Media",0.6,IF(H22="Alta",0.8,IF(H22="Muy Alta",1,))))))</f>
        <v/>
      </c>
      <c r="J22" s="560"/>
      <c r="K22" s="560">
        <f>IF(NOT(ISERROR(MATCH(J22,'Tabla Impacto'!$B$221:$B$223,0))),'Tabla Impacto'!$F$223&amp;"Por favor no seleccionar los criterios de impacto(Afectación Económica o presupuestal y Pérdida Reputacional)",J22)</f>
        <v>0</v>
      </c>
      <c r="L22" s="563" t="str">
        <f>IF(OR(K22='Tabla Impacto'!$C$11,K22='Tabla Impacto'!$D$11),"Leve",IF(OR(K22='Tabla Impacto'!$C$12,K22='Tabla Impacto'!$D$12),"Menor",IF(OR(K22='Tabla Impacto'!$C$13,K22='Tabla Impacto'!$D$13),"Moderado",IF(OR(K22='Tabla Impacto'!$C$14,K22='Tabla Impacto'!$D$14),"Mayor",IF(OR(K22='Tabla Impacto'!$C$15,K22='Tabla Impacto'!$D$15),"Catastrófico","")))))</f>
        <v/>
      </c>
      <c r="M22" s="560" t="str">
        <f>IF(L22="","",IF(L22="Leve",0.2,IF(L22="Menor",0.4,IF(L22="Moderado",0.6,IF(L22="Mayor",0.8,IF(L22="Catastrófico",1,))))))</f>
        <v/>
      </c>
      <c r="N22" s="56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63">
        <v>1</v>
      </c>
      <c r="P22" s="477"/>
      <c r="Q22" s="230" t="str">
        <f t="shared" si="0"/>
        <v/>
      </c>
      <c r="R22" s="465"/>
      <c r="S22" s="465"/>
      <c r="T22" s="466" t="str">
        <f t="shared" si="1"/>
        <v/>
      </c>
      <c r="U22" s="465"/>
      <c r="V22" s="465"/>
      <c r="W22" s="465"/>
      <c r="X22" s="467" t="str">
        <f>IFERROR(IF(Q22="Probabilidad",(I22-(+I22*T22)),IF(Q22="Impacto",I22,"")),"")</f>
        <v/>
      </c>
      <c r="Y22" s="468" t="str">
        <f>IFERROR(IF(X22="","",IF(X22&lt;=0.2,"Muy Baja",IF(X22&lt;=0.4,"Baja",IF(X22&lt;=0.6,"Media",IF(X22&lt;=0.8,"Alta","Muy Alta"))))),"")</f>
        <v/>
      </c>
      <c r="Z22" s="469" t="str">
        <f t="shared" si="2"/>
        <v/>
      </c>
      <c r="AA22" s="468" t="str">
        <f>IFERROR(IF(AB22="","",IF(AB22&lt;=0.2,"Leve",IF(AB22&lt;=0.4,"Menor",IF(AB22&lt;=0.6,"Moderado",IF(AB22&lt;=0.8,"Mayor","Catastrófico"))))),"")</f>
        <v/>
      </c>
      <c r="AB22" s="469" t="str">
        <f>IFERROR(IF(Q22="Impacto",(M22-(+M22*T22)),IF(Q22="Probabilidad",M22,"")),"")</f>
        <v/>
      </c>
      <c r="AC22" s="470" t="str">
        <f t="shared" si="6"/>
        <v/>
      </c>
      <c r="AD22" s="471"/>
      <c r="AE22" s="472"/>
      <c r="AF22" s="230"/>
      <c r="AG22" s="473"/>
      <c r="AH22" s="473"/>
      <c r="AI22" s="472"/>
      <c r="AJ22" s="230"/>
      <c r="AK22" s="230"/>
      <c r="AL22" s="241"/>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row>
    <row r="23" spans="1:67" ht="75.75" customHeight="1" x14ac:dyDescent="0.3">
      <c r="A23" s="570"/>
      <c r="B23" s="573"/>
      <c r="C23" s="573"/>
      <c r="D23" s="573"/>
      <c r="E23" s="576"/>
      <c r="F23" s="573"/>
      <c r="G23" s="579"/>
      <c r="H23" s="564"/>
      <c r="I23" s="561"/>
      <c r="J23" s="561"/>
      <c r="K23" s="561">
        <f>IF(NOT(ISERROR(MATCH(J23,_xlfn.ANCHORARRAY(E34),0))),I36&amp;"Por favor no seleccionar los criterios de impacto",J23)</f>
        <v>0</v>
      </c>
      <c r="L23" s="564"/>
      <c r="M23" s="561"/>
      <c r="N23" s="567"/>
      <c r="O23" s="463">
        <v>2</v>
      </c>
      <c r="P23" s="477"/>
      <c r="Q23" s="230" t="str">
        <f t="shared" si="0"/>
        <v/>
      </c>
      <c r="R23" s="465"/>
      <c r="S23" s="465"/>
      <c r="T23" s="466" t="str">
        <f t="shared" si="1"/>
        <v/>
      </c>
      <c r="U23" s="465"/>
      <c r="V23" s="465"/>
      <c r="W23" s="465"/>
      <c r="X23" s="479" t="str">
        <f>IFERROR(IF(AND(Q22="Probabilidad",Q23="Probabilidad"),(Z22-(+Z22*T23)),IF(Q23="Probabilidad",(I22-(+I22*T23)),IF(Q23="Impacto",Z22,""))),"")</f>
        <v/>
      </c>
      <c r="Y23" s="468" t="str">
        <f t="shared" si="4"/>
        <v/>
      </c>
      <c r="Z23" s="469" t="str">
        <f t="shared" si="2"/>
        <v/>
      </c>
      <c r="AA23" s="468" t="str">
        <f t="shared" si="5"/>
        <v/>
      </c>
      <c r="AB23" s="469" t="str">
        <f>IFERROR(IF(AND(Q22="Impacto",Q23="Impacto"),(AB22-(+AB22*T23)),IF(Q23="Impacto",(M22-(+M22*T23)),IF(Q23="Probabilidad",AB22,""))),"")</f>
        <v/>
      </c>
      <c r="AC23" s="470" t="str">
        <f t="shared" si="6"/>
        <v/>
      </c>
      <c r="AD23" s="471"/>
      <c r="AE23" s="472"/>
      <c r="AF23" s="230"/>
      <c r="AG23" s="473"/>
      <c r="AH23" s="473"/>
      <c r="AI23" s="472"/>
      <c r="AJ23" s="230"/>
      <c r="AK23" s="230"/>
      <c r="AL23" s="241"/>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row>
    <row r="24" spans="1:67" ht="75.75" customHeight="1" x14ac:dyDescent="0.3">
      <c r="A24" s="570"/>
      <c r="B24" s="573"/>
      <c r="C24" s="573"/>
      <c r="D24" s="573"/>
      <c r="E24" s="576"/>
      <c r="F24" s="573"/>
      <c r="G24" s="579"/>
      <c r="H24" s="564"/>
      <c r="I24" s="561"/>
      <c r="J24" s="561"/>
      <c r="K24" s="561">
        <f>IF(NOT(ISERROR(MATCH(J24,_xlfn.ANCHORARRAY(E35),0))),I37&amp;"Por favor no seleccionar los criterios de impacto",J24)</f>
        <v>0</v>
      </c>
      <c r="L24" s="564"/>
      <c r="M24" s="561"/>
      <c r="N24" s="567"/>
      <c r="O24" s="463">
        <v>3</v>
      </c>
      <c r="P24" s="478"/>
      <c r="Q24" s="230" t="str">
        <f t="shared" si="0"/>
        <v/>
      </c>
      <c r="R24" s="465"/>
      <c r="S24" s="465"/>
      <c r="T24" s="466" t="str">
        <f t="shared" si="1"/>
        <v/>
      </c>
      <c r="U24" s="465"/>
      <c r="V24" s="465"/>
      <c r="W24" s="465"/>
      <c r="X24" s="467" t="str">
        <f>IFERROR(IF(AND(Q23="Probabilidad",Q24="Probabilidad"),(Z23-(+Z23*T24)),IF(AND(Q23="Impacto",Q24="Probabilidad"),(Z22-(+Z22*T24)),IF(Q24="Impacto",Z23,""))),"")</f>
        <v/>
      </c>
      <c r="Y24" s="468" t="str">
        <f t="shared" si="4"/>
        <v/>
      </c>
      <c r="Z24" s="469" t="str">
        <f t="shared" si="2"/>
        <v/>
      </c>
      <c r="AA24" s="468" t="str">
        <f t="shared" si="5"/>
        <v/>
      </c>
      <c r="AB24" s="469" t="str">
        <f>IFERROR(IF(AND(Q23="Impacto",Q24="Impacto"),(AB23-(+AB23*T24)),IF(AND(Q23="Probabilidad",Q24="Impacto"),(AB22-(+AB22*T24)),IF(Q24="Probabilidad",AB23,""))),"")</f>
        <v/>
      </c>
      <c r="AC24" s="470" t="str">
        <f t="shared" si="6"/>
        <v/>
      </c>
      <c r="AD24" s="471"/>
      <c r="AE24" s="472"/>
      <c r="AF24" s="230"/>
      <c r="AG24" s="473"/>
      <c r="AH24" s="473"/>
      <c r="AI24" s="472"/>
      <c r="AJ24" s="230"/>
      <c r="AK24" s="230"/>
      <c r="AL24" s="241"/>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row>
    <row r="25" spans="1:67" ht="75.75" customHeight="1" x14ac:dyDescent="0.3">
      <c r="A25" s="570"/>
      <c r="B25" s="573"/>
      <c r="C25" s="573"/>
      <c r="D25" s="573"/>
      <c r="E25" s="576"/>
      <c r="F25" s="573"/>
      <c r="G25" s="579"/>
      <c r="H25" s="564"/>
      <c r="I25" s="561"/>
      <c r="J25" s="561"/>
      <c r="K25" s="561">
        <f>IF(NOT(ISERROR(MATCH(J25,_xlfn.ANCHORARRAY(E36),0))),I38&amp;"Por favor no seleccionar los criterios de impacto",J25)</f>
        <v>0</v>
      </c>
      <c r="L25" s="564"/>
      <c r="M25" s="561"/>
      <c r="N25" s="567"/>
      <c r="O25" s="463">
        <v>4</v>
      </c>
      <c r="P25" s="477"/>
      <c r="Q25" s="230" t="str">
        <f t="shared" si="0"/>
        <v/>
      </c>
      <c r="R25" s="465"/>
      <c r="S25" s="465"/>
      <c r="T25" s="466" t="str">
        <f t="shared" si="1"/>
        <v/>
      </c>
      <c r="U25" s="465"/>
      <c r="V25" s="465"/>
      <c r="W25" s="465"/>
      <c r="X25" s="467" t="str">
        <f>IFERROR(IF(AND(Q24="Probabilidad",Q25="Probabilidad"),(Z24-(+Z24*T25)),IF(AND(Q24="Impacto",Q25="Probabilidad"),(Z23-(+Z23*T25)),IF(Q25="Impacto",Z24,""))),"")</f>
        <v/>
      </c>
      <c r="Y25" s="468" t="str">
        <f t="shared" si="4"/>
        <v/>
      </c>
      <c r="Z25" s="469" t="str">
        <f t="shared" si="2"/>
        <v/>
      </c>
      <c r="AA25" s="468" t="str">
        <f t="shared" si="5"/>
        <v/>
      </c>
      <c r="AB25" s="469" t="str">
        <f>IFERROR(IF(AND(Q24="Impacto",Q25="Impacto"),(AB24-(+AB24*T25)),IF(AND(Q24="Probabilidad",Q25="Impacto"),(AB23-(+AB23*T25)),IF(Q25="Probabilidad",AB24,""))),"")</f>
        <v/>
      </c>
      <c r="AC25" s="470" t="str">
        <f t="shared" si="6"/>
        <v/>
      </c>
      <c r="AD25" s="471"/>
      <c r="AE25" s="472"/>
      <c r="AF25" s="230"/>
      <c r="AG25" s="473"/>
      <c r="AH25" s="473"/>
      <c r="AI25" s="472"/>
      <c r="AJ25" s="230"/>
      <c r="AK25" s="230"/>
      <c r="AL25" s="241"/>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row>
    <row r="26" spans="1:67" ht="75.75" customHeight="1" x14ac:dyDescent="0.3">
      <c r="A26" s="570"/>
      <c r="B26" s="573"/>
      <c r="C26" s="573"/>
      <c r="D26" s="573"/>
      <c r="E26" s="576"/>
      <c r="F26" s="573"/>
      <c r="G26" s="579"/>
      <c r="H26" s="564"/>
      <c r="I26" s="561"/>
      <c r="J26" s="561"/>
      <c r="K26" s="561">
        <f>IF(NOT(ISERROR(MATCH(J26,_xlfn.ANCHORARRAY(E37),0))),I39&amp;"Por favor no seleccionar los criterios de impacto",J26)</f>
        <v>0</v>
      </c>
      <c r="L26" s="564"/>
      <c r="M26" s="561"/>
      <c r="N26" s="567"/>
      <c r="O26" s="463">
        <v>5</v>
      </c>
      <c r="P26" s="477"/>
      <c r="Q26" s="230" t="str">
        <f t="shared" si="0"/>
        <v/>
      </c>
      <c r="R26" s="465"/>
      <c r="S26" s="465"/>
      <c r="T26" s="466" t="str">
        <f t="shared" si="1"/>
        <v/>
      </c>
      <c r="U26" s="465"/>
      <c r="V26" s="465"/>
      <c r="W26" s="465"/>
      <c r="X26" s="467" t="str">
        <f>IFERROR(IF(AND(Q25="Probabilidad",Q26="Probabilidad"),(Z25-(+Z25*T26)),IF(AND(Q25="Impacto",Q26="Probabilidad"),(Z24-(+Z24*T26)),IF(Q26="Impacto",Z25,""))),"")</f>
        <v/>
      </c>
      <c r="Y26" s="468" t="str">
        <f t="shared" si="4"/>
        <v/>
      </c>
      <c r="Z26" s="469" t="str">
        <f t="shared" si="2"/>
        <v/>
      </c>
      <c r="AA26" s="468" t="str">
        <f t="shared" si="5"/>
        <v/>
      </c>
      <c r="AB26" s="469" t="str">
        <f>IFERROR(IF(AND(Q25="Impacto",Q26="Impacto"),(AB25-(+AB25*T26)),IF(AND(Q25="Probabilidad",Q26="Impacto"),(AB24-(+AB24*T26)),IF(Q26="Probabilidad",AB25,""))),"")</f>
        <v/>
      </c>
      <c r="AC26" s="470" t="str">
        <f t="shared" si="6"/>
        <v/>
      </c>
      <c r="AD26" s="471"/>
      <c r="AE26" s="472"/>
      <c r="AF26" s="230"/>
      <c r="AG26" s="473"/>
      <c r="AH26" s="473"/>
      <c r="AI26" s="472"/>
      <c r="AJ26" s="230"/>
      <c r="AK26" s="230"/>
      <c r="AL26" s="241"/>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row>
    <row r="27" spans="1:67" ht="75.75" customHeight="1" x14ac:dyDescent="0.3">
      <c r="A27" s="571"/>
      <c r="B27" s="574"/>
      <c r="C27" s="574"/>
      <c r="D27" s="574"/>
      <c r="E27" s="577"/>
      <c r="F27" s="574"/>
      <c r="G27" s="580"/>
      <c r="H27" s="565"/>
      <c r="I27" s="562"/>
      <c r="J27" s="562"/>
      <c r="K27" s="562">
        <f>IF(NOT(ISERROR(MATCH(J27,_xlfn.ANCHORARRAY(E38),0))),I40&amp;"Por favor no seleccionar los criterios de impacto",J27)</f>
        <v>0</v>
      </c>
      <c r="L27" s="565"/>
      <c r="M27" s="562"/>
      <c r="N27" s="568"/>
      <c r="O27" s="463">
        <v>6</v>
      </c>
      <c r="P27" s="477"/>
      <c r="Q27" s="230" t="str">
        <f t="shared" si="0"/>
        <v/>
      </c>
      <c r="R27" s="465"/>
      <c r="S27" s="465"/>
      <c r="T27" s="466" t="str">
        <f t="shared" si="1"/>
        <v/>
      </c>
      <c r="U27" s="465"/>
      <c r="V27" s="465"/>
      <c r="W27" s="465"/>
      <c r="X27" s="467" t="str">
        <f>IFERROR(IF(AND(Q26="Probabilidad",Q27="Probabilidad"),(Z26-(+Z26*T27)),IF(AND(Q26="Impacto",Q27="Probabilidad"),(Z25-(+Z25*T27)),IF(Q27="Impacto",Z26,""))),"")</f>
        <v/>
      </c>
      <c r="Y27" s="468" t="str">
        <f t="shared" si="4"/>
        <v/>
      </c>
      <c r="Z27" s="469" t="str">
        <f t="shared" si="2"/>
        <v/>
      </c>
      <c r="AA27" s="468" t="str">
        <f t="shared" si="5"/>
        <v/>
      </c>
      <c r="AB27" s="469" t="str">
        <f>IFERROR(IF(AND(Q26="Impacto",Q27="Impacto"),(AB26-(+AB26*T27)),IF(AND(Q26="Probabilidad",Q27="Impacto"),(AB25-(+AB25*T27)),IF(Q27="Probabilidad",AB26,""))),"")</f>
        <v/>
      </c>
      <c r="AC27" s="470" t="str">
        <f t="shared" si="6"/>
        <v/>
      </c>
      <c r="AD27" s="471"/>
      <c r="AE27" s="472"/>
      <c r="AF27" s="230"/>
      <c r="AG27" s="473"/>
      <c r="AH27" s="473"/>
      <c r="AI27" s="472"/>
      <c r="AJ27" s="230"/>
      <c r="AK27" s="230"/>
      <c r="AL27" s="241"/>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row>
    <row r="28" spans="1:67" ht="75.75" customHeight="1" x14ac:dyDescent="0.3">
      <c r="A28" s="569">
        <v>4</v>
      </c>
      <c r="B28" s="572"/>
      <c r="C28" s="572"/>
      <c r="D28" s="572"/>
      <c r="E28" s="575"/>
      <c r="F28" s="572"/>
      <c r="G28" s="578"/>
      <c r="H28" s="563" t="str">
        <f>IF(G28&lt;=0,"",IF(G28&lt;=2,"Muy Baja",IF(G28&lt;=24,"Baja",IF(G28&lt;=500,"Media",IF(G28&lt;=5000,"Alta","Muy Alta")))))</f>
        <v/>
      </c>
      <c r="I28" s="560" t="str">
        <f>IF(H28="","",IF(H28="Muy Baja",0.2,IF(H28="Baja",0.4,IF(H28="Media",0.6,IF(H28="Alta",0.8,IF(H28="Muy Alta",1,))))))</f>
        <v/>
      </c>
      <c r="J28" s="560"/>
      <c r="K28" s="560">
        <f>IF(NOT(ISERROR(MATCH(J28,'Tabla Impacto'!$B$221:$B$223,0))),'Tabla Impacto'!$F$223&amp;"Por favor no seleccionar los criterios de impacto(Afectación Económica o presupuestal y Pérdida Reputacional)",J28)</f>
        <v>0</v>
      </c>
      <c r="L28" s="563" t="str">
        <f>IF(OR(K28='Tabla Impacto'!$C$11,K28='Tabla Impacto'!$D$11),"Leve",IF(OR(K28='Tabla Impacto'!$C$12,K28='Tabla Impacto'!$D$12),"Menor",IF(OR(K28='Tabla Impacto'!$C$13,K28='Tabla Impacto'!$D$13),"Moderado",IF(OR(K28='Tabla Impacto'!$C$14,K28='Tabla Impacto'!$D$14),"Mayor",IF(OR(K28='Tabla Impacto'!$C$15,K28='Tabla Impacto'!$D$15),"Catastrófico","")))))</f>
        <v/>
      </c>
      <c r="M28" s="560" t="str">
        <f>IF(L28="","",IF(L28="Leve",0.2,IF(L28="Menor",0.4,IF(L28="Moderado",0.6,IF(L28="Mayor",0.8,IF(L28="Catastrófico",1,))))))</f>
        <v/>
      </c>
      <c r="N28" s="56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63">
        <v>1</v>
      </c>
      <c r="P28" s="477"/>
      <c r="Q28" s="230" t="str">
        <f t="shared" si="0"/>
        <v/>
      </c>
      <c r="R28" s="465"/>
      <c r="S28" s="465"/>
      <c r="T28" s="466" t="str">
        <f t="shared" si="1"/>
        <v/>
      </c>
      <c r="U28" s="465"/>
      <c r="V28" s="465"/>
      <c r="W28" s="465"/>
      <c r="X28" s="467" t="str">
        <f>IFERROR(IF(Q28="Probabilidad",(I28-(+I28*T28)),IF(Q28="Impacto",I28,"")),"")</f>
        <v/>
      </c>
      <c r="Y28" s="468" t="str">
        <f>IFERROR(IF(X28="","",IF(X28&lt;=0.2,"Muy Baja",IF(X28&lt;=0.4,"Baja",IF(X28&lt;=0.6,"Media",IF(X28&lt;=0.8,"Alta","Muy Alta"))))),"")</f>
        <v/>
      </c>
      <c r="Z28" s="469" t="str">
        <f t="shared" si="2"/>
        <v/>
      </c>
      <c r="AA28" s="468" t="str">
        <f>IFERROR(IF(AB28="","",IF(AB28&lt;=0.2,"Leve",IF(AB28&lt;=0.4,"Menor",IF(AB28&lt;=0.6,"Moderado",IF(AB28&lt;=0.8,"Mayor","Catastrófico"))))),"")</f>
        <v/>
      </c>
      <c r="AB28" s="469" t="str">
        <f>IFERROR(IF(Q28="Impacto",(M28-(+M28*T28)),IF(Q28="Probabilidad",M28,"")),"")</f>
        <v/>
      </c>
      <c r="AC28" s="470" t="str">
        <f t="shared" si="6"/>
        <v/>
      </c>
      <c r="AD28" s="471"/>
      <c r="AE28" s="472"/>
      <c r="AF28" s="230"/>
      <c r="AG28" s="473"/>
      <c r="AH28" s="473"/>
      <c r="AI28" s="472"/>
      <c r="AJ28" s="230"/>
      <c r="AK28" s="230"/>
      <c r="AL28" s="241"/>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row>
    <row r="29" spans="1:67" ht="75.75" customHeight="1" x14ac:dyDescent="0.3">
      <c r="A29" s="570"/>
      <c r="B29" s="573"/>
      <c r="C29" s="573"/>
      <c r="D29" s="573"/>
      <c r="E29" s="576"/>
      <c r="F29" s="573"/>
      <c r="G29" s="579"/>
      <c r="H29" s="564"/>
      <c r="I29" s="561"/>
      <c r="J29" s="561"/>
      <c r="K29" s="561">
        <f>IF(NOT(ISERROR(MATCH(J29,_xlfn.ANCHORARRAY(E40),0))),I42&amp;"Por favor no seleccionar los criterios de impacto",J29)</f>
        <v>0</v>
      </c>
      <c r="L29" s="564"/>
      <c r="M29" s="561"/>
      <c r="N29" s="567"/>
      <c r="O29" s="463">
        <v>2</v>
      </c>
      <c r="P29" s="477"/>
      <c r="Q29" s="230" t="str">
        <f t="shared" si="0"/>
        <v/>
      </c>
      <c r="R29" s="465"/>
      <c r="S29" s="465"/>
      <c r="T29" s="466" t="str">
        <f t="shared" si="1"/>
        <v/>
      </c>
      <c r="U29" s="465"/>
      <c r="V29" s="465"/>
      <c r="W29" s="465"/>
      <c r="X29" s="467" t="str">
        <f>IFERROR(IF(AND(Q28="Probabilidad",Q29="Probabilidad"),(Z28-(+Z28*T29)),IF(Q29="Probabilidad",(I28-(+I28*T29)),IF(Q29="Impacto",Z28,""))),"")</f>
        <v/>
      </c>
      <c r="Y29" s="468" t="str">
        <f t="shared" si="4"/>
        <v/>
      </c>
      <c r="Z29" s="469" t="str">
        <f t="shared" si="2"/>
        <v/>
      </c>
      <c r="AA29" s="468" t="str">
        <f t="shared" si="5"/>
        <v/>
      </c>
      <c r="AB29" s="469" t="str">
        <f>IFERROR(IF(AND(Q28="Impacto",Q29="Impacto"),(AB28-(+AB28*T29)),IF(Q29="Impacto",(M28-(+M28*T29)),IF(Q29="Probabilidad",AB28,""))),"")</f>
        <v/>
      </c>
      <c r="AC29" s="470" t="str">
        <f t="shared" si="6"/>
        <v/>
      </c>
      <c r="AD29" s="471"/>
      <c r="AE29" s="472"/>
      <c r="AF29" s="230"/>
      <c r="AG29" s="473"/>
      <c r="AH29" s="473"/>
      <c r="AI29" s="472"/>
      <c r="AJ29" s="230"/>
      <c r="AK29" s="230"/>
      <c r="AL29" s="241"/>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row>
    <row r="30" spans="1:67" ht="75.75" customHeight="1" x14ac:dyDescent="0.3">
      <c r="A30" s="570"/>
      <c r="B30" s="573"/>
      <c r="C30" s="573"/>
      <c r="D30" s="573"/>
      <c r="E30" s="576"/>
      <c r="F30" s="573"/>
      <c r="G30" s="579"/>
      <c r="H30" s="564"/>
      <c r="I30" s="561"/>
      <c r="J30" s="561"/>
      <c r="K30" s="561">
        <f>IF(NOT(ISERROR(MATCH(J30,_xlfn.ANCHORARRAY(E41),0))),I43&amp;"Por favor no seleccionar los criterios de impacto",J30)</f>
        <v>0</v>
      </c>
      <c r="L30" s="564"/>
      <c r="M30" s="561"/>
      <c r="N30" s="567"/>
      <c r="O30" s="463">
        <v>3</v>
      </c>
      <c r="P30" s="478"/>
      <c r="Q30" s="230" t="str">
        <f t="shared" si="0"/>
        <v/>
      </c>
      <c r="R30" s="465"/>
      <c r="S30" s="465"/>
      <c r="T30" s="466" t="str">
        <f t="shared" si="1"/>
        <v/>
      </c>
      <c r="U30" s="465"/>
      <c r="V30" s="465"/>
      <c r="W30" s="465"/>
      <c r="X30" s="467" t="str">
        <f>IFERROR(IF(AND(Q29="Probabilidad",Q30="Probabilidad"),(Z29-(+Z29*T30)),IF(AND(Q29="Impacto",Q30="Probabilidad"),(Z28-(+Z28*T30)),IF(Q30="Impacto",Z29,""))),"")</f>
        <v/>
      </c>
      <c r="Y30" s="468" t="str">
        <f t="shared" si="4"/>
        <v/>
      </c>
      <c r="Z30" s="469" t="str">
        <f t="shared" si="2"/>
        <v/>
      </c>
      <c r="AA30" s="468" t="str">
        <f t="shared" si="5"/>
        <v/>
      </c>
      <c r="AB30" s="469" t="str">
        <f>IFERROR(IF(AND(Q29="Impacto",Q30="Impacto"),(AB29-(+AB29*T30)),IF(AND(Q29="Probabilidad",Q30="Impacto"),(AB28-(+AB28*T30)),IF(Q30="Probabilidad",AB29,""))),"")</f>
        <v/>
      </c>
      <c r="AC30" s="470" t="str">
        <f t="shared" si="6"/>
        <v/>
      </c>
      <c r="AD30" s="471"/>
      <c r="AE30" s="472"/>
      <c r="AF30" s="230"/>
      <c r="AG30" s="473"/>
      <c r="AH30" s="473"/>
      <c r="AI30" s="472"/>
      <c r="AJ30" s="230"/>
      <c r="AK30" s="230"/>
      <c r="AL30" s="241"/>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row>
    <row r="31" spans="1:67" ht="75.75" customHeight="1" x14ac:dyDescent="0.3">
      <c r="A31" s="570"/>
      <c r="B31" s="573"/>
      <c r="C31" s="573"/>
      <c r="D31" s="573"/>
      <c r="E31" s="576"/>
      <c r="F31" s="573"/>
      <c r="G31" s="579"/>
      <c r="H31" s="564"/>
      <c r="I31" s="561"/>
      <c r="J31" s="561"/>
      <c r="K31" s="561">
        <f>IF(NOT(ISERROR(MATCH(J31,_xlfn.ANCHORARRAY(E42),0))),I44&amp;"Por favor no seleccionar los criterios de impacto",J31)</f>
        <v>0</v>
      </c>
      <c r="L31" s="564"/>
      <c r="M31" s="561"/>
      <c r="N31" s="567"/>
      <c r="O31" s="463">
        <v>4</v>
      </c>
      <c r="P31" s="477"/>
      <c r="Q31" s="230" t="str">
        <f t="shared" si="0"/>
        <v/>
      </c>
      <c r="R31" s="465"/>
      <c r="S31" s="465"/>
      <c r="T31" s="466" t="str">
        <f t="shared" si="1"/>
        <v/>
      </c>
      <c r="U31" s="465"/>
      <c r="V31" s="465"/>
      <c r="W31" s="465"/>
      <c r="X31" s="467" t="str">
        <f>IFERROR(IF(AND(Q30="Probabilidad",Q31="Probabilidad"),(Z30-(+Z30*T31)),IF(AND(Q30="Impacto",Q31="Probabilidad"),(Z29-(+Z29*T31)),IF(Q31="Impacto",Z30,""))),"")</f>
        <v/>
      </c>
      <c r="Y31" s="468" t="str">
        <f t="shared" si="4"/>
        <v/>
      </c>
      <c r="Z31" s="469" t="str">
        <f t="shared" si="2"/>
        <v/>
      </c>
      <c r="AA31" s="468" t="str">
        <f t="shared" si="5"/>
        <v/>
      </c>
      <c r="AB31" s="469" t="str">
        <f>IFERROR(IF(AND(Q30="Impacto",Q31="Impacto"),(AB30-(+AB30*T31)),IF(AND(Q30="Probabilidad",Q31="Impacto"),(AB29-(+AB29*T31)),IF(Q31="Probabilidad",AB30,""))),"")</f>
        <v/>
      </c>
      <c r="AC31" s="470" t="str">
        <f t="shared" si="6"/>
        <v/>
      </c>
      <c r="AD31" s="471"/>
      <c r="AE31" s="472"/>
      <c r="AF31" s="230"/>
      <c r="AG31" s="473"/>
      <c r="AH31" s="473"/>
      <c r="AI31" s="472"/>
      <c r="AJ31" s="230"/>
      <c r="AK31" s="230"/>
      <c r="AL31" s="241"/>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row>
    <row r="32" spans="1:67" ht="75.75" customHeight="1" x14ac:dyDescent="0.3">
      <c r="A32" s="570"/>
      <c r="B32" s="573"/>
      <c r="C32" s="573"/>
      <c r="D32" s="573"/>
      <c r="E32" s="576"/>
      <c r="F32" s="573"/>
      <c r="G32" s="579"/>
      <c r="H32" s="564"/>
      <c r="I32" s="561"/>
      <c r="J32" s="561"/>
      <c r="K32" s="561">
        <f>IF(NOT(ISERROR(MATCH(J32,_xlfn.ANCHORARRAY(E43),0))),I45&amp;"Por favor no seleccionar los criterios de impacto",J32)</f>
        <v>0</v>
      </c>
      <c r="L32" s="564"/>
      <c r="M32" s="561"/>
      <c r="N32" s="567"/>
      <c r="O32" s="463">
        <v>5</v>
      </c>
      <c r="P32" s="477"/>
      <c r="Q32" s="230" t="str">
        <f t="shared" si="0"/>
        <v/>
      </c>
      <c r="R32" s="465"/>
      <c r="S32" s="465"/>
      <c r="T32" s="466" t="str">
        <f t="shared" si="1"/>
        <v/>
      </c>
      <c r="U32" s="465"/>
      <c r="V32" s="465"/>
      <c r="W32" s="465"/>
      <c r="X32" s="479" t="str">
        <f>IFERROR(IF(AND(Q31="Probabilidad",Q32="Probabilidad"),(Z31-(+Z31*T32)),IF(AND(Q31="Impacto",Q32="Probabilidad"),(Z30-(+Z30*T32)),IF(Q32="Impacto",Z31,""))),"")</f>
        <v/>
      </c>
      <c r="Y32" s="468" t="str">
        <f>IFERROR(IF(X32="","",IF(X32&lt;=0.2,"Muy Baja",IF(X32&lt;=0.4,"Baja",IF(X32&lt;=0.6,"Media",IF(X32&lt;=0.8,"Alta","Muy Alta"))))),"")</f>
        <v/>
      </c>
      <c r="Z32" s="469" t="str">
        <f t="shared" si="2"/>
        <v/>
      </c>
      <c r="AA32" s="468" t="str">
        <f t="shared" si="5"/>
        <v/>
      </c>
      <c r="AB32" s="469" t="str">
        <f>IFERROR(IF(AND(Q31="Impacto",Q32="Impacto"),(AB31-(+AB31*T32)),IF(AND(Q31="Probabilidad",Q32="Impacto"),(AB30-(+AB30*T32)),IF(Q32="Probabilidad",AB31,""))),"")</f>
        <v/>
      </c>
      <c r="AC32" s="470" t="str">
        <f t="shared" si="6"/>
        <v/>
      </c>
      <c r="AD32" s="471"/>
      <c r="AE32" s="472"/>
      <c r="AF32" s="230"/>
      <c r="AG32" s="473"/>
      <c r="AH32" s="473"/>
      <c r="AI32" s="472"/>
      <c r="AJ32" s="230"/>
      <c r="AK32" s="230"/>
      <c r="AL32" s="241"/>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row>
    <row r="33" spans="1:67" ht="75.75" customHeight="1" x14ac:dyDescent="0.3">
      <c r="A33" s="571"/>
      <c r="B33" s="574"/>
      <c r="C33" s="574"/>
      <c r="D33" s="574"/>
      <c r="E33" s="577"/>
      <c r="F33" s="574"/>
      <c r="G33" s="580"/>
      <c r="H33" s="565"/>
      <c r="I33" s="562"/>
      <c r="J33" s="562"/>
      <c r="K33" s="562">
        <f>IF(NOT(ISERROR(MATCH(J33,_xlfn.ANCHORARRAY(E44),0))),I46&amp;"Por favor no seleccionar los criterios de impacto",J33)</f>
        <v>0</v>
      </c>
      <c r="L33" s="565"/>
      <c r="M33" s="562"/>
      <c r="N33" s="568"/>
      <c r="O33" s="463">
        <v>6</v>
      </c>
      <c r="P33" s="477"/>
      <c r="Q33" s="230" t="str">
        <f t="shared" si="0"/>
        <v/>
      </c>
      <c r="R33" s="465"/>
      <c r="S33" s="465"/>
      <c r="T33" s="466" t="str">
        <f t="shared" si="1"/>
        <v/>
      </c>
      <c r="U33" s="465"/>
      <c r="V33" s="465"/>
      <c r="W33" s="465"/>
      <c r="X33" s="467" t="str">
        <f>IFERROR(IF(AND(Q32="Probabilidad",Q33="Probabilidad"),(Z32-(+Z32*T33)),IF(AND(Q32="Impacto",Q33="Probabilidad"),(Z31-(+Z31*T33)),IF(Q33="Impacto",Z32,""))),"")</f>
        <v/>
      </c>
      <c r="Y33" s="468" t="str">
        <f t="shared" si="4"/>
        <v/>
      </c>
      <c r="Z33" s="469" t="str">
        <f t="shared" si="2"/>
        <v/>
      </c>
      <c r="AA33" s="468" t="str">
        <f t="shared" si="5"/>
        <v/>
      </c>
      <c r="AB33" s="469" t="str">
        <f>IFERROR(IF(AND(Q32="Impacto",Q33="Impacto"),(AB32-(+AB32*T33)),IF(AND(Q32="Probabilidad",Q33="Impacto"),(AB31-(+AB31*T33)),IF(Q33="Probabilidad",AB32,""))),"")</f>
        <v/>
      </c>
      <c r="AC33" s="470" t="str">
        <f t="shared" si="6"/>
        <v/>
      </c>
      <c r="AD33" s="471"/>
      <c r="AE33" s="472"/>
      <c r="AF33" s="230"/>
      <c r="AG33" s="473"/>
      <c r="AH33" s="473"/>
      <c r="AI33" s="472"/>
      <c r="AJ33" s="230"/>
      <c r="AK33" s="230"/>
      <c r="AL33" s="241"/>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row>
    <row r="34" spans="1:67" ht="75.75" customHeight="1" x14ac:dyDescent="0.3">
      <c r="A34" s="569">
        <v>5</v>
      </c>
      <c r="B34" s="572"/>
      <c r="C34" s="572"/>
      <c r="D34" s="572"/>
      <c r="E34" s="575"/>
      <c r="F34" s="572"/>
      <c r="G34" s="578"/>
      <c r="H34" s="563" t="str">
        <f>IF(G34&lt;=0,"",IF(G34&lt;=2,"Muy Baja",IF(G34&lt;=24,"Baja",IF(G34&lt;=500,"Media",IF(G34&lt;=5000,"Alta","Muy Alta")))))</f>
        <v/>
      </c>
      <c r="I34" s="560" t="str">
        <f>IF(H34="","",IF(H34="Muy Baja",0.2,IF(H34="Baja",0.4,IF(H34="Media",0.6,IF(H34="Alta",0.8,IF(H34="Muy Alta",1,))))))</f>
        <v/>
      </c>
      <c r="J34" s="560"/>
      <c r="K34" s="560">
        <f>IF(NOT(ISERROR(MATCH(J34,'Tabla Impacto'!$B$221:$B$223,0))),'Tabla Impacto'!$F$223&amp;"Por favor no seleccionar los criterios de impacto(Afectación Económica o presupuestal y Pérdida Reputacional)",J34)</f>
        <v>0</v>
      </c>
      <c r="L34" s="563" t="str">
        <f>IF(OR(K34='Tabla Impacto'!$C$11,K34='Tabla Impacto'!$D$11),"Leve",IF(OR(K34='Tabla Impacto'!$C$12,K34='Tabla Impacto'!$D$12),"Menor",IF(OR(K34='Tabla Impacto'!$C$13,K34='Tabla Impacto'!$D$13),"Moderado",IF(OR(K34='Tabla Impacto'!$C$14,K34='Tabla Impacto'!$D$14),"Mayor",IF(OR(K34='Tabla Impacto'!$C$15,K34='Tabla Impacto'!$D$15),"Catastrófico","")))))</f>
        <v/>
      </c>
      <c r="M34" s="560" t="str">
        <f>IF(L34="","",IF(L34="Leve",0.2,IF(L34="Menor",0.4,IF(L34="Moderado",0.6,IF(L34="Mayor",0.8,IF(L34="Catastrófico",1,))))))</f>
        <v/>
      </c>
      <c r="N34" s="56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63">
        <v>1</v>
      </c>
      <c r="P34" s="477"/>
      <c r="Q34" s="230" t="str">
        <f t="shared" si="0"/>
        <v/>
      </c>
      <c r="R34" s="465"/>
      <c r="S34" s="465"/>
      <c r="T34" s="466" t="str">
        <f t="shared" si="1"/>
        <v/>
      </c>
      <c r="U34" s="465"/>
      <c r="V34" s="465"/>
      <c r="W34" s="465"/>
      <c r="X34" s="467" t="str">
        <f>IFERROR(IF(Q34="Probabilidad",(I34-(+I34*T34)),IF(Q34="Impacto",I34,"")),"")</f>
        <v/>
      </c>
      <c r="Y34" s="468" t="str">
        <f>IFERROR(IF(X34="","",IF(X34&lt;=0.2,"Muy Baja",IF(X34&lt;=0.4,"Baja",IF(X34&lt;=0.6,"Media",IF(X34&lt;=0.8,"Alta","Muy Alta"))))),"")</f>
        <v/>
      </c>
      <c r="Z34" s="469" t="str">
        <f t="shared" si="2"/>
        <v/>
      </c>
      <c r="AA34" s="468" t="str">
        <f>IFERROR(IF(AB34="","",IF(AB34&lt;=0.2,"Leve",IF(AB34&lt;=0.4,"Menor",IF(AB34&lt;=0.6,"Moderado",IF(AB34&lt;=0.8,"Mayor","Catastrófico"))))),"")</f>
        <v/>
      </c>
      <c r="AB34" s="469" t="str">
        <f>IFERROR(IF(Q34="Impacto",(M34-(+M34*T34)),IF(Q34="Probabilidad",M34,"")),"")</f>
        <v/>
      </c>
      <c r="AC34" s="470" t="str">
        <f t="shared" si="6"/>
        <v/>
      </c>
      <c r="AD34" s="471"/>
      <c r="AE34" s="472"/>
      <c r="AF34" s="230"/>
      <c r="AG34" s="473"/>
      <c r="AH34" s="473"/>
      <c r="AI34" s="472"/>
      <c r="AJ34" s="230"/>
      <c r="AK34" s="230"/>
      <c r="AL34" s="241"/>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row>
    <row r="35" spans="1:67" ht="75.75" customHeight="1" x14ac:dyDescent="0.3">
      <c r="A35" s="570"/>
      <c r="B35" s="573"/>
      <c r="C35" s="573"/>
      <c r="D35" s="573"/>
      <c r="E35" s="576"/>
      <c r="F35" s="573"/>
      <c r="G35" s="579"/>
      <c r="H35" s="564"/>
      <c r="I35" s="561"/>
      <c r="J35" s="561"/>
      <c r="K35" s="561">
        <f>IF(NOT(ISERROR(MATCH(J35,_xlfn.ANCHORARRAY(E46),0))),I48&amp;"Por favor no seleccionar los criterios de impacto",J35)</f>
        <v>0</v>
      </c>
      <c r="L35" s="564"/>
      <c r="M35" s="561"/>
      <c r="N35" s="567"/>
      <c r="O35" s="463">
        <v>2</v>
      </c>
      <c r="P35" s="477"/>
      <c r="Q35" s="230" t="str">
        <f t="shared" si="0"/>
        <v/>
      </c>
      <c r="R35" s="465"/>
      <c r="S35" s="465"/>
      <c r="T35" s="466" t="str">
        <f t="shared" si="1"/>
        <v/>
      </c>
      <c r="U35" s="465"/>
      <c r="V35" s="465"/>
      <c r="W35" s="465"/>
      <c r="X35" s="467" t="str">
        <f>IFERROR(IF(AND(Q34="Probabilidad",Q35="Probabilidad"),(Z34-(+Z34*T35)),IF(Q35="Probabilidad",(I34-(+I34*T35)),IF(Q35="Impacto",Z34,""))),"")</f>
        <v/>
      </c>
      <c r="Y35" s="468" t="str">
        <f t="shared" si="4"/>
        <v/>
      </c>
      <c r="Z35" s="469" t="str">
        <f t="shared" si="2"/>
        <v/>
      </c>
      <c r="AA35" s="468" t="str">
        <f t="shared" si="5"/>
        <v/>
      </c>
      <c r="AB35" s="469" t="str">
        <f>IFERROR(IF(AND(Q34="Impacto",Q35="Impacto"),(AB34-(+AB34*T35)),IF(Q35="Impacto",(M34-(+M34*T35)),IF(Q35="Probabilidad",AB34,""))),"")</f>
        <v/>
      </c>
      <c r="AC35" s="470" t="str">
        <f t="shared" si="6"/>
        <v/>
      </c>
      <c r="AD35" s="471"/>
      <c r="AE35" s="472"/>
      <c r="AF35" s="230"/>
      <c r="AG35" s="473"/>
      <c r="AH35" s="473"/>
      <c r="AI35" s="472"/>
      <c r="AJ35" s="230"/>
      <c r="AK35" s="230"/>
      <c r="AL35" s="241"/>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row>
    <row r="36" spans="1:67" ht="75.75" customHeight="1" x14ac:dyDescent="0.3">
      <c r="A36" s="570"/>
      <c r="B36" s="573"/>
      <c r="C36" s="573"/>
      <c r="D36" s="573"/>
      <c r="E36" s="576"/>
      <c r="F36" s="573"/>
      <c r="G36" s="579"/>
      <c r="H36" s="564"/>
      <c r="I36" s="561"/>
      <c r="J36" s="561"/>
      <c r="K36" s="561">
        <f>IF(NOT(ISERROR(MATCH(J36,_xlfn.ANCHORARRAY(E47),0))),I49&amp;"Por favor no seleccionar los criterios de impacto",J36)</f>
        <v>0</v>
      </c>
      <c r="L36" s="564"/>
      <c r="M36" s="561"/>
      <c r="N36" s="567"/>
      <c r="O36" s="463">
        <v>3</v>
      </c>
      <c r="P36" s="478"/>
      <c r="Q36" s="230" t="str">
        <f t="shared" si="0"/>
        <v/>
      </c>
      <c r="R36" s="465"/>
      <c r="S36" s="465"/>
      <c r="T36" s="466" t="str">
        <f t="shared" si="1"/>
        <v/>
      </c>
      <c r="U36" s="465"/>
      <c r="V36" s="465"/>
      <c r="W36" s="465"/>
      <c r="X36" s="467" t="str">
        <f>IFERROR(IF(AND(Q35="Probabilidad",Q36="Probabilidad"),(Z35-(+Z35*T36)),IF(AND(Q35="Impacto",Q36="Probabilidad"),(Z34-(+Z34*T36)),IF(Q36="Impacto",Z35,""))),"")</f>
        <v/>
      </c>
      <c r="Y36" s="468" t="str">
        <f t="shared" si="4"/>
        <v/>
      </c>
      <c r="Z36" s="469" t="str">
        <f t="shared" si="2"/>
        <v/>
      </c>
      <c r="AA36" s="468" t="str">
        <f t="shared" si="5"/>
        <v/>
      </c>
      <c r="AB36" s="469" t="str">
        <f>IFERROR(IF(AND(Q35="Impacto",Q36="Impacto"),(AB35-(+AB35*T36)),IF(AND(Q35="Probabilidad",Q36="Impacto"),(AB34-(+AB34*T36)),IF(Q36="Probabilidad",AB35,""))),"")</f>
        <v/>
      </c>
      <c r="AC36" s="470" t="str">
        <f t="shared" si="6"/>
        <v/>
      </c>
      <c r="AD36" s="471"/>
      <c r="AE36" s="472"/>
      <c r="AF36" s="230"/>
      <c r="AG36" s="473"/>
      <c r="AH36" s="473"/>
      <c r="AI36" s="472"/>
      <c r="AJ36" s="230"/>
      <c r="AK36" s="230"/>
      <c r="AL36" s="241"/>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row>
    <row r="37" spans="1:67" ht="75.75" customHeight="1" x14ac:dyDescent="0.3">
      <c r="A37" s="570"/>
      <c r="B37" s="573"/>
      <c r="C37" s="573"/>
      <c r="D37" s="573"/>
      <c r="E37" s="576"/>
      <c r="F37" s="573"/>
      <c r="G37" s="579"/>
      <c r="H37" s="564"/>
      <c r="I37" s="561"/>
      <c r="J37" s="561"/>
      <c r="K37" s="561">
        <f>IF(NOT(ISERROR(MATCH(J37,_xlfn.ANCHORARRAY(E48),0))),I50&amp;"Por favor no seleccionar los criterios de impacto",J37)</f>
        <v>0</v>
      </c>
      <c r="L37" s="564"/>
      <c r="M37" s="561"/>
      <c r="N37" s="567"/>
      <c r="O37" s="463">
        <v>4</v>
      </c>
      <c r="P37" s="477"/>
      <c r="Q37" s="230" t="str">
        <f t="shared" si="0"/>
        <v/>
      </c>
      <c r="R37" s="465"/>
      <c r="S37" s="465"/>
      <c r="T37" s="466" t="str">
        <f t="shared" si="1"/>
        <v/>
      </c>
      <c r="U37" s="465"/>
      <c r="V37" s="465"/>
      <c r="W37" s="465"/>
      <c r="X37" s="467" t="str">
        <f>IFERROR(IF(AND(Q36="Probabilidad",Q37="Probabilidad"),(Z36-(+Z36*T37)),IF(AND(Q36="Impacto",Q37="Probabilidad"),(Z35-(+Z35*T37)),IF(Q37="Impacto",Z36,""))),"")</f>
        <v/>
      </c>
      <c r="Y37" s="468" t="str">
        <f t="shared" si="4"/>
        <v/>
      </c>
      <c r="Z37" s="469" t="str">
        <f t="shared" si="2"/>
        <v/>
      </c>
      <c r="AA37" s="468" t="str">
        <f t="shared" si="5"/>
        <v/>
      </c>
      <c r="AB37" s="469" t="str">
        <f>IFERROR(IF(AND(Q36="Impacto",Q37="Impacto"),(AB36-(+AB36*T37)),IF(AND(Q36="Probabilidad",Q37="Impacto"),(AB35-(+AB35*T37)),IF(Q37="Probabilidad",AB36,""))),"")</f>
        <v/>
      </c>
      <c r="AC37" s="470" t="str">
        <f t="shared" si="6"/>
        <v/>
      </c>
      <c r="AD37" s="471"/>
      <c r="AE37" s="472"/>
      <c r="AF37" s="230"/>
      <c r="AG37" s="473"/>
      <c r="AH37" s="473"/>
      <c r="AI37" s="472"/>
      <c r="AJ37" s="230"/>
      <c r="AK37" s="230"/>
      <c r="AL37" s="241"/>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row>
    <row r="38" spans="1:67" ht="75.75" customHeight="1" x14ac:dyDescent="0.3">
      <c r="A38" s="570"/>
      <c r="B38" s="573"/>
      <c r="C38" s="573"/>
      <c r="D38" s="573"/>
      <c r="E38" s="576"/>
      <c r="F38" s="573"/>
      <c r="G38" s="579"/>
      <c r="H38" s="564"/>
      <c r="I38" s="561"/>
      <c r="J38" s="561"/>
      <c r="K38" s="561">
        <f>IF(NOT(ISERROR(MATCH(J38,_xlfn.ANCHORARRAY(E49),0))),I51&amp;"Por favor no seleccionar los criterios de impacto",J38)</f>
        <v>0</v>
      </c>
      <c r="L38" s="564"/>
      <c r="M38" s="561"/>
      <c r="N38" s="567"/>
      <c r="O38" s="463">
        <v>5</v>
      </c>
      <c r="P38" s="477"/>
      <c r="Q38" s="230" t="str">
        <f t="shared" si="0"/>
        <v/>
      </c>
      <c r="R38" s="465"/>
      <c r="S38" s="465"/>
      <c r="T38" s="466" t="str">
        <f t="shared" si="1"/>
        <v/>
      </c>
      <c r="U38" s="465"/>
      <c r="V38" s="465"/>
      <c r="W38" s="465"/>
      <c r="X38" s="467" t="str">
        <f>IFERROR(IF(AND(Q37="Probabilidad",Q38="Probabilidad"),(Z37-(+Z37*T38)),IF(AND(Q37="Impacto",Q38="Probabilidad"),(Z36-(+Z36*T38)),IF(Q38="Impacto",Z37,""))),"")</f>
        <v/>
      </c>
      <c r="Y38" s="468" t="str">
        <f t="shared" si="4"/>
        <v/>
      </c>
      <c r="Z38" s="469" t="str">
        <f t="shared" si="2"/>
        <v/>
      </c>
      <c r="AA38" s="468" t="str">
        <f t="shared" si="5"/>
        <v/>
      </c>
      <c r="AB38" s="469" t="str">
        <f>IFERROR(IF(AND(Q37="Impacto",Q38="Impacto"),(AB37-(+AB37*T38)),IF(AND(Q37="Probabilidad",Q38="Impacto"),(AB36-(+AB36*T38)),IF(Q38="Probabilidad",AB37,""))),"")</f>
        <v/>
      </c>
      <c r="AC38" s="470" t="str">
        <f t="shared" si="6"/>
        <v/>
      </c>
      <c r="AD38" s="471"/>
      <c r="AE38" s="472"/>
      <c r="AF38" s="230"/>
      <c r="AG38" s="473"/>
      <c r="AH38" s="473"/>
      <c r="AI38" s="472"/>
      <c r="AJ38" s="230"/>
      <c r="AK38" s="230"/>
      <c r="AL38" s="241"/>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row>
    <row r="39" spans="1:67" ht="75.75" customHeight="1" x14ac:dyDescent="0.3">
      <c r="A39" s="571"/>
      <c r="B39" s="574"/>
      <c r="C39" s="574"/>
      <c r="D39" s="574"/>
      <c r="E39" s="577"/>
      <c r="F39" s="574"/>
      <c r="G39" s="580"/>
      <c r="H39" s="565"/>
      <c r="I39" s="562"/>
      <c r="J39" s="562"/>
      <c r="K39" s="562">
        <f>IF(NOT(ISERROR(MATCH(J39,_xlfn.ANCHORARRAY(E50),0))),I52&amp;"Por favor no seleccionar los criterios de impacto",J39)</f>
        <v>0</v>
      </c>
      <c r="L39" s="565"/>
      <c r="M39" s="562"/>
      <c r="N39" s="568"/>
      <c r="O39" s="463">
        <v>6</v>
      </c>
      <c r="P39" s="477"/>
      <c r="Q39" s="230" t="str">
        <f t="shared" si="0"/>
        <v/>
      </c>
      <c r="R39" s="465"/>
      <c r="S39" s="465"/>
      <c r="T39" s="466" t="str">
        <f t="shared" si="1"/>
        <v/>
      </c>
      <c r="U39" s="465"/>
      <c r="V39" s="465"/>
      <c r="W39" s="465"/>
      <c r="X39" s="467" t="str">
        <f>IFERROR(IF(AND(Q38="Probabilidad",Q39="Probabilidad"),(Z38-(+Z38*T39)),IF(AND(Q38="Impacto",Q39="Probabilidad"),(Z37-(+Z37*T39)),IF(Q39="Impacto",Z38,""))),"")</f>
        <v/>
      </c>
      <c r="Y39" s="468" t="str">
        <f t="shared" si="4"/>
        <v/>
      </c>
      <c r="Z39" s="469" t="str">
        <f t="shared" si="2"/>
        <v/>
      </c>
      <c r="AA39" s="468" t="str">
        <f t="shared" si="5"/>
        <v/>
      </c>
      <c r="AB39" s="469" t="str">
        <f>IFERROR(IF(AND(Q38="Impacto",Q39="Impacto"),(AB38-(+AB38*T39)),IF(AND(Q38="Probabilidad",Q39="Impacto"),(AB37-(+AB37*T39)),IF(Q39="Probabilidad",AB38,""))),"")</f>
        <v/>
      </c>
      <c r="AC39" s="470" t="str">
        <f t="shared" si="6"/>
        <v/>
      </c>
      <c r="AD39" s="471"/>
      <c r="AE39" s="472"/>
      <c r="AF39" s="230"/>
      <c r="AG39" s="473"/>
      <c r="AH39" s="473"/>
      <c r="AI39" s="472"/>
      <c r="AJ39" s="230"/>
      <c r="AK39" s="230"/>
      <c r="AL39" s="241"/>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row>
    <row r="40" spans="1:67" ht="75.75" customHeight="1" x14ac:dyDescent="0.3">
      <c r="A40" s="569">
        <v>6</v>
      </c>
      <c r="B40" s="572"/>
      <c r="C40" s="572"/>
      <c r="D40" s="572"/>
      <c r="E40" s="575"/>
      <c r="F40" s="572"/>
      <c r="G40" s="578"/>
      <c r="H40" s="563" t="str">
        <f>IF(G40&lt;=0,"",IF(G40&lt;=2,"Muy Baja",IF(G40&lt;=24,"Baja",IF(G40&lt;=500,"Media",IF(G40&lt;=5000,"Alta","Muy Alta")))))</f>
        <v/>
      </c>
      <c r="I40" s="560" t="str">
        <f>IF(H40="","",IF(H40="Muy Baja",0.2,IF(H40="Baja",0.4,IF(H40="Media",0.6,IF(H40="Alta",0.8,IF(H40="Muy Alta",1,))))))</f>
        <v/>
      </c>
      <c r="J40" s="560"/>
      <c r="K40" s="560">
        <f>IF(NOT(ISERROR(MATCH(J40,'Tabla Impacto'!$B$221:$B$223,0))),'Tabla Impacto'!$F$223&amp;"Por favor no seleccionar los criterios de impacto(Afectación Económica o presupuestal y Pérdida Reputacional)",J40)</f>
        <v>0</v>
      </c>
      <c r="L40" s="563" t="str">
        <f>IF(OR(K40='Tabla Impacto'!$C$11,K40='Tabla Impacto'!$D$11),"Leve",IF(OR(K40='Tabla Impacto'!$C$12,K40='Tabla Impacto'!$D$12),"Menor",IF(OR(K40='Tabla Impacto'!$C$13,K40='Tabla Impacto'!$D$13),"Moderado",IF(OR(K40='Tabla Impacto'!$C$14,K40='Tabla Impacto'!$D$14),"Mayor",IF(OR(K40='Tabla Impacto'!$C$15,K40='Tabla Impacto'!$D$15),"Catastrófico","")))))</f>
        <v/>
      </c>
      <c r="M40" s="560" t="str">
        <f>IF(L40="","",IF(L40="Leve",0.2,IF(L40="Menor",0.4,IF(L40="Moderado",0.6,IF(L40="Mayor",0.8,IF(L40="Catastrófico",1,))))))</f>
        <v/>
      </c>
      <c r="N40" s="56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63">
        <v>1</v>
      </c>
      <c r="P40" s="477"/>
      <c r="Q40" s="230" t="str">
        <f t="shared" si="0"/>
        <v/>
      </c>
      <c r="R40" s="465"/>
      <c r="S40" s="465"/>
      <c r="T40" s="466" t="str">
        <f t="shared" si="1"/>
        <v/>
      </c>
      <c r="U40" s="465"/>
      <c r="V40" s="465"/>
      <c r="W40" s="465"/>
      <c r="X40" s="467" t="str">
        <f>IFERROR(IF(Q40="Probabilidad",(I40-(+I40*T40)),IF(Q40="Impacto",I40,"")),"")</f>
        <v/>
      </c>
      <c r="Y40" s="468" t="str">
        <f>IFERROR(IF(X40="","",IF(X40&lt;=0.2,"Muy Baja",IF(X40&lt;=0.4,"Baja",IF(X40&lt;=0.6,"Media",IF(X40&lt;=0.8,"Alta","Muy Alta"))))),"")</f>
        <v/>
      </c>
      <c r="Z40" s="469" t="str">
        <f t="shared" si="2"/>
        <v/>
      </c>
      <c r="AA40" s="468" t="str">
        <f>IFERROR(IF(AB40="","",IF(AB40&lt;=0.2,"Leve",IF(AB40&lt;=0.4,"Menor",IF(AB40&lt;=0.6,"Moderado",IF(AB40&lt;=0.8,"Mayor","Catastrófico"))))),"")</f>
        <v/>
      </c>
      <c r="AB40" s="469" t="str">
        <f>IFERROR(IF(Q40="Impacto",(M40-(+M40*T40)),IF(Q40="Probabilidad",M40,"")),"")</f>
        <v/>
      </c>
      <c r="AC40" s="470" t="str">
        <f t="shared" si="6"/>
        <v/>
      </c>
      <c r="AD40" s="471"/>
      <c r="AE40" s="472"/>
      <c r="AF40" s="230"/>
      <c r="AG40" s="473"/>
      <c r="AH40" s="473"/>
      <c r="AI40" s="472"/>
      <c r="AJ40" s="230"/>
      <c r="AK40" s="230"/>
      <c r="AL40" s="241"/>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row>
    <row r="41" spans="1:67" ht="75.75" customHeight="1" x14ac:dyDescent="0.3">
      <c r="A41" s="570"/>
      <c r="B41" s="573"/>
      <c r="C41" s="573"/>
      <c r="D41" s="573"/>
      <c r="E41" s="576"/>
      <c r="F41" s="573"/>
      <c r="G41" s="579"/>
      <c r="H41" s="564"/>
      <c r="I41" s="561"/>
      <c r="J41" s="561"/>
      <c r="K41" s="561">
        <f>IF(NOT(ISERROR(MATCH(J41,_xlfn.ANCHORARRAY(E52),0))),I54&amp;"Por favor no seleccionar los criterios de impacto",J41)</f>
        <v>0</v>
      </c>
      <c r="L41" s="564"/>
      <c r="M41" s="561"/>
      <c r="N41" s="567"/>
      <c r="O41" s="463">
        <v>2</v>
      </c>
      <c r="P41" s="477"/>
      <c r="Q41" s="230" t="str">
        <f t="shared" si="0"/>
        <v/>
      </c>
      <c r="R41" s="465"/>
      <c r="S41" s="465"/>
      <c r="T41" s="466" t="str">
        <f t="shared" si="1"/>
        <v/>
      </c>
      <c r="U41" s="465"/>
      <c r="V41" s="465"/>
      <c r="W41" s="465"/>
      <c r="X41" s="467" t="str">
        <f>IFERROR(IF(AND(Q40="Probabilidad",Q41="Probabilidad"),(Z40-(+Z40*T41)),IF(Q41="Probabilidad",(I40-(+I40*T41)),IF(Q41="Impacto",Z40,""))),"")</f>
        <v/>
      </c>
      <c r="Y41" s="468" t="str">
        <f t="shared" si="4"/>
        <v/>
      </c>
      <c r="Z41" s="469" t="str">
        <f t="shared" si="2"/>
        <v/>
      </c>
      <c r="AA41" s="468" t="str">
        <f t="shared" si="5"/>
        <v/>
      </c>
      <c r="AB41" s="469" t="str">
        <f>IFERROR(IF(AND(Q40="Impacto",Q41="Impacto"),(AB40-(+AB40*T41)),IF(Q41="Impacto",(M40-(+M40*T41)),IF(Q41="Probabilidad",AB40,""))),"")</f>
        <v/>
      </c>
      <c r="AC41" s="470" t="str">
        <f t="shared" si="6"/>
        <v/>
      </c>
      <c r="AD41" s="471"/>
      <c r="AE41" s="472"/>
      <c r="AF41" s="230"/>
      <c r="AG41" s="473"/>
      <c r="AH41" s="473"/>
      <c r="AI41" s="472"/>
      <c r="AJ41" s="230"/>
      <c r="AK41" s="230"/>
      <c r="AL41" s="241"/>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row>
    <row r="42" spans="1:67" ht="75.75" customHeight="1" x14ac:dyDescent="0.3">
      <c r="A42" s="570"/>
      <c r="B42" s="573"/>
      <c r="C42" s="573"/>
      <c r="D42" s="573"/>
      <c r="E42" s="576"/>
      <c r="F42" s="573"/>
      <c r="G42" s="579"/>
      <c r="H42" s="564"/>
      <c r="I42" s="561"/>
      <c r="J42" s="561"/>
      <c r="K42" s="561">
        <f>IF(NOT(ISERROR(MATCH(J42,_xlfn.ANCHORARRAY(E53),0))),I55&amp;"Por favor no seleccionar los criterios de impacto",J42)</f>
        <v>0</v>
      </c>
      <c r="L42" s="564"/>
      <c r="M42" s="561"/>
      <c r="N42" s="567"/>
      <c r="O42" s="463">
        <v>3</v>
      </c>
      <c r="P42" s="478"/>
      <c r="Q42" s="230" t="str">
        <f t="shared" ref="Q42:Q69" si="7">IF(OR(R42="Preventivo",R42="Detectivo"),"Probabilidad",IF(R42="Correctivo","Impacto",""))</f>
        <v/>
      </c>
      <c r="R42" s="465"/>
      <c r="S42" s="465"/>
      <c r="T42" s="466" t="str">
        <f t="shared" ref="T42:T69" si="8">IF(AND(R42="Preventivo",S42="Automático"),"50%",IF(AND(R42="Preventivo",S42="Manual"),"40%",IF(AND(R42="Detectivo",S42="Automático"),"40%",IF(AND(R42="Detectivo",S42="Manual"),"30%",IF(AND(R42="Correctivo",S42="Automático"),"35%",IF(AND(R42="Correctivo",S42="Manual"),"25%",""))))))</f>
        <v/>
      </c>
      <c r="U42" s="465"/>
      <c r="V42" s="465"/>
      <c r="W42" s="465"/>
      <c r="X42" s="467" t="str">
        <f>IFERROR(IF(AND(Q41="Probabilidad",Q42="Probabilidad"),(Z41-(+Z41*T42)),IF(AND(Q41="Impacto",Q42="Probabilidad"),(Z40-(+Z40*T42)),IF(Q42="Impacto",Z41,""))),"")</f>
        <v/>
      </c>
      <c r="Y42" s="468" t="str">
        <f t="shared" si="4"/>
        <v/>
      </c>
      <c r="Z42" s="469" t="str">
        <f t="shared" ref="Z42:Z69" si="9">+X42</f>
        <v/>
      </c>
      <c r="AA42" s="468" t="str">
        <f t="shared" si="5"/>
        <v/>
      </c>
      <c r="AB42" s="469" t="str">
        <f>IFERROR(IF(AND(Q41="Impacto",Q42="Impacto"),(AB41-(+AB41*T42)),IF(AND(Q41="Probabilidad",Q42="Impacto"),(AB40-(+AB40*T42)),IF(Q42="Probabilidad",AB41,""))),"")</f>
        <v/>
      </c>
      <c r="AC42" s="470" t="str">
        <f t="shared" si="6"/>
        <v/>
      </c>
      <c r="AD42" s="471"/>
      <c r="AE42" s="472"/>
      <c r="AF42" s="230"/>
      <c r="AG42" s="473"/>
      <c r="AH42" s="473"/>
      <c r="AI42" s="472"/>
      <c r="AJ42" s="230"/>
      <c r="AK42" s="230"/>
      <c r="AL42" s="241"/>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row>
    <row r="43" spans="1:67" ht="75.75" customHeight="1" x14ac:dyDescent="0.3">
      <c r="A43" s="570"/>
      <c r="B43" s="573"/>
      <c r="C43" s="573"/>
      <c r="D43" s="573"/>
      <c r="E43" s="576"/>
      <c r="F43" s="573"/>
      <c r="G43" s="579"/>
      <c r="H43" s="564"/>
      <c r="I43" s="561"/>
      <c r="J43" s="561"/>
      <c r="K43" s="561">
        <f>IF(NOT(ISERROR(MATCH(J43,_xlfn.ANCHORARRAY(E54),0))),I56&amp;"Por favor no seleccionar los criterios de impacto",J43)</f>
        <v>0</v>
      </c>
      <c r="L43" s="564"/>
      <c r="M43" s="561"/>
      <c r="N43" s="567"/>
      <c r="O43" s="463">
        <v>4</v>
      </c>
      <c r="P43" s="477"/>
      <c r="Q43" s="230" t="str">
        <f t="shared" si="7"/>
        <v/>
      </c>
      <c r="R43" s="465"/>
      <c r="S43" s="465"/>
      <c r="T43" s="466" t="str">
        <f t="shared" si="8"/>
        <v/>
      </c>
      <c r="U43" s="465"/>
      <c r="V43" s="465"/>
      <c r="W43" s="465"/>
      <c r="X43" s="467" t="str">
        <f>IFERROR(IF(AND(Q42="Probabilidad",Q43="Probabilidad"),(Z42-(+Z42*T43)),IF(AND(Q42="Impacto",Q43="Probabilidad"),(Z41-(+Z41*T43)),IF(Q43="Impacto",Z42,""))),"")</f>
        <v/>
      </c>
      <c r="Y43" s="468" t="str">
        <f t="shared" si="4"/>
        <v/>
      </c>
      <c r="Z43" s="469" t="str">
        <f t="shared" si="9"/>
        <v/>
      </c>
      <c r="AA43" s="468" t="str">
        <f t="shared" si="5"/>
        <v/>
      </c>
      <c r="AB43" s="469" t="str">
        <f>IFERROR(IF(AND(Q42="Impacto",Q43="Impacto"),(AB42-(+AB42*T43)),IF(AND(Q42="Probabilidad",Q43="Impacto"),(AB41-(+AB41*T43)),IF(Q43="Probabilidad",AB42,""))),"")</f>
        <v/>
      </c>
      <c r="AC43" s="470" t="str">
        <f t="shared" si="6"/>
        <v/>
      </c>
      <c r="AD43" s="471"/>
      <c r="AE43" s="472"/>
      <c r="AF43" s="230"/>
      <c r="AG43" s="473"/>
      <c r="AH43" s="473"/>
      <c r="AI43" s="472"/>
      <c r="AJ43" s="230"/>
      <c r="AK43" s="230"/>
      <c r="AL43" s="241"/>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row>
    <row r="44" spans="1:67" ht="75.75" customHeight="1" x14ac:dyDescent="0.3">
      <c r="A44" s="570"/>
      <c r="B44" s="573"/>
      <c r="C44" s="573"/>
      <c r="D44" s="573"/>
      <c r="E44" s="576"/>
      <c r="F44" s="573"/>
      <c r="G44" s="579"/>
      <c r="H44" s="564"/>
      <c r="I44" s="561"/>
      <c r="J44" s="561"/>
      <c r="K44" s="561">
        <f>IF(NOT(ISERROR(MATCH(J44,_xlfn.ANCHORARRAY(E55),0))),I57&amp;"Por favor no seleccionar los criterios de impacto",J44)</f>
        <v>0</v>
      </c>
      <c r="L44" s="564"/>
      <c r="M44" s="561"/>
      <c r="N44" s="567"/>
      <c r="O44" s="463">
        <v>5</v>
      </c>
      <c r="P44" s="477"/>
      <c r="Q44" s="230" t="str">
        <f t="shared" si="7"/>
        <v/>
      </c>
      <c r="R44" s="465"/>
      <c r="S44" s="465"/>
      <c r="T44" s="466" t="str">
        <f t="shared" si="8"/>
        <v/>
      </c>
      <c r="U44" s="465"/>
      <c r="V44" s="465"/>
      <c r="W44" s="465"/>
      <c r="X44" s="467" t="str">
        <f>IFERROR(IF(AND(Q43="Probabilidad",Q44="Probabilidad"),(Z43-(+Z43*T44)),IF(AND(Q43="Impacto",Q44="Probabilidad"),(Z42-(+Z42*T44)),IF(Q44="Impacto",Z43,""))),"")</f>
        <v/>
      </c>
      <c r="Y44" s="468" t="str">
        <f t="shared" si="4"/>
        <v/>
      </c>
      <c r="Z44" s="469" t="str">
        <f t="shared" si="9"/>
        <v/>
      </c>
      <c r="AA44" s="468" t="str">
        <f t="shared" si="5"/>
        <v/>
      </c>
      <c r="AB44" s="469" t="str">
        <f>IFERROR(IF(AND(Q43="Impacto",Q44="Impacto"),(AB43-(+AB43*T44)),IF(AND(Q43="Probabilidad",Q44="Impacto"),(AB42-(+AB42*T44)),IF(Q44="Probabilidad",AB43,""))),"")</f>
        <v/>
      </c>
      <c r="AC44" s="470" t="str">
        <f t="shared" si="6"/>
        <v/>
      </c>
      <c r="AD44" s="471"/>
      <c r="AE44" s="472"/>
      <c r="AF44" s="230"/>
      <c r="AG44" s="473"/>
      <c r="AH44" s="473"/>
      <c r="AI44" s="472"/>
      <c r="AJ44" s="230"/>
      <c r="AK44" s="230"/>
      <c r="AL44" s="241"/>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row>
    <row r="45" spans="1:67" ht="75.75" customHeight="1" x14ac:dyDescent="0.3">
      <c r="A45" s="571"/>
      <c r="B45" s="574"/>
      <c r="C45" s="574"/>
      <c r="D45" s="574"/>
      <c r="E45" s="577"/>
      <c r="F45" s="574"/>
      <c r="G45" s="580"/>
      <c r="H45" s="565"/>
      <c r="I45" s="562"/>
      <c r="J45" s="562"/>
      <c r="K45" s="562">
        <f>IF(NOT(ISERROR(MATCH(J45,_xlfn.ANCHORARRAY(E56),0))),I58&amp;"Por favor no seleccionar los criterios de impacto",J45)</f>
        <v>0</v>
      </c>
      <c r="L45" s="565"/>
      <c r="M45" s="562"/>
      <c r="N45" s="568"/>
      <c r="O45" s="463">
        <v>6</v>
      </c>
      <c r="P45" s="477"/>
      <c r="Q45" s="230" t="str">
        <f t="shared" si="7"/>
        <v/>
      </c>
      <c r="R45" s="465"/>
      <c r="S45" s="465"/>
      <c r="T45" s="466" t="str">
        <f t="shared" si="8"/>
        <v/>
      </c>
      <c r="U45" s="465"/>
      <c r="V45" s="465"/>
      <c r="W45" s="465"/>
      <c r="X45" s="467" t="str">
        <f>IFERROR(IF(AND(Q44="Probabilidad",Q45="Probabilidad"),(Z44-(+Z44*T45)),IF(AND(Q44="Impacto",Q45="Probabilidad"),(Z43-(+Z43*T45)),IF(Q45="Impacto",Z44,""))),"")</f>
        <v/>
      </c>
      <c r="Y45" s="468" t="str">
        <f t="shared" si="4"/>
        <v/>
      </c>
      <c r="Z45" s="469" t="str">
        <f t="shared" si="9"/>
        <v/>
      </c>
      <c r="AA45" s="468" t="str">
        <f>IFERROR(IF(AB45="","",IF(AB45&lt;=0.2,"Leve",IF(AB45&lt;=0.4,"Menor",IF(AB45&lt;=0.6,"Moderado",IF(AB45&lt;=0.8,"Mayor","Catastrófico"))))),"")</f>
        <v/>
      </c>
      <c r="AB45" s="469" t="str">
        <f>IFERROR(IF(AND(Q44="Impacto",Q45="Impacto"),(AB44-(+AB44*T45)),IF(AND(Q44="Probabilidad",Q45="Impacto"),(AB43-(+AB43*T45)),IF(Q45="Probabilidad",AB44,""))),"")</f>
        <v/>
      </c>
      <c r="AC45" s="470" t="str">
        <f t="shared" si="6"/>
        <v/>
      </c>
      <c r="AD45" s="471"/>
      <c r="AE45" s="472"/>
      <c r="AF45" s="230"/>
      <c r="AG45" s="473"/>
      <c r="AH45" s="473"/>
      <c r="AI45" s="472"/>
      <c r="AJ45" s="230"/>
      <c r="AK45" s="230"/>
      <c r="AL45" s="241"/>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row>
    <row r="46" spans="1:67" ht="75.75" customHeight="1" x14ac:dyDescent="0.3">
      <c r="A46" s="569">
        <v>7</v>
      </c>
      <c r="B46" s="572"/>
      <c r="C46" s="572"/>
      <c r="D46" s="572"/>
      <c r="E46" s="575"/>
      <c r="F46" s="572"/>
      <c r="G46" s="578"/>
      <c r="H46" s="563" t="str">
        <f>IF(G46&lt;=0,"",IF(G46&lt;=2,"Muy Baja",IF(G46&lt;=24,"Baja",IF(G46&lt;=500,"Media",IF(G46&lt;=5000,"Alta","Muy Alta")))))</f>
        <v/>
      </c>
      <c r="I46" s="560" t="str">
        <f>IF(H46="","",IF(H46="Muy Baja",0.2,IF(H46="Baja",0.4,IF(H46="Media",0.6,IF(H46="Alta",0.8,IF(H46="Muy Alta",1,))))))</f>
        <v/>
      </c>
      <c r="J46" s="560"/>
      <c r="K46" s="560">
        <f>IF(NOT(ISERROR(MATCH(J46,'Tabla Impacto'!$B$221:$B$223,0))),'Tabla Impacto'!$F$223&amp;"Por favor no seleccionar los criterios de impacto(Afectación Económica o presupuestal y Pérdida Reputacional)",J46)</f>
        <v>0</v>
      </c>
      <c r="L46" s="563" t="str">
        <f>IF(OR(K46='Tabla Impacto'!$C$11,K46='Tabla Impacto'!$D$11),"Leve",IF(OR(K46='Tabla Impacto'!$C$12,K46='Tabla Impacto'!$D$12),"Menor",IF(OR(K46='Tabla Impacto'!$C$13,K46='Tabla Impacto'!$D$13),"Moderado",IF(OR(K46='Tabla Impacto'!$C$14,K46='Tabla Impacto'!$D$14),"Mayor",IF(OR(K46='Tabla Impacto'!$C$15,K46='Tabla Impacto'!$D$15),"Catastrófico","")))))</f>
        <v/>
      </c>
      <c r="M46" s="560" t="str">
        <f>IF(L46="","",IF(L46="Leve",0.2,IF(L46="Menor",0.4,IF(L46="Moderado",0.6,IF(L46="Mayor",0.8,IF(L46="Catastrófico",1,))))))</f>
        <v/>
      </c>
      <c r="N46" s="56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63">
        <v>1</v>
      </c>
      <c r="P46" s="477"/>
      <c r="Q46" s="230" t="str">
        <f t="shared" si="7"/>
        <v/>
      </c>
      <c r="R46" s="465"/>
      <c r="S46" s="465"/>
      <c r="T46" s="466" t="str">
        <f t="shared" si="8"/>
        <v/>
      </c>
      <c r="U46" s="465"/>
      <c r="V46" s="465"/>
      <c r="W46" s="465"/>
      <c r="X46" s="467" t="str">
        <f>IFERROR(IF(Q46="Probabilidad",(I46-(+I46*T46)),IF(Q46="Impacto",I46,"")),"")</f>
        <v/>
      </c>
      <c r="Y46" s="468" t="str">
        <f>IFERROR(IF(X46="","",IF(X46&lt;=0.2,"Muy Baja",IF(X46&lt;=0.4,"Baja",IF(X46&lt;=0.6,"Media",IF(X46&lt;=0.8,"Alta","Muy Alta"))))),"")</f>
        <v/>
      </c>
      <c r="Z46" s="469" t="str">
        <f t="shared" si="9"/>
        <v/>
      </c>
      <c r="AA46" s="468" t="str">
        <f>IFERROR(IF(AB46="","",IF(AB46&lt;=0.2,"Leve",IF(AB46&lt;=0.4,"Menor",IF(AB46&lt;=0.6,"Moderado",IF(AB46&lt;=0.8,"Mayor","Catastrófico"))))),"")</f>
        <v/>
      </c>
      <c r="AB46" s="469" t="str">
        <f>IFERROR(IF(Q46="Impacto",(M46-(+M46*T46)),IF(Q46="Probabilidad",M46,"")),"")</f>
        <v/>
      </c>
      <c r="AC46" s="470" t="str">
        <f t="shared" si="6"/>
        <v/>
      </c>
      <c r="AD46" s="471"/>
      <c r="AE46" s="472"/>
      <c r="AF46" s="230"/>
      <c r="AG46" s="473"/>
      <c r="AH46" s="473"/>
      <c r="AI46" s="472"/>
      <c r="AJ46" s="230"/>
      <c r="AK46" s="230"/>
      <c r="AL46" s="241"/>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row>
    <row r="47" spans="1:67" ht="75.75" customHeight="1" x14ac:dyDescent="0.3">
      <c r="A47" s="570"/>
      <c r="B47" s="573"/>
      <c r="C47" s="573"/>
      <c r="D47" s="573"/>
      <c r="E47" s="576"/>
      <c r="F47" s="573"/>
      <c r="G47" s="579"/>
      <c r="H47" s="564"/>
      <c r="I47" s="561"/>
      <c r="J47" s="561"/>
      <c r="K47" s="561">
        <f>IF(NOT(ISERROR(MATCH(J47,_xlfn.ANCHORARRAY(E58),0))),I60&amp;"Por favor no seleccionar los criterios de impacto",J47)</f>
        <v>0</v>
      </c>
      <c r="L47" s="564"/>
      <c r="M47" s="561"/>
      <c r="N47" s="567"/>
      <c r="O47" s="463">
        <v>2</v>
      </c>
      <c r="P47" s="477"/>
      <c r="Q47" s="230" t="str">
        <f t="shared" si="7"/>
        <v/>
      </c>
      <c r="R47" s="465"/>
      <c r="S47" s="465"/>
      <c r="T47" s="466" t="str">
        <f t="shared" si="8"/>
        <v/>
      </c>
      <c r="U47" s="465"/>
      <c r="V47" s="465"/>
      <c r="W47" s="465"/>
      <c r="X47" s="467" t="str">
        <f>IFERROR(IF(AND(Q46="Probabilidad",Q47="Probabilidad"),(Z46-(+Z46*T47)),IF(Q47="Probabilidad",(I46-(+I46*T47)),IF(Q47="Impacto",Z46,""))),"")</f>
        <v/>
      </c>
      <c r="Y47" s="468" t="str">
        <f t="shared" si="4"/>
        <v/>
      </c>
      <c r="Z47" s="469" t="str">
        <f t="shared" si="9"/>
        <v/>
      </c>
      <c r="AA47" s="468" t="str">
        <f t="shared" si="5"/>
        <v/>
      </c>
      <c r="AB47" s="469" t="str">
        <f>IFERROR(IF(AND(Q46="Impacto",Q47="Impacto"),(AB46-(+AB46*T47)),IF(Q47="Impacto",(M46-(+M46*T47)),IF(Q47="Probabilidad",AB46,""))),"")</f>
        <v/>
      </c>
      <c r="AC47" s="470" t="str">
        <f t="shared" si="6"/>
        <v/>
      </c>
      <c r="AD47" s="471"/>
      <c r="AE47" s="472"/>
      <c r="AF47" s="230"/>
      <c r="AG47" s="473"/>
      <c r="AH47" s="473"/>
      <c r="AI47" s="472"/>
      <c r="AJ47" s="230"/>
      <c r="AK47" s="230"/>
      <c r="AL47" s="241"/>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row>
    <row r="48" spans="1:67" ht="75.75" customHeight="1" x14ac:dyDescent="0.3">
      <c r="A48" s="570"/>
      <c r="B48" s="573"/>
      <c r="C48" s="573"/>
      <c r="D48" s="573"/>
      <c r="E48" s="576"/>
      <c r="F48" s="573"/>
      <c r="G48" s="579"/>
      <c r="H48" s="564"/>
      <c r="I48" s="561"/>
      <c r="J48" s="561"/>
      <c r="K48" s="561">
        <f>IF(NOT(ISERROR(MATCH(J48,_xlfn.ANCHORARRAY(E59),0))),I61&amp;"Por favor no seleccionar los criterios de impacto",J48)</f>
        <v>0</v>
      </c>
      <c r="L48" s="564"/>
      <c r="M48" s="561"/>
      <c r="N48" s="567"/>
      <c r="O48" s="463">
        <v>3</v>
      </c>
      <c r="P48" s="478"/>
      <c r="Q48" s="230" t="str">
        <f t="shared" si="7"/>
        <v/>
      </c>
      <c r="R48" s="465"/>
      <c r="S48" s="465"/>
      <c r="T48" s="466" t="str">
        <f t="shared" si="8"/>
        <v/>
      </c>
      <c r="U48" s="465"/>
      <c r="V48" s="465"/>
      <c r="W48" s="465"/>
      <c r="X48" s="467" t="str">
        <f>IFERROR(IF(AND(Q47="Probabilidad",Q48="Probabilidad"),(Z47-(+Z47*T48)),IF(AND(Q47="Impacto",Q48="Probabilidad"),(Z46-(+Z46*T48)),IF(Q48="Impacto",Z47,""))),"")</f>
        <v/>
      </c>
      <c r="Y48" s="468" t="str">
        <f t="shared" si="4"/>
        <v/>
      </c>
      <c r="Z48" s="469" t="str">
        <f t="shared" si="9"/>
        <v/>
      </c>
      <c r="AA48" s="468" t="str">
        <f t="shared" si="5"/>
        <v/>
      </c>
      <c r="AB48" s="469" t="str">
        <f>IFERROR(IF(AND(Q47="Impacto",Q48="Impacto"),(AB47-(+AB47*T48)),IF(AND(Q47="Probabilidad",Q48="Impacto"),(AB46-(+AB46*T48)),IF(Q48="Probabilidad",AB47,""))),"")</f>
        <v/>
      </c>
      <c r="AC48" s="470"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471"/>
      <c r="AE48" s="472"/>
      <c r="AF48" s="230"/>
      <c r="AG48" s="473"/>
      <c r="AH48" s="473"/>
      <c r="AI48" s="472"/>
      <c r="AJ48" s="230"/>
      <c r="AK48" s="230"/>
      <c r="AL48" s="241"/>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row>
    <row r="49" spans="1:67" ht="75.75" customHeight="1" x14ac:dyDescent="0.3">
      <c r="A49" s="570"/>
      <c r="B49" s="573"/>
      <c r="C49" s="573"/>
      <c r="D49" s="573"/>
      <c r="E49" s="576"/>
      <c r="F49" s="573"/>
      <c r="G49" s="579"/>
      <c r="H49" s="564"/>
      <c r="I49" s="561"/>
      <c r="J49" s="561"/>
      <c r="K49" s="561">
        <f>IF(NOT(ISERROR(MATCH(J49,_xlfn.ANCHORARRAY(E60),0))),I62&amp;"Por favor no seleccionar los criterios de impacto",J49)</f>
        <v>0</v>
      </c>
      <c r="L49" s="564"/>
      <c r="M49" s="561"/>
      <c r="N49" s="567"/>
      <c r="O49" s="463">
        <v>4</v>
      </c>
      <c r="P49" s="477"/>
      <c r="Q49" s="230" t="str">
        <f t="shared" si="7"/>
        <v/>
      </c>
      <c r="R49" s="465"/>
      <c r="S49" s="465"/>
      <c r="T49" s="466" t="str">
        <f t="shared" si="8"/>
        <v/>
      </c>
      <c r="U49" s="465"/>
      <c r="V49" s="465"/>
      <c r="W49" s="465"/>
      <c r="X49" s="467" t="str">
        <f>IFERROR(IF(AND(Q48="Probabilidad",Q49="Probabilidad"),(Z48-(+Z48*T49)),IF(AND(Q48="Impacto",Q49="Probabilidad"),(Z47-(+Z47*T49)),IF(Q49="Impacto",Z48,""))),"")</f>
        <v/>
      </c>
      <c r="Y49" s="468" t="str">
        <f t="shared" si="4"/>
        <v/>
      </c>
      <c r="Z49" s="469" t="str">
        <f t="shared" si="9"/>
        <v/>
      </c>
      <c r="AA49" s="468" t="str">
        <f t="shared" si="5"/>
        <v/>
      </c>
      <c r="AB49" s="469" t="str">
        <f>IFERROR(IF(AND(Q48="Impacto",Q49="Impacto"),(AB48-(+AB48*T49)),IF(AND(Q48="Probabilidad",Q49="Impacto"),(AB47-(+AB47*T49)),IF(Q49="Probabilidad",AB48,""))),"")</f>
        <v/>
      </c>
      <c r="AC49" s="470" t="str">
        <f t="shared" si="10"/>
        <v/>
      </c>
      <c r="AD49" s="471"/>
      <c r="AE49" s="472"/>
      <c r="AF49" s="230"/>
      <c r="AG49" s="473"/>
      <c r="AH49" s="473"/>
      <c r="AI49" s="472"/>
      <c r="AJ49" s="230"/>
      <c r="AK49" s="230"/>
      <c r="AL49" s="241"/>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row>
    <row r="50" spans="1:67" ht="75.75" customHeight="1" x14ac:dyDescent="0.3">
      <c r="A50" s="570"/>
      <c r="B50" s="573"/>
      <c r="C50" s="573"/>
      <c r="D50" s="573"/>
      <c r="E50" s="576"/>
      <c r="F50" s="573"/>
      <c r="G50" s="579"/>
      <c r="H50" s="564"/>
      <c r="I50" s="561"/>
      <c r="J50" s="561"/>
      <c r="K50" s="561">
        <f>IF(NOT(ISERROR(MATCH(J50,_xlfn.ANCHORARRAY(E61),0))),I63&amp;"Por favor no seleccionar los criterios de impacto",J50)</f>
        <v>0</v>
      </c>
      <c r="L50" s="564"/>
      <c r="M50" s="561"/>
      <c r="N50" s="567"/>
      <c r="O50" s="463">
        <v>5</v>
      </c>
      <c r="P50" s="477"/>
      <c r="Q50" s="230" t="str">
        <f t="shared" si="7"/>
        <v/>
      </c>
      <c r="R50" s="465"/>
      <c r="S50" s="465"/>
      <c r="T50" s="466" t="str">
        <f t="shared" si="8"/>
        <v/>
      </c>
      <c r="U50" s="465"/>
      <c r="V50" s="465"/>
      <c r="W50" s="465"/>
      <c r="X50" s="467" t="str">
        <f>IFERROR(IF(AND(Q49="Probabilidad",Q50="Probabilidad"),(Z49-(+Z49*T50)),IF(AND(Q49="Impacto",Q50="Probabilidad"),(Z48-(+Z48*T50)),IF(Q50="Impacto",Z49,""))),"")</f>
        <v/>
      </c>
      <c r="Y50" s="468" t="str">
        <f t="shared" si="4"/>
        <v/>
      </c>
      <c r="Z50" s="469" t="str">
        <f t="shared" si="9"/>
        <v/>
      </c>
      <c r="AA50" s="468" t="str">
        <f t="shared" si="5"/>
        <v/>
      </c>
      <c r="AB50" s="469" t="str">
        <f>IFERROR(IF(AND(Q49="Impacto",Q50="Impacto"),(AB49-(+AB49*T50)),IF(AND(Q49="Probabilidad",Q50="Impacto"),(AB48-(+AB48*T50)),IF(Q50="Probabilidad",AB49,""))),"")</f>
        <v/>
      </c>
      <c r="AC50" s="470" t="str">
        <f t="shared" si="10"/>
        <v/>
      </c>
      <c r="AD50" s="471"/>
      <c r="AE50" s="472"/>
      <c r="AF50" s="230"/>
      <c r="AG50" s="473"/>
      <c r="AH50" s="473"/>
      <c r="AI50" s="472"/>
      <c r="AJ50" s="230"/>
      <c r="AK50" s="230"/>
      <c r="AL50" s="241"/>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row>
    <row r="51" spans="1:67" ht="75.75" customHeight="1" x14ac:dyDescent="0.3">
      <c r="A51" s="571"/>
      <c r="B51" s="574"/>
      <c r="C51" s="574"/>
      <c r="D51" s="574"/>
      <c r="E51" s="577"/>
      <c r="F51" s="574"/>
      <c r="G51" s="580"/>
      <c r="H51" s="565"/>
      <c r="I51" s="562"/>
      <c r="J51" s="562"/>
      <c r="K51" s="562">
        <f>IF(NOT(ISERROR(MATCH(J51,_xlfn.ANCHORARRAY(E62),0))),I64&amp;"Por favor no seleccionar los criterios de impacto",J51)</f>
        <v>0</v>
      </c>
      <c r="L51" s="565"/>
      <c r="M51" s="562"/>
      <c r="N51" s="568"/>
      <c r="O51" s="463">
        <v>6</v>
      </c>
      <c r="P51" s="477"/>
      <c r="Q51" s="230" t="str">
        <f t="shared" si="7"/>
        <v/>
      </c>
      <c r="R51" s="465"/>
      <c r="S51" s="465"/>
      <c r="T51" s="466" t="str">
        <f t="shared" si="8"/>
        <v/>
      </c>
      <c r="U51" s="465"/>
      <c r="V51" s="465"/>
      <c r="W51" s="465"/>
      <c r="X51" s="467" t="str">
        <f>IFERROR(IF(AND(Q50="Probabilidad",Q51="Probabilidad"),(Z50-(+Z50*T51)),IF(AND(Q50="Impacto",Q51="Probabilidad"),(Z49-(+Z49*T51)),IF(Q51="Impacto",Z50,""))),"")</f>
        <v/>
      </c>
      <c r="Y51" s="468" t="str">
        <f t="shared" si="4"/>
        <v/>
      </c>
      <c r="Z51" s="469" t="str">
        <f t="shared" si="9"/>
        <v/>
      </c>
      <c r="AA51" s="468" t="str">
        <f t="shared" si="5"/>
        <v/>
      </c>
      <c r="AB51" s="469" t="str">
        <f>IFERROR(IF(AND(Q50="Impacto",Q51="Impacto"),(AB50-(+AB50*T51)),IF(AND(Q50="Probabilidad",Q51="Impacto"),(AB49-(+AB49*T51)),IF(Q51="Probabilidad",AB50,""))),"")</f>
        <v/>
      </c>
      <c r="AC51" s="470" t="str">
        <f t="shared" si="10"/>
        <v/>
      </c>
      <c r="AD51" s="471"/>
      <c r="AE51" s="472"/>
      <c r="AF51" s="230"/>
      <c r="AG51" s="473"/>
      <c r="AH51" s="473"/>
      <c r="AI51" s="472"/>
      <c r="AJ51" s="230"/>
      <c r="AK51" s="230"/>
      <c r="AL51" s="241"/>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row>
    <row r="52" spans="1:67" ht="75.75" customHeight="1" x14ac:dyDescent="0.3">
      <c r="A52" s="569">
        <v>8</v>
      </c>
      <c r="B52" s="572"/>
      <c r="C52" s="572"/>
      <c r="D52" s="572"/>
      <c r="E52" s="575"/>
      <c r="F52" s="572"/>
      <c r="G52" s="578"/>
      <c r="H52" s="563" t="str">
        <f>IF(G52&lt;=0,"",IF(G52&lt;=2,"Muy Baja",IF(G52&lt;=24,"Baja",IF(G52&lt;=500,"Media",IF(G52&lt;=5000,"Alta","Muy Alta")))))</f>
        <v/>
      </c>
      <c r="I52" s="560" t="str">
        <f>IF(H52="","",IF(H52="Muy Baja",0.2,IF(H52="Baja",0.4,IF(H52="Media",0.6,IF(H52="Alta",0.8,IF(H52="Muy Alta",1,))))))</f>
        <v/>
      </c>
      <c r="J52" s="560"/>
      <c r="K52" s="560">
        <f>IF(NOT(ISERROR(MATCH(J52,'Tabla Impacto'!$B$221:$B$223,0))),'Tabla Impacto'!$F$223&amp;"Por favor no seleccionar los criterios de impacto(Afectación Económica o presupuestal y Pérdida Reputacional)",J52)</f>
        <v>0</v>
      </c>
      <c r="L52" s="563" t="str">
        <f>IF(OR(K52='Tabla Impacto'!$C$11,K52='Tabla Impacto'!$D$11),"Leve",IF(OR(K52='Tabla Impacto'!$C$12,K52='Tabla Impacto'!$D$12),"Menor",IF(OR(K52='Tabla Impacto'!$C$13,K52='Tabla Impacto'!$D$13),"Moderado",IF(OR(K52='Tabla Impacto'!$C$14,K52='Tabla Impacto'!$D$14),"Mayor",IF(OR(K52='Tabla Impacto'!$C$15,K52='Tabla Impacto'!$D$15),"Catastrófico","")))))</f>
        <v/>
      </c>
      <c r="M52" s="560" t="str">
        <f>IF(L52="","",IF(L52="Leve",0.2,IF(L52="Menor",0.4,IF(L52="Moderado",0.6,IF(L52="Mayor",0.8,IF(L52="Catastrófico",1,))))))</f>
        <v/>
      </c>
      <c r="N52" s="56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63">
        <v>1</v>
      </c>
      <c r="P52" s="477"/>
      <c r="Q52" s="230" t="str">
        <f t="shared" si="7"/>
        <v/>
      </c>
      <c r="R52" s="465"/>
      <c r="S52" s="465"/>
      <c r="T52" s="466" t="str">
        <f t="shared" si="8"/>
        <v/>
      </c>
      <c r="U52" s="465"/>
      <c r="V52" s="465"/>
      <c r="W52" s="465"/>
      <c r="X52" s="467" t="str">
        <f>IFERROR(IF(Q52="Probabilidad",(I52-(+I52*T52)),IF(Q52="Impacto",I52,"")),"")</f>
        <v/>
      </c>
      <c r="Y52" s="468" t="str">
        <f>IFERROR(IF(X52="","",IF(X52&lt;=0.2,"Muy Baja",IF(X52&lt;=0.4,"Baja",IF(X52&lt;=0.6,"Media",IF(X52&lt;=0.8,"Alta","Muy Alta"))))),"")</f>
        <v/>
      </c>
      <c r="Z52" s="469" t="str">
        <f t="shared" si="9"/>
        <v/>
      </c>
      <c r="AA52" s="468" t="str">
        <f>IFERROR(IF(AB52="","",IF(AB52&lt;=0.2,"Leve",IF(AB52&lt;=0.4,"Menor",IF(AB52&lt;=0.6,"Moderado",IF(AB52&lt;=0.8,"Mayor","Catastrófico"))))),"")</f>
        <v/>
      </c>
      <c r="AB52" s="469" t="str">
        <f>IFERROR(IF(Q52="Impacto",(M52-(+M52*T52)),IF(Q52="Probabilidad",M52,"")),"")</f>
        <v/>
      </c>
      <c r="AC52" s="470" t="str">
        <f t="shared" si="10"/>
        <v/>
      </c>
      <c r="AD52" s="471"/>
      <c r="AE52" s="472"/>
      <c r="AF52" s="230"/>
      <c r="AG52" s="473"/>
      <c r="AH52" s="473"/>
      <c r="AI52" s="472"/>
      <c r="AJ52" s="230"/>
      <c r="AK52" s="230"/>
      <c r="AL52" s="241"/>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row>
    <row r="53" spans="1:67" ht="75.75" customHeight="1" x14ac:dyDescent="0.3">
      <c r="A53" s="570"/>
      <c r="B53" s="573"/>
      <c r="C53" s="573"/>
      <c r="D53" s="573"/>
      <c r="E53" s="576"/>
      <c r="F53" s="573"/>
      <c r="G53" s="579"/>
      <c r="H53" s="564"/>
      <c r="I53" s="561"/>
      <c r="J53" s="561"/>
      <c r="K53" s="561">
        <f>IF(NOT(ISERROR(MATCH(J53,_xlfn.ANCHORARRAY(E64),0))),I66&amp;"Por favor no seleccionar los criterios de impacto",J53)</f>
        <v>0</v>
      </c>
      <c r="L53" s="564"/>
      <c r="M53" s="561"/>
      <c r="N53" s="567"/>
      <c r="O53" s="463">
        <v>2</v>
      </c>
      <c r="P53" s="477"/>
      <c r="Q53" s="230" t="str">
        <f t="shared" si="7"/>
        <v/>
      </c>
      <c r="R53" s="465"/>
      <c r="S53" s="465"/>
      <c r="T53" s="466" t="str">
        <f t="shared" si="8"/>
        <v/>
      </c>
      <c r="U53" s="465"/>
      <c r="V53" s="465"/>
      <c r="W53" s="465"/>
      <c r="X53" s="467" t="str">
        <f>IFERROR(IF(AND(Q52="Probabilidad",Q53="Probabilidad"),(Z52-(+Z52*T53)),IF(Q53="Probabilidad",(I52-(+I52*T53)),IF(Q53="Impacto",Z52,""))),"")</f>
        <v/>
      </c>
      <c r="Y53" s="468" t="str">
        <f t="shared" si="4"/>
        <v/>
      </c>
      <c r="Z53" s="469" t="str">
        <f t="shared" si="9"/>
        <v/>
      </c>
      <c r="AA53" s="468" t="str">
        <f t="shared" si="5"/>
        <v/>
      </c>
      <c r="AB53" s="469" t="str">
        <f>IFERROR(IF(AND(Q52="Impacto",Q53="Impacto"),(AB52-(+AB52*T53)),IF(Q53="Impacto",(M52-(+M52*T53)),IF(Q53="Probabilidad",AB52,""))),"")</f>
        <v/>
      </c>
      <c r="AC53" s="470" t="str">
        <f t="shared" si="10"/>
        <v/>
      </c>
      <c r="AD53" s="471"/>
      <c r="AE53" s="472"/>
      <c r="AF53" s="230"/>
      <c r="AG53" s="473"/>
      <c r="AH53" s="473"/>
      <c r="AI53" s="472"/>
      <c r="AJ53" s="230"/>
      <c r="AK53" s="230"/>
      <c r="AL53" s="241"/>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row>
    <row r="54" spans="1:67" ht="75.75" customHeight="1" x14ac:dyDescent="0.3">
      <c r="A54" s="570"/>
      <c r="B54" s="573"/>
      <c r="C54" s="573"/>
      <c r="D54" s="573"/>
      <c r="E54" s="576"/>
      <c r="F54" s="573"/>
      <c r="G54" s="579"/>
      <c r="H54" s="564"/>
      <c r="I54" s="561"/>
      <c r="J54" s="561"/>
      <c r="K54" s="561">
        <f>IF(NOT(ISERROR(MATCH(J54,_xlfn.ANCHORARRAY(E65),0))),I67&amp;"Por favor no seleccionar los criterios de impacto",J54)</f>
        <v>0</v>
      </c>
      <c r="L54" s="564"/>
      <c r="M54" s="561"/>
      <c r="N54" s="567"/>
      <c r="O54" s="463">
        <v>3</v>
      </c>
      <c r="P54" s="478"/>
      <c r="Q54" s="230" t="str">
        <f t="shared" si="7"/>
        <v/>
      </c>
      <c r="R54" s="465"/>
      <c r="S54" s="465"/>
      <c r="T54" s="466" t="str">
        <f t="shared" si="8"/>
        <v/>
      </c>
      <c r="U54" s="465"/>
      <c r="V54" s="465"/>
      <c r="W54" s="465"/>
      <c r="X54" s="467" t="str">
        <f>IFERROR(IF(AND(Q53="Probabilidad",Q54="Probabilidad"),(Z53-(+Z53*T54)),IF(AND(Q53="Impacto",Q54="Probabilidad"),(Z52-(+Z52*T54)),IF(Q54="Impacto",Z53,""))),"")</f>
        <v/>
      </c>
      <c r="Y54" s="468" t="str">
        <f t="shared" si="4"/>
        <v/>
      </c>
      <c r="Z54" s="469" t="str">
        <f t="shared" si="9"/>
        <v/>
      </c>
      <c r="AA54" s="468" t="str">
        <f t="shared" si="5"/>
        <v/>
      </c>
      <c r="AB54" s="469" t="str">
        <f>IFERROR(IF(AND(Q53="Impacto",Q54="Impacto"),(AB53-(+AB53*T54)),IF(AND(Q53="Probabilidad",Q54="Impacto"),(AB52-(+AB52*T54)),IF(Q54="Probabilidad",AB53,""))),"")</f>
        <v/>
      </c>
      <c r="AC54" s="470" t="str">
        <f t="shared" si="10"/>
        <v/>
      </c>
      <c r="AD54" s="471"/>
      <c r="AE54" s="472"/>
      <c r="AF54" s="230"/>
      <c r="AG54" s="473"/>
      <c r="AH54" s="473"/>
      <c r="AI54" s="472"/>
      <c r="AJ54" s="230"/>
      <c r="AK54" s="230"/>
      <c r="AL54" s="241"/>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row>
    <row r="55" spans="1:67" ht="75.75" customHeight="1" x14ac:dyDescent="0.3">
      <c r="A55" s="570"/>
      <c r="B55" s="573"/>
      <c r="C55" s="573"/>
      <c r="D55" s="573"/>
      <c r="E55" s="576"/>
      <c r="F55" s="573"/>
      <c r="G55" s="579"/>
      <c r="H55" s="564"/>
      <c r="I55" s="561"/>
      <c r="J55" s="561"/>
      <c r="K55" s="561">
        <f>IF(NOT(ISERROR(MATCH(J55,_xlfn.ANCHORARRAY(E66),0))),I68&amp;"Por favor no seleccionar los criterios de impacto",J55)</f>
        <v>0</v>
      </c>
      <c r="L55" s="564"/>
      <c r="M55" s="561"/>
      <c r="N55" s="567"/>
      <c r="O55" s="463">
        <v>4</v>
      </c>
      <c r="P55" s="477"/>
      <c r="Q55" s="230" t="str">
        <f t="shared" si="7"/>
        <v/>
      </c>
      <c r="R55" s="465"/>
      <c r="S55" s="465"/>
      <c r="T55" s="466" t="str">
        <f t="shared" si="8"/>
        <v/>
      </c>
      <c r="U55" s="465"/>
      <c r="V55" s="465"/>
      <c r="W55" s="465"/>
      <c r="X55" s="467" t="str">
        <f>IFERROR(IF(AND(Q54="Probabilidad",Q55="Probabilidad"),(Z54-(+Z54*T55)),IF(AND(Q54="Impacto",Q55="Probabilidad"),(Z53-(+Z53*T55)),IF(Q55="Impacto",Z54,""))),"")</f>
        <v/>
      </c>
      <c r="Y55" s="468" t="str">
        <f t="shared" si="4"/>
        <v/>
      </c>
      <c r="Z55" s="469" t="str">
        <f t="shared" si="9"/>
        <v/>
      </c>
      <c r="AA55" s="468" t="str">
        <f t="shared" si="5"/>
        <v/>
      </c>
      <c r="AB55" s="469" t="str">
        <f>IFERROR(IF(AND(Q54="Impacto",Q55="Impacto"),(AB54-(+AB54*T55)),IF(AND(Q54="Probabilidad",Q55="Impacto"),(AB53-(+AB53*T55)),IF(Q55="Probabilidad",AB54,""))),"")</f>
        <v/>
      </c>
      <c r="AC55" s="470" t="str">
        <f t="shared" si="10"/>
        <v/>
      </c>
      <c r="AD55" s="471"/>
      <c r="AE55" s="472"/>
      <c r="AF55" s="230"/>
      <c r="AG55" s="473"/>
      <c r="AH55" s="473"/>
      <c r="AI55" s="472"/>
      <c r="AJ55" s="230"/>
      <c r="AK55" s="230"/>
      <c r="AL55" s="241"/>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row>
    <row r="56" spans="1:67" ht="75.75" customHeight="1" x14ac:dyDescent="0.3">
      <c r="A56" s="570"/>
      <c r="B56" s="573"/>
      <c r="C56" s="573"/>
      <c r="D56" s="573"/>
      <c r="E56" s="576"/>
      <c r="F56" s="573"/>
      <c r="G56" s="579"/>
      <c r="H56" s="564"/>
      <c r="I56" s="561"/>
      <c r="J56" s="561"/>
      <c r="K56" s="561">
        <f>IF(NOT(ISERROR(MATCH(J56,_xlfn.ANCHORARRAY(E67),0))),I69&amp;"Por favor no seleccionar los criterios de impacto",J56)</f>
        <v>0</v>
      </c>
      <c r="L56" s="564"/>
      <c r="M56" s="561"/>
      <c r="N56" s="567"/>
      <c r="O56" s="463">
        <v>5</v>
      </c>
      <c r="P56" s="477"/>
      <c r="Q56" s="230" t="str">
        <f t="shared" si="7"/>
        <v/>
      </c>
      <c r="R56" s="465"/>
      <c r="S56" s="465"/>
      <c r="T56" s="466" t="str">
        <f t="shared" si="8"/>
        <v/>
      </c>
      <c r="U56" s="465"/>
      <c r="V56" s="465"/>
      <c r="W56" s="465"/>
      <c r="X56" s="467" t="str">
        <f>IFERROR(IF(AND(Q55="Probabilidad",Q56="Probabilidad"),(Z55-(+Z55*T56)),IF(AND(Q55="Impacto",Q56="Probabilidad"),(Z54-(+Z54*T56)),IF(Q56="Impacto",Z55,""))),"")</f>
        <v/>
      </c>
      <c r="Y56" s="468" t="str">
        <f t="shared" si="4"/>
        <v/>
      </c>
      <c r="Z56" s="469" t="str">
        <f t="shared" si="9"/>
        <v/>
      </c>
      <c r="AA56" s="468" t="str">
        <f t="shared" si="5"/>
        <v/>
      </c>
      <c r="AB56" s="469" t="str">
        <f>IFERROR(IF(AND(Q55="Impacto",Q56="Impacto"),(AB55-(+AB55*T56)),IF(AND(Q55="Probabilidad",Q56="Impacto"),(AB54-(+AB54*T56)),IF(Q56="Probabilidad",AB55,""))),"")</f>
        <v/>
      </c>
      <c r="AC56" s="470" t="str">
        <f t="shared" si="10"/>
        <v/>
      </c>
      <c r="AD56" s="471"/>
      <c r="AE56" s="472"/>
      <c r="AF56" s="230"/>
      <c r="AG56" s="473"/>
      <c r="AH56" s="473"/>
      <c r="AI56" s="472"/>
      <c r="AJ56" s="230"/>
      <c r="AK56" s="230"/>
      <c r="AL56" s="241"/>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row>
    <row r="57" spans="1:67" ht="75.75" customHeight="1" x14ac:dyDescent="0.3">
      <c r="A57" s="571"/>
      <c r="B57" s="574"/>
      <c r="C57" s="574"/>
      <c r="D57" s="574"/>
      <c r="E57" s="577"/>
      <c r="F57" s="574"/>
      <c r="G57" s="580"/>
      <c r="H57" s="565"/>
      <c r="I57" s="562"/>
      <c r="J57" s="562"/>
      <c r="K57" s="562">
        <f>IF(NOT(ISERROR(MATCH(J57,_xlfn.ANCHORARRAY(E68),0))),I70&amp;"Por favor no seleccionar los criterios de impacto",J57)</f>
        <v>0</v>
      </c>
      <c r="L57" s="565"/>
      <c r="M57" s="562"/>
      <c r="N57" s="568"/>
      <c r="O57" s="463">
        <v>6</v>
      </c>
      <c r="P57" s="477"/>
      <c r="Q57" s="230" t="str">
        <f t="shared" si="7"/>
        <v/>
      </c>
      <c r="R57" s="465"/>
      <c r="S57" s="465"/>
      <c r="T57" s="466" t="str">
        <f t="shared" si="8"/>
        <v/>
      </c>
      <c r="U57" s="465"/>
      <c r="V57" s="465"/>
      <c r="W57" s="465"/>
      <c r="X57" s="467" t="str">
        <f>IFERROR(IF(AND(Q56="Probabilidad",Q57="Probabilidad"),(Z56-(+Z56*T57)),IF(AND(Q56="Impacto",Q57="Probabilidad"),(Z55-(+Z55*T57)),IF(Q57="Impacto",Z56,""))),"")</f>
        <v/>
      </c>
      <c r="Y57" s="468" t="str">
        <f t="shared" si="4"/>
        <v/>
      </c>
      <c r="Z57" s="469" t="str">
        <f t="shared" si="9"/>
        <v/>
      </c>
      <c r="AA57" s="468" t="str">
        <f t="shared" si="5"/>
        <v/>
      </c>
      <c r="AB57" s="469" t="str">
        <f>IFERROR(IF(AND(Q56="Impacto",Q57="Impacto"),(AB56-(+AB56*T57)),IF(AND(Q56="Probabilidad",Q57="Impacto"),(AB55-(+AB55*T57)),IF(Q57="Probabilidad",AB56,""))),"")</f>
        <v/>
      </c>
      <c r="AC57" s="470" t="str">
        <f t="shared" si="10"/>
        <v/>
      </c>
      <c r="AD57" s="471"/>
      <c r="AE57" s="472"/>
      <c r="AF57" s="230"/>
      <c r="AG57" s="473"/>
      <c r="AH57" s="473"/>
      <c r="AI57" s="472"/>
      <c r="AJ57" s="230"/>
      <c r="AK57" s="230"/>
      <c r="AL57" s="241"/>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row>
    <row r="58" spans="1:67" ht="75.75" customHeight="1" x14ac:dyDescent="0.3">
      <c r="A58" s="569">
        <v>9</v>
      </c>
      <c r="B58" s="572"/>
      <c r="C58" s="572"/>
      <c r="D58" s="572"/>
      <c r="E58" s="575"/>
      <c r="F58" s="572"/>
      <c r="G58" s="578"/>
      <c r="H58" s="563" t="str">
        <f>IF(G58&lt;=0,"",IF(G58&lt;=2,"Muy Baja",IF(G58&lt;=24,"Baja",IF(G58&lt;=500,"Media",IF(G58&lt;=5000,"Alta","Muy Alta")))))</f>
        <v/>
      </c>
      <c r="I58" s="560" t="str">
        <f>IF(H58="","",IF(H58="Muy Baja",0.2,IF(H58="Baja",0.4,IF(H58="Media",0.6,IF(H58="Alta",0.8,IF(H58="Muy Alta",1,))))))</f>
        <v/>
      </c>
      <c r="J58" s="560"/>
      <c r="K58" s="560">
        <f>IF(NOT(ISERROR(MATCH(J58,'Tabla Impacto'!$B$221:$B$223,0))),'Tabla Impacto'!$F$223&amp;"Por favor no seleccionar los criterios de impacto(Afectación Económica o presupuestal y Pérdida Reputacional)",J58)</f>
        <v>0</v>
      </c>
      <c r="L58" s="563" t="str">
        <f>IF(OR(K58='Tabla Impacto'!$C$11,K58='Tabla Impacto'!$D$11),"Leve",IF(OR(K58='Tabla Impacto'!$C$12,K58='Tabla Impacto'!$D$12),"Menor",IF(OR(K58='Tabla Impacto'!$C$13,K58='Tabla Impacto'!$D$13),"Moderado",IF(OR(K58='Tabla Impacto'!$C$14,K58='Tabla Impacto'!$D$14),"Mayor",IF(OR(K58='Tabla Impacto'!$C$15,K58='Tabla Impacto'!$D$15),"Catastrófico","")))))</f>
        <v/>
      </c>
      <c r="M58" s="560" t="str">
        <f>IF(L58="","",IF(L58="Leve",0.2,IF(L58="Menor",0.4,IF(L58="Moderado",0.6,IF(L58="Mayor",0.8,IF(L58="Catastrófico",1,))))))</f>
        <v/>
      </c>
      <c r="N58" s="56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63">
        <v>1</v>
      </c>
      <c r="P58" s="477"/>
      <c r="Q58" s="230" t="str">
        <f t="shared" si="7"/>
        <v/>
      </c>
      <c r="R58" s="465"/>
      <c r="S58" s="465"/>
      <c r="T58" s="466" t="str">
        <f t="shared" si="8"/>
        <v/>
      </c>
      <c r="U58" s="465"/>
      <c r="V58" s="465"/>
      <c r="W58" s="465"/>
      <c r="X58" s="467" t="str">
        <f>IFERROR(IF(Q58="Probabilidad",(I58-(+I58*T58)),IF(Q58="Impacto",I58,"")),"")</f>
        <v/>
      </c>
      <c r="Y58" s="468" t="str">
        <f>IFERROR(IF(X58="","",IF(X58&lt;=0.2,"Muy Baja",IF(X58&lt;=0.4,"Baja",IF(X58&lt;=0.6,"Media",IF(X58&lt;=0.8,"Alta","Muy Alta"))))),"")</f>
        <v/>
      </c>
      <c r="Z58" s="469" t="str">
        <f t="shared" si="9"/>
        <v/>
      </c>
      <c r="AA58" s="468" t="str">
        <f>IFERROR(IF(AB58="","",IF(AB58&lt;=0.2,"Leve",IF(AB58&lt;=0.4,"Menor",IF(AB58&lt;=0.6,"Moderado",IF(AB58&lt;=0.8,"Mayor","Catastrófico"))))),"")</f>
        <v/>
      </c>
      <c r="AB58" s="469" t="str">
        <f>IFERROR(IF(Q58="Impacto",(M58-(+M58*T58)),IF(Q58="Probabilidad",M58,"")),"")</f>
        <v/>
      </c>
      <c r="AC58" s="470" t="str">
        <f t="shared" si="10"/>
        <v/>
      </c>
      <c r="AD58" s="471"/>
      <c r="AE58" s="472"/>
      <c r="AF58" s="230"/>
      <c r="AG58" s="473"/>
      <c r="AH58" s="473"/>
      <c r="AI58" s="472"/>
      <c r="AJ58" s="230"/>
      <c r="AK58" s="230"/>
      <c r="AL58" s="241"/>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row>
    <row r="59" spans="1:67" ht="75.75" customHeight="1" x14ac:dyDescent="0.3">
      <c r="A59" s="570"/>
      <c r="B59" s="573"/>
      <c r="C59" s="573"/>
      <c r="D59" s="573"/>
      <c r="E59" s="576"/>
      <c r="F59" s="573"/>
      <c r="G59" s="579"/>
      <c r="H59" s="564"/>
      <c r="I59" s="561"/>
      <c r="J59" s="561"/>
      <c r="K59" s="561">
        <f>IF(NOT(ISERROR(MATCH(J59,_xlfn.ANCHORARRAY(E70),0))),I72&amp;"Por favor no seleccionar los criterios de impacto",J59)</f>
        <v>0</v>
      </c>
      <c r="L59" s="564"/>
      <c r="M59" s="561"/>
      <c r="N59" s="567"/>
      <c r="O59" s="463">
        <v>2</v>
      </c>
      <c r="P59" s="477"/>
      <c r="Q59" s="230" t="str">
        <f t="shared" si="7"/>
        <v/>
      </c>
      <c r="R59" s="465"/>
      <c r="S59" s="465"/>
      <c r="T59" s="466" t="str">
        <f t="shared" si="8"/>
        <v/>
      </c>
      <c r="U59" s="465"/>
      <c r="V59" s="465"/>
      <c r="W59" s="465"/>
      <c r="X59" s="467" t="str">
        <f>IFERROR(IF(AND(Q58="Probabilidad",Q59="Probabilidad"),(Z58-(+Z58*T59)),IF(Q59="Probabilidad",(I58-(+I58*T59)),IF(Q59="Impacto",Z58,""))),"")</f>
        <v/>
      </c>
      <c r="Y59" s="468" t="str">
        <f t="shared" si="4"/>
        <v/>
      </c>
      <c r="Z59" s="469" t="str">
        <f t="shared" si="9"/>
        <v/>
      </c>
      <c r="AA59" s="468" t="str">
        <f t="shared" si="5"/>
        <v/>
      </c>
      <c r="AB59" s="469" t="str">
        <f>IFERROR(IF(AND(Q58="Impacto",Q59="Impacto"),(AB58-(+AB58*T59)),IF(Q59="Impacto",(M58-(+M58*T59)),IF(Q59="Probabilidad",AB58,""))),"")</f>
        <v/>
      </c>
      <c r="AC59" s="470" t="str">
        <f t="shared" si="10"/>
        <v/>
      </c>
      <c r="AD59" s="471"/>
      <c r="AE59" s="472"/>
      <c r="AF59" s="230"/>
      <c r="AG59" s="473"/>
      <c r="AH59" s="473"/>
      <c r="AI59" s="472"/>
      <c r="AJ59" s="230"/>
      <c r="AK59" s="230"/>
      <c r="AL59" s="241"/>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row>
    <row r="60" spans="1:67" ht="75.75" customHeight="1" x14ac:dyDescent="0.3">
      <c r="A60" s="570"/>
      <c r="B60" s="573"/>
      <c r="C60" s="573"/>
      <c r="D60" s="573"/>
      <c r="E60" s="576"/>
      <c r="F60" s="573"/>
      <c r="G60" s="579"/>
      <c r="H60" s="564"/>
      <c r="I60" s="561"/>
      <c r="J60" s="561"/>
      <c r="K60" s="561">
        <f>IF(NOT(ISERROR(MATCH(J60,_xlfn.ANCHORARRAY(E71),0))),I73&amp;"Por favor no seleccionar los criterios de impacto",J60)</f>
        <v>0</v>
      </c>
      <c r="L60" s="564"/>
      <c r="M60" s="561"/>
      <c r="N60" s="567"/>
      <c r="O60" s="463">
        <v>3</v>
      </c>
      <c r="P60" s="478"/>
      <c r="Q60" s="230" t="str">
        <f t="shared" si="7"/>
        <v/>
      </c>
      <c r="R60" s="465"/>
      <c r="S60" s="465"/>
      <c r="T60" s="466" t="str">
        <f t="shared" si="8"/>
        <v/>
      </c>
      <c r="U60" s="465"/>
      <c r="V60" s="465"/>
      <c r="W60" s="465"/>
      <c r="X60" s="467" t="str">
        <f>IFERROR(IF(AND(Q59="Probabilidad",Q60="Probabilidad"),(Z59-(+Z59*T60)),IF(AND(Q59="Impacto",Q60="Probabilidad"),(Z58-(+Z58*T60)),IF(Q60="Impacto",Z59,""))),"")</f>
        <v/>
      </c>
      <c r="Y60" s="468" t="str">
        <f t="shared" si="4"/>
        <v/>
      </c>
      <c r="Z60" s="469" t="str">
        <f t="shared" si="9"/>
        <v/>
      </c>
      <c r="AA60" s="468" t="str">
        <f t="shared" si="5"/>
        <v/>
      </c>
      <c r="AB60" s="469" t="str">
        <f>IFERROR(IF(AND(Q59="Impacto",Q60="Impacto"),(AB59-(+AB59*T60)),IF(AND(Q59="Probabilidad",Q60="Impacto"),(AB58-(+AB58*T60)),IF(Q60="Probabilidad",AB59,""))),"")</f>
        <v/>
      </c>
      <c r="AC60" s="470" t="str">
        <f t="shared" si="10"/>
        <v/>
      </c>
      <c r="AD60" s="471"/>
      <c r="AE60" s="472"/>
      <c r="AF60" s="230"/>
      <c r="AG60" s="473"/>
      <c r="AH60" s="473"/>
      <c r="AI60" s="472"/>
      <c r="AJ60" s="230"/>
      <c r="AK60" s="230"/>
      <c r="AL60" s="241"/>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row>
    <row r="61" spans="1:67" ht="75.75" customHeight="1" x14ac:dyDescent="0.3">
      <c r="A61" s="570"/>
      <c r="B61" s="573"/>
      <c r="C61" s="573"/>
      <c r="D61" s="573"/>
      <c r="E61" s="576"/>
      <c r="F61" s="573"/>
      <c r="G61" s="579"/>
      <c r="H61" s="564"/>
      <c r="I61" s="561"/>
      <c r="J61" s="561"/>
      <c r="K61" s="561">
        <f>IF(NOT(ISERROR(MATCH(J61,_xlfn.ANCHORARRAY(E72),0))),I74&amp;"Por favor no seleccionar los criterios de impacto",J61)</f>
        <v>0</v>
      </c>
      <c r="L61" s="564"/>
      <c r="M61" s="561"/>
      <c r="N61" s="567"/>
      <c r="O61" s="463">
        <v>4</v>
      </c>
      <c r="P61" s="477"/>
      <c r="Q61" s="230" t="str">
        <f t="shared" si="7"/>
        <v/>
      </c>
      <c r="R61" s="465"/>
      <c r="S61" s="465"/>
      <c r="T61" s="466" t="str">
        <f t="shared" si="8"/>
        <v/>
      </c>
      <c r="U61" s="465"/>
      <c r="V61" s="465"/>
      <c r="W61" s="465"/>
      <c r="X61" s="467" t="str">
        <f>IFERROR(IF(AND(Q60="Probabilidad",Q61="Probabilidad"),(Z60-(+Z60*T61)),IF(AND(Q60="Impacto",Q61="Probabilidad"),(Z59-(+Z59*T61)),IF(Q61="Impacto",Z60,""))),"")</f>
        <v/>
      </c>
      <c r="Y61" s="468" t="str">
        <f t="shared" si="4"/>
        <v/>
      </c>
      <c r="Z61" s="469" t="str">
        <f t="shared" si="9"/>
        <v/>
      </c>
      <c r="AA61" s="468" t="str">
        <f t="shared" si="5"/>
        <v/>
      </c>
      <c r="AB61" s="469" t="str">
        <f>IFERROR(IF(AND(Q60="Impacto",Q61="Impacto"),(AB60-(+AB60*T61)),IF(AND(Q60="Probabilidad",Q61="Impacto"),(AB59-(+AB59*T61)),IF(Q61="Probabilidad",AB60,""))),"")</f>
        <v/>
      </c>
      <c r="AC61" s="470" t="str">
        <f t="shared" si="10"/>
        <v/>
      </c>
      <c r="AD61" s="471"/>
      <c r="AE61" s="472"/>
      <c r="AF61" s="230"/>
      <c r="AG61" s="473"/>
      <c r="AH61" s="473"/>
      <c r="AI61" s="472"/>
      <c r="AJ61" s="230"/>
      <c r="AK61" s="230"/>
      <c r="AL61" s="241"/>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row>
    <row r="62" spans="1:67" ht="151.5" customHeight="1" x14ac:dyDescent="0.3">
      <c r="A62" s="570"/>
      <c r="B62" s="573"/>
      <c r="C62" s="573"/>
      <c r="D62" s="573"/>
      <c r="E62" s="576"/>
      <c r="F62" s="573"/>
      <c r="G62" s="579"/>
      <c r="H62" s="564"/>
      <c r="I62" s="561"/>
      <c r="J62" s="561"/>
      <c r="K62" s="561">
        <f>IF(NOT(ISERROR(MATCH(J62,_xlfn.ANCHORARRAY(E73),0))),I75&amp;"Por favor no seleccionar los criterios de impacto",J62)</f>
        <v>0</v>
      </c>
      <c r="L62" s="564"/>
      <c r="M62" s="561"/>
      <c r="N62" s="567"/>
      <c r="O62" s="463">
        <v>5</v>
      </c>
      <c r="P62" s="477"/>
      <c r="Q62" s="230" t="str">
        <f t="shared" si="7"/>
        <v/>
      </c>
      <c r="R62" s="465"/>
      <c r="S62" s="465"/>
      <c r="T62" s="466" t="str">
        <f t="shared" si="8"/>
        <v/>
      </c>
      <c r="U62" s="465"/>
      <c r="V62" s="465"/>
      <c r="W62" s="465"/>
      <c r="X62" s="467" t="str">
        <f>IFERROR(IF(AND(Q61="Probabilidad",Q62="Probabilidad"),(Z61-(+Z61*T62)),IF(AND(Q61="Impacto",Q62="Probabilidad"),(Z60-(+Z60*T62)),IF(Q62="Impacto",Z61,""))),"")</f>
        <v/>
      </c>
      <c r="Y62" s="468" t="str">
        <f t="shared" si="4"/>
        <v/>
      </c>
      <c r="Z62" s="469" t="str">
        <f t="shared" si="9"/>
        <v/>
      </c>
      <c r="AA62" s="468" t="str">
        <f t="shared" si="5"/>
        <v/>
      </c>
      <c r="AB62" s="469" t="str">
        <f>IFERROR(IF(AND(Q61="Impacto",Q62="Impacto"),(AB61-(+AB61*T62)),IF(AND(Q61="Probabilidad",Q62="Impacto"),(AB60-(+AB60*T62)),IF(Q62="Probabilidad",AB61,""))),"")</f>
        <v/>
      </c>
      <c r="AC62" s="470" t="str">
        <f t="shared" si="10"/>
        <v/>
      </c>
      <c r="AD62" s="471"/>
      <c r="AE62" s="472"/>
      <c r="AF62" s="230"/>
      <c r="AG62" s="473"/>
      <c r="AH62" s="473"/>
      <c r="AI62" s="472"/>
      <c r="AJ62" s="230"/>
      <c r="AK62" s="230"/>
      <c r="AL62" s="241"/>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row>
    <row r="63" spans="1:67" ht="151.5" customHeight="1" x14ac:dyDescent="0.3">
      <c r="A63" s="571"/>
      <c r="B63" s="574"/>
      <c r="C63" s="574"/>
      <c r="D63" s="574"/>
      <c r="E63" s="577"/>
      <c r="F63" s="574"/>
      <c r="G63" s="580"/>
      <c r="H63" s="565"/>
      <c r="I63" s="562"/>
      <c r="J63" s="562"/>
      <c r="K63" s="562">
        <f>IF(NOT(ISERROR(MATCH(J63,_xlfn.ANCHORARRAY(E74),0))),I76&amp;"Por favor no seleccionar los criterios de impacto",J63)</f>
        <v>0</v>
      </c>
      <c r="L63" s="565"/>
      <c r="M63" s="562"/>
      <c r="N63" s="568"/>
      <c r="O63" s="463">
        <v>6</v>
      </c>
      <c r="P63" s="477"/>
      <c r="Q63" s="230" t="str">
        <f t="shared" si="7"/>
        <v/>
      </c>
      <c r="R63" s="465"/>
      <c r="S63" s="465"/>
      <c r="T63" s="466" t="str">
        <f t="shared" si="8"/>
        <v/>
      </c>
      <c r="U63" s="465"/>
      <c r="V63" s="465"/>
      <c r="W63" s="465"/>
      <c r="X63" s="467" t="str">
        <f>IFERROR(IF(AND(Q62="Probabilidad",Q63="Probabilidad"),(Z62-(+Z62*T63)),IF(AND(Q62="Impacto",Q63="Probabilidad"),(Z61-(+Z61*T63)),IF(Q63="Impacto",Z62,""))),"")</f>
        <v/>
      </c>
      <c r="Y63" s="468" t="str">
        <f t="shared" si="4"/>
        <v/>
      </c>
      <c r="Z63" s="469" t="str">
        <f t="shared" si="9"/>
        <v/>
      </c>
      <c r="AA63" s="468" t="str">
        <f t="shared" si="5"/>
        <v/>
      </c>
      <c r="AB63" s="469" t="str">
        <f>IFERROR(IF(AND(Q62="Impacto",Q63="Impacto"),(AB62-(+AB62*T63)),IF(AND(Q62="Probabilidad",Q63="Impacto"),(AB61-(+AB61*T63)),IF(Q63="Probabilidad",AB62,""))),"")</f>
        <v/>
      </c>
      <c r="AC63" s="470" t="str">
        <f t="shared" si="10"/>
        <v/>
      </c>
      <c r="AD63" s="471"/>
      <c r="AE63" s="472"/>
      <c r="AF63" s="230"/>
      <c r="AG63" s="473"/>
      <c r="AH63" s="473"/>
      <c r="AI63" s="472"/>
      <c r="AJ63" s="230"/>
      <c r="AK63" s="230"/>
      <c r="AL63" s="241"/>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row>
    <row r="64" spans="1:67" ht="151.5" customHeight="1" x14ac:dyDescent="0.3">
      <c r="A64" s="569">
        <v>10</v>
      </c>
      <c r="B64" s="572"/>
      <c r="C64" s="572"/>
      <c r="D64" s="572"/>
      <c r="E64" s="575"/>
      <c r="F64" s="572"/>
      <c r="G64" s="578"/>
      <c r="H64" s="563" t="str">
        <f>IF(G64&lt;=0,"",IF(G64&lt;=2,"Muy Baja",IF(G64&lt;=24,"Baja",IF(G64&lt;=500,"Media",IF(G64&lt;=5000,"Alta","Muy Alta")))))</f>
        <v/>
      </c>
      <c r="I64" s="560" t="str">
        <f>IF(H64="","",IF(H64="Muy Baja",0.2,IF(H64="Baja",0.4,IF(H64="Media",0.6,IF(H64="Alta",0.8,IF(H64="Muy Alta",1,))))))</f>
        <v/>
      </c>
      <c r="J64" s="560"/>
      <c r="K64" s="560">
        <f>IF(NOT(ISERROR(MATCH(J64,'Tabla Impacto'!$B$221:$B$223,0))),'Tabla Impacto'!$F$223&amp;"Por favor no seleccionar los criterios de impacto(Afectación Económica o presupuestal y Pérdida Reputacional)",J64)</f>
        <v>0</v>
      </c>
      <c r="L64" s="563" t="str">
        <f>IF(OR(K64='Tabla Impacto'!$C$11,K64='Tabla Impacto'!$D$11),"Leve",IF(OR(K64='Tabla Impacto'!$C$12,K64='Tabla Impacto'!$D$12),"Menor",IF(OR(K64='Tabla Impacto'!$C$13,K64='Tabla Impacto'!$D$13),"Moderado",IF(OR(K64='Tabla Impacto'!$C$14,K64='Tabla Impacto'!$D$14),"Mayor",IF(OR(K64='Tabla Impacto'!$C$15,K64='Tabla Impacto'!$D$15),"Catastrófico","")))))</f>
        <v/>
      </c>
      <c r="M64" s="560" t="str">
        <f>IF(L64="","",IF(L64="Leve",0.2,IF(L64="Menor",0.4,IF(L64="Moderado",0.6,IF(L64="Mayor",0.8,IF(L64="Catastrófico",1,))))))</f>
        <v/>
      </c>
      <c r="N64" s="56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63">
        <v>1</v>
      </c>
      <c r="P64" s="477"/>
      <c r="Q64" s="230" t="str">
        <f t="shared" si="7"/>
        <v/>
      </c>
      <c r="R64" s="465"/>
      <c r="S64" s="465"/>
      <c r="T64" s="466" t="str">
        <f t="shared" si="8"/>
        <v/>
      </c>
      <c r="U64" s="465"/>
      <c r="V64" s="465"/>
      <c r="W64" s="465"/>
      <c r="X64" s="467" t="str">
        <f>IFERROR(IF(Q64="Probabilidad",(I64-(+I64*T64)),IF(Q64="Impacto",I64,"")),"")</f>
        <v/>
      </c>
      <c r="Y64" s="468" t="str">
        <f>IFERROR(IF(X64="","",IF(X64&lt;=0.2,"Muy Baja",IF(X64&lt;=0.4,"Baja",IF(X64&lt;=0.6,"Media",IF(X64&lt;=0.8,"Alta","Muy Alta"))))),"")</f>
        <v/>
      </c>
      <c r="Z64" s="469" t="str">
        <f t="shared" si="9"/>
        <v/>
      </c>
      <c r="AA64" s="468" t="str">
        <f>IFERROR(IF(AB64="","",IF(AB64&lt;=0.2,"Leve",IF(AB64&lt;=0.4,"Menor",IF(AB64&lt;=0.6,"Moderado",IF(AB64&lt;=0.8,"Mayor","Catastrófico"))))),"")</f>
        <v/>
      </c>
      <c r="AB64" s="469" t="str">
        <f>IFERROR(IF(Q64="Impacto",(M64-(+M64*T64)),IF(Q64="Probabilidad",M64,"")),"")</f>
        <v/>
      </c>
      <c r="AC64" s="470" t="str">
        <f t="shared" si="10"/>
        <v/>
      </c>
      <c r="AD64" s="471"/>
      <c r="AE64" s="472"/>
      <c r="AF64" s="230"/>
      <c r="AG64" s="473"/>
      <c r="AH64" s="473"/>
      <c r="AI64" s="472"/>
      <c r="AJ64" s="230"/>
      <c r="AK64" s="230"/>
      <c r="AL64" s="241"/>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row>
    <row r="65" spans="1:38" ht="151.5" customHeight="1" x14ac:dyDescent="0.3">
      <c r="A65" s="570"/>
      <c r="B65" s="573"/>
      <c r="C65" s="573"/>
      <c r="D65" s="573"/>
      <c r="E65" s="576"/>
      <c r="F65" s="573"/>
      <c r="G65" s="579"/>
      <c r="H65" s="564"/>
      <c r="I65" s="561"/>
      <c r="J65" s="561"/>
      <c r="K65" s="561">
        <f>IF(NOT(ISERROR(MATCH(J65,_xlfn.ANCHORARRAY(E76),0))),I78&amp;"Por favor no seleccionar los criterios de impacto",J65)</f>
        <v>0</v>
      </c>
      <c r="L65" s="564"/>
      <c r="M65" s="561"/>
      <c r="N65" s="567"/>
      <c r="O65" s="463">
        <v>2</v>
      </c>
      <c r="P65" s="477"/>
      <c r="Q65" s="230" t="str">
        <f t="shared" si="7"/>
        <v/>
      </c>
      <c r="R65" s="465"/>
      <c r="S65" s="465"/>
      <c r="T65" s="466" t="str">
        <f t="shared" si="8"/>
        <v/>
      </c>
      <c r="U65" s="465"/>
      <c r="V65" s="465"/>
      <c r="W65" s="465"/>
      <c r="X65" s="467" t="str">
        <f>IFERROR(IF(AND(Q64="Probabilidad",Q65="Probabilidad"),(Z64-(+Z64*T65)),IF(Q65="Probabilidad",(I64-(+I64*T65)),IF(Q65="Impacto",Z64,""))),"")</f>
        <v/>
      </c>
      <c r="Y65" s="468" t="str">
        <f t="shared" si="4"/>
        <v/>
      </c>
      <c r="Z65" s="469" t="str">
        <f t="shared" si="9"/>
        <v/>
      </c>
      <c r="AA65" s="468" t="str">
        <f t="shared" si="5"/>
        <v/>
      </c>
      <c r="AB65" s="469" t="str">
        <f>IFERROR(IF(AND(Q64="Impacto",Q65="Impacto"),(AB64-(+AB64*T65)),IF(Q65="Impacto",(M64-(+M64*T65)),IF(Q65="Probabilidad",AB64,""))),"")</f>
        <v/>
      </c>
      <c r="AC65" s="470" t="str">
        <f t="shared" si="10"/>
        <v/>
      </c>
      <c r="AD65" s="471"/>
      <c r="AE65" s="472"/>
      <c r="AF65" s="230"/>
      <c r="AG65" s="473"/>
      <c r="AH65" s="473"/>
      <c r="AI65" s="472"/>
      <c r="AJ65" s="230"/>
      <c r="AK65" s="230"/>
      <c r="AL65" s="241"/>
    </row>
    <row r="66" spans="1:38" ht="151.5" customHeight="1" x14ac:dyDescent="0.3">
      <c r="A66" s="570"/>
      <c r="B66" s="573"/>
      <c r="C66" s="573"/>
      <c r="D66" s="573"/>
      <c r="E66" s="576"/>
      <c r="F66" s="573"/>
      <c r="G66" s="579"/>
      <c r="H66" s="564"/>
      <c r="I66" s="561"/>
      <c r="J66" s="561"/>
      <c r="K66" s="561">
        <f>IF(NOT(ISERROR(MATCH(J66,_xlfn.ANCHORARRAY(E77),0))),I79&amp;"Por favor no seleccionar los criterios de impacto",J66)</f>
        <v>0</v>
      </c>
      <c r="L66" s="564"/>
      <c r="M66" s="561"/>
      <c r="N66" s="567"/>
      <c r="O66" s="463">
        <v>3</v>
      </c>
      <c r="P66" s="478"/>
      <c r="Q66" s="230" t="str">
        <f t="shared" si="7"/>
        <v/>
      </c>
      <c r="R66" s="465"/>
      <c r="S66" s="465"/>
      <c r="T66" s="466" t="str">
        <f t="shared" si="8"/>
        <v/>
      </c>
      <c r="U66" s="465"/>
      <c r="V66" s="465"/>
      <c r="W66" s="465"/>
      <c r="X66" s="467" t="str">
        <f>IFERROR(IF(AND(Q65="Probabilidad",Q66="Probabilidad"),(Z65-(+Z65*T66)),IF(AND(Q65="Impacto",Q66="Probabilidad"),(Z64-(+Z64*T66)),IF(Q66="Impacto",Z65,""))),"")</f>
        <v/>
      </c>
      <c r="Y66" s="468" t="str">
        <f t="shared" si="4"/>
        <v/>
      </c>
      <c r="Z66" s="469" t="str">
        <f t="shared" si="9"/>
        <v/>
      </c>
      <c r="AA66" s="468" t="str">
        <f t="shared" si="5"/>
        <v/>
      </c>
      <c r="AB66" s="469" t="str">
        <f>IFERROR(IF(AND(Q65="Impacto",Q66="Impacto"),(AB65-(+AB65*T66)),IF(AND(Q65="Probabilidad",Q66="Impacto"),(AB64-(+AB64*T66)),IF(Q66="Probabilidad",AB65,""))),"")</f>
        <v/>
      </c>
      <c r="AC66" s="470" t="str">
        <f t="shared" si="10"/>
        <v/>
      </c>
      <c r="AD66" s="471"/>
      <c r="AE66" s="472"/>
      <c r="AF66" s="230"/>
      <c r="AG66" s="473"/>
      <c r="AH66" s="473"/>
      <c r="AI66" s="472"/>
      <c r="AJ66" s="230"/>
      <c r="AK66" s="230"/>
      <c r="AL66" s="241"/>
    </row>
    <row r="67" spans="1:38" ht="151.5" customHeight="1" x14ac:dyDescent="0.3">
      <c r="A67" s="570"/>
      <c r="B67" s="573"/>
      <c r="C67" s="573"/>
      <c r="D67" s="573"/>
      <c r="E67" s="576"/>
      <c r="F67" s="573"/>
      <c r="G67" s="579"/>
      <c r="H67" s="564"/>
      <c r="I67" s="561"/>
      <c r="J67" s="561"/>
      <c r="K67" s="561">
        <f>IF(NOT(ISERROR(MATCH(J67,_xlfn.ANCHORARRAY(E78),0))),I80&amp;"Por favor no seleccionar los criterios de impacto",J67)</f>
        <v>0</v>
      </c>
      <c r="L67" s="564"/>
      <c r="M67" s="561"/>
      <c r="N67" s="567"/>
      <c r="O67" s="463">
        <v>4</v>
      </c>
      <c r="P67" s="477"/>
      <c r="Q67" s="230" t="str">
        <f t="shared" si="7"/>
        <v/>
      </c>
      <c r="R67" s="465"/>
      <c r="S67" s="465"/>
      <c r="T67" s="466" t="str">
        <f t="shared" si="8"/>
        <v/>
      </c>
      <c r="U67" s="465"/>
      <c r="V67" s="465"/>
      <c r="W67" s="465"/>
      <c r="X67" s="467" t="str">
        <f>IFERROR(IF(AND(Q66="Probabilidad",Q67="Probabilidad"),(Z66-(+Z66*T67)),IF(AND(Q66="Impacto",Q67="Probabilidad"),(Z65-(+Z65*T67)),IF(Q67="Impacto",Z66,""))),"")</f>
        <v/>
      </c>
      <c r="Y67" s="468" t="str">
        <f t="shared" si="4"/>
        <v/>
      </c>
      <c r="Z67" s="469" t="str">
        <f t="shared" si="9"/>
        <v/>
      </c>
      <c r="AA67" s="468" t="str">
        <f t="shared" si="5"/>
        <v/>
      </c>
      <c r="AB67" s="469" t="str">
        <f>IFERROR(IF(AND(Q66="Impacto",Q67="Impacto"),(AB66-(+AB66*T67)),IF(AND(Q66="Probabilidad",Q67="Impacto"),(AB65-(+AB65*T67)),IF(Q67="Probabilidad",AB66,""))),"")</f>
        <v/>
      </c>
      <c r="AC67" s="470" t="str">
        <f t="shared" si="10"/>
        <v/>
      </c>
      <c r="AD67" s="471"/>
      <c r="AE67" s="472"/>
      <c r="AF67" s="230"/>
      <c r="AG67" s="473"/>
      <c r="AH67" s="473"/>
      <c r="AI67" s="472"/>
      <c r="AJ67" s="230"/>
      <c r="AK67" s="230"/>
      <c r="AL67" s="241"/>
    </row>
    <row r="68" spans="1:38" ht="151.5" customHeight="1" x14ac:dyDescent="0.3">
      <c r="A68" s="570"/>
      <c r="B68" s="573"/>
      <c r="C68" s="573"/>
      <c r="D68" s="573"/>
      <c r="E68" s="576"/>
      <c r="F68" s="573"/>
      <c r="G68" s="579"/>
      <c r="H68" s="564"/>
      <c r="I68" s="561"/>
      <c r="J68" s="561"/>
      <c r="K68" s="561">
        <f>IF(NOT(ISERROR(MATCH(J68,_xlfn.ANCHORARRAY(E79),0))),I81&amp;"Por favor no seleccionar los criterios de impacto",J68)</f>
        <v>0</v>
      </c>
      <c r="L68" s="564"/>
      <c r="M68" s="561"/>
      <c r="N68" s="567"/>
      <c r="O68" s="463">
        <v>5</v>
      </c>
      <c r="P68" s="477"/>
      <c r="Q68" s="230" t="str">
        <f t="shared" si="7"/>
        <v/>
      </c>
      <c r="R68" s="465"/>
      <c r="S68" s="465"/>
      <c r="T68" s="466" t="str">
        <f t="shared" si="8"/>
        <v/>
      </c>
      <c r="U68" s="465"/>
      <c r="V68" s="465"/>
      <c r="W68" s="465"/>
      <c r="X68" s="467" t="str">
        <f>IFERROR(IF(AND(Q67="Probabilidad",Q68="Probabilidad"),(Z67-(+Z67*T68)),IF(AND(Q67="Impacto",Q68="Probabilidad"),(Z66-(+Z66*T68)),IF(Q68="Impacto",Z67,""))),"")</f>
        <v/>
      </c>
      <c r="Y68" s="468" t="str">
        <f t="shared" si="4"/>
        <v/>
      </c>
      <c r="Z68" s="469" t="str">
        <f t="shared" si="9"/>
        <v/>
      </c>
      <c r="AA68" s="468" t="str">
        <f t="shared" si="5"/>
        <v/>
      </c>
      <c r="AB68" s="469" t="str">
        <f>IFERROR(IF(AND(Q67="Impacto",Q68="Impacto"),(AB67-(+AB67*T68)),IF(AND(Q67="Probabilidad",Q68="Impacto"),(AB66-(+AB66*T68)),IF(Q68="Probabilidad",AB67,""))),"")</f>
        <v/>
      </c>
      <c r="AC68" s="470" t="str">
        <f t="shared" si="10"/>
        <v/>
      </c>
      <c r="AD68" s="471"/>
      <c r="AE68" s="472"/>
      <c r="AF68" s="230"/>
      <c r="AG68" s="473"/>
      <c r="AH68" s="473"/>
      <c r="AI68" s="472"/>
      <c r="AJ68" s="230"/>
      <c r="AK68" s="230"/>
      <c r="AL68" s="241"/>
    </row>
    <row r="69" spans="1:38" ht="151.5" customHeight="1" x14ac:dyDescent="0.3">
      <c r="A69" s="571"/>
      <c r="B69" s="574"/>
      <c r="C69" s="574"/>
      <c r="D69" s="574"/>
      <c r="E69" s="577"/>
      <c r="F69" s="574"/>
      <c r="G69" s="580"/>
      <c r="H69" s="565"/>
      <c r="I69" s="562"/>
      <c r="J69" s="562"/>
      <c r="K69" s="562">
        <f>IF(NOT(ISERROR(MATCH(J69,_xlfn.ANCHORARRAY(E80),0))),I82&amp;"Por favor no seleccionar los criterios de impacto",J69)</f>
        <v>0</v>
      </c>
      <c r="L69" s="565"/>
      <c r="M69" s="562"/>
      <c r="N69" s="568"/>
      <c r="O69" s="463">
        <v>6</v>
      </c>
      <c r="P69" s="477"/>
      <c r="Q69" s="230" t="str">
        <f t="shared" si="7"/>
        <v/>
      </c>
      <c r="R69" s="465"/>
      <c r="S69" s="465"/>
      <c r="T69" s="466" t="str">
        <f t="shared" si="8"/>
        <v/>
      </c>
      <c r="U69" s="465"/>
      <c r="V69" s="465"/>
      <c r="W69" s="465"/>
      <c r="X69" s="467" t="str">
        <f>IFERROR(IF(AND(Q68="Probabilidad",Q69="Probabilidad"),(Z68-(+Z68*T69)),IF(AND(Q68="Impacto",Q69="Probabilidad"),(Z67-(+Z67*T69)),IF(Q69="Impacto",Z68,""))),"")</f>
        <v/>
      </c>
      <c r="Y69" s="468" t="str">
        <f t="shared" si="4"/>
        <v/>
      </c>
      <c r="Z69" s="469" t="str">
        <f t="shared" si="9"/>
        <v/>
      </c>
      <c r="AA69" s="468" t="str">
        <f t="shared" si="5"/>
        <v/>
      </c>
      <c r="AB69" s="469" t="str">
        <f>IFERROR(IF(AND(Q68="Impacto",Q69="Impacto"),(AB68-(+AB68*T69)),IF(AND(Q68="Probabilidad",Q69="Impacto"),(AB67-(+AB67*T69)),IF(Q69="Probabilidad",AB68,""))),"")</f>
        <v/>
      </c>
      <c r="AC69" s="470" t="str">
        <f t="shared" si="10"/>
        <v/>
      </c>
      <c r="AD69" s="471"/>
      <c r="AE69" s="472"/>
      <c r="AF69" s="230"/>
      <c r="AG69" s="473"/>
      <c r="AH69" s="473"/>
      <c r="AI69" s="472"/>
      <c r="AJ69" s="230"/>
      <c r="AK69" s="230"/>
      <c r="AL69" s="241"/>
    </row>
    <row r="70" spans="1:38" ht="49.5" customHeight="1" x14ac:dyDescent="0.3">
      <c r="A70" s="411"/>
      <c r="B70" s="557" t="s">
        <v>557</v>
      </c>
      <c r="C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9"/>
    </row>
    <row r="72" spans="1:38" x14ac:dyDescent="0.3">
      <c r="A72" s="412"/>
      <c r="B72" s="248" t="s">
        <v>558</v>
      </c>
      <c r="C72" s="223"/>
      <c r="D72" s="223"/>
      <c r="F72" s="223"/>
    </row>
  </sheetData>
  <sheetProtection algorithmName="SHA-512" hashValue="HUt4YTFnQ71K+3k4M20LEkLGRJ22hEVvJhG9MxEwu+KxRhSXL4vh7DLiIK8jlnTvCXkpKyrUd7dsYrpQnVFUdA==" saltValue="eNkydJO3YSSDVD8VVmYqWw==" spinCount="100000" sheet="1" formatCells="0" formatColumns="0" formatRows="0"/>
  <dataConsolidate/>
  <mergeCells count="187">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99" priority="231" operator="equal">
      <formula>"Muy Baja"</formula>
    </cfRule>
    <cfRule type="cellIs" dxfId="398" priority="227" operator="equal">
      <formula>"Muy Alta"</formula>
    </cfRule>
    <cfRule type="cellIs" dxfId="397" priority="230" operator="equal">
      <formula>"Baja"</formula>
    </cfRule>
    <cfRule type="cellIs" dxfId="396" priority="229" operator="equal">
      <formula>"Media"</formula>
    </cfRule>
    <cfRule type="cellIs" dxfId="395" priority="228" operator="equal">
      <formula>"Alta"</formula>
    </cfRule>
  </conditionalFormatting>
  <conditionalFormatting sqref="H22">
    <cfRule type="cellIs" dxfId="394" priority="182" operator="equal">
      <formula>"Alta"</formula>
    </cfRule>
    <cfRule type="cellIs" dxfId="393" priority="185" operator="equal">
      <formula>"Muy Baja"</formula>
    </cfRule>
    <cfRule type="cellIs" dxfId="392" priority="181" operator="equal">
      <formula>"Muy Alta"</formula>
    </cfRule>
    <cfRule type="cellIs" dxfId="391" priority="184" operator="equal">
      <formula>"Baja"</formula>
    </cfRule>
    <cfRule type="cellIs" dxfId="390" priority="183" operator="equal">
      <formula>"Media"</formula>
    </cfRule>
  </conditionalFormatting>
  <conditionalFormatting sqref="H28">
    <cfRule type="cellIs" dxfId="389" priority="162" operator="equal">
      <formula>"Muy Baja"</formula>
    </cfRule>
    <cfRule type="cellIs" dxfId="388" priority="160" operator="equal">
      <formula>"Media"</formula>
    </cfRule>
    <cfRule type="cellIs" dxfId="387" priority="158" operator="equal">
      <formula>"Muy Alta"</formula>
    </cfRule>
    <cfRule type="cellIs" dxfId="386" priority="159" operator="equal">
      <formula>"Alta"</formula>
    </cfRule>
    <cfRule type="cellIs" dxfId="385" priority="161" operator="equal">
      <formula>"Baja"</formula>
    </cfRule>
  </conditionalFormatting>
  <conditionalFormatting sqref="H34">
    <cfRule type="cellIs" dxfId="384" priority="136" operator="equal">
      <formula>"Alta"</formula>
    </cfRule>
    <cfRule type="cellIs" dxfId="383" priority="135" operator="equal">
      <formula>"Muy Alta"</formula>
    </cfRule>
    <cfRule type="cellIs" dxfId="382" priority="137" operator="equal">
      <formula>"Media"</formula>
    </cfRule>
    <cfRule type="cellIs" dxfId="381" priority="138" operator="equal">
      <formula>"Baja"</formula>
    </cfRule>
    <cfRule type="cellIs" dxfId="380" priority="139" operator="equal">
      <formula>"Muy Baja"</formula>
    </cfRule>
  </conditionalFormatting>
  <conditionalFormatting sqref="H40">
    <cfRule type="cellIs" dxfId="379" priority="112" operator="equal">
      <formula>"Muy Alta"</formula>
    </cfRule>
    <cfRule type="cellIs" dxfId="378" priority="114" operator="equal">
      <formula>"Media"</formula>
    </cfRule>
    <cfRule type="cellIs" dxfId="377" priority="116" operator="equal">
      <formula>"Muy Baja"</formula>
    </cfRule>
    <cfRule type="cellIs" dxfId="376" priority="115" operator="equal">
      <formula>"Baja"</formula>
    </cfRule>
    <cfRule type="cellIs" dxfId="375" priority="113" operator="equal">
      <formula>"Alta"</formula>
    </cfRule>
  </conditionalFormatting>
  <conditionalFormatting sqref="H46">
    <cfRule type="cellIs" dxfId="374" priority="93" operator="equal">
      <formula>"Muy Baja"</formula>
    </cfRule>
    <cfRule type="cellIs" dxfId="373" priority="89" operator="equal">
      <formula>"Muy Alta"</formula>
    </cfRule>
    <cfRule type="cellIs" dxfId="372" priority="90" operator="equal">
      <formula>"Alta"</formula>
    </cfRule>
    <cfRule type="cellIs" dxfId="371" priority="91" operator="equal">
      <formula>"Media"</formula>
    </cfRule>
    <cfRule type="cellIs" dxfId="370" priority="92" operator="equal">
      <formula>"Baja"</formula>
    </cfRule>
  </conditionalFormatting>
  <conditionalFormatting sqref="H52">
    <cfRule type="cellIs" dxfId="369" priority="66" operator="equal">
      <formula>"Muy Alta"</formula>
    </cfRule>
    <cfRule type="cellIs" dxfId="368" priority="68" operator="equal">
      <formula>"Media"</formula>
    </cfRule>
    <cfRule type="cellIs" dxfId="367" priority="69" operator="equal">
      <formula>"Baja"</formula>
    </cfRule>
    <cfRule type="cellIs" dxfId="366" priority="70" operator="equal">
      <formula>"Muy Baja"</formula>
    </cfRule>
    <cfRule type="cellIs" dxfId="365" priority="67" operator="equal">
      <formula>"Alta"</formula>
    </cfRule>
  </conditionalFormatting>
  <conditionalFormatting sqref="H58">
    <cfRule type="cellIs" dxfId="364" priority="46" operator="equal">
      <formula>"Baja"</formula>
    </cfRule>
    <cfRule type="cellIs" dxfId="363" priority="43" operator="equal">
      <formula>"Muy Alta"</formula>
    </cfRule>
    <cfRule type="cellIs" dxfId="362" priority="44" operator="equal">
      <formula>"Alta"</formula>
    </cfRule>
    <cfRule type="cellIs" dxfId="361" priority="45" operator="equal">
      <formula>"Media"</formula>
    </cfRule>
    <cfRule type="cellIs" dxfId="360" priority="47" operator="equal">
      <formula>"Muy Baja"</formula>
    </cfRule>
  </conditionalFormatting>
  <conditionalFormatting sqref="H64">
    <cfRule type="cellIs" dxfId="359" priority="24" operator="equal">
      <formula>"Muy Baja"</formula>
    </cfRule>
    <cfRule type="cellIs" dxfId="358" priority="20" operator="equal">
      <formula>"Muy Alta"</formula>
    </cfRule>
    <cfRule type="cellIs" dxfId="357" priority="23" operator="equal">
      <formula>"Baja"</formula>
    </cfRule>
    <cfRule type="cellIs" dxfId="356" priority="22" operator="equal">
      <formula>"Media"</formula>
    </cfRule>
    <cfRule type="cellIs" dxfId="355" priority="21" operator="equal">
      <formula>"Alta"</formula>
    </cfRule>
  </conditionalFormatting>
  <conditionalFormatting sqref="K10:K69">
    <cfRule type="containsText" dxfId="354" priority="1" operator="containsText" text="❌">
      <formula>NOT(ISERROR(SEARCH("❌",K10)))</formula>
    </cfRule>
  </conditionalFormatting>
  <conditionalFormatting sqref="L10 L16 L22 L28 L34 L40 L46 L52 L58 L64">
    <cfRule type="cellIs" dxfId="353" priority="226" operator="equal">
      <formula>"Leve"</formula>
    </cfRule>
    <cfRule type="cellIs" dxfId="352" priority="222" operator="equal">
      <formula>"Catastrófico"</formula>
    </cfRule>
    <cfRule type="cellIs" dxfId="351" priority="223" operator="equal">
      <formula>"Mayor"</formula>
    </cfRule>
    <cfRule type="cellIs" dxfId="350" priority="224" operator="equal">
      <formula>"Moderado"</formula>
    </cfRule>
    <cfRule type="cellIs" dxfId="349" priority="225" operator="equal">
      <formula>"Menor"</formula>
    </cfRule>
  </conditionalFormatting>
  <conditionalFormatting sqref="N10">
    <cfRule type="cellIs" dxfId="348" priority="221" operator="equal">
      <formula>"Bajo"</formula>
    </cfRule>
    <cfRule type="cellIs" dxfId="347" priority="218" operator="equal">
      <formula>"Extremo"</formula>
    </cfRule>
    <cfRule type="cellIs" dxfId="346" priority="219" operator="equal">
      <formula>"Alto"</formula>
    </cfRule>
    <cfRule type="cellIs" dxfId="345" priority="220" operator="equal">
      <formula>"Moderado"</formula>
    </cfRule>
  </conditionalFormatting>
  <conditionalFormatting sqref="N16">
    <cfRule type="cellIs" dxfId="344" priority="200" operator="equal">
      <formula>"Extremo"</formula>
    </cfRule>
    <cfRule type="cellIs" dxfId="343" priority="203" operator="equal">
      <formula>"Bajo"</formula>
    </cfRule>
    <cfRule type="cellIs" dxfId="342" priority="202" operator="equal">
      <formula>"Moderado"</formula>
    </cfRule>
    <cfRule type="cellIs" dxfId="341" priority="201" operator="equal">
      <formula>"Alto"</formula>
    </cfRule>
  </conditionalFormatting>
  <conditionalFormatting sqref="N22">
    <cfRule type="cellIs" dxfId="340" priority="180" operator="equal">
      <formula>"Bajo"</formula>
    </cfRule>
    <cfRule type="cellIs" dxfId="339" priority="177" operator="equal">
      <formula>"Extremo"</formula>
    </cfRule>
    <cfRule type="cellIs" dxfId="338" priority="178" operator="equal">
      <formula>"Alto"</formula>
    </cfRule>
    <cfRule type="cellIs" dxfId="337" priority="179" operator="equal">
      <formula>"Moderado"</formula>
    </cfRule>
  </conditionalFormatting>
  <conditionalFormatting sqref="N28">
    <cfRule type="cellIs" dxfId="336" priority="154" operator="equal">
      <formula>"Extremo"</formula>
    </cfRule>
    <cfRule type="cellIs" dxfId="335" priority="155" operator="equal">
      <formula>"Alto"</formula>
    </cfRule>
    <cfRule type="cellIs" dxfId="334" priority="156" operator="equal">
      <formula>"Moderado"</formula>
    </cfRule>
    <cfRule type="cellIs" dxfId="333" priority="157" operator="equal">
      <formula>"Bajo"</formula>
    </cfRule>
  </conditionalFormatting>
  <conditionalFormatting sqref="N34">
    <cfRule type="cellIs" dxfId="332" priority="132" operator="equal">
      <formula>"Alto"</formula>
    </cfRule>
    <cfRule type="cellIs" dxfId="331" priority="131" operator="equal">
      <formula>"Extremo"</formula>
    </cfRule>
    <cfRule type="cellIs" dxfId="330" priority="133" operator="equal">
      <formula>"Moderado"</formula>
    </cfRule>
    <cfRule type="cellIs" dxfId="329" priority="134" operator="equal">
      <formula>"Bajo"</formula>
    </cfRule>
  </conditionalFormatting>
  <conditionalFormatting sqref="N40">
    <cfRule type="cellIs" dxfId="328" priority="110" operator="equal">
      <formula>"Moderado"</formula>
    </cfRule>
    <cfRule type="cellIs" dxfId="327" priority="109" operator="equal">
      <formula>"Alto"</formula>
    </cfRule>
    <cfRule type="cellIs" dxfId="326" priority="111" operator="equal">
      <formula>"Bajo"</formula>
    </cfRule>
    <cfRule type="cellIs" dxfId="325" priority="108" operator="equal">
      <formula>"Extremo"</formula>
    </cfRule>
  </conditionalFormatting>
  <conditionalFormatting sqref="N46">
    <cfRule type="cellIs" dxfId="324" priority="88" operator="equal">
      <formula>"Bajo"</formula>
    </cfRule>
    <cfRule type="cellIs" dxfId="323" priority="87" operator="equal">
      <formula>"Moderado"</formula>
    </cfRule>
    <cfRule type="cellIs" dxfId="322" priority="86" operator="equal">
      <formula>"Alto"</formula>
    </cfRule>
    <cfRule type="cellIs" dxfId="321" priority="85" operator="equal">
      <formula>"Extremo"</formula>
    </cfRule>
  </conditionalFormatting>
  <conditionalFormatting sqref="N52">
    <cfRule type="cellIs" dxfId="320" priority="62" operator="equal">
      <formula>"Extremo"</formula>
    </cfRule>
    <cfRule type="cellIs" dxfId="319" priority="63" operator="equal">
      <formula>"Alto"</formula>
    </cfRule>
    <cfRule type="cellIs" dxfId="318" priority="65" operator="equal">
      <formula>"Bajo"</formula>
    </cfRule>
    <cfRule type="cellIs" dxfId="317" priority="64" operator="equal">
      <formula>"Moderado"</formula>
    </cfRule>
  </conditionalFormatting>
  <conditionalFormatting sqref="N58">
    <cfRule type="cellIs" dxfId="316" priority="39" operator="equal">
      <formula>"Extremo"</formula>
    </cfRule>
    <cfRule type="cellIs" dxfId="315" priority="40" operator="equal">
      <formula>"Alto"</formula>
    </cfRule>
    <cfRule type="cellIs" dxfId="314" priority="42" operator="equal">
      <formula>"Bajo"</formula>
    </cfRule>
    <cfRule type="cellIs" dxfId="313" priority="41" operator="equal">
      <formula>"Moderado"</formula>
    </cfRule>
  </conditionalFormatting>
  <conditionalFormatting sqref="N64">
    <cfRule type="cellIs" dxfId="312" priority="16" operator="equal">
      <formula>"Extremo"</formula>
    </cfRule>
    <cfRule type="cellIs" dxfId="311" priority="19" operator="equal">
      <formula>"Bajo"</formula>
    </cfRule>
    <cfRule type="cellIs" dxfId="310" priority="18" operator="equal">
      <formula>"Moderado"</formula>
    </cfRule>
    <cfRule type="cellIs" dxfId="309" priority="17" operator="equal">
      <formula>"Alto"</formula>
    </cfRule>
  </conditionalFormatting>
  <conditionalFormatting sqref="Y10:Y69">
    <cfRule type="cellIs" dxfId="308" priority="15" operator="equal">
      <formula>"Muy Baja"</formula>
    </cfRule>
    <cfRule type="cellIs" dxfId="307" priority="13" operator="equal">
      <formula>"Media"</formula>
    </cfRule>
    <cfRule type="cellIs" dxfId="306" priority="12" operator="equal">
      <formula>"Alta"</formula>
    </cfRule>
    <cfRule type="cellIs" dxfId="305" priority="11" operator="equal">
      <formula>"Muy Alta"</formula>
    </cfRule>
    <cfRule type="cellIs" dxfId="304" priority="14" operator="equal">
      <formula>"Baja"</formula>
    </cfRule>
  </conditionalFormatting>
  <conditionalFormatting sqref="AA10:AA69">
    <cfRule type="cellIs" dxfId="303" priority="10" operator="equal">
      <formula>"Leve"</formula>
    </cfRule>
    <cfRule type="cellIs" dxfId="302" priority="9" operator="equal">
      <formula>"Menor"</formula>
    </cfRule>
    <cfRule type="cellIs" dxfId="301" priority="7" operator="equal">
      <formula>"Mayor"</formula>
    </cfRule>
    <cfRule type="cellIs" dxfId="300" priority="6" operator="equal">
      <formula>"Catastrófico"</formula>
    </cfRule>
    <cfRule type="cellIs" dxfId="299" priority="8" operator="equal">
      <formula>"Moderado"</formula>
    </cfRule>
  </conditionalFormatting>
  <conditionalFormatting sqref="AC10:AC69">
    <cfRule type="cellIs" dxfId="298" priority="2" operator="equal">
      <formula>"Extremo"</formula>
    </cfRule>
    <cfRule type="cellIs" dxfId="297" priority="5" operator="equal">
      <formula>"Bajo"</formula>
    </cfRule>
    <cfRule type="cellIs" dxfId="296" priority="4" operator="equal">
      <formula>"Moderado"</formula>
    </cfRule>
    <cfRule type="cellIs" dxfId="295"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AF10:AF69</xm:sqref>
        </x14:dataValidation>
        <x14:dataValidation type="custom" allowBlank="1" showInputMessage="1" showErrorMessage="1" error="Recuerde que las acciones se generan bajo la medida de mitigar el riesgo" xr:uid="{00000000-0002-0000-0400-000003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AE10:AE69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70" zoomScaleNormal="70" workbookViewId="0">
      <selection activeCell="B6" sqref="B6:AM55"/>
    </sheetView>
  </sheetViews>
  <sheetFormatPr baseColWidth="10" defaultColWidth="11.42578125" defaultRowHeight="15" x14ac:dyDescent="0.25"/>
  <cols>
    <col min="2" max="10" width="5.7109375" customWidth="1"/>
    <col min="11" max="11" width="8.5703125" customWidth="1"/>
    <col min="1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3" t="s">
        <v>559</v>
      </c>
      <c r="C2" s="703"/>
      <c r="D2" s="703"/>
      <c r="E2" s="703"/>
      <c r="F2" s="703"/>
      <c r="G2" s="703"/>
      <c r="H2" s="703"/>
      <c r="I2" s="703"/>
      <c r="J2" s="704" t="s">
        <v>463</v>
      </c>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3"/>
      <c r="C3" s="703"/>
      <c r="D3" s="703"/>
      <c r="E3" s="703"/>
      <c r="F3" s="703"/>
      <c r="G3" s="703"/>
      <c r="H3" s="703"/>
      <c r="I3" s="703"/>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3"/>
      <c r="C4" s="703"/>
      <c r="D4" s="703"/>
      <c r="E4" s="703"/>
      <c r="F4" s="703"/>
      <c r="G4" s="703"/>
      <c r="H4" s="703"/>
      <c r="I4" s="703"/>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05" t="s">
        <v>560</v>
      </c>
      <c r="C6" s="705"/>
      <c r="D6" s="706"/>
      <c r="E6" s="621" t="s">
        <v>561</v>
      </c>
      <c r="F6" s="622"/>
      <c r="G6" s="622"/>
      <c r="H6" s="622"/>
      <c r="I6" s="623"/>
      <c r="J6" s="660" t="str">
        <f>IF(AND('Mapa final'!$H$10="Muy Alta",'Mapa final'!$L$10="Leve"),CONCATENATE("R",'Mapa final'!$A$10),"")</f>
        <v/>
      </c>
      <c r="K6" s="661"/>
      <c r="L6" s="661" t="str">
        <f>IF(AND('Mapa final'!$H$16="Muy Alta",'Mapa final'!$L$16="Leve"),CONCATENATE("R",'Mapa final'!$A$16),"")</f>
        <v/>
      </c>
      <c r="M6" s="661"/>
      <c r="N6" s="661" t="str">
        <f>IF(AND('Mapa final'!$H$22="Muy Alta",'Mapa final'!$L$22="Leve"),CONCATENATE("R",'Mapa final'!$A$22),"")</f>
        <v/>
      </c>
      <c r="O6" s="662"/>
      <c r="P6" s="660" t="str">
        <f>IF(AND('Mapa final'!$H$10="Muy Alta",'Mapa final'!$L$10="Menor"),CONCATENATE("R",'Mapa final'!$A$10),"")</f>
        <v/>
      </c>
      <c r="Q6" s="661"/>
      <c r="R6" s="661" t="str">
        <f>IF(AND('Mapa final'!$H$16="Muy Alta",'Mapa final'!$L$16="Menor"),CONCATENATE("R",'Mapa final'!$A$16),"")</f>
        <v/>
      </c>
      <c r="S6" s="661"/>
      <c r="T6" s="661" t="str">
        <f>IF(AND('Mapa final'!$H$22="Muy Alta",'Mapa final'!$L$22="Menor"),CONCATENATE("R",'Mapa final'!$A$22),"")</f>
        <v/>
      </c>
      <c r="U6" s="662"/>
      <c r="V6" s="660" t="str">
        <f>IF(AND('Mapa final'!$H$10="Muy Alta",'Mapa final'!$L$10="Moderado"),CONCATENATE("R",'Mapa final'!$A$10),"")</f>
        <v/>
      </c>
      <c r="W6" s="661"/>
      <c r="X6" s="661" t="str">
        <f>IF(AND('Mapa final'!$H$16="Muy Alta",'Mapa final'!$L$16="Moderado"),CONCATENATE("R",'Mapa final'!$A$16),"")</f>
        <v/>
      </c>
      <c r="Y6" s="661"/>
      <c r="Z6" s="661" t="str">
        <f>IF(AND('Mapa final'!$H$22="Muy Alta",'Mapa final'!$L$22="Moderado"),CONCATENATE("R",'Mapa final'!$A$22),"")</f>
        <v/>
      </c>
      <c r="AA6" s="662"/>
      <c r="AB6" s="660" t="str">
        <f>IF(AND('Mapa final'!$H$10="Muy Alta",'Mapa final'!$L$10="Mayor"),CONCATENATE("R",'Mapa final'!$A$10),"")</f>
        <v/>
      </c>
      <c r="AC6" s="661"/>
      <c r="AD6" s="661" t="str">
        <f>IF(AND('Mapa final'!$H$16="Muy Alta",'Mapa final'!$L$16="Mayor"),CONCATENATE("R",'Mapa final'!$A$16),"")</f>
        <v/>
      </c>
      <c r="AE6" s="661"/>
      <c r="AF6" s="661" t="str">
        <f>IF(AND('Mapa final'!$H$22="Muy Alta",'Mapa final'!$L$22="Mayor"),CONCATENATE("R",'Mapa final'!$A$22),"")</f>
        <v/>
      </c>
      <c r="AG6" s="662"/>
      <c r="AH6" s="666" t="str">
        <f>IF(AND('Mapa final'!$H$10="Muy Alta",'Mapa final'!$L$10="Catastrófico"),CONCATENATE("R",'Mapa final'!$A$10),"")</f>
        <v/>
      </c>
      <c r="AI6" s="655"/>
      <c r="AJ6" s="655" t="str">
        <f>IF(AND('Mapa final'!$H$16="Muy Alta",'Mapa final'!$L$16="Catastrófico"),CONCATENATE("R",'Mapa final'!$A$16),"")</f>
        <v/>
      </c>
      <c r="AK6" s="655"/>
      <c r="AL6" s="655" t="str">
        <f>IF(AND('Mapa final'!$H$22="Muy Alta",'Mapa final'!$L$22="Catastrófico"),CONCATENATE("R",'Mapa final'!$A$22),"")</f>
        <v/>
      </c>
      <c r="AM6" s="656"/>
      <c r="AO6" s="694" t="s">
        <v>562</v>
      </c>
      <c r="AP6" s="695"/>
      <c r="AQ6" s="695"/>
      <c r="AR6" s="695"/>
      <c r="AS6" s="695"/>
      <c r="AT6" s="69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05"/>
      <c r="C7" s="705"/>
      <c r="D7" s="706"/>
      <c r="E7" s="624"/>
      <c r="F7" s="625"/>
      <c r="G7" s="625"/>
      <c r="H7" s="625"/>
      <c r="I7" s="626"/>
      <c r="J7" s="631"/>
      <c r="K7" s="632"/>
      <c r="L7" s="632"/>
      <c r="M7" s="632"/>
      <c r="N7" s="632"/>
      <c r="O7" s="635"/>
      <c r="P7" s="631"/>
      <c r="Q7" s="632"/>
      <c r="R7" s="632"/>
      <c r="S7" s="632"/>
      <c r="T7" s="632"/>
      <c r="U7" s="635"/>
      <c r="V7" s="631"/>
      <c r="W7" s="632"/>
      <c r="X7" s="632"/>
      <c r="Y7" s="632"/>
      <c r="Z7" s="632"/>
      <c r="AA7" s="635"/>
      <c r="AB7" s="631"/>
      <c r="AC7" s="632"/>
      <c r="AD7" s="632"/>
      <c r="AE7" s="632"/>
      <c r="AF7" s="632"/>
      <c r="AG7" s="635"/>
      <c r="AH7" s="637"/>
      <c r="AI7" s="638"/>
      <c r="AJ7" s="638"/>
      <c r="AK7" s="638"/>
      <c r="AL7" s="638"/>
      <c r="AM7" s="641"/>
      <c r="AN7" s="15"/>
      <c r="AO7" s="697"/>
      <c r="AP7" s="698"/>
      <c r="AQ7" s="698"/>
      <c r="AR7" s="698"/>
      <c r="AS7" s="698"/>
      <c r="AT7" s="69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05"/>
      <c r="C8" s="705"/>
      <c r="D8" s="706"/>
      <c r="E8" s="624"/>
      <c r="F8" s="625"/>
      <c r="G8" s="625"/>
      <c r="H8" s="625"/>
      <c r="I8" s="626"/>
      <c r="J8" s="631" t="str">
        <f>IF(AND('Mapa final'!$H$28="Muy Alta",'Mapa final'!$L$28="Leve"),CONCATENATE("R",'Mapa final'!$A$28),"")</f>
        <v/>
      </c>
      <c r="K8" s="632"/>
      <c r="L8" s="632" t="str">
        <f>IF(AND('Mapa final'!$H$34="Muy Alta",'Mapa final'!$L$34="Leve"),CONCATENATE("R",'Mapa final'!$A$34),"")</f>
        <v/>
      </c>
      <c r="M8" s="632"/>
      <c r="N8" s="632" t="str">
        <f>IF(AND('Mapa final'!$H$40="Muy Alta",'Mapa final'!$L$40="Leve"),CONCATENATE("R",'Mapa final'!$A$40),"")</f>
        <v/>
      </c>
      <c r="O8" s="635"/>
      <c r="P8" s="631" t="str">
        <f>IF(AND('Mapa final'!$H$28="Muy Alta",'Mapa final'!$L$28="Menor"),CONCATENATE("R",'Mapa final'!$A$28),"")</f>
        <v/>
      </c>
      <c r="Q8" s="632"/>
      <c r="R8" s="632" t="str">
        <f>IF(AND('Mapa final'!$H$34="Muy Alta",'Mapa final'!$L$34="Menor"),CONCATENATE("R",'Mapa final'!$A$34),"")</f>
        <v/>
      </c>
      <c r="S8" s="632"/>
      <c r="T8" s="632" t="str">
        <f>IF(AND('Mapa final'!$H$40="Muy Alta",'Mapa final'!$L$40="Menor"),CONCATENATE("R",'Mapa final'!$A$40),"")</f>
        <v/>
      </c>
      <c r="U8" s="635"/>
      <c r="V8" s="631" t="str">
        <f>IF(AND('Mapa final'!$H$28="Muy Alta",'Mapa final'!$L$28="Moderado"),CONCATENATE("R",'Mapa final'!$A$28),"")</f>
        <v/>
      </c>
      <c r="W8" s="632"/>
      <c r="X8" s="632" t="str">
        <f>IF(AND('Mapa final'!$H$34="Muy Alta",'Mapa final'!$L$34="Moderado"),CONCATENATE("R",'Mapa final'!$A$34),"")</f>
        <v/>
      </c>
      <c r="Y8" s="632"/>
      <c r="Z8" s="632" t="str">
        <f>IF(AND('Mapa final'!$H$40="Muy Alta",'Mapa final'!$L$40="Moderado"),CONCATENATE("R",'Mapa final'!$A$40),"")</f>
        <v/>
      </c>
      <c r="AA8" s="635"/>
      <c r="AB8" s="631" t="str">
        <f>IF(AND('Mapa final'!$H$28="Muy Alta",'Mapa final'!$L$28="Mayor"),CONCATENATE("R",'Mapa final'!$A$28),"")</f>
        <v/>
      </c>
      <c r="AC8" s="632"/>
      <c r="AD8" s="632" t="str">
        <f>IF(AND('Mapa final'!$H$34="Muy Alta",'Mapa final'!$L$34="Mayor"),CONCATENATE("R",'Mapa final'!$A$34),"")</f>
        <v/>
      </c>
      <c r="AE8" s="632"/>
      <c r="AF8" s="632" t="str">
        <f>IF(AND('Mapa final'!$H$40="Muy Alta",'Mapa final'!$L$40="Mayor"),CONCATENATE("R",'Mapa final'!$A$40),"")</f>
        <v/>
      </c>
      <c r="AG8" s="635"/>
      <c r="AH8" s="637" t="str">
        <f>IF(AND('Mapa final'!$H$28="Muy Alta",'Mapa final'!$L$28="Catastrófico"),CONCATENATE("R",'Mapa final'!$A$28),"")</f>
        <v/>
      </c>
      <c r="AI8" s="638"/>
      <c r="AJ8" s="638" t="str">
        <f>IF(AND('Mapa final'!$H$34="Muy Alta",'Mapa final'!$L$34="Catastrófico"),CONCATENATE("R",'Mapa final'!$A$34),"")</f>
        <v/>
      </c>
      <c r="AK8" s="638"/>
      <c r="AL8" s="638" t="str">
        <f>IF(AND('Mapa final'!$H$40="Muy Alta",'Mapa final'!$L$40="Catastrófico"),CONCATENATE("R",'Mapa final'!$A$40),"")</f>
        <v/>
      </c>
      <c r="AM8" s="641"/>
      <c r="AN8" s="15"/>
      <c r="AO8" s="697"/>
      <c r="AP8" s="698"/>
      <c r="AQ8" s="698"/>
      <c r="AR8" s="698"/>
      <c r="AS8" s="698"/>
      <c r="AT8" s="69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05"/>
      <c r="C9" s="705"/>
      <c r="D9" s="706"/>
      <c r="E9" s="624"/>
      <c r="F9" s="625"/>
      <c r="G9" s="625"/>
      <c r="H9" s="625"/>
      <c r="I9" s="626"/>
      <c r="J9" s="631"/>
      <c r="K9" s="632"/>
      <c r="L9" s="632"/>
      <c r="M9" s="632"/>
      <c r="N9" s="632"/>
      <c r="O9" s="635"/>
      <c r="P9" s="631"/>
      <c r="Q9" s="632"/>
      <c r="R9" s="632"/>
      <c r="S9" s="632"/>
      <c r="T9" s="632"/>
      <c r="U9" s="635"/>
      <c r="V9" s="631"/>
      <c r="W9" s="632"/>
      <c r="X9" s="632"/>
      <c r="Y9" s="632"/>
      <c r="Z9" s="632"/>
      <c r="AA9" s="635"/>
      <c r="AB9" s="631"/>
      <c r="AC9" s="632"/>
      <c r="AD9" s="632"/>
      <c r="AE9" s="632"/>
      <c r="AF9" s="632"/>
      <c r="AG9" s="635"/>
      <c r="AH9" s="637"/>
      <c r="AI9" s="638"/>
      <c r="AJ9" s="638"/>
      <c r="AK9" s="638"/>
      <c r="AL9" s="638"/>
      <c r="AM9" s="641"/>
      <c r="AN9" s="15"/>
      <c r="AO9" s="697"/>
      <c r="AP9" s="698"/>
      <c r="AQ9" s="698"/>
      <c r="AR9" s="698"/>
      <c r="AS9" s="698"/>
      <c r="AT9" s="69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05"/>
      <c r="C10" s="705"/>
      <c r="D10" s="706"/>
      <c r="E10" s="624"/>
      <c r="F10" s="625"/>
      <c r="G10" s="625"/>
      <c r="H10" s="625"/>
      <c r="I10" s="626"/>
      <c r="J10" s="631" t="str">
        <f>IF(AND('Mapa final'!$H$46="Muy Alta",'Mapa final'!$L$46="Leve"),CONCATENATE("R",'Mapa final'!$A$46),"")</f>
        <v/>
      </c>
      <c r="K10" s="632"/>
      <c r="L10" s="632" t="str">
        <f>IF(AND('Mapa final'!$H$52="Muy Alta",'Mapa final'!$L$52="Leve"),CONCATENATE("R",'Mapa final'!$A$52),"")</f>
        <v/>
      </c>
      <c r="M10" s="632"/>
      <c r="N10" s="632" t="str">
        <f>IF(AND('Mapa final'!$H$58="Muy Alta",'Mapa final'!$L$58="Leve"),CONCATENATE("R",'Mapa final'!$A$58),"")</f>
        <v/>
      </c>
      <c r="O10" s="635"/>
      <c r="P10" s="631" t="str">
        <f>IF(AND('Mapa final'!$H$46="Muy Alta",'Mapa final'!$L$46="Menor"),CONCATENATE("R",'Mapa final'!$A$46),"")</f>
        <v/>
      </c>
      <c r="Q10" s="632"/>
      <c r="R10" s="632" t="str">
        <f>IF(AND('Mapa final'!$H$52="Muy Alta",'Mapa final'!$L$52="Menor"),CONCATENATE("R",'Mapa final'!$A$52),"")</f>
        <v/>
      </c>
      <c r="S10" s="632"/>
      <c r="T10" s="632" t="str">
        <f>IF(AND('Mapa final'!$H$58="Muy Alta",'Mapa final'!$L$58="Menor"),CONCATENATE("R",'Mapa final'!$A$58),"")</f>
        <v/>
      </c>
      <c r="U10" s="635"/>
      <c r="V10" s="631" t="str">
        <f>IF(AND('Mapa final'!$H$46="Muy Alta",'Mapa final'!$L$46="Moderado"),CONCATENATE("R",'Mapa final'!$A$46),"")</f>
        <v/>
      </c>
      <c r="W10" s="632"/>
      <c r="X10" s="632" t="str">
        <f>IF(AND('Mapa final'!$H$52="Muy Alta",'Mapa final'!$L$52="Moderado"),CONCATENATE("R",'Mapa final'!$A$52),"")</f>
        <v/>
      </c>
      <c r="Y10" s="632"/>
      <c r="Z10" s="632" t="str">
        <f>IF(AND('Mapa final'!$H$58="Muy Alta",'Mapa final'!$L$58="Moderado"),CONCATENATE("R",'Mapa final'!$A$58),"")</f>
        <v/>
      </c>
      <c r="AA10" s="635"/>
      <c r="AB10" s="631" t="str">
        <f>IF(AND('Mapa final'!$H$46="Muy Alta",'Mapa final'!$L$46="Mayor"),CONCATENATE("R",'Mapa final'!$A$46),"")</f>
        <v/>
      </c>
      <c r="AC10" s="632"/>
      <c r="AD10" s="632" t="str">
        <f>IF(AND('Mapa final'!$H$52="Muy Alta",'Mapa final'!$L$52="Mayor"),CONCATENATE("R",'Mapa final'!$A$52),"")</f>
        <v/>
      </c>
      <c r="AE10" s="632"/>
      <c r="AF10" s="632" t="str">
        <f>IF(AND('Mapa final'!$H$58="Muy Alta",'Mapa final'!$L$58="Mayor"),CONCATENATE("R",'Mapa final'!$A$58),"")</f>
        <v/>
      </c>
      <c r="AG10" s="635"/>
      <c r="AH10" s="637" t="str">
        <f>IF(AND('Mapa final'!$H$46="Muy Alta",'Mapa final'!$L$46="Catastrófico"),CONCATENATE("R",'Mapa final'!$A$46),"")</f>
        <v/>
      </c>
      <c r="AI10" s="638"/>
      <c r="AJ10" s="638" t="str">
        <f>IF(AND('Mapa final'!$H$52="Muy Alta",'Mapa final'!$L$52="Catastrófico"),CONCATENATE("R",'Mapa final'!$A$52),"")</f>
        <v/>
      </c>
      <c r="AK10" s="638"/>
      <c r="AL10" s="638" t="str">
        <f>IF(AND('Mapa final'!$H$58="Muy Alta",'Mapa final'!$L$58="Catastrófico"),CONCATENATE("R",'Mapa final'!$A$58),"")</f>
        <v/>
      </c>
      <c r="AM10" s="641"/>
      <c r="AN10" s="15"/>
      <c r="AO10" s="697"/>
      <c r="AP10" s="698"/>
      <c r="AQ10" s="698"/>
      <c r="AR10" s="698"/>
      <c r="AS10" s="698"/>
      <c r="AT10" s="69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05"/>
      <c r="C11" s="705"/>
      <c r="D11" s="706"/>
      <c r="E11" s="624"/>
      <c r="F11" s="625"/>
      <c r="G11" s="625"/>
      <c r="H11" s="625"/>
      <c r="I11" s="626"/>
      <c r="J11" s="631"/>
      <c r="K11" s="632"/>
      <c r="L11" s="632"/>
      <c r="M11" s="632"/>
      <c r="N11" s="632"/>
      <c r="O11" s="635"/>
      <c r="P11" s="631"/>
      <c r="Q11" s="632"/>
      <c r="R11" s="632"/>
      <c r="S11" s="632"/>
      <c r="T11" s="632"/>
      <c r="U11" s="635"/>
      <c r="V11" s="631"/>
      <c r="W11" s="632"/>
      <c r="X11" s="632"/>
      <c r="Y11" s="632"/>
      <c r="Z11" s="632"/>
      <c r="AA11" s="635"/>
      <c r="AB11" s="631"/>
      <c r="AC11" s="632"/>
      <c r="AD11" s="632"/>
      <c r="AE11" s="632"/>
      <c r="AF11" s="632"/>
      <c r="AG11" s="635"/>
      <c r="AH11" s="637"/>
      <c r="AI11" s="638"/>
      <c r="AJ11" s="638"/>
      <c r="AK11" s="638"/>
      <c r="AL11" s="638"/>
      <c r="AM11" s="641"/>
      <c r="AN11" s="15"/>
      <c r="AO11" s="697"/>
      <c r="AP11" s="698"/>
      <c r="AQ11" s="698"/>
      <c r="AR11" s="698"/>
      <c r="AS11" s="698"/>
      <c r="AT11" s="69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05"/>
      <c r="C12" s="705"/>
      <c r="D12" s="706"/>
      <c r="E12" s="624"/>
      <c r="F12" s="625"/>
      <c r="G12" s="625"/>
      <c r="H12" s="625"/>
      <c r="I12" s="626"/>
      <c r="J12" s="631" t="str">
        <f>IF(AND('Mapa final'!$H$64="Muy Alta",'Mapa final'!$L$64="Leve"),CONCATENATE("R",'Mapa final'!$A$64),"")</f>
        <v/>
      </c>
      <c r="K12" s="632"/>
      <c r="L12" s="632" t="str">
        <f>IF(AND('Mapa final'!$H$70="Muy Alta",'Mapa final'!$L$70="Leve"),CONCATENATE("R",'Mapa final'!$A$70),"")</f>
        <v/>
      </c>
      <c r="M12" s="632"/>
      <c r="N12" s="632" t="str">
        <f>IF(AND('Mapa final'!$H$76="Muy Alta",'Mapa final'!$L$76="Leve"),CONCATENATE("R",'Mapa final'!$A$76),"")</f>
        <v/>
      </c>
      <c r="O12" s="635"/>
      <c r="P12" s="631" t="str">
        <f>IF(AND('Mapa final'!$H$64="Muy Alta",'Mapa final'!$L$64="Menor"),CONCATENATE("R",'Mapa final'!$A$64),"")</f>
        <v/>
      </c>
      <c r="Q12" s="632"/>
      <c r="R12" s="632" t="str">
        <f>IF(AND('Mapa final'!$H$70="Muy Alta",'Mapa final'!$L$70="Menor"),CONCATENATE("R",'Mapa final'!$A$70),"")</f>
        <v/>
      </c>
      <c r="S12" s="632"/>
      <c r="T12" s="632" t="str">
        <f>IF(AND('Mapa final'!$H$76="Muy Alta",'Mapa final'!$L$76="Menor"),CONCATENATE("R",'Mapa final'!$A$76),"")</f>
        <v/>
      </c>
      <c r="U12" s="635"/>
      <c r="V12" s="631" t="str">
        <f>IF(AND('Mapa final'!$H$64="Muy Alta",'Mapa final'!$L$64="Moderado"),CONCATENATE("R",'Mapa final'!$A$64),"")</f>
        <v/>
      </c>
      <c r="W12" s="632"/>
      <c r="X12" s="632" t="str">
        <f>IF(AND('Mapa final'!$H$70="Muy Alta",'Mapa final'!$L$70="Moderado"),CONCATENATE("R",'Mapa final'!$A$70),"")</f>
        <v/>
      </c>
      <c r="Y12" s="632"/>
      <c r="Z12" s="632" t="str">
        <f>IF(AND('Mapa final'!$H$76="Muy Alta",'Mapa final'!$L$76="Moderado"),CONCATENATE("R",'Mapa final'!$A$76),"")</f>
        <v/>
      </c>
      <c r="AA12" s="635"/>
      <c r="AB12" s="631" t="str">
        <f>IF(AND('Mapa final'!$H$64="Muy Alta",'Mapa final'!$L$64="Mayor"),CONCATENATE("R",'Mapa final'!$A$64),"")</f>
        <v/>
      </c>
      <c r="AC12" s="632"/>
      <c r="AD12" s="632" t="str">
        <f>IF(AND('Mapa final'!$H$70="Muy Alta",'Mapa final'!$L$70="Mayor"),CONCATENATE("R",'Mapa final'!$A$70),"")</f>
        <v/>
      </c>
      <c r="AE12" s="632"/>
      <c r="AF12" s="632" t="str">
        <f>IF(AND('Mapa final'!$H$76="Muy Alta",'Mapa final'!$L$76="Mayor"),CONCATENATE("R",'Mapa final'!$A$76),"")</f>
        <v/>
      </c>
      <c r="AG12" s="635"/>
      <c r="AH12" s="637" t="str">
        <f>IF(AND('Mapa final'!$H$64="Muy Alta",'Mapa final'!$L$64="Catastrófico"),CONCATENATE("R",'Mapa final'!$A$64),"")</f>
        <v/>
      </c>
      <c r="AI12" s="638"/>
      <c r="AJ12" s="638" t="str">
        <f>IF(AND('Mapa final'!$H$70="Muy Alta",'Mapa final'!$L$70="Catastrófico"),CONCATENATE("R",'Mapa final'!$A$70),"")</f>
        <v/>
      </c>
      <c r="AK12" s="638"/>
      <c r="AL12" s="638" t="str">
        <f>IF(AND('Mapa final'!$H$76="Muy Alta",'Mapa final'!$L$76="Catastrófico"),CONCATENATE("R",'Mapa final'!$A$76),"")</f>
        <v/>
      </c>
      <c r="AM12" s="641"/>
      <c r="AN12" s="15"/>
      <c r="AO12" s="697"/>
      <c r="AP12" s="698"/>
      <c r="AQ12" s="698"/>
      <c r="AR12" s="698"/>
      <c r="AS12" s="698"/>
      <c r="AT12" s="69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05"/>
      <c r="C13" s="705"/>
      <c r="D13" s="706"/>
      <c r="E13" s="627"/>
      <c r="F13" s="628"/>
      <c r="G13" s="628"/>
      <c r="H13" s="628"/>
      <c r="I13" s="629"/>
      <c r="J13" s="631"/>
      <c r="K13" s="632"/>
      <c r="L13" s="632"/>
      <c r="M13" s="632"/>
      <c r="N13" s="632"/>
      <c r="O13" s="635"/>
      <c r="P13" s="631"/>
      <c r="Q13" s="632"/>
      <c r="R13" s="632"/>
      <c r="S13" s="632"/>
      <c r="T13" s="632"/>
      <c r="U13" s="635"/>
      <c r="V13" s="631"/>
      <c r="W13" s="632"/>
      <c r="X13" s="632"/>
      <c r="Y13" s="632"/>
      <c r="Z13" s="632"/>
      <c r="AA13" s="635"/>
      <c r="AB13" s="631"/>
      <c r="AC13" s="632"/>
      <c r="AD13" s="632"/>
      <c r="AE13" s="632"/>
      <c r="AF13" s="632"/>
      <c r="AG13" s="635"/>
      <c r="AH13" s="639"/>
      <c r="AI13" s="640"/>
      <c r="AJ13" s="640"/>
      <c r="AK13" s="640"/>
      <c r="AL13" s="640"/>
      <c r="AM13" s="642"/>
      <c r="AN13" s="15"/>
      <c r="AO13" s="700"/>
      <c r="AP13" s="701"/>
      <c r="AQ13" s="701"/>
      <c r="AR13" s="701"/>
      <c r="AS13" s="701"/>
      <c r="AT13" s="70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05"/>
      <c r="C14" s="705"/>
      <c r="D14" s="706"/>
      <c r="E14" s="621" t="s">
        <v>563</v>
      </c>
      <c r="F14" s="622"/>
      <c r="G14" s="622"/>
      <c r="H14" s="622"/>
      <c r="I14" s="622"/>
      <c r="J14" s="657" t="str">
        <f>IF(AND('Mapa final'!$H$10="Alta",'Mapa final'!$L$10="Leve"),CONCATENATE("R",'Mapa final'!$A$10),"")</f>
        <v/>
      </c>
      <c r="K14" s="658"/>
      <c r="L14" s="658" t="str">
        <f>IF(AND('Mapa final'!$H$16="Alta",'Mapa final'!$L$16="Leve"),CONCATENATE("R",'Mapa final'!$A$16),"")</f>
        <v/>
      </c>
      <c r="M14" s="658"/>
      <c r="N14" s="658" t="str">
        <f>IF(AND('Mapa final'!$H$22="Alta",'Mapa final'!$L$22="Leve"),CONCATENATE("R",'Mapa final'!$A$22),"")</f>
        <v/>
      </c>
      <c r="O14" s="659"/>
      <c r="P14" s="657" t="str">
        <f>IF(AND('Mapa final'!$H$10="Alta",'Mapa final'!$L$10="Menor"),CONCATENATE("R",'Mapa final'!$A$10),"")</f>
        <v/>
      </c>
      <c r="Q14" s="658"/>
      <c r="R14" s="658" t="str">
        <f>IF(AND('Mapa final'!$H$16="Alta",'Mapa final'!$L$16="Menor"),CONCATENATE("R",'Mapa final'!$A$16),"")</f>
        <v/>
      </c>
      <c r="S14" s="658"/>
      <c r="T14" s="658" t="str">
        <f>IF(AND('Mapa final'!$H$22="Alta",'Mapa final'!$L$22="Menor"),CONCATENATE("R",'Mapa final'!$A$22),"")</f>
        <v/>
      </c>
      <c r="U14" s="659"/>
      <c r="V14" s="660" t="str">
        <f>IF(AND('Mapa final'!$H$10="Alta",'Mapa final'!$L$10="Moderado"),CONCATENATE("R",'Mapa final'!$A$10),"")</f>
        <v/>
      </c>
      <c r="W14" s="661"/>
      <c r="X14" s="661" t="str">
        <f>IF(AND('Mapa final'!$H$16="Alta",'Mapa final'!$L$16="Moderado"),CONCATENATE("R",'Mapa final'!$A$16),"")</f>
        <v/>
      </c>
      <c r="Y14" s="661"/>
      <c r="Z14" s="661" t="str">
        <f>IF(AND('Mapa final'!$H$22="Alta",'Mapa final'!$L$22="Moderado"),CONCATENATE("R",'Mapa final'!$A$22),"")</f>
        <v/>
      </c>
      <c r="AA14" s="662"/>
      <c r="AB14" s="660" t="str">
        <f>IF(AND('Mapa final'!$H$10="Alta",'Mapa final'!$L$10="Mayor"),CONCATENATE("R",'Mapa final'!$A$10),"")</f>
        <v/>
      </c>
      <c r="AC14" s="661"/>
      <c r="AD14" s="661" t="str">
        <f>IF(AND('Mapa final'!$H$16="Alta",'Mapa final'!$L$16="Mayor"),CONCATENATE("R",'Mapa final'!$A$16),"")</f>
        <v/>
      </c>
      <c r="AE14" s="661"/>
      <c r="AF14" s="661" t="str">
        <f>IF(AND('Mapa final'!$H$22="Alta",'Mapa final'!$L$22="Mayor"),CONCATENATE("R",'Mapa final'!$A$22),"")</f>
        <v/>
      </c>
      <c r="AG14" s="662"/>
      <c r="AH14" s="666" t="str">
        <f>IF(AND('Mapa final'!$H$10="Alta",'Mapa final'!$L$10="Catastrófico"),CONCATENATE("R",'Mapa final'!$A$10),"")</f>
        <v/>
      </c>
      <c r="AI14" s="655"/>
      <c r="AJ14" s="655" t="str">
        <f>IF(AND('Mapa final'!$H$16="Alta",'Mapa final'!$L$16="Catastrófico"),CONCATENATE("R",'Mapa final'!$A$16),"")</f>
        <v/>
      </c>
      <c r="AK14" s="655"/>
      <c r="AL14" s="655" t="str">
        <f>IF(AND('Mapa final'!$H$22="Alta",'Mapa final'!$L$22="Catastrófico"),CONCATENATE("R",'Mapa final'!$A$22),"")</f>
        <v/>
      </c>
      <c r="AM14" s="656"/>
      <c r="AN14" s="15"/>
      <c r="AO14" s="685" t="s">
        <v>564</v>
      </c>
      <c r="AP14" s="686"/>
      <c r="AQ14" s="686"/>
      <c r="AR14" s="686"/>
      <c r="AS14" s="686"/>
      <c r="AT14" s="68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05"/>
      <c r="C15" s="705"/>
      <c r="D15" s="706"/>
      <c r="E15" s="624"/>
      <c r="F15" s="625"/>
      <c r="G15" s="625"/>
      <c r="H15" s="625"/>
      <c r="I15" s="625"/>
      <c r="J15" s="649"/>
      <c r="K15" s="650"/>
      <c r="L15" s="650"/>
      <c r="M15" s="650"/>
      <c r="N15" s="650"/>
      <c r="O15" s="653"/>
      <c r="P15" s="649"/>
      <c r="Q15" s="650"/>
      <c r="R15" s="650"/>
      <c r="S15" s="650"/>
      <c r="T15" s="650"/>
      <c r="U15" s="653"/>
      <c r="V15" s="631"/>
      <c r="W15" s="632"/>
      <c r="X15" s="632"/>
      <c r="Y15" s="632"/>
      <c r="Z15" s="632"/>
      <c r="AA15" s="635"/>
      <c r="AB15" s="631"/>
      <c r="AC15" s="632"/>
      <c r="AD15" s="632"/>
      <c r="AE15" s="632"/>
      <c r="AF15" s="632"/>
      <c r="AG15" s="635"/>
      <c r="AH15" s="637"/>
      <c r="AI15" s="638"/>
      <c r="AJ15" s="638"/>
      <c r="AK15" s="638"/>
      <c r="AL15" s="638"/>
      <c r="AM15" s="641"/>
      <c r="AN15" s="15"/>
      <c r="AO15" s="688"/>
      <c r="AP15" s="689"/>
      <c r="AQ15" s="689"/>
      <c r="AR15" s="689"/>
      <c r="AS15" s="689"/>
      <c r="AT15" s="69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05"/>
      <c r="C16" s="705"/>
      <c r="D16" s="706"/>
      <c r="E16" s="624"/>
      <c r="F16" s="625"/>
      <c r="G16" s="625"/>
      <c r="H16" s="625"/>
      <c r="I16" s="625"/>
      <c r="J16" s="649" t="str">
        <f>IF(AND('Mapa final'!$H$28="Alta",'Mapa final'!$L$28="Leve"),CONCATENATE("R",'Mapa final'!$A$28),"")</f>
        <v/>
      </c>
      <c r="K16" s="650"/>
      <c r="L16" s="650" t="str">
        <f>IF(AND('Mapa final'!$H$34="Alta",'Mapa final'!$L$34="Leve"),CONCATENATE("R",'Mapa final'!$A$34),"")</f>
        <v/>
      </c>
      <c r="M16" s="650"/>
      <c r="N16" s="650" t="str">
        <f>IF(AND('Mapa final'!$H$40="Alta",'Mapa final'!$L$40="Leve"),CONCATENATE("R",'Mapa final'!$A$40),"")</f>
        <v/>
      </c>
      <c r="O16" s="653"/>
      <c r="P16" s="649" t="str">
        <f>IF(AND('Mapa final'!$H$28="Alta",'Mapa final'!$L$28="Menor"),CONCATENATE("R",'Mapa final'!$A$28),"")</f>
        <v/>
      </c>
      <c r="Q16" s="650"/>
      <c r="R16" s="650" t="str">
        <f>IF(AND('Mapa final'!$H$34="Alta",'Mapa final'!$L$34="Menor"),CONCATENATE("R",'Mapa final'!$A$34),"")</f>
        <v/>
      </c>
      <c r="S16" s="650"/>
      <c r="T16" s="650" t="str">
        <f>IF(AND('Mapa final'!$H$40="Alta",'Mapa final'!$L$40="Menor"),CONCATENATE("R",'Mapa final'!$A$40),"")</f>
        <v/>
      </c>
      <c r="U16" s="653"/>
      <c r="V16" s="631" t="str">
        <f>IF(AND('Mapa final'!$H$28="Alta",'Mapa final'!$L$28="Moderado"),CONCATENATE("R",'Mapa final'!$A$28),"")</f>
        <v/>
      </c>
      <c r="W16" s="632"/>
      <c r="X16" s="632" t="str">
        <f>IF(AND('Mapa final'!$H$34="Alta",'Mapa final'!$L$34="Moderado"),CONCATENATE("R",'Mapa final'!$A$34),"")</f>
        <v/>
      </c>
      <c r="Y16" s="632"/>
      <c r="Z16" s="632" t="str">
        <f>IF(AND('Mapa final'!$H$40="Alta",'Mapa final'!$L$40="Moderado"),CONCATENATE("R",'Mapa final'!$A$40),"")</f>
        <v/>
      </c>
      <c r="AA16" s="635"/>
      <c r="AB16" s="631" t="str">
        <f>IF(AND('Mapa final'!$H$28="Alta",'Mapa final'!$L$28="Mayor"),CONCATENATE("R",'Mapa final'!$A$28),"")</f>
        <v/>
      </c>
      <c r="AC16" s="632"/>
      <c r="AD16" s="632" t="str">
        <f>IF(AND('Mapa final'!$H$34="Alta",'Mapa final'!$L$34="Mayor"),CONCATENATE("R",'Mapa final'!$A$34),"")</f>
        <v/>
      </c>
      <c r="AE16" s="632"/>
      <c r="AF16" s="632" t="str">
        <f>IF(AND('Mapa final'!$H$40="Alta",'Mapa final'!$L$40="Mayor"),CONCATENATE("R",'Mapa final'!$A$40),"")</f>
        <v/>
      </c>
      <c r="AG16" s="635"/>
      <c r="AH16" s="637" t="str">
        <f>IF(AND('Mapa final'!$H$28="Alta",'Mapa final'!$L$28="Catastrófico"),CONCATENATE("R",'Mapa final'!$A$28),"")</f>
        <v/>
      </c>
      <c r="AI16" s="638"/>
      <c r="AJ16" s="638" t="str">
        <f>IF(AND('Mapa final'!$H$34="Alta",'Mapa final'!$L$34="Catastrófico"),CONCATENATE("R",'Mapa final'!$A$34),"")</f>
        <v/>
      </c>
      <c r="AK16" s="638"/>
      <c r="AL16" s="638" t="str">
        <f>IF(AND('Mapa final'!$H$40="Alta",'Mapa final'!$L$40="Catastrófico"),CONCATENATE("R",'Mapa final'!$A$40),"")</f>
        <v/>
      </c>
      <c r="AM16" s="641"/>
      <c r="AN16" s="15"/>
      <c r="AO16" s="688"/>
      <c r="AP16" s="689"/>
      <c r="AQ16" s="689"/>
      <c r="AR16" s="689"/>
      <c r="AS16" s="689"/>
      <c r="AT16" s="69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05"/>
      <c r="C17" s="705"/>
      <c r="D17" s="706"/>
      <c r="E17" s="624"/>
      <c r="F17" s="625"/>
      <c r="G17" s="625"/>
      <c r="H17" s="625"/>
      <c r="I17" s="625"/>
      <c r="J17" s="649"/>
      <c r="K17" s="650"/>
      <c r="L17" s="650"/>
      <c r="M17" s="650"/>
      <c r="N17" s="650"/>
      <c r="O17" s="653"/>
      <c r="P17" s="649"/>
      <c r="Q17" s="650"/>
      <c r="R17" s="650"/>
      <c r="S17" s="650"/>
      <c r="T17" s="650"/>
      <c r="U17" s="653"/>
      <c r="V17" s="631"/>
      <c r="W17" s="632"/>
      <c r="X17" s="632"/>
      <c r="Y17" s="632"/>
      <c r="Z17" s="632"/>
      <c r="AA17" s="635"/>
      <c r="AB17" s="631"/>
      <c r="AC17" s="632"/>
      <c r="AD17" s="632"/>
      <c r="AE17" s="632"/>
      <c r="AF17" s="632"/>
      <c r="AG17" s="635"/>
      <c r="AH17" s="637"/>
      <c r="AI17" s="638"/>
      <c r="AJ17" s="638"/>
      <c r="AK17" s="638"/>
      <c r="AL17" s="638"/>
      <c r="AM17" s="641"/>
      <c r="AN17" s="15"/>
      <c r="AO17" s="688"/>
      <c r="AP17" s="689"/>
      <c r="AQ17" s="689"/>
      <c r="AR17" s="689"/>
      <c r="AS17" s="689"/>
      <c r="AT17" s="6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05"/>
      <c r="C18" s="705"/>
      <c r="D18" s="706"/>
      <c r="E18" s="624"/>
      <c r="F18" s="625"/>
      <c r="G18" s="625"/>
      <c r="H18" s="625"/>
      <c r="I18" s="625"/>
      <c r="J18" s="649" t="str">
        <f>IF(AND('Mapa final'!$H$46="Alta",'Mapa final'!$L$46="Leve"),CONCATENATE("R",'Mapa final'!$A$46),"")</f>
        <v/>
      </c>
      <c r="K18" s="650"/>
      <c r="L18" s="650" t="str">
        <f>IF(AND('Mapa final'!$H$52="Alta",'Mapa final'!$L$52="Leve"),CONCATENATE("R",'Mapa final'!$A$52),"")</f>
        <v/>
      </c>
      <c r="M18" s="650"/>
      <c r="N18" s="650" t="str">
        <f>IF(AND('Mapa final'!$H$58="Alta",'Mapa final'!$L$58="Leve"),CONCATENATE("R",'Mapa final'!$A$58),"")</f>
        <v/>
      </c>
      <c r="O18" s="653"/>
      <c r="P18" s="649" t="str">
        <f>IF(AND('Mapa final'!$H$46="Alta",'Mapa final'!$L$46="Menor"),CONCATENATE("R",'Mapa final'!$A$46),"")</f>
        <v/>
      </c>
      <c r="Q18" s="650"/>
      <c r="R18" s="650" t="str">
        <f>IF(AND('Mapa final'!$H$52="Alta",'Mapa final'!$L$52="Menor"),CONCATENATE("R",'Mapa final'!$A$52),"")</f>
        <v/>
      </c>
      <c r="S18" s="650"/>
      <c r="T18" s="650" t="str">
        <f>IF(AND('Mapa final'!$H$58="Alta",'Mapa final'!$L$58="Menor"),CONCATENATE("R",'Mapa final'!$A$58),"")</f>
        <v/>
      </c>
      <c r="U18" s="653"/>
      <c r="V18" s="631" t="str">
        <f>IF(AND('Mapa final'!$H$46="Alta",'Mapa final'!$L$46="Moderado"),CONCATENATE("R",'Mapa final'!$A$46),"")</f>
        <v/>
      </c>
      <c r="W18" s="632"/>
      <c r="X18" s="632" t="str">
        <f>IF(AND('Mapa final'!$H$52="Alta",'Mapa final'!$L$52="Moderado"),CONCATENATE("R",'Mapa final'!$A$52),"")</f>
        <v/>
      </c>
      <c r="Y18" s="632"/>
      <c r="Z18" s="632" t="str">
        <f>IF(AND('Mapa final'!$H$58="Alta",'Mapa final'!$L$58="Moderado"),CONCATENATE("R",'Mapa final'!$A$58),"")</f>
        <v/>
      </c>
      <c r="AA18" s="635"/>
      <c r="AB18" s="631" t="str">
        <f>IF(AND('Mapa final'!$H$46="Alta",'Mapa final'!$L$46="Mayor"),CONCATENATE("R",'Mapa final'!$A$46),"")</f>
        <v/>
      </c>
      <c r="AC18" s="632"/>
      <c r="AD18" s="632" t="str">
        <f>IF(AND('Mapa final'!$H$52="Alta",'Mapa final'!$L$52="Mayor"),CONCATENATE("R",'Mapa final'!$A$52),"")</f>
        <v/>
      </c>
      <c r="AE18" s="632"/>
      <c r="AF18" s="632" t="str">
        <f>IF(AND('Mapa final'!$H$58="Alta",'Mapa final'!$L$58="Mayor"),CONCATENATE("R",'Mapa final'!$A$58),"")</f>
        <v/>
      </c>
      <c r="AG18" s="635"/>
      <c r="AH18" s="637" t="str">
        <f>IF(AND('Mapa final'!$H$46="Alta",'Mapa final'!$L$46="Catastrófico"),CONCATENATE("R",'Mapa final'!$A$46),"")</f>
        <v/>
      </c>
      <c r="AI18" s="638"/>
      <c r="AJ18" s="638" t="str">
        <f>IF(AND('Mapa final'!$H$52="Alta",'Mapa final'!$L$52="Catastrófico"),CONCATENATE("R",'Mapa final'!$A$52),"")</f>
        <v/>
      </c>
      <c r="AK18" s="638"/>
      <c r="AL18" s="638" t="str">
        <f>IF(AND('Mapa final'!$H$58="Alta",'Mapa final'!$L$58="Catastrófico"),CONCATENATE("R",'Mapa final'!$A$58),"")</f>
        <v/>
      </c>
      <c r="AM18" s="641"/>
      <c r="AN18" s="15"/>
      <c r="AO18" s="688"/>
      <c r="AP18" s="689"/>
      <c r="AQ18" s="689"/>
      <c r="AR18" s="689"/>
      <c r="AS18" s="689"/>
      <c r="AT18" s="6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05"/>
      <c r="C19" s="705"/>
      <c r="D19" s="706"/>
      <c r="E19" s="624"/>
      <c r="F19" s="625"/>
      <c r="G19" s="625"/>
      <c r="H19" s="625"/>
      <c r="I19" s="625"/>
      <c r="J19" s="649"/>
      <c r="K19" s="650"/>
      <c r="L19" s="650"/>
      <c r="M19" s="650"/>
      <c r="N19" s="650"/>
      <c r="O19" s="653"/>
      <c r="P19" s="649"/>
      <c r="Q19" s="650"/>
      <c r="R19" s="650"/>
      <c r="S19" s="650"/>
      <c r="T19" s="650"/>
      <c r="U19" s="653"/>
      <c r="V19" s="631"/>
      <c r="W19" s="632"/>
      <c r="X19" s="632"/>
      <c r="Y19" s="632"/>
      <c r="Z19" s="632"/>
      <c r="AA19" s="635"/>
      <c r="AB19" s="631"/>
      <c r="AC19" s="632"/>
      <c r="AD19" s="632"/>
      <c r="AE19" s="632"/>
      <c r="AF19" s="632"/>
      <c r="AG19" s="635"/>
      <c r="AH19" s="637"/>
      <c r="AI19" s="638"/>
      <c r="AJ19" s="638"/>
      <c r="AK19" s="638"/>
      <c r="AL19" s="638"/>
      <c r="AM19" s="641"/>
      <c r="AN19" s="15"/>
      <c r="AO19" s="688"/>
      <c r="AP19" s="689"/>
      <c r="AQ19" s="689"/>
      <c r="AR19" s="689"/>
      <c r="AS19" s="689"/>
      <c r="AT19" s="6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05"/>
      <c r="C20" s="705"/>
      <c r="D20" s="706"/>
      <c r="E20" s="624"/>
      <c r="F20" s="625"/>
      <c r="G20" s="625"/>
      <c r="H20" s="625"/>
      <c r="I20" s="625"/>
      <c r="J20" s="649" t="str">
        <f>IF(AND('Mapa final'!$H$64="Alta",'Mapa final'!$L$64="Leve"),CONCATENATE("R",'Mapa final'!$A$64),"")</f>
        <v/>
      </c>
      <c r="K20" s="650"/>
      <c r="L20" s="650" t="str">
        <f>IF(AND('Mapa final'!$H$70="Alta",'Mapa final'!$L$70="Leve"),CONCATENATE("R",'Mapa final'!$A$70),"")</f>
        <v/>
      </c>
      <c r="M20" s="650"/>
      <c r="N20" s="650" t="str">
        <f>IF(AND('Mapa final'!$H$76="Alta",'Mapa final'!$L$76="Leve"),CONCATENATE("R",'Mapa final'!$A$76),"")</f>
        <v/>
      </c>
      <c r="O20" s="653"/>
      <c r="P20" s="649" t="str">
        <f>IF(AND('Mapa final'!$H$64="Alta",'Mapa final'!$L$64="Menor"),CONCATENATE("R",'Mapa final'!$A$64),"")</f>
        <v/>
      </c>
      <c r="Q20" s="650"/>
      <c r="R20" s="650" t="str">
        <f>IF(AND('Mapa final'!$H$70="Alta",'Mapa final'!$L$70="Menor"),CONCATENATE("R",'Mapa final'!$A$70),"")</f>
        <v/>
      </c>
      <c r="S20" s="650"/>
      <c r="T20" s="650" t="str">
        <f>IF(AND('Mapa final'!$H$76="Alta",'Mapa final'!$L$76="Menor"),CONCATENATE("R",'Mapa final'!$A$76),"")</f>
        <v/>
      </c>
      <c r="U20" s="653"/>
      <c r="V20" s="631" t="str">
        <f>IF(AND('Mapa final'!$H$64="Alta",'Mapa final'!$L$64="Moderado"),CONCATENATE("R",'Mapa final'!$A$64),"")</f>
        <v/>
      </c>
      <c r="W20" s="632"/>
      <c r="X20" s="632" t="str">
        <f>IF(AND('Mapa final'!$H$70="Alta",'Mapa final'!$L$70="Moderado"),CONCATENATE("R",'Mapa final'!$A$70),"")</f>
        <v/>
      </c>
      <c r="Y20" s="632"/>
      <c r="Z20" s="632" t="str">
        <f>IF(AND('Mapa final'!$H$76="Alta",'Mapa final'!$L$76="Moderado"),CONCATENATE("R",'Mapa final'!$A$76),"")</f>
        <v/>
      </c>
      <c r="AA20" s="635"/>
      <c r="AB20" s="631" t="str">
        <f>IF(AND('Mapa final'!$H$64="Alta",'Mapa final'!$L$64="Mayor"),CONCATENATE("R",'Mapa final'!$A$64),"")</f>
        <v/>
      </c>
      <c r="AC20" s="632"/>
      <c r="AD20" s="632" t="str">
        <f>IF(AND('Mapa final'!$H$70="Alta",'Mapa final'!$L$70="Mayor"),CONCATENATE("R",'Mapa final'!$A$70),"")</f>
        <v/>
      </c>
      <c r="AE20" s="632"/>
      <c r="AF20" s="632" t="str">
        <f>IF(AND('Mapa final'!$H$76="Alta",'Mapa final'!$L$76="Mayor"),CONCATENATE("R",'Mapa final'!$A$76),"")</f>
        <v/>
      </c>
      <c r="AG20" s="635"/>
      <c r="AH20" s="637" t="str">
        <f>IF(AND('Mapa final'!$H$64="Alta",'Mapa final'!$L$64="Catastrófico"),CONCATENATE("R",'Mapa final'!$A$64),"")</f>
        <v/>
      </c>
      <c r="AI20" s="638"/>
      <c r="AJ20" s="638" t="str">
        <f>IF(AND('Mapa final'!$H$70="Alta",'Mapa final'!$L$70="Catastrófico"),CONCATENATE("R",'Mapa final'!$A$70),"")</f>
        <v/>
      </c>
      <c r="AK20" s="638"/>
      <c r="AL20" s="638" t="str">
        <f>IF(AND('Mapa final'!$H$76="Alta",'Mapa final'!$L$76="Catastrófico"),CONCATENATE("R",'Mapa final'!$A$76),"")</f>
        <v/>
      </c>
      <c r="AM20" s="641"/>
      <c r="AN20" s="15"/>
      <c r="AO20" s="688"/>
      <c r="AP20" s="689"/>
      <c r="AQ20" s="689"/>
      <c r="AR20" s="689"/>
      <c r="AS20" s="689"/>
      <c r="AT20" s="6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05"/>
      <c r="C21" s="705"/>
      <c r="D21" s="706"/>
      <c r="E21" s="627"/>
      <c r="F21" s="628"/>
      <c r="G21" s="628"/>
      <c r="H21" s="628"/>
      <c r="I21" s="628"/>
      <c r="J21" s="651"/>
      <c r="K21" s="652"/>
      <c r="L21" s="652"/>
      <c r="M21" s="652"/>
      <c r="N21" s="652"/>
      <c r="O21" s="654"/>
      <c r="P21" s="651"/>
      <c r="Q21" s="652"/>
      <c r="R21" s="652"/>
      <c r="S21" s="652"/>
      <c r="T21" s="652"/>
      <c r="U21" s="654"/>
      <c r="V21" s="633"/>
      <c r="W21" s="634"/>
      <c r="X21" s="634"/>
      <c r="Y21" s="634"/>
      <c r="Z21" s="634"/>
      <c r="AA21" s="636"/>
      <c r="AB21" s="633"/>
      <c r="AC21" s="634"/>
      <c r="AD21" s="634"/>
      <c r="AE21" s="634"/>
      <c r="AF21" s="634"/>
      <c r="AG21" s="636"/>
      <c r="AH21" s="639"/>
      <c r="AI21" s="640"/>
      <c r="AJ21" s="640"/>
      <c r="AK21" s="640"/>
      <c r="AL21" s="640"/>
      <c r="AM21" s="642"/>
      <c r="AN21" s="15"/>
      <c r="AO21" s="691"/>
      <c r="AP21" s="692"/>
      <c r="AQ21" s="692"/>
      <c r="AR21" s="692"/>
      <c r="AS21" s="692"/>
      <c r="AT21" s="69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05"/>
      <c r="C22" s="705"/>
      <c r="D22" s="706"/>
      <c r="E22" s="621" t="s">
        <v>565</v>
      </c>
      <c r="F22" s="622"/>
      <c r="G22" s="622"/>
      <c r="H22" s="622"/>
      <c r="I22" s="623"/>
      <c r="J22" s="657" t="str">
        <f>IF(AND('Mapa final'!$H$10="Media",'Mapa final'!$L$10="Leve"),CONCATENATE("R",'Mapa final'!$A$10),"")</f>
        <v/>
      </c>
      <c r="K22" s="658"/>
      <c r="L22" s="658" t="str">
        <f>IF(AND('Mapa final'!$H$16="Media",'Mapa final'!$L$16="Leve"),CONCATENATE("R",'Mapa final'!$A$16),"")</f>
        <v/>
      </c>
      <c r="M22" s="658"/>
      <c r="N22" s="658" t="str">
        <f>IF(AND('Mapa final'!$H$22="Media",'Mapa final'!$L$22="Leve"),CONCATENATE("R",'Mapa final'!$A$22),"")</f>
        <v/>
      </c>
      <c r="O22" s="659"/>
      <c r="P22" s="657" t="str">
        <f>IF(AND('Mapa final'!$H$10="Media",'Mapa final'!$L$10="Menor"),CONCATENATE("R",'Mapa final'!$A$10),"")</f>
        <v/>
      </c>
      <c r="Q22" s="658"/>
      <c r="R22" s="658" t="str">
        <f>IF(AND('Mapa final'!$H$16="Media",'Mapa final'!$L$16="Menor"),CONCATENATE("R",'Mapa final'!$A$16),"")</f>
        <v/>
      </c>
      <c r="S22" s="658"/>
      <c r="T22" s="658" t="str">
        <f>IF(AND('Mapa final'!$H$22="Media",'Mapa final'!$L$22="Menor"),CONCATENATE("R",'Mapa final'!$A$22),"")</f>
        <v/>
      </c>
      <c r="U22" s="659"/>
      <c r="V22" s="657" t="str">
        <f>IF(AND('Mapa final'!$H$10="Media",'Mapa final'!$L$10="Moderado"),CONCATENATE("R",'Mapa final'!$A$10),"")</f>
        <v/>
      </c>
      <c r="W22" s="658"/>
      <c r="X22" s="658" t="str">
        <f>IF(AND('Mapa final'!$H$16="Media",'Mapa final'!$L$16="Moderado"),CONCATENATE("R",'Mapa final'!$A$16),"")</f>
        <v/>
      </c>
      <c r="Y22" s="658"/>
      <c r="Z22" s="658" t="str">
        <f>IF(AND('Mapa final'!$H$22="Media",'Mapa final'!$L$22="Moderado"),CONCATENATE("R",'Mapa final'!$A$22),"")</f>
        <v/>
      </c>
      <c r="AA22" s="659"/>
      <c r="AB22" s="660" t="str">
        <f>IF(AND('Mapa final'!$H$10="Media",'Mapa final'!$L$10="Mayor"),CONCATENATE("R",'Mapa final'!$A$10),"")</f>
        <v/>
      </c>
      <c r="AC22" s="661"/>
      <c r="AD22" s="661" t="str">
        <f>IF(AND('Mapa final'!$H$16="Media",'Mapa final'!$L$16="Mayor"),CONCATENATE("R",'Mapa final'!$A$16),"")</f>
        <v/>
      </c>
      <c r="AE22" s="661"/>
      <c r="AF22" s="661" t="str">
        <f>IF(AND('Mapa final'!$H$22="Media",'Mapa final'!$L$22="Mayor"),CONCATENATE("R",'Mapa final'!$A$22),"")</f>
        <v/>
      </c>
      <c r="AG22" s="662"/>
      <c r="AH22" s="666" t="str">
        <f>IF(AND('Mapa final'!$H$10="Media",'Mapa final'!$L$10="Catastrófico"),CONCATENATE("R",'Mapa final'!$A$10),"")</f>
        <v/>
      </c>
      <c r="AI22" s="655"/>
      <c r="AJ22" s="655" t="str">
        <f>IF(AND('Mapa final'!$H$16="Media",'Mapa final'!$L$16="Catastrófico"),CONCATENATE("R",'Mapa final'!$A$16),"")</f>
        <v/>
      </c>
      <c r="AK22" s="655"/>
      <c r="AL22" s="655" t="str">
        <f>IF(AND('Mapa final'!$H$22="Media",'Mapa final'!$L$22="Catastrófico"),CONCATENATE("R",'Mapa final'!$A$22),"")</f>
        <v/>
      </c>
      <c r="AM22" s="656"/>
      <c r="AN22" s="15"/>
      <c r="AO22" s="676" t="s">
        <v>90</v>
      </c>
      <c r="AP22" s="677"/>
      <c r="AQ22" s="677"/>
      <c r="AR22" s="677"/>
      <c r="AS22" s="677"/>
      <c r="AT22" s="67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05"/>
      <c r="C23" s="705"/>
      <c r="D23" s="706"/>
      <c r="E23" s="624"/>
      <c r="F23" s="625"/>
      <c r="G23" s="625"/>
      <c r="H23" s="625"/>
      <c r="I23" s="626"/>
      <c r="J23" s="649"/>
      <c r="K23" s="650"/>
      <c r="L23" s="650"/>
      <c r="M23" s="650"/>
      <c r="N23" s="650"/>
      <c r="O23" s="653"/>
      <c r="P23" s="649"/>
      <c r="Q23" s="650"/>
      <c r="R23" s="650"/>
      <c r="S23" s="650"/>
      <c r="T23" s="650"/>
      <c r="U23" s="653"/>
      <c r="V23" s="649"/>
      <c r="W23" s="650"/>
      <c r="X23" s="650"/>
      <c r="Y23" s="650"/>
      <c r="Z23" s="650"/>
      <c r="AA23" s="653"/>
      <c r="AB23" s="631"/>
      <c r="AC23" s="632"/>
      <c r="AD23" s="632"/>
      <c r="AE23" s="632"/>
      <c r="AF23" s="632"/>
      <c r="AG23" s="635"/>
      <c r="AH23" s="637"/>
      <c r="AI23" s="638"/>
      <c r="AJ23" s="638"/>
      <c r="AK23" s="638"/>
      <c r="AL23" s="638"/>
      <c r="AM23" s="641"/>
      <c r="AN23" s="15"/>
      <c r="AO23" s="679"/>
      <c r="AP23" s="680"/>
      <c r="AQ23" s="680"/>
      <c r="AR23" s="680"/>
      <c r="AS23" s="680"/>
      <c r="AT23" s="68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05"/>
      <c r="C24" s="705"/>
      <c r="D24" s="706"/>
      <c r="E24" s="624"/>
      <c r="F24" s="625"/>
      <c r="G24" s="625"/>
      <c r="H24" s="625"/>
      <c r="I24" s="626"/>
      <c r="J24" s="649" t="str">
        <f>IF(AND('Mapa final'!$H$28="Media",'Mapa final'!$L$28="Leve"),CONCATENATE("R",'Mapa final'!$A$28),"")</f>
        <v/>
      </c>
      <c r="K24" s="650"/>
      <c r="L24" s="650" t="str">
        <f>IF(AND('Mapa final'!$H$34="Media",'Mapa final'!$L$34="Leve"),CONCATENATE("R",'Mapa final'!$A$34),"")</f>
        <v/>
      </c>
      <c r="M24" s="650"/>
      <c r="N24" s="650" t="str">
        <f>IF(AND('Mapa final'!$H$40="Media",'Mapa final'!$L$40="Leve"),CONCATENATE("R",'Mapa final'!$A$40),"")</f>
        <v/>
      </c>
      <c r="O24" s="653"/>
      <c r="P24" s="649" t="str">
        <f>IF(AND('Mapa final'!$H$28="Media",'Mapa final'!$L$28="Menor"),CONCATENATE("R",'Mapa final'!$A$28),"")</f>
        <v/>
      </c>
      <c r="Q24" s="650"/>
      <c r="R24" s="650" t="str">
        <f>IF(AND('Mapa final'!$H$34="Media",'Mapa final'!$L$34="Menor"),CONCATENATE("R",'Mapa final'!$A$34),"")</f>
        <v/>
      </c>
      <c r="S24" s="650"/>
      <c r="T24" s="650" t="str">
        <f>IF(AND('Mapa final'!$H$40="Media",'Mapa final'!$L$40="Menor"),CONCATENATE("R",'Mapa final'!$A$40),"")</f>
        <v/>
      </c>
      <c r="U24" s="653"/>
      <c r="V24" s="649" t="str">
        <f>IF(AND('Mapa final'!$H$28="Media",'Mapa final'!$L$28="Moderado"),CONCATENATE("R",'Mapa final'!$A$28),"")</f>
        <v/>
      </c>
      <c r="W24" s="650"/>
      <c r="X24" s="650" t="str">
        <f>IF(AND('Mapa final'!$H$34="Media",'Mapa final'!$L$34="Moderado"),CONCATENATE("R",'Mapa final'!$A$34),"")</f>
        <v/>
      </c>
      <c r="Y24" s="650"/>
      <c r="Z24" s="650" t="str">
        <f>IF(AND('Mapa final'!$H$40="Media",'Mapa final'!$L$40="Moderado"),CONCATENATE("R",'Mapa final'!$A$40),"")</f>
        <v/>
      </c>
      <c r="AA24" s="653"/>
      <c r="AB24" s="631" t="str">
        <f>IF(AND('Mapa final'!$H$28="Media",'Mapa final'!$L$28="Mayor"),CONCATENATE("R",'Mapa final'!$A$28),"")</f>
        <v/>
      </c>
      <c r="AC24" s="632"/>
      <c r="AD24" s="632" t="str">
        <f>IF(AND('Mapa final'!$H$34="Media",'Mapa final'!$L$34="Mayor"),CONCATENATE("R",'Mapa final'!$A$34),"")</f>
        <v/>
      </c>
      <c r="AE24" s="632"/>
      <c r="AF24" s="632" t="str">
        <f>IF(AND('Mapa final'!$H$40="Media",'Mapa final'!$L$40="Mayor"),CONCATENATE("R",'Mapa final'!$A$40),"")</f>
        <v/>
      </c>
      <c r="AG24" s="635"/>
      <c r="AH24" s="637" t="str">
        <f>IF(AND('Mapa final'!$H$28="Media",'Mapa final'!$L$28="Catastrófico"),CONCATENATE("R",'Mapa final'!$A$28),"")</f>
        <v/>
      </c>
      <c r="AI24" s="638"/>
      <c r="AJ24" s="638" t="str">
        <f>IF(AND('Mapa final'!$H$34="Media",'Mapa final'!$L$34="Catastrófico"),CONCATENATE("R",'Mapa final'!$A$34),"")</f>
        <v/>
      </c>
      <c r="AK24" s="638"/>
      <c r="AL24" s="638" t="str">
        <f>IF(AND('Mapa final'!$H$40="Media",'Mapa final'!$L$40="Catastrófico"),CONCATENATE("R",'Mapa final'!$A$40),"")</f>
        <v/>
      </c>
      <c r="AM24" s="641"/>
      <c r="AN24" s="15"/>
      <c r="AO24" s="679"/>
      <c r="AP24" s="680"/>
      <c r="AQ24" s="680"/>
      <c r="AR24" s="680"/>
      <c r="AS24" s="680"/>
      <c r="AT24" s="68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05"/>
      <c r="C25" s="705"/>
      <c r="D25" s="706"/>
      <c r="E25" s="624"/>
      <c r="F25" s="625"/>
      <c r="G25" s="625"/>
      <c r="H25" s="625"/>
      <c r="I25" s="626"/>
      <c r="J25" s="649"/>
      <c r="K25" s="650"/>
      <c r="L25" s="650"/>
      <c r="M25" s="650"/>
      <c r="N25" s="650"/>
      <c r="O25" s="653"/>
      <c r="P25" s="649"/>
      <c r="Q25" s="650"/>
      <c r="R25" s="650"/>
      <c r="S25" s="650"/>
      <c r="T25" s="650"/>
      <c r="U25" s="653"/>
      <c r="V25" s="649"/>
      <c r="W25" s="650"/>
      <c r="X25" s="650"/>
      <c r="Y25" s="650"/>
      <c r="Z25" s="650"/>
      <c r="AA25" s="653"/>
      <c r="AB25" s="631"/>
      <c r="AC25" s="632"/>
      <c r="AD25" s="632"/>
      <c r="AE25" s="632"/>
      <c r="AF25" s="632"/>
      <c r="AG25" s="635"/>
      <c r="AH25" s="637"/>
      <c r="AI25" s="638"/>
      <c r="AJ25" s="638"/>
      <c r="AK25" s="638"/>
      <c r="AL25" s="638"/>
      <c r="AM25" s="641"/>
      <c r="AN25" s="15"/>
      <c r="AO25" s="679"/>
      <c r="AP25" s="680"/>
      <c r="AQ25" s="680"/>
      <c r="AR25" s="680"/>
      <c r="AS25" s="680"/>
      <c r="AT25" s="68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05"/>
      <c r="C26" s="705"/>
      <c r="D26" s="706"/>
      <c r="E26" s="624"/>
      <c r="F26" s="625"/>
      <c r="G26" s="625"/>
      <c r="H26" s="625"/>
      <c r="I26" s="626"/>
      <c r="J26" s="649" t="str">
        <f>IF(AND('Mapa final'!$H$46="Media",'Mapa final'!$L$46="Leve"),CONCATENATE("R",'Mapa final'!$A$46),"")</f>
        <v/>
      </c>
      <c r="K26" s="650"/>
      <c r="L26" s="650" t="str">
        <f>IF(AND('Mapa final'!$H$52="Media",'Mapa final'!$L$52="Leve"),CONCATENATE("R",'Mapa final'!$A$52),"")</f>
        <v/>
      </c>
      <c r="M26" s="650"/>
      <c r="N26" s="650" t="str">
        <f>IF(AND('Mapa final'!$H$58="Media",'Mapa final'!$L$58="Leve"),CONCATENATE("R",'Mapa final'!$A$58),"")</f>
        <v/>
      </c>
      <c r="O26" s="653"/>
      <c r="P26" s="649" t="str">
        <f>IF(AND('Mapa final'!$H$46="Media",'Mapa final'!$L$46="Menor"),CONCATENATE("R",'Mapa final'!$A$46),"")</f>
        <v/>
      </c>
      <c r="Q26" s="650"/>
      <c r="R26" s="650" t="str">
        <f>IF(AND('Mapa final'!$H$52="Media",'Mapa final'!$L$52="Menor"),CONCATENATE("R",'Mapa final'!$A$52),"")</f>
        <v/>
      </c>
      <c r="S26" s="650"/>
      <c r="T26" s="650" t="str">
        <f>IF(AND('Mapa final'!$H$58="Media",'Mapa final'!$L$58="Menor"),CONCATENATE("R",'Mapa final'!$A$58),"")</f>
        <v/>
      </c>
      <c r="U26" s="653"/>
      <c r="V26" s="649" t="str">
        <f>IF(AND('Mapa final'!$H$46="Media",'Mapa final'!$L$46="Moderado"),CONCATENATE("R",'Mapa final'!$A$46),"")</f>
        <v/>
      </c>
      <c r="W26" s="650"/>
      <c r="X26" s="650" t="str">
        <f>IF(AND('Mapa final'!$H$52="Media",'Mapa final'!$L$52="Moderado"),CONCATENATE("R",'Mapa final'!$A$52),"")</f>
        <v/>
      </c>
      <c r="Y26" s="650"/>
      <c r="Z26" s="650" t="str">
        <f>IF(AND('Mapa final'!$H$58="Media",'Mapa final'!$L$58="Moderado"),CONCATENATE("R",'Mapa final'!$A$58),"")</f>
        <v/>
      </c>
      <c r="AA26" s="653"/>
      <c r="AB26" s="631" t="str">
        <f>IF(AND('Mapa final'!$H$46="Media",'Mapa final'!$L$46="Mayor"),CONCATENATE("R",'Mapa final'!$A$46),"")</f>
        <v/>
      </c>
      <c r="AC26" s="632"/>
      <c r="AD26" s="632" t="str">
        <f>IF(AND('Mapa final'!$H$52="Media",'Mapa final'!$L$52="Mayor"),CONCATENATE("R",'Mapa final'!$A$52),"")</f>
        <v/>
      </c>
      <c r="AE26" s="632"/>
      <c r="AF26" s="632" t="str">
        <f>IF(AND('Mapa final'!$H$58="Media",'Mapa final'!$L$58="Mayor"),CONCATENATE("R",'Mapa final'!$A$58),"")</f>
        <v/>
      </c>
      <c r="AG26" s="635"/>
      <c r="AH26" s="637" t="str">
        <f>IF(AND('Mapa final'!$H$46="Media",'Mapa final'!$L$46="Catastrófico"),CONCATENATE("R",'Mapa final'!$A$46),"")</f>
        <v/>
      </c>
      <c r="AI26" s="638"/>
      <c r="AJ26" s="638" t="str">
        <f>IF(AND('Mapa final'!$H$52="Media",'Mapa final'!$L$52="Catastrófico"),CONCATENATE("R",'Mapa final'!$A$52),"")</f>
        <v/>
      </c>
      <c r="AK26" s="638"/>
      <c r="AL26" s="638" t="str">
        <f>IF(AND('Mapa final'!$H$58="Media",'Mapa final'!$L$58="Catastrófico"),CONCATENATE("R",'Mapa final'!$A$58),"")</f>
        <v/>
      </c>
      <c r="AM26" s="641"/>
      <c r="AN26" s="15"/>
      <c r="AO26" s="679"/>
      <c r="AP26" s="680"/>
      <c r="AQ26" s="680"/>
      <c r="AR26" s="680"/>
      <c r="AS26" s="680"/>
      <c r="AT26" s="68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05"/>
      <c r="C27" s="705"/>
      <c r="D27" s="706"/>
      <c r="E27" s="624"/>
      <c r="F27" s="625"/>
      <c r="G27" s="625"/>
      <c r="H27" s="625"/>
      <c r="I27" s="626"/>
      <c r="J27" s="649"/>
      <c r="K27" s="650"/>
      <c r="L27" s="650"/>
      <c r="M27" s="650"/>
      <c r="N27" s="650"/>
      <c r="O27" s="653"/>
      <c r="P27" s="649"/>
      <c r="Q27" s="650"/>
      <c r="R27" s="650"/>
      <c r="S27" s="650"/>
      <c r="T27" s="650"/>
      <c r="U27" s="653"/>
      <c r="V27" s="649"/>
      <c r="W27" s="650"/>
      <c r="X27" s="650"/>
      <c r="Y27" s="650"/>
      <c r="Z27" s="650"/>
      <c r="AA27" s="653"/>
      <c r="AB27" s="631"/>
      <c r="AC27" s="632"/>
      <c r="AD27" s="632"/>
      <c r="AE27" s="632"/>
      <c r="AF27" s="632"/>
      <c r="AG27" s="635"/>
      <c r="AH27" s="637"/>
      <c r="AI27" s="638"/>
      <c r="AJ27" s="638"/>
      <c r="AK27" s="638"/>
      <c r="AL27" s="638"/>
      <c r="AM27" s="641"/>
      <c r="AN27" s="15"/>
      <c r="AO27" s="679"/>
      <c r="AP27" s="680"/>
      <c r="AQ27" s="680"/>
      <c r="AR27" s="680"/>
      <c r="AS27" s="680"/>
      <c r="AT27" s="68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05"/>
      <c r="C28" s="705"/>
      <c r="D28" s="706"/>
      <c r="E28" s="624"/>
      <c r="F28" s="625"/>
      <c r="G28" s="625"/>
      <c r="H28" s="625"/>
      <c r="I28" s="626"/>
      <c r="J28" s="649" t="str">
        <f>IF(AND('Mapa final'!$H$64="Media",'Mapa final'!$L$64="Leve"),CONCATENATE("R",'Mapa final'!$A$64),"")</f>
        <v/>
      </c>
      <c r="K28" s="650"/>
      <c r="L28" s="650" t="str">
        <f>IF(AND('Mapa final'!$H$70="Media",'Mapa final'!$L$70="Leve"),CONCATENATE("R",'Mapa final'!$A$70),"")</f>
        <v/>
      </c>
      <c r="M28" s="650"/>
      <c r="N28" s="650" t="str">
        <f>IF(AND('Mapa final'!$H$76="Media",'Mapa final'!$L$76="Leve"),CONCATENATE("R",'Mapa final'!$A$76),"")</f>
        <v/>
      </c>
      <c r="O28" s="653"/>
      <c r="P28" s="649" t="str">
        <f>IF(AND('Mapa final'!$H$64="Media",'Mapa final'!$L$64="Menor"),CONCATENATE("R",'Mapa final'!$A$64),"")</f>
        <v/>
      </c>
      <c r="Q28" s="650"/>
      <c r="R28" s="650" t="str">
        <f>IF(AND('Mapa final'!$H$70="Media",'Mapa final'!$L$70="Menor"),CONCATENATE("R",'Mapa final'!$A$70),"")</f>
        <v/>
      </c>
      <c r="S28" s="650"/>
      <c r="T28" s="650" t="str">
        <f>IF(AND('Mapa final'!$H$76="Media",'Mapa final'!$L$76="Menor"),CONCATENATE("R",'Mapa final'!$A$76),"")</f>
        <v/>
      </c>
      <c r="U28" s="653"/>
      <c r="V28" s="649" t="str">
        <f>IF(AND('Mapa final'!$H$64="Media",'Mapa final'!$L$64="Moderado"),CONCATENATE("R",'Mapa final'!$A$64),"")</f>
        <v/>
      </c>
      <c r="W28" s="650"/>
      <c r="X28" s="650" t="str">
        <f>IF(AND('Mapa final'!$H$70="Media",'Mapa final'!$L$70="Moderado"),CONCATENATE("R",'Mapa final'!$A$70),"")</f>
        <v/>
      </c>
      <c r="Y28" s="650"/>
      <c r="Z28" s="650" t="str">
        <f>IF(AND('Mapa final'!$H$76="Media",'Mapa final'!$L$76="Moderado"),CONCATENATE("R",'Mapa final'!$A$76),"")</f>
        <v/>
      </c>
      <c r="AA28" s="653"/>
      <c r="AB28" s="631" t="str">
        <f>IF(AND('Mapa final'!$H$64="Media",'Mapa final'!$L$64="Mayor"),CONCATENATE("R",'Mapa final'!$A$64),"")</f>
        <v/>
      </c>
      <c r="AC28" s="632"/>
      <c r="AD28" s="632" t="str">
        <f>IF(AND('Mapa final'!$H$70="Media",'Mapa final'!$L$70="Mayor"),CONCATENATE("R",'Mapa final'!$A$70),"")</f>
        <v/>
      </c>
      <c r="AE28" s="632"/>
      <c r="AF28" s="632" t="str">
        <f>IF(AND('Mapa final'!$H$76="Media",'Mapa final'!$L$76="Mayor"),CONCATENATE("R",'Mapa final'!$A$76),"")</f>
        <v/>
      </c>
      <c r="AG28" s="635"/>
      <c r="AH28" s="637" t="str">
        <f>IF(AND('Mapa final'!$H$64="Media",'Mapa final'!$L$64="Catastrófico"),CONCATENATE("R",'Mapa final'!$A$64),"")</f>
        <v/>
      </c>
      <c r="AI28" s="638"/>
      <c r="AJ28" s="638" t="str">
        <f>IF(AND('Mapa final'!$H$70="Media",'Mapa final'!$L$70="Catastrófico"),CONCATENATE("R",'Mapa final'!$A$70),"")</f>
        <v/>
      </c>
      <c r="AK28" s="638"/>
      <c r="AL28" s="638" t="str">
        <f>IF(AND('Mapa final'!$H$76="Media",'Mapa final'!$L$76="Catastrófico"),CONCATENATE("R",'Mapa final'!$A$76),"")</f>
        <v/>
      </c>
      <c r="AM28" s="641"/>
      <c r="AN28" s="15"/>
      <c r="AO28" s="679"/>
      <c r="AP28" s="680"/>
      <c r="AQ28" s="680"/>
      <c r="AR28" s="680"/>
      <c r="AS28" s="680"/>
      <c r="AT28" s="68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05"/>
      <c r="C29" s="705"/>
      <c r="D29" s="706"/>
      <c r="E29" s="627"/>
      <c r="F29" s="628"/>
      <c r="G29" s="628"/>
      <c r="H29" s="628"/>
      <c r="I29" s="629"/>
      <c r="J29" s="649"/>
      <c r="K29" s="650"/>
      <c r="L29" s="650"/>
      <c r="M29" s="650"/>
      <c r="N29" s="650"/>
      <c r="O29" s="653"/>
      <c r="P29" s="651"/>
      <c r="Q29" s="652"/>
      <c r="R29" s="652"/>
      <c r="S29" s="652"/>
      <c r="T29" s="652"/>
      <c r="U29" s="654"/>
      <c r="V29" s="651"/>
      <c r="W29" s="652"/>
      <c r="X29" s="652"/>
      <c r="Y29" s="652"/>
      <c r="Z29" s="652"/>
      <c r="AA29" s="654"/>
      <c r="AB29" s="633"/>
      <c r="AC29" s="634"/>
      <c r="AD29" s="634"/>
      <c r="AE29" s="634"/>
      <c r="AF29" s="634"/>
      <c r="AG29" s="636"/>
      <c r="AH29" s="639"/>
      <c r="AI29" s="640"/>
      <c r="AJ29" s="640"/>
      <c r="AK29" s="640"/>
      <c r="AL29" s="640"/>
      <c r="AM29" s="642"/>
      <c r="AN29" s="15"/>
      <c r="AO29" s="682"/>
      <c r="AP29" s="683"/>
      <c r="AQ29" s="683"/>
      <c r="AR29" s="683"/>
      <c r="AS29" s="683"/>
      <c r="AT29" s="68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05"/>
      <c r="C30" s="705"/>
      <c r="D30" s="706"/>
      <c r="E30" s="621" t="s">
        <v>566</v>
      </c>
      <c r="F30" s="622"/>
      <c r="G30" s="622"/>
      <c r="H30" s="622"/>
      <c r="I30" s="622"/>
      <c r="J30" s="663" t="str">
        <f>IF(AND('Mapa final'!$H$10="Baja",'Mapa final'!$L$10="Leve"),CONCATENATE("R",'Mapa final'!$A$10),"")</f>
        <v>R1</v>
      </c>
      <c r="K30" s="664"/>
      <c r="L30" s="664" t="str">
        <f>IF(AND('Mapa final'!$H$16="Baja",'Mapa final'!$L$16="Leve"),CONCATENATE("R",'Mapa final'!$A$16),"")</f>
        <v/>
      </c>
      <c r="M30" s="664"/>
      <c r="N30" s="664" t="str">
        <f>IF(AND('Mapa final'!$H$22="Baja",'Mapa final'!$L$22="Leve"),CONCATENATE("R",'Mapa final'!$A$22),"")</f>
        <v/>
      </c>
      <c r="O30" s="665"/>
      <c r="P30" s="658" t="str">
        <f>IF(AND('Mapa final'!$H$10="Baja",'Mapa final'!$L$10="Menor"),CONCATENATE("R",'Mapa final'!$A$10),"")</f>
        <v/>
      </c>
      <c r="Q30" s="658"/>
      <c r="R30" s="658" t="str">
        <f>IF(AND('Mapa final'!$H$16="Baja",'Mapa final'!$L$16="Menor"),CONCATENATE("R",'Mapa final'!$A$16),"")</f>
        <v/>
      </c>
      <c r="S30" s="658"/>
      <c r="T30" s="658" t="str">
        <f>IF(AND('Mapa final'!$H$22="Baja",'Mapa final'!$L$22="Menor"),CONCATENATE("R",'Mapa final'!$A$22),"")</f>
        <v/>
      </c>
      <c r="U30" s="659"/>
      <c r="V30" s="657" t="str">
        <f>IF(AND('Mapa final'!$H$10="Baja",'Mapa final'!$L$10="Moderado"),CONCATENATE("R",'Mapa final'!$A$10),"")</f>
        <v/>
      </c>
      <c r="W30" s="658"/>
      <c r="X30" s="658" t="str">
        <f>IF(AND('Mapa final'!$H$16="Baja",'Mapa final'!$L$16="Moderado"),CONCATENATE("R",'Mapa final'!$A$16),"")</f>
        <v/>
      </c>
      <c r="Y30" s="658"/>
      <c r="Z30" s="658" t="str">
        <f>IF(AND('Mapa final'!$H$22="Baja",'Mapa final'!$L$22="Moderado"),CONCATENATE("R",'Mapa final'!$A$22),"")</f>
        <v/>
      </c>
      <c r="AA30" s="659"/>
      <c r="AB30" s="660" t="str">
        <f>IF(AND('Mapa final'!$H$10="Baja",'Mapa final'!$L$10="Mayor"),CONCATENATE("R",'Mapa final'!$A$10),"")</f>
        <v/>
      </c>
      <c r="AC30" s="661"/>
      <c r="AD30" s="661" t="str">
        <f>IF(AND('Mapa final'!$H$16="Baja",'Mapa final'!$L$16="Mayor"),CONCATENATE("R",'Mapa final'!$A$16),"")</f>
        <v/>
      </c>
      <c r="AE30" s="661"/>
      <c r="AF30" s="661" t="str">
        <f>IF(AND('Mapa final'!$H$22="Baja",'Mapa final'!$L$22="Mayor"),CONCATENATE("R",'Mapa final'!$A$22),"")</f>
        <v/>
      </c>
      <c r="AG30" s="662"/>
      <c r="AH30" s="666" t="str">
        <f>IF(AND('Mapa final'!$H$10="Baja",'Mapa final'!$L$10="Catastrófico"),CONCATENATE("R",'Mapa final'!$A$10),"")</f>
        <v/>
      </c>
      <c r="AI30" s="655"/>
      <c r="AJ30" s="655" t="str">
        <f>IF(AND('Mapa final'!$H$16="Baja",'Mapa final'!$L$16="Catastrófico"),CONCATENATE("R",'Mapa final'!$A$16),"")</f>
        <v/>
      </c>
      <c r="AK30" s="655"/>
      <c r="AL30" s="655" t="str">
        <f>IF(AND('Mapa final'!$H$22="Baja",'Mapa final'!$L$22="Catastrófico"),CONCATENATE("R",'Mapa final'!$A$22),"")</f>
        <v/>
      </c>
      <c r="AM30" s="656"/>
      <c r="AN30" s="15"/>
      <c r="AO30" s="667" t="s">
        <v>567</v>
      </c>
      <c r="AP30" s="668"/>
      <c r="AQ30" s="668"/>
      <c r="AR30" s="668"/>
      <c r="AS30" s="668"/>
      <c r="AT30" s="66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05"/>
      <c r="C31" s="705"/>
      <c r="D31" s="706"/>
      <c r="E31" s="624"/>
      <c r="F31" s="625"/>
      <c r="G31" s="625"/>
      <c r="H31" s="625"/>
      <c r="I31" s="625"/>
      <c r="J31" s="643"/>
      <c r="K31" s="644"/>
      <c r="L31" s="644"/>
      <c r="M31" s="644"/>
      <c r="N31" s="644"/>
      <c r="O31" s="647"/>
      <c r="P31" s="650"/>
      <c r="Q31" s="650"/>
      <c r="R31" s="650"/>
      <c r="S31" s="650"/>
      <c r="T31" s="650"/>
      <c r="U31" s="653"/>
      <c r="V31" s="649"/>
      <c r="W31" s="650"/>
      <c r="X31" s="650"/>
      <c r="Y31" s="650"/>
      <c r="Z31" s="650"/>
      <c r="AA31" s="653"/>
      <c r="AB31" s="631"/>
      <c r="AC31" s="632"/>
      <c r="AD31" s="632"/>
      <c r="AE31" s="632"/>
      <c r="AF31" s="632"/>
      <c r="AG31" s="635"/>
      <c r="AH31" s="637"/>
      <c r="AI31" s="638"/>
      <c r="AJ31" s="638"/>
      <c r="AK31" s="638"/>
      <c r="AL31" s="638"/>
      <c r="AM31" s="641"/>
      <c r="AN31" s="15"/>
      <c r="AO31" s="670"/>
      <c r="AP31" s="671"/>
      <c r="AQ31" s="671"/>
      <c r="AR31" s="671"/>
      <c r="AS31" s="671"/>
      <c r="AT31" s="6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05"/>
      <c r="C32" s="705"/>
      <c r="D32" s="706"/>
      <c r="E32" s="624"/>
      <c r="F32" s="625"/>
      <c r="G32" s="625"/>
      <c r="H32" s="625"/>
      <c r="I32" s="625"/>
      <c r="J32" s="643" t="str">
        <f>IF(AND('Mapa final'!$H$28="Baja",'Mapa final'!$L$28="Leve"),CONCATENATE("R",'Mapa final'!$A$28),"")</f>
        <v/>
      </c>
      <c r="K32" s="644"/>
      <c r="L32" s="644" t="str">
        <f>IF(AND('Mapa final'!$H$34="Baja",'Mapa final'!$L$34="Leve"),CONCATENATE("R",'Mapa final'!$A$34),"")</f>
        <v/>
      </c>
      <c r="M32" s="644"/>
      <c r="N32" s="644" t="str">
        <f>IF(AND('Mapa final'!$H$40="Baja",'Mapa final'!$L$40="Leve"),CONCATENATE("R",'Mapa final'!$A$40),"")</f>
        <v/>
      </c>
      <c r="O32" s="647"/>
      <c r="P32" s="650" t="str">
        <f>IF(AND('Mapa final'!$H$28="Baja",'Mapa final'!$L$28="Menor"),CONCATENATE("R",'Mapa final'!$A$28),"")</f>
        <v/>
      </c>
      <c r="Q32" s="650"/>
      <c r="R32" s="650" t="str">
        <f>IF(AND('Mapa final'!$H$34="Baja",'Mapa final'!$L$34="Menor"),CONCATENATE("R",'Mapa final'!$A$34),"")</f>
        <v/>
      </c>
      <c r="S32" s="650"/>
      <c r="T32" s="650" t="str">
        <f>IF(AND('Mapa final'!$H$40="Baja",'Mapa final'!$L$40="Menor"),CONCATENATE("R",'Mapa final'!$A$40),"")</f>
        <v/>
      </c>
      <c r="U32" s="653"/>
      <c r="V32" s="649" t="str">
        <f>IF(AND('Mapa final'!$H$28="Baja",'Mapa final'!$L$28="Moderado"),CONCATENATE("R",'Mapa final'!$A$28),"")</f>
        <v/>
      </c>
      <c r="W32" s="650"/>
      <c r="X32" s="650" t="str">
        <f>IF(AND('Mapa final'!$H$34="Baja",'Mapa final'!$L$34="Moderado"),CONCATENATE("R",'Mapa final'!$A$34),"")</f>
        <v/>
      </c>
      <c r="Y32" s="650"/>
      <c r="Z32" s="650" t="str">
        <f>IF(AND('Mapa final'!$H$40="Baja",'Mapa final'!$L$40="Moderado"),CONCATENATE("R",'Mapa final'!$A$40),"")</f>
        <v/>
      </c>
      <c r="AA32" s="653"/>
      <c r="AB32" s="631" t="str">
        <f>IF(AND('Mapa final'!$H$28="Baja",'Mapa final'!$L$28="Mayor"),CONCATENATE("R",'Mapa final'!$A$28),"")</f>
        <v/>
      </c>
      <c r="AC32" s="632"/>
      <c r="AD32" s="632" t="str">
        <f>IF(AND('Mapa final'!$H$34="Baja",'Mapa final'!$L$34="Mayor"),CONCATENATE("R",'Mapa final'!$A$34),"")</f>
        <v/>
      </c>
      <c r="AE32" s="632"/>
      <c r="AF32" s="632" t="str">
        <f>IF(AND('Mapa final'!$H$40="Baja",'Mapa final'!$L$40="Mayor"),CONCATENATE("R",'Mapa final'!$A$40),"")</f>
        <v/>
      </c>
      <c r="AG32" s="635"/>
      <c r="AH32" s="637" t="str">
        <f>IF(AND('Mapa final'!$H$28="Baja",'Mapa final'!$L$28="Catastrófico"),CONCATENATE("R",'Mapa final'!$A$28),"")</f>
        <v/>
      </c>
      <c r="AI32" s="638"/>
      <c r="AJ32" s="638" t="str">
        <f>IF(AND('Mapa final'!$H$34="Baja",'Mapa final'!$L$34="Catastrófico"),CONCATENATE("R",'Mapa final'!$A$34),"")</f>
        <v/>
      </c>
      <c r="AK32" s="638"/>
      <c r="AL32" s="638" t="str">
        <f>IF(AND('Mapa final'!$H$40="Baja",'Mapa final'!$L$40="Catastrófico"),CONCATENATE("R",'Mapa final'!$A$40),"")</f>
        <v/>
      </c>
      <c r="AM32" s="641"/>
      <c r="AN32" s="15"/>
      <c r="AO32" s="670"/>
      <c r="AP32" s="671"/>
      <c r="AQ32" s="671"/>
      <c r="AR32" s="671"/>
      <c r="AS32" s="671"/>
      <c r="AT32" s="6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05"/>
      <c r="C33" s="705"/>
      <c r="D33" s="706"/>
      <c r="E33" s="624"/>
      <c r="F33" s="625"/>
      <c r="G33" s="625"/>
      <c r="H33" s="625"/>
      <c r="I33" s="625"/>
      <c r="J33" s="643"/>
      <c r="K33" s="644"/>
      <c r="L33" s="644"/>
      <c r="M33" s="644"/>
      <c r="N33" s="644"/>
      <c r="O33" s="647"/>
      <c r="P33" s="650"/>
      <c r="Q33" s="650"/>
      <c r="R33" s="650"/>
      <c r="S33" s="650"/>
      <c r="T33" s="650"/>
      <c r="U33" s="653"/>
      <c r="V33" s="649"/>
      <c r="W33" s="650"/>
      <c r="X33" s="650"/>
      <c r="Y33" s="650"/>
      <c r="Z33" s="650"/>
      <c r="AA33" s="653"/>
      <c r="AB33" s="631"/>
      <c r="AC33" s="632"/>
      <c r="AD33" s="632"/>
      <c r="AE33" s="632"/>
      <c r="AF33" s="632"/>
      <c r="AG33" s="635"/>
      <c r="AH33" s="637"/>
      <c r="AI33" s="638"/>
      <c r="AJ33" s="638"/>
      <c r="AK33" s="638"/>
      <c r="AL33" s="638"/>
      <c r="AM33" s="641"/>
      <c r="AN33" s="15"/>
      <c r="AO33" s="670"/>
      <c r="AP33" s="671"/>
      <c r="AQ33" s="671"/>
      <c r="AR33" s="671"/>
      <c r="AS33" s="671"/>
      <c r="AT33" s="6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05"/>
      <c r="C34" s="705"/>
      <c r="D34" s="706"/>
      <c r="E34" s="624"/>
      <c r="F34" s="625"/>
      <c r="G34" s="625"/>
      <c r="H34" s="625"/>
      <c r="I34" s="625"/>
      <c r="J34" s="643" t="str">
        <f>IF(AND('Mapa final'!$H$46="Baja",'Mapa final'!$L$46="Leve"),CONCATENATE("R",'Mapa final'!$A$46),"")</f>
        <v/>
      </c>
      <c r="K34" s="644"/>
      <c r="L34" s="644" t="str">
        <f>IF(AND('Mapa final'!$H$52="Baja",'Mapa final'!$L$52="Leve"),CONCATENATE("R",'Mapa final'!$A$52),"")</f>
        <v/>
      </c>
      <c r="M34" s="644"/>
      <c r="N34" s="644" t="str">
        <f>IF(AND('Mapa final'!$H$58="Baja",'Mapa final'!$L$58="Leve"),CONCATENATE("R",'Mapa final'!$A$58),"")</f>
        <v/>
      </c>
      <c r="O34" s="647"/>
      <c r="P34" s="650" t="str">
        <f>IF(AND('Mapa final'!$H$46="Baja",'Mapa final'!$L$46="Menor"),CONCATENATE("R",'Mapa final'!$A$46),"")</f>
        <v/>
      </c>
      <c r="Q34" s="650"/>
      <c r="R34" s="650" t="str">
        <f>IF(AND('Mapa final'!$H$52="Baja",'Mapa final'!$L$52="Menor"),CONCATENATE("R",'Mapa final'!$A$52),"")</f>
        <v/>
      </c>
      <c r="S34" s="650"/>
      <c r="T34" s="650" t="str">
        <f>IF(AND('Mapa final'!$H$58="Baja",'Mapa final'!$L$58="Menor"),CONCATENATE("R",'Mapa final'!$A$58),"")</f>
        <v/>
      </c>
      <c r="U34" s="653"/>
      <c r="V34" s="649" t="str">
        <f>IF(AND('Mapa final'!$H$46="Baja",'Mapa final'!$L$46="Moderado"),CONCATENATE("R",'Mapa final'!$A$46),"")</f>
        <v/>
      </c>
      <c r="W34" s="650"/>
      <c r="X34" s="650" t="str">
        <f>IF(AND('Mapa final'!$H$52="Baja",'Mapa final'!$L$52="Moderado"),CONCATENATE("R",'Mapa final'!$A$52),"")</f>
        <v/>
      </c>
      <c r="Y34" s="650"/>
      <c r="Z34" s="650" t="str">
        <f>IF(AND('Mapa final'!$H$58="Baja",'Mapa final'!$L$58="Moderado"),CONCATENATE("R",'Mapa final'!$A$58),"")</f>
        <v/>
      </c>
      <c r="AA34" s="653"/>
      <c r="AB34" s="631" t="str">
        <f>IF(AND('Mapa final'!$H$46="Baja",'Mapa final'!$L$46="Mayor"),CONCATENATE("R",'Mapa final'!$A$46),"")</f>
        <v/>
      </c>
      <c r="AC34" s="632"/>
      <c r="AD34" s="632" t="str">
        <f>IF(AND('Mapa final'!$H$52="Baja",'Mapa final'!$L$52="Mayor"),CONCATENATE("R",'Mapa final'!$A$52),"")</f>
        <v/>
      </c>
      <c r="AE34" s="632"/>
      <c r="AF34" s="632" t="str">
        <f>IF(AND('Mapa final'!$H$58="Baja",'Mapa final'!$L$58="Mayor"),CONCATENATE("R",'Mapa final'!$A$58),"")</f>
        <v/>
      </c>
      <c r="AG34" s="635"/>
      <c r="AH34" s="637" t="str">
        <f>IF(AND('Mapa final'!$H$46="Baja",'Mapa final'!$L$46="Catastrófico"),CONCATENATE("R",'Mapa final'!$A$46),"")</f>
        <v/>
      </c>
      <c r="AI34" s="638"/>
      <c r="AJ34" s="638" t="str">
        <f>IF(AND('Mapa final'!$H$52="Baja",'Mapa final'!$L$52="Catastrófico"),CONCATENATE("R",'Mapa final'!$A$52),"")</f>
        <v/>
      </c>
      <c r="AK34" s="638"/>
      <c r="AL34" s="638" t="str">
        <f>IF(AND('Mapa final'!$H$58="Baja",'Mapa final'!$L$58="Catastrófico"),CONCATENATE("R",'Mapa final'!$A$58),"")</f>
        <v/>
      </c>
      <c r="AM34" s="641"/>
      <c r="AN34" s="15"/>
      <c r="AO34" s="670"/>
      <c r="AP34" s="671"/>
      <c r="AQ34" s="671"/>
      <c r="AR34" s="671"/>
      <c r="AS34" s="671"/>
      <c r="AT34" s="6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05"/>
      <c r="C35" s="705"/>
      <c r="D35" s="706"/>
      <c r="E35" s="624"/>
      <c r="F35" s="625"/>
      <c r="G35" s="625"/>
      <c r="H35" s="625"/>
      <c r="I35" s="625"/>
      <c r="J35" s="643"/>
      <c r="K35" s="644"/>
      <c r="L35" s="644"/>
      <c r="M35" s="644"/>
      <c r="N35" s="644"/>
      <c r="O35" s="647"/>
      <c r="P35" s="650"/>
      <c r="Q35" s="650"/>
      <c r="R35" s="650"/>
      <c r="S35" s="650"/>
      <c r="T35" s="650"/>
      <c r="U35" s="653"/>
      <c r="V35" s="649"/>
      <c r="W35" s="650"/>
      <c r="X35" s="650"/>
      <c r="Y35" s="650"/>
      <c r="Z35" s="650"/>
      <c r="AA35" s="653"/>
      <c r="AB35" s="631"/>
      <c r="AC35" s="632"/>
      <c r="AD35" s="632"/>
      <c r="AE35" s="632"/>
      <c r="AF35" s="632"/>
      <c r="AG35" s="635"/>
      <c r="AH35" s="637"/>
      <c r="AI35" s="638"/>
      <c r="AJ35" s="638"/>
      <c r="AK35" s="638"/>
      <c r="AL35" s="638"/>
      <c r="AM35" s="641"/>
      <c r="AN35" s="15"/>
      <c r="AO35" s="670"/>
      <c r="AP35" s="671"/>
      <c r="AQ35" s="671"/>
      <c r="AR35" s="671"/>
      <c r="AS35" s="671"/>
      <c r="AT35" s="67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05"/>
      <c r="C36" s="705"/>
      <c r="D36" s="706"/>
      <c r="E36" s="624"/>
      <c r="F36" s="625"/>
      <c r="G36" s="625"/>
      <c r="H36" s="625"/>
      <c r="I36" s="625"/>
      <c r="J36" s="643" t="str">
        <f>IF(AND('Mapa final'!$H$64="Baja",'Mapa final'!$L$64="Leve"),CONCATENATE("R",'Mapa final'!$A$64),"")</f>
        <v/>
      </c>
      <c r="K36" s="644"/>
      <c r="L36" s="644" t="str">
        <f>IF(AND('Mapa final'!$H$70="Baja",'Mapa final'!$L$70="Leve"),CONCATENATE("R",'Mapa final'!$A$70),"")</f>
        <v/>
      </c>
      <c r="M36" s="644"/>
      <c r="N36" s="644" t="str">
        <f>IF(AND('Mapa final'!$H$76="Baja",'Mapa final'!$L$76="Leve"),CONCATENATE("R",'Mapa final'!$A$76),"")</f>
        <v/>
      </c>
      <c r="O36" s="647"/>
      <c r="P36" s="650" t="str">
        <f>IF(AND('Mapa final'!$H$64="Baja",'Mapa final'!$L$64="Menor"),CONCATENATE("R",'Mapa final'!$A$64),"")</f>
        <v/>
      </c>
      <c r="Q36" s="650"/>
      <c r="R36" s="650" t="str">
        <f>IF(AND('Mapa final'!$H$70="Baja",'Mapa final'!$L$70="Menor"),CONCATENATE("R",'Mapa final'!$A$70),"")</f>
        <v/>
      </c>
      <c r="S36" s="650"/>
      <c r="T36" s="650" t="str">
        <f>IF(AND('Mapa final'!$H$76="Baja",'Mapa final'!$L$76="Menor"),CONCATENATE("R",'Mapa final'!$A$76),"")</f>
        <v/>
      </c>
      <c r="U36" s="653"/>
      <c r="V36" s="649" t="str">
        <f>IF(AND('Mapa final'!$H$64="Baja",'Mapa final'!$L$64="Moderado"),CONCATENATE("R",'Mapa final'!$A$64),"")</f>
        <v/>
      </c>
      <c r="W36" s="650"/>
      <c r="X36" s="650" t="str">
        <f>IF(AND('Mapa final'!$H$70="Baja",'Mapa final'!$L$70="Moderado"),CONCATENATE("R",'Mapa final'!$A$70),"")</f>
        <v/>
      </c>
      <c r="Y36" s="650"/>
      <c r="Z36" s="650" t="str">
        <f>IF(AND('Mapa final'!$H$76="Baja",'Mapa final'!$L$76="Moderado"),CONCATENATE("R",'Mapa final'!$A$76),"")</f>
        <v/>
      </c>
      <c r="AA36" s="653"/>
      <c r="AB36" s="631" t="str">
        <f>IF(AND('Mapa final'!$H$64="Baja",'Mapa final'!$L$64="Mayor"),CONCATENATE("R",'Mapa final'!$A$64),"")</f>
        <v/>
      </c>
      <c r="AC36" s="632"/>
      <c r="AD36" s="632" t="str">
        <f>IF(AND('Mapa final'!$H$70="Baja",'Mapa final'!$L$70="Mayor"),CONCATENATE("R",'Mapa final'!$A$70),"")</f>
        <v/>
      </c>
      <c r="AE36" s="632"/>
      <c r="AF36" s="632" t="str">
        <f>IF(AND('Mapa final'!$H$76="Baja",'Mapa final'!$L$76="Mayor"),CONCATENATE("R",'Mapa final'!$A$76),"")</f>
        <v/>
      </c>
      <c r="AG36" s="635"/>
      <c r="AH36" s="637" t="str">
        <f>IF(AND('Mapa final'!$H$64="Baja",'Mapa final'!$L$64="Catastrófico"),CONCATENATE("R",'Mapa final'!$A$64),"")</f>
        <v/>
      </c>
      <c r="AI36" s="638"/>
      <c r="AJ36" s="638" t="str">
        <f>IF(AND('Mapa final'!$H$70="Baja",'Mapa final'!$L$70="Catastrófico"),CONCATENATE("R",'Mapa final'!$A$70),"")</f>
        <v/>
      </c>
      <c r="AK36" s="638"/>
      <c r="AL36" s="638" t="str">
        <f>IF(AND('Mapa final'!$H$76="Baja",'Mapa final'!$L$76="Catastrófico"),CONCATENATE("R",'Mapa final'!$A$76),"")</f>
        <v/>
      </c>
      <c r="AM36" s="641"/>
      <c r="AN36" s="15"/>
      <c r="AO36" s="670"/>
      <c r="AP36" s="671"/>
      <c r="AQ36" s="671"/>
      <c r="AR36" s="671"/>
      <c r="AS36" s="671"/>
      <c r="AT36" s="67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05"/>
      <c r="C37" s="705"/>
      <c r="D37" s="706"/>
      <c r="E37" s="627"/>
      <c r="F37" s="628"/>
      <c r="G37" s="628"/>
      <c r="H37" s="628"/>
      <c r="I37" s="628"/>
      <c r="J37" s="645"/>
      <c r="K37" s="646"/>
      <c r="L37" s="646"/>
      <c r="M37" s="646"/>
      <c r="N37" s="646"/>
      <c r="O37" s="648"/>
      <c r="P37" s="652"/>
      <c r="Q37" s="652"/>
      <c r="R37" s="652"/>
      <c r="S37" s="652"/>
      <c r="T37" s="652"/>
      <c r="U37" s="654"/>
      <c r="V37" s="651"/>
      <c r="W37" s="652"/>
      <c r="X37" s="652"/>
      <c r="Y37" s="652"/>
      <c r="Z37" s="652"/>
      <c r="AA37" s="654"/>
      <c r="AB37" s="633"/>
      <c r="AC37" s="634"/>
      <c r="AD37" s="634"/>
      <c r="AE37" s="634"/>
      <c r="AF37" s="634"/>
      <c r="AG37" s="636"/>
      <c r="AH37" s="639"/>
      <c r="AI37" s="640"/>
      <c r="AJ37" s="640"/>
      <c r="AK37" s="640"/>
      <c r="AL37" s="640"/>
      <c r="AM37" s="642"/>
      <c r="AN37" s="15"/>
      <c r="AO37" s="673"/>
      <c r="AP37" s="674"/>
      <c r="AQ37" s="674"/>
      <c r="AR37" s="674"/>
      <c r="AS37" s="674"/>
      <c r="AT37" s="67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05"/>
      <c r="C38" s="705"/>
      <c r="D38" s="706"/>
      <c r="E38" s="621" t="s">
        <v>568</v>
      </c>
      <c r="F38" s="622"/>
      <c r="G38" s="622"/>
      <c r="H38" s="622"/>
      <c r="I38" s="623"/>
      <c r="J38" s="663" t="str">
        <f>IF(AND('Mapa final'!$H$10="Muy Baja",'Mapa final'!$L$10="Leve"),CONCATENATE("R",'Mapa final'!$A$10),"")</f>
        <v/>
      </c>
      <c r="K38" s="664"/>
      <c r="L38" s="664" t="str">
        <f>IF(AND('Mapa final'!$H$16="Muy Baja",'Mapa final'!$L$16="Leve"),CONCATENATE("R",'Mapa final'!$A$16),"")</f>
        <v/>
      </c>
      <c r="M38" s="664"/>
      <c r="N38" s="664" t="str">
        <f>IF(AND('Mapa final'!$H$22="Muy Baja",'Mapa final'!$L$22="Leve"),CONCATENATE("R",'Mapa final'!$A$22),"")</f>
        <v/>
      </c>
      <c r="O38" s="665"/>
      <c r="P38" s="663" t="str">
        <f>IF(AND('Mapa final'!$H$10="Muy Baja",'Mapa final'!$L$10="Menor"),CONCATENATE("R",'Mapa final'!$A$10),"")</f>
        <v/>
      </c>
      <c r="Q38" s="664"/>
      <c r="R38" s="664" t="str">
        <f>IF(AND('Mapa final'!$H$16="Muy Baja",'Mapa final'!$L$16="Menor"),CONCATENATE("R",'Mapa final'!$A$16),"")</f>
        <v/>
      </c>
      <c r="S38" s="664"/>
      <c r="T38" s="664" t="str">
        <f>IF(AND('Mapa final'!$H$22="Muy Baja",'Mapa final'!$L$22="Menor"),CONCATENATE("R",'Mapa final'!$A$22),"")</f>
        <v/>
      </c>
      <c r="U38" s="665"/>
      <c r="V38" s="657" t="str">
        <f>IF(AND('Mapa final'!$H$10="Muy Baja",'Mapa final'!$L$10="Moderado"),CONCATENATE("R",'Mapa final'!$A$10),"")</f>
        <v/>
      </c>
      <c r="W38" s="658"/>
      <c r="X38" s="658" t="str">
        <f>IF(AND('Mapa final'!$H$16="Muy Baja",'Mapa final'!$L$16="Moderado"),CONCATENATE("R",'Mapa final'!$A$16),"")</f>
        <v/>
      </c>
      <c r="Y38" s="658"/>
      <c r="Z38" s="658" t="str">
        <f>IF(AND('Mapa final'!$H$22="Muy Baja",'Mapa final'!$L$22="Moderado"),CONCATENATE("R",'Mapa final'!$A$22),"")</f>
        <v/>
      </c>
      <c r="AA38" s="659"/>
      <c r="AB38" s="660" t="str">
        <f>IF(AND('Mapa final'!$H$10="Muy Baja",'Mapa final'!$L$10="Mayor"),CONCATENATE("R",'Mapa final'!$A$10),"")</f>
        <v/>
      </c>
      <c r="AC38" s="661"/>
      <c r="AD38" s="661" t="str">
        <f>IF(AND('Mapa final'!$H$16="Muy Baja",'Mapa final'!$L$16="Mayor"),CONCATENATE("R",'Mapa final'!$A$16),"")</f>
        <v/>
      </c>
      <c r="AE38" s="661"/>
      <c r="AF38" s="661" t="str">
        <f>IF(AND('Mapa final'!$H$22="Muy Baja",'Mapa final'!$L$22="Mayor"),CONCATENATE("R",'Mapa final'!$A$22),"")</f>
        <v/>
      </c>
      <c r="AG38" s="662"/>
      <c r="AH38" s="666" t="str">
        <f>IF(AND('Mapa final'!$H$10="Muy Baja",'Mapa final'!$L$10="Catastrófico"),CONCATENATE("R",'Mapa final'!$A$10),"")</f>
        <v/>
      </c>
      <c r="AI38" s="655"/>
      <c r="AJ38" s="655" t="str">
        <f>IF(AND('Mapa final'!$H$16="Muy Baja",'Mapa final'!$L$16="Catastrófico"),CONCATENATE("R",'Mapa final'!$A$16),"")</f>
        <v/>
      </c>
      <c r="AK38" s="655"/>
      <c r="AL38" s="655" t="str">
        <f>IF(AND('Mapa final'!$H$22="Muy Baja",'Mapa final'!$L$22="Catastrófico"),CONCATENATE("R",'Mapa final'!$A$22),"")</f>
        <v/>
      </c>
      <c r="AM38" s="65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05"/>
      <c r="C39" s="705"/>
      <c r="D39" s="706"/>
      <c r="E39" s="624"/>
      <c r="F39" s="625"/>
      <c r="G39" s="625"/>
      <c r="H39" s="625"/>
      <c r="I39" s="626"/>
      <c r="J39" s="643"/>
      <c r="K39" s="644"/>
      <c r="L39" s="644"/>
      <c r="M39" s="644"/>
      <c r="N39" s="644"/>
      <c r="O39" s="647"/>
      <c r="P39" s="643"/>
      <c r="Q39" s="644"/>
      <c r="R39" s="644"/>
      <c r="S39" s="644"/>
      <c r="T39" s="644"/>
      <c r="U39" s="647"/>
      <c r="V39" s="649"/>
      <c r="W39" s="650"/>
      <c r="X39" s="650"/>
      <c r="Y39" s="650"/>
      <c r="Z39" s="650"/>
      <c r="AA39" s="653"/>
      <c r="AB39" s="631"/>
      <c r="AC39" s="632"/>
      <c r="AD39" s="632"/>
      <c r="AE39" s="632"/>
      <c r="AF39" s="632"/>
      <c r="AG39" s="635"/>
      <c r="AH39" s="637"/>
      <c r="AI39" s="638"/>
      <c r="AJ39" s="638"/>
      <c r="AK39" s="638"/>
      <c r="AL39" s="638"/>
      <c r="AM39" s="64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05"/>
      <c r="C40" s="705"/>
      <c r="D40" s="706"/>
      <c r="E40" s="624"/>
      <c r="F40" s="625"/>
      <c r="G40" s="625"/>
      <c r="H40" s="625"/>
      <c r="I40" s="626"/>
      <c r="J40" s="643" t="str">
        <f>IF(AND('Mapa final'!$H$28="Muy Baja",'Mapa final'!$L$28="Leve"),CONCATENATE("R",'Mapa final'!$A$28),"")</f>
        <v/>
      </c>
      <c r="K40" s="644"/>
      <c r="L40" s="644" t="str">
        <f>IF(AND('Mapa final'!$H$34="Muy Baja",'Mapa final'!$L$34="Leve"),CONCATENATE("R",'Mapa final'!$A$34),"")</f>
        <v/>
      </c>
      <c r="M40" s="644"/>
      <c r="N40" s="644" t="str">
        <f>IF(AND('Mapa final'!$H$40="Muy Baja",'Mapa final'!$L$40="Leve"),CONCATENATE("R",'Mapa final'!$A$40),"")</f>
        <v/>
      </c>
      <c r="O40" s="647"/>
      <c r="P40" s="643" t="str">
        <f>IF(AND('Mapa final'!$H$28="Muy Baja",'Mapa final'!$L$28="Menor"),CONCATENATE("R",'Mapa final'!$A$28),"")</f>
        <v/>
      </c>
      <c r="Q40" s="644"/>
      <c r="R40" s="644" t="str">
        <f>IF(AND('Mapa final'!$H$34="Muy Baja",'Mapa final'!$L$34="Menor"),CONCATENATE("R",'Mapa final'!$A$34),"")</f>
        <v/>
      </c>
      <c r="S40" s="644"/>
      <c r="T40" s="644" t="str">
        <f>IF(AND('Mapa final'!$H$40="Muy Baja",'Mapa final'!$L$40="Menor"),CONCATENATE("R",'Mapa final'!$A$40),"")</f>
        <v/>
      </c>
      <c r="U40" s="647"/>
      <c r="V40" s="649" t="str">
        <f>IF(AND('Mapa final'!$H$28="Muy Baja",'Mapa final'!$L$28="Moderado"),CONCATENATE("R",'Mapa final'!$A$28),"")</f>
        <v/>
      </c>
      <c r="W40" s="650"/>
      <c r="X40" s="650" t="str">
        <f>IF(AND('Mapa final'!$H$34="Muy Baja",'Mapa final'!$L$34="Moderado"),CONCATENATE("R",'Mapa final'!$A$34),"")</f>
        <v/>
      </c>
      <c r="Y40" s="650"/>
      <c r="Z40" s="650" t="str">
        <f>IF(AND('Mapa final'!$H$40="Muy Baja",'Mapa final'!$L$40="Moderado"),CONCATENATE("R",'Mapa final'!$A$40),"")</f>
        <v/>
      </c>
      <c r="AA40" s="653"/>
      <c r="AB40" s="631" t="str">
        <f>IF(AND('Mapa final'!$H$28="Muy Baja",'Mapa final'!$L$28="Mayor"),CONCATENATE("R",'Mapa final'!$A$28),"")</f>
        <v/>
      </c>
      <c r="AC40" s="632"/>
      <c r="AD40" s="632" t="str">
        <f>IF(AND('Mapa final'!$H$34="Muy Baja",'Mapa final'!$L$34="Mayor"),CONCATENATE("R",'Mapa final'!$A$34),"")</f>
        <v/>
      </c>
      <c r="AE40" s="632"/>
      <c r="AF40" s="632" t="str">
        <f>IF(AND('Mapa final'!$H$40="Muy Baja",'Mapa final'!$L$40="Mayor"),CONCATENATE("R",'Mapa final'!$A$40),"")</f>
        <v/>
      </c>
      <c r="AG40" s="635"/>
      <c r="AH40" s="637" t="str">
        <f>IF(AND('Mapa final'!$H$28="Muy Baja",'Mapa final'!$L$28="Catastrófico"),CONCATENATE("R",'Mapa final'!$A$28),"")</f>
        <v/>
      </c>
      <c r="AI40" s="638"/>
      <c r="AJ40" s="638" t="str">
        <f>IF(AND('Mapa final'!$H$34="Muy Baja",'Mapa final'!$L$34="Catastrófico"),CONCATENATE("R",'Mapa final'!$A$34),"")</f>
        <v/>
      </c>
      <c r="AK40" s="638"/>
      <c r="AL40" s="638" t="str">
        <f>IF(AND('Mapa final'!$H$40="Muy Baja",'Mapa final'!$L$40="Catastrófico"),CONCATENATE("R",'Mapa final'!$A$40),"")</f>
        <v/>
      </c>
      <c r="AM40" s="64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05"/>
      <c r="C41" s="705"/>
      <c r="D41" s="706"/>
      <c r="E41" s="624"/>
      <c r="F41" s="625"/>
      <c r="G41" s="625"/>
      <c r="H41" s="625"/>
      <c r="I41" s="626"/>
      <c r="J41" s="643"/>
      <c r="K41" s="644"/>
      <c r="L41" s="644"/>
      <c r="M41" s="644"/>
      <c r="N41" s="644"/>
      <c r="O41" s="647"/>
      <c r="P41" s="643"/>
      <c r="Q41" s="644"/>
      <c r="R41" s="644"/>
      <c r="S41" s="644"/>
      <c r="T41" s="644"/>
      <c r="U41" s="647"/>
      <c r="V41" s="649"/>
      <c r="W41" s="650"/>
      <c r="X41" s="650"/>
      <c r="Y41" s="650"/>
      <c r="Z41" s="650"/>
      <c r="AA41" s="653"/>
      <c r="AB41" s="631"/>
      <c r="AC41" s="632"/>
      <c r="AD41" s="632"/>
      <c r="AE41" s="632"/>
      <c r="AF41" s="632"/>
      <c r="AG41" s="635"/>
      <c r="AH41" s="637"/>
      <c r="AI41" s="638"/>
      <c r="AJ41" s="638"/>
      <c r="AK41" s="638"/>
      <c r="AL41" s="638"/>
      <c r="AM41" s="64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05"/>
      <c r="C42" s="705"/>
      <c r="D42" s="706"/>
      <c r="E42" s="624"/>
      <c r="F42" s="625"/>
      <c r="G42" s="625"/>
      <c r="H42" s="625"/>
      <c r="I42" s="626"/>
      <c r="J42" s="643" t="str">
        <f>IF(AND('Mapa final'!$H$46="Muy Baja",'Mapa final'!$L$46="Leve"),CONCATENATE("R",'Mapa final'!$A$46),"")</f>
        <v/>
      </c>
      <c r="K42" s="644"/>
      <c r="L42" s="644" t="str">
        <f>IF(AND('Mapa final'!$H$52="Muy Baja",'Mapa final'!$L$52="Leve"),CONCATENATE("R",'Mapa final'!$A$52),"")</f>
        <v/>
      </c>
      <c r="M42" s="644"/>
      <c r="N42" s="644" t="str">
        <f>IF(AND('Mapa final'!$H$58="Muy Baja",'Mapa final'!$L$58="Leve"),CONCATENATE("R",'Mapa final'!$A$58),"")</f>
        <v/>
      </c>
      <c r="O42" s="647"/>
      <c r="P42" s="643" t="str">
        <f>IF(AND('Mapa final'!$H$46="Muy Baja",'Mapa final'!$L$46="Menor"),CONCATENATE("R",'Mapa final'!$A$46),"")</f>
        <v/>
      </c>
      <c r="Q42" s="644"/>
      <c r="R42" s="644" t="str">
        <f>IF(AND('Mapa final'!$H$52="Muy Baja",'Mapa final'!$L$52="Menor"),CONCATENATE("R",'Mapa final'!$A$52),"")</f>
        <v/>
      </c>
      <c r="S42" s="644"/>
      <c r="T42" s="644" t="str">
        <f>IF(AND('Mapa final'!$H$58="Muy Baja",'Mapa final'!$L$58="Menor"),CONCATENATE("R",'Mapa final'!$A$58),"")</f>
        <v/>
      </c>
      <c r="U42" s="647"/>
      <c r="V42" s="649" t="str">
        <f>IF(AND('Mapa final'!$H$46="Muy Baja",'Mapa final'!$L$46="Moderado"),CONCATENATE("R",'Mapa final'!$A$46),"")</f>
        <v/>
      </c>
      <c r="W42" s="650"/>
      <c r="X42" s="650" t="str">
        <f>IF(AND('Mapa final'!$H$52="Muy Baja",'Mapa final'!$L$52="Moderado"),CONCATENATE("R",'Mapa final'!$A$52),"")</f>
        <v/>
      </c>
      <c r="Y42" s="650"/>
      <c r="Z42" s="650" t="str">
        <f>IF(AND('Mapa final'!$H$58="Muy Baja",'Mapa final'!$L$58="Moderado"),CONCATENATE("R",'Mapa final'!$A$58),"")</f>
        <v/>
      </c>
      <c r="AA42" s="653"/>
      <c r="AB42" s="631" t="str">
        <f>IF(AND('Mapa final'!$H$46="Muy Baja",'Mapa final'!$L$46="Mayor"),CONCATENATE("R",'Mapa final'!$A$46),"")</f>
        <v/>
      </c>
      <c r="AC42" s="632"/>
      <c r="AD42" s="632" t="str">
        <f>IF(AND('Mapa final'!$H$52="Muy Baja",'Mapa final'!$L$52="Mayor"),CONCATENATE("R",'Mapa final'!$A$52),"")</f>
        <v/>
      </c>
      <c r="AE42" s="632"/>
      <c r="AF42" s="632" t="str">
        <f>IF(AND('Mapa final'!$H$58="Muy Baja",'Mapa final'!$L$58="Mayor"),CONCATENATE("R",'Mapa final'!$A$58),"")</f>
        <v/>
      </c>
      <c r="AG42" s="635"/>
      <c r="AH42" s="637" t="str">
        <f>IF(AND('Mapa final'!$H$46="Muy Baja",'Mapa final'!$L$46="Catastrófico"),CONCATENATE("R",'Mapa final'!$A$46),"")</f>
        <v/>
      </c>
      <c r="AI42" s="638"/>
      <c r="AJ42" s="638" t="str">
        <f>IF(AND('Mapa final'!$H$52="Muy Baja",'Mapa final'!$L$52="Catastrófico"),CONCATENATE("R",'Mapa final'!$A$52),"")</f>
        <v/>
      </c>
      <c r="AK42" s="638"/>
      <c r="AL42" s="638" t="str">
        <f>IF(AND('Mapa final'!$H$58="Muy Baja",'Mapa final'!$L$58="Catastrófico"),CONCATENATE("R",'Mapa final'!$A$58),"")</f>
        <v/>
      </c>
      <c r="AM42" s="64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05"/>
      <c r="C43" s="705"/>
      <c r="D43" s="706"/>
      <c r="E43" s="624"/>
      <c r="F43" s="625"/>
      <c r="G43" s="625"/>
      <c r="H43" s="625"/>
      <c r="I43" s="626"/>
      <c r="J43" s="643"/>
      <c r="K43" s="644"/>
      <c r="L43" s="644"/>
      <c r="M43" s="644"/>
      <c r="N43" s="644"/>
      <c r="O43" s="647"/>
      <c r="P43" s="643"/>
      <c r="Q43" s="644"/>
      <c r="R43" s="644"/>
      <c r="S43" s="644"/>
      <c r="T43" s="644"/>
      <c r="U43" s="647"/>
      <c r="V43" s="649"/>
      <c r="W43" s="650"/>
      <c r="X43" s="650"/>
      <c r="Y43" s="650"/>
      <c r="Z43" s="650"/>
      <c r="AA43" s="653"/>
      <c r="AB43" s="631"/>
      <c r="AC43" s="632"/>
      <c r="AD43" s="632"/>
      <c r="AE43" s="632"/>
      <c r="AF43" s="632"/>
      <c r="AG43" s="635"/>
      <c r="AH43" s="637"/>
      <c r="AI43" s="638"/>
      <c r="AJ43" s="638"/>
      <c r="AK43" s="638"/>
      <c r="AL43" s="638"/>
      <c r="AM43" s="64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05"/>
      <c r="C44" s="705"/>
      <c r="D44" s="706"/>
      <c r="E44" s="624"/>
      <c r="F44" s="625"/>
      <c r="G44" s="625"/>
      <c r="H44" s="625"/>
      <c r="I44" s="626"/>
      <c r="J44" s="643" t="str">
        <f>IF(AND('Mapa final'!$H$64="Muy Baja",'Mapa final'!$L$64="Leve"),CONCATENATE("R",'Mapa final'!$A$64),"")</f>
        <v/>
      </c>
      <c r="K44" s="644"/>
      <c r="L44" s="644" t="str">
        <f>IF(AND('Mapa final'!$H$70="Muy Baja",'Mapa final'!$L$70="Leve"),CONCATENATE("R",'Mapa final'!$A$70),"")</f>
        <v/>
      </c>
      <c r="M44" s="644"/>
      <c r="N44" s="644" t="str">
        <f>IF(AND('Mapa final'!$H$76="Muy Baja",'Mapa final'!$L$76="Leve"),CONCATENATE("R",'Mapa final'!$A$76),"")</f>
        <v/>
      </c>
      <c r="O44" s="647"/>
      <c r="P44" s="643" t="str">
        <f>IF(AND('Mapa final'!$H$64="Muy Baja",'Mapa final'!$L$64="Menor"),CONCATENATE("R",'Mapa final'!$A$64),"")</f>
        <v/>
      </c>
      <c r="Q44" s="644"/>
      <c r="R44" s="644" t="str">
        <f>IF(AND('Mapa final'!$H$70="Muy Baja",'Mapa final'!$L$70="Menor"),CONCATENATE("R",'Mapa final'!$A$70),"")</f>
        <v/>
      </c>
      <c r="S44" s="644"/>
      <c r="T44" s="644" t="str">
        <f>IF(AND('Mapa final'!$H$76="Muy Baja",'Mapa final'!$L$76="Menor"),CONCATENATE("R",'Mapa final'!$A$76),"")</f>
        <v/>
      </c>
      <c r="U44" s="647"/>
      <c r="V44" s="649" t="str">
        <f>IF(AND('Mapa final'!$H$64="Muy Baja",'Mapa final'!$L$64="Moderado"),CONCATENATE("R",'Mapa final'!$A$64),"")</f>
        <v/>
      </c>
      <c r="W44" s="650"/>
      <c r="X44" s="650" t="str">
        <f>IF(AND('Mapa final'!$H$70="Muy Baja",'Mapa final'!$L$70="Moderado"),CONCATENATE("R",'Mapa final'!$A$70),"")</f>
        <v/>
      </c>
      <c r="Y44" s="650"/>
      <c r="Z44" s="650" t="str">
        <f>IF(AND('Mapa final'!$H$76="Muy Baja",'Mapa final'!$L$76="Moderado"),CONCATENATE("R",'Mapa final'!$A$76),"")</f>
        <v/>
      </c>
      <c r="AA44" s="653"/>
      <c r="AB44" s="631" t="str">
        <f>IF(AND('Mapa final'!$H$64="Muy Baja",'Mapa final'!$L$64="Mayor"),CONCATENATE("R",'Mapa final'!$A$64),"")</f>
        <v/>
      </c>
      <c r="AC44" s="632"/>
      <c r="AD44" s="632" t="str">
        <f>IF(AND('Mapa final'!$H$70="Muy Baja",'Mapa final'!$L$70="Mayor"),CONCATENATE("R",'Mapa final'!$A$70),"")</f>
        <v/>
      </c>
      <c r="AE44" s="632"/>
      <c r="AF44" s="632" t="str">
        <f>IF(AND('Mapa final'!$H$76="Muy Baja",'Mapa final'!$L$76="Mayor"),CONCATENATE("R",'Mapa final'!$A$76),"")</f>
        <v/>
      </c>
      <c r="AG44" s="635"/>
      <c r="AH44" s="637" t="str">
        <f>IF(AND('Mapa final'!$H$64="Muy Baja",'Mapa final'!$L$64="Catastrófico"),CONCATENATE("R",'Mapa final'!$A$64),"")</f>
        <v/>
      </c>
      <c r="AI44" s="638"/>
      <c r="AJ44" s="638" t="str">
        <f>IF(AND('Mapa final'!$H$70="Muy Baja",'Mapa final'!$L$70="Catastrófico"),CONCATENATE("R",'Mapa final'!$A$70),"")</f>
        <v/>
      </c>
      <c r="AK44" s="638"/>
      <c r="AL44" s="638" t="str">
        <f>IF(AND('Mapa final'!$H$76="Muy Baja",'Mapa final'!$L$76="Catastrófico"),CONCATENATE("R",'Mapa final'!$A$76),"")</f>
        <v/>
      </c>
      <c r="AM44" s="64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05"/>
      <c r="C45" s="705"/>
      <c r="D45" s="706"/>
      <c r="E45" s="627"/>
      <c r="F45" s="628"/>
      <c r="G45" s="628"/>
      <c r="H45" s="628"/>
      <c r="I45" s="629"/>
      <c r="J45" s="645"/>
      <c r="K45" s="646"/>
      <c r="L45" s="646"/>
      <c r="M45" s="646"/>
      <c r="N45" s="646"/>
      <c r="O45" s="648"/>
      <c r="P45" s="645"/>
      <c r="Q45" s="646"/>
      <c r="R45" s="646"/>
      <c r="S45" s="646"/>
      <c r="T45" s="646"/>
      <c r="U45" s="648"/>
      <c r="V45" s="651"/>
      <c r="W45" s="652"/>
      <c r="X45" s="652"/>
      <c r="Y45" s="652"/>
      <c r="Z45" s="652"/>
      <c r="AA45" s="654"/>
      <c r="AB45" s="633"/>
      <c r="AC45" s="634"/>
      <c r="AD45" s="634"/>
      <c r="AE45" s="634"/>
      <c r="AF45" s="634"/>
      <c r="AG45" s="636"/>
      <c r="AH45" s="639"/>
      <c r="AI45" s="640"/>
      <c r="AJ45" s="640"/>
      <c r="AK45" s="640"/>
      <c r="AL45" s="640"/>
      <c r="AM45" s="64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1" t="s">
        <v>569</v>
      </c>
      <c r="K46" s="622"/>
      <c r="L46" s="622"/>
      <c r="M46" s="622"/>
      <c r="N46" s="622"/>
      <c r="O46" s="623"/>
      <c r="P46" s="621" t="s">
        <v>570</v>
      </c>
      <c r="Q46" s="622"/>
      <c r="R46" s="622"/>
      <c r="S46" s="622"/>
      <c r="T46" s="622"/>
      <c r="U46" s="623"/>
      <c r="V46" s="621" t="s">
        <v>571</v>
      </c>
      <c r="W46" s="622"/>
      <c r="X46" s="622"/>
      <c r="Y46" s="622"/>
      <c r="Z46" s="622"/>
      <c r="AA46" s="623"/>
      <c r="AB46" s="621" t="s">
        <v>572</v>
      </c>
      <c r="AC46" s="630"/>
      <c r="AD46" s="622"/>
      <c r="AE46" s="622"/>
      <c r="AF46" s="622"/>
      <c r="AG46" s="623"/>
      <c r="AH46" s="621" t="s">
        <v>573</v>
      </c>
      <c r="AI46" s="622"/>
      <c r="AJ46" s="622"/>
      <c r="AK46" s="622"/>
      <c r="AL46" s="622"/>
      <c r="AM46" s="62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4"/>
      <c r="K47" s="625"/>
      <c r="L47" s="625"/>
      <c r="M47" s="625"/>
      <c r="N47" s="625"/>
      <c r="O47" s="626"/>
      <c r="P47" s="624"/>
      <c r="Q47" s="625"/>
      <c r="R47" s="625"/>
      <c r="S47" s="625"/>
      <c r="T47" s="625"/>
      <c r="U47" s="626"/>
      <c r="V47" s="624"/>
      <c r="W47" s="625"/>
      <c r="X47" s="625"/>
      <c r="Y47" s="625"/>
      <c r="Z47" s="625"/>
      <c r="AA47" s="626"/>
      <c r="AB47" s="624"/>
      <c r="AC47" s="625"/>
      <c r="AD47" s="625"/>
      <c r="AE47" s="625"/>
      <c r="AF47" s="625"/>
      <c r="AG47" s="626"/>
      <c r="AH47" s="624"/>
      <c r="AI47" s="625"/>
      <c r="AJ47" s="625"/>
      <c r="AK47" s="625"/>
      <c r="AL47" s="625"/>
      <c r="AM47" s="62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4"/>
      <c r="K48" s="625"/>
      <c r="L48" s="625"/>
      <c r="M48" s="625"/>
      <c r="N48" s="625"/>
      <c r="O48" s="626"/>
      <c r="P48" s="624"/>
      <c r="Q48" s="625"/>
      <c r="R48" s="625"/>
      <c r="S48" s="625"/>
      <c r="T48" s="625"/>
      <c r="U48" s="626"/>
      <c r="V48" s="624"/>
      <c r="W48" s="625"/>
      <c r="X48" s="625"/>
      <c r="Y48" s="625"/>
      <c r="Z48" s="625"/>
      <c r="AA48" s="626"/>
      <c r="AB48" s="624"/>
      <c r="AC48" s="625"/>
      <c r="AD48" s="625"/>
      <c r="AE48" s="625"/>
      <c r="AF48" s="625"/>
      <c r="AG48" s="626"/>
      <c r="AH48" s="624"/>
      <c r="AI48" s="625"/>
      <c r="AJ48" s="625"/>
      <c r="AK48" s="625"/>
      <c r="AL48" s="625"/>
      <c r="AM48" s="62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4"/>
      <c r="K49" s="625"/>
      <c r="L49" s="625"/>
      <c r="M49" s="625"/>
      <c r="N49" s="625"/>
      <c r="O49" s="626"/>
      <c r="P49" s="624"/>
      <c r="Q49" s="625"/>
      <c r="R49" s="625"/>
      <c r="S49" s="625"/>
      <c r="T49" s="625"/>
      <c r="U49" s="626"/>
      <c r="V49" s="624"/>
      <c r="W49" s="625"/>
      <c r="X49" s="625"/>
      <c r="Y49" s="625"/>
      <c r="Z49" s="625"/>
      <c r="AA49" s="626"/>
      <c r="AB49" s="624"/>
      <c r="AC49" s="625"/>
      <c r="AD49" s="625"/>
      <c r="AE49" s="625"/>
      <c r="AF49" s="625"/>
      <c r="AG49" s="626"/>
      <c r="AH49" s="624"/>
      <c r="AI49" s="625"/>
      <c r="AJ49" s="625"/>
      <c r="AK49" s="625"/>
      <c r="AL49" s="625"/>
      <c r="AM49" s="62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4"/>
      <c r="K50" s="625"/>
      <c r="L50" s="625"/>
      <c r="M50" s="625"/>
      <c r="N50" s="625"/>
      <c r="O50" s="626"/>
      <c r="P50" s="624"/>
      <c r="Q50" s="625"/>
      <c r="R50" s="625"/>
      <c r="S50" s="625"/>
      <c r="T50" s="625"/>
      <c r="U50" s="626"/>
      <c r="V50" s="624"/>
      <c r="W50" s="625"/>
      <c r="X50" s="625"/>
      <c r="Y50" s="625"/>
      <c r="Z50" s="625"/>
      <c r="AA50" s="626"/>
      <c r="AB50" s="624"/>
      <c r="AC50" s="625"/>
      <c r="AD50" s="625"/>
      <c r="AE50" s="625"/>
      <c r="AF50" s="625"/>
      <c r="AG50" s="626"/>
      <c r="AH50" s="624"/>
      <c r="AI50" s="625"/>
      <c r="AJ50" s="625"/>
      <c r="AK50" s="625"/>
      <c r="AL50" s="625"/>
      <c r="AM50" s="62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7"/>
      <c r="K51" s="628"/>
      <c r="L51" s="628"/>
      <c r="M51" s="628"/>
      <c r="N51" s="628"/>
      <c r="O51" s="629"/>
      <c r="P51" s="627"/>
      <c r="Q51" s="628"/>
      <c r="R51" s="628"/>
      <c r="S51" s="628"/>
      <c r="T51" s="628"/>
      <c r="U51" s="629"/>
      <c r="V51" s="627"/>
      <c r="W51" s="628"/>
      <c r="X51" s="628"/>
      <c r="Y51" s="628"/>
      <c r="Z51" s="628"/>
      <c r="AA51" s="629"/>
      <c r="AB51" s="627"/>
      <c r="AC51" s="628"/>
      <c r="AD51" s="628"/>
      <c r="AE51" s="628"/>
      <c r="AF51" s="628"/>
      <c r="AG51" s="629"/>
      <c r="AH51" s="627"/>
      <c r="AI51" s="628"/>
      <c r="AJ51" s="628"/>
      <c r="AK51" s="628"/>
      <c r="AL51" s="628"/>
      <c r="AM51" s="62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xXjiHlMVynzForHhXkvrHEUmy0xPBDiXhSFUXFL+xV2+kwg1TIJxPQu2JzIXtoUdL11mfhgqSFsoGvNjl7efPA==" saltValue="33JYku9OLT6kQI4XhT/N8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X21" sqref="X21"/>
    </sheetView>
  </sheetViews>
  <sheetFormatPr baseColWidth="10" defaultColWidth="11.42578125" defaultRowHeight="15" x14ac:dyDescent="0.2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17" t="s">
        <v>574</v>
      </c>
      <c r="C2" s="718"/>
      <c r="D2" s="718"/>
      <c r="E2" s="718"/>
      <c r="F2" s="718"/>
      <c r="G2" s="718"/>
      <c r="H2" s="718"/>
      <c r="I2" s="718"/>
      <c r="J2" s="704" t="s">
        <v>463</v>
      </c>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18"/>
      <c r="C3" s="718"/>
      <c r="D3" s="718"/>
      <c r="E3" s="718"/>
      <c r="F3" s="718"/>
      <c r="G3" s="718"/>
      <c r="H3" s="718"/>
      <c r="I3" s="718"/>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18"/>
      <c r="C4" s="718"/>
      <c r="D4" s="718"/>
      <c r="E4" s="718"/>
      <c r="F4" s="718"/>
      <c r="G4" s="718"/>
      <c r="H4" s="718"/>
      <c r="I4" s="718"/>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05" t="s">
        <v>560</v>
      </c>
      <c r="C6" s="705"/>
      <c r="D6" s="706"/>
      <c r="E6" s="707" t="s">
        <v>561</v>
      </c>
      <c r="F6" s="708"/>
      <c r="G6" s="708"/>
      <c r="H6" s="708"/>
      <c r="I6" s="709"/>
      <c r="J6" s="252" t="str">
        <f>IF(AND('Mapa final'!$Y$10="Muy Alta",'Mapa final'!$AA$10="Leve"),CONCATENATE("R1C",'Mapa final'!$O$10),"")</f>
        <v/>
      </c>
      <c r="K6" s="253" t="str">
        <f>IF(AND('Mapa final'!$Y$11="Muy Alta",'Mapa final'!$AA$11="Leve"),CONCATENATE("R1C",'Mapa final'!$O$11),"")</f>
        <v/>
      </c>
      <c r="L6" s="253" t="str">
        <f>IF(AND('Mapa final'!$Y$12="Muy Alta",'Mapa final'!$AA$12="Leve"),CONCATENATE("R1C",'Mapa final'!$O$12),"")</f>
        <v/>
      </c>
      <c r="M6" s="253" t="str">
        <f>IF(AND('Mapa final'!$Y$13="Muy Alta",'Mapa final'!$AA$13="Leve"),CONCATENATE("R1C",'Mapa final'!$O$13),"")</f>
        <v/>
      </c>
      <c r="N6" s="253" t="str">
        <f>IF(AND('Mapa final'!$Y$14="Muy Alta",'Mapa final'!$AA$14="Leve"),CONCATENATE("R1C",'Mapa final'!$O$14),"")</f>
        <v/>
      </c>
      <c r="O6" s="254" t="str">
        <f>IF(AND('Mapa final'!$Y$15="Muy Alta",'Mapa final'!$AA$15="Leve"),CONCATENATE("R1C",'Mapa final'!$O$15),"")</f>
        <v/>
      </c>
      <c r="P6" s="252" t="str">
        <f>IF(AND('Mapa final'!$Y$10="Muy Alta",'Mapa final'!$AA$10="Menor"),CONCATENATE("R1C",'Mapa final'!$O$10),"")</f>
        <v/>
      </c>
      <c r="Q6" s="253" t="str">
        <f>IF(AND('Mapa final'!$Y$11="Muy Alta",'Mapa final'!$AA$11="Menor"),CONCATENATE("R1C",'Mapa final'!$O$11),"")</f>
        <v/>
      </c>
      <c r="R6" s="253" t="str">
        <f>IF(AND('Mapa final'!$Y$12="Muy Alta",'Mapa final'!$AA$12="Menor"),CONCATENATE("R1C",'Mapa final'!$O$12),"")</f>
        <v/>
      </c>
      <c r="S6" s="253" t="str">
        <f>IF(AND('Mapa final'!$Y$13="Muy Alta",'Mapa final'!$AA$13="Menor"),CONCATENATE("R1C",'Mapa final'!$O$13),"")</f>
        <v/>
      </c>
      <c r="T6" s="253" t="str">
        <f>IF(AND('Mapa final'!$Y$14="Muy Alta",'Mapa final'!$AA$14="Menor"),CONCATENATE("R1C",'Mapa final'!$O$14),"")</f>
        <v/>
      </c>
      <c r="U6" s="254" t="str">
        <f>IF(AND('Mapa final'!$Y$15="Muy Alta",'Mapa final'!$AA$15="Menor"),CONCATENATE("R1C",'Mapa final'!$O$15),"")</f>
        <v/>
      </c>
      <c r="V6" s="252" t="str">
        <f>IF(AND('Mapa final'!$Y$10="Muy Alta",'Mapa final'!$AA$10="Moderado"),CONCATENATE("R1C",'Mapa final'!$O$10),"")</f>
        <v/>
      </c>
      <c r="W6" s="253" t="str">
        <f>IF(AND('Mapa final'!$Y$11="Muy Alta",'Mapa final'!$AA$11="Moderado"),CONCATENATE("R1C",'Mapa final'!$O$11),"")</f>
        <v/>
      </c>
      <c r="X6" s="253" t="str">
        <f>IF(AND('Mapa final'!$Y$12="Muy Alta",'Mapa final'!$AA$12="Moderado"),CONCATENATE("R1C",'Mapa final'!$O$12),"")</f>
        <v/>
      </c>
      <c r="Y6" s="253" t="str">
        <f>IF(AND('Mapa final'!$Y$13="Muy Alta",'Mapa final'!$AA$13="Moderado"),CONCATENATE("R1C",'Mapa final'!$O$13),"")</f>
        <v/>
      </c>
      <c r="Z6" s="253" t="str">
        <f>IF(AND('Mapa final'!$Y$14="Muy Alta",'Mapa final'!$AA$14="Moderado"),CONCATENATE("R1C",'Mapa final'!$O$14),"")</f>
        <v/>
      </c>
      <c r="AA6" s="254" t="str">
        <f>IF(AND('Mapa final'!$Y$15="Muy Alta",'Mapa final'!$AA$15="Moderado"),CONCATENATE("R1C",'Mapa final'!$O$15),"")</f>
        <v/>
      </c>
      <c r="AB6" s="252" t="str">
        <f>IF(AND('Mapa final'!$Y$10="Muy Alta",'Mapa final'!$AA$10="Mayor"),CONCATENATE("R1C",'Mapa final'!$O$10),"")</f>
        <v/>
      </c>
      <c r="AC6" s="253" t="str">
        <f>IF(AND('Mapa final'!$Y$11="Muy Alta",'Mapa final'!$AA$11="Mayor"),CONCATENATE("R1C",'Mapa final'!$O$11),"")</f>
        <v/>
      </c>
      <c r="AD6" s="253" t="str">
        <f>IF(AND('Mapa final'!$Y$12="Muy Alta",'Mapa final'!$AA$12="Mayor"),CONCATENATE("R1C",'Mapa final'!$O$12),"")</f>
        <v/>
      </c>
      <c r="AE6" s="253" t="str">
        <f>IF(AND('Mapa final'!$Y$13="Muy Alta",'Mapa final'!$AA$13="Mayor"),CONCATENATE("R1C",'Mapa final'!$O$13),"")</f>
        <v/>
      </c>
      <c r="AF6" s="253" t="str">
        <f>IF(AND('Mapa final'!$Y$14="Muy Alta",'Mapa final'!$AA$14="Mayor"),CONCATENATE("R1C",'Mapa final'!$O$14),"")</f>
        <v/>
      </c>
      <c r="AG6" s="254" t="str">
        <f>IF(AND('Mapa final'!$Y$15="Muy Alta",'Mapa final'!$AA$15="Mayor"),CONCATENATE("R1C",'Mapa final'!$O$15),"")</f>
        <v/>
      </c>
      <c r="AH6" s="255" t="str">
        <f>IF(AND('Mapa final'!$Y$10="Muy Alta",'Mapa final'!$AA$10="Catastrófico"),CONCATENATE("R1C",'Mapa final'!$O$10),"")</f>
        <v/>
      </c>
      <c r="AI6" s="256" t="str">
        <f>IF(AND('Mapa final'!$Y$11="Muy Alta",'Mapa final'!$AA$11="Catastrófico"),CONCATENATE("R1C",'Mapa final'!$O$11),"")</f>
        <v/>
      </c>
      <c r="AJ6" s="256" t="str">
        <f>IF(AND('Mapa final'!$Y$12="Muy Alta",'Mapa final'!$AA$12="Catastrófico"),CONCATENATE("R1C",'Mapa final'!$O$12),"")</f>
        <v/>
      </c>
      <c r="AK6" s="256" t="str">
        <f>IF(AND('Mapa final'!$Y$13="Muy Alta",'Mapa final'!$AA$13="Catastrófico"),CONCATENATE("R1C",'Mapa final'!$O$13),"")</f>
        <v/>
      </c>
      <c r="AL6" s="256" t="str">
        <f>IF(AND('Mapa final'!$Y$14="Muy Alta",'Mapa final'!$AA$14="Catastrófico"),CONCATENATE("R1C",'Mapa final'!$O$14),"")</f>
        <v/>
      </c>
      <c r="AM6" s="257" t="str">
        <f>IF(AND('Mapa final'!$Y$15="Muy Alta",'Mapa final'!$AA$15="Catastrófico"),CONCATENATE("R1C",'Mapa final'!$O$15),"")</f>
        <v/>
      </c>
      <c r="AN6" s="15"/>
      <c r="AO6" s="719" t="s">
        <v>562</v>
      </c>
      <c r="AP6" s="720"/>
      <c r="AQ6" s="720"/>
      <c r="AR6" s="720"/>
      <c r="AS6" s="720"/>
      <c r="AT6" s="72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05"/>
      <c r="C7" s="705"/>
      <c r="D7" s="706"/>
      <c r="E7" s="710"/>
      <c r="F7" s="711"/>
      <c r="G7" s="711"/>
      <c r="H7" s="711"/>
      <c r="I7" s="712"/>
      <c r="J7" s="258" t="str">
        <f>IF(AND('Mapa final'!$Y$16="Muy Alta",'Mapa final'!$AA$16="Leve"),CONCATENATE("R2C",'Mapa final'!$O$16),"")</f>
        <v/>
      </c>
      <c r="K7" s="259" t="str">
        <f>IF(AND('Mapa final'!$Y$17="Muy Alta",'Mapa final'!$AA$17="Leve"),CONCATENATE("R2C",'Mapa final'!$O$17),"")</f>
        <v/>
      </c>
      <c r="L7" s="259" t="str">
        <f>IF(AND('Mapa final'!$Y$18="Muy Alta",'Mapa final'!$AA$18="Leve"),CONCATENATE("R2C",'Mapa final'!$O$18),"")</f>
        <v/>
      </c>
      <c r="M7" s="259" t="str">
        <f>IF(AND('Mapa final'!$Y$19="Muy Alta",'Mapa final'!$AA$19="Leve"),CONCATENATE("R2C",'Mapa final'!$O$19),"")</f>
        <v/>
      </c>
      <c r="N7" s="259" t="str">
        <f>IF(AND('Mapa final'!$Y$20="Muy Alta",'Mapa final'!$AA$20="Leve"),CONCATENATE("R2C",'Mapa final'!$O$20),"")</f>
        <v/>
      </c>
      <c r="O7" s="260" t="str">
        <f>IF(AND('Mapa final'!$Y$21="Muy Alta",'Mapa final'!$AA$21="Leve"),CONCATENATE("R2C",'Mapa final'!$O$21),"")</f>
        <v/>
      </c>
      <c r="P7" s="258" t="str">
        <f>IF(AND('Mapa final'!$Y$16="Muy Alta",'Mapa final'!$AA$16="Menor"),CONCATENATE("R2C",'Mapa final'!$O$16),"")</f>
        <v/>
      </c>
      <c r="Q7" s="259" t="str">
        <f>IF(AND('Mapa final'!$Y$17="Muy Alta",'Mapa final'!$AA$17="Menor"),CONCATENATE("R2C",'Mapa final'!$O$17),"")</f>
        <v/>
      </c>
      <c r="R7" s="259" t="str">
        <f>IF(AND('Mapa final'!$Y$18="Muy Alta",'Mapa final'!$AA$18="Menor"),CONCATENATE("R2C",'Mapa final'!$O$18),"")</f>
        <v/>
      </c>
      <c r="S7" s="259" t="str">
        <f>IF(AND('Mapa final'!$Y$19="Muy Alta",'Mapa final'!$AA$19="Menor"),CONCATENATE("R2C",'Mapa final'!$O$19),"")</f>
        <v/>
      </c>
      <c r="T7" s="259" t="str">
        <f>IF(AND('Mapa final'!$Y$20="Muy Alta",'Mapa final'!$AA$20="Menor"),CONCATENATE("R2C",'Mapa final'!$O$20),"")</f>
        <v/>
      </c>
      <c r="U7" s="260" t="str">
        <f>IF(AND('Mapa final'!$Y$21="Muy Alta",'Mapa final'!$AA$21="Menor"),CONCATENATE("R2C",'Mapa final'!$O$21),"")</f>
        <v/>
      </c>
      <c r="V7" s="258" t="str">
        <f>IF(AND('Mapa final'!$Y$16="Muy Alta",'Mapa final'!$AA$16="Moderado"),CONCATENATE("R2C",'Mapa final'!$O$16),"")</f>
        <v/>
      </c>
      <c r="W7" s="259" t="str">
        <f>IF(AND('Mapa final'!$Y$17="Muy Alta",'Mapa final'!$AA$17="Moderado"),CONCATENATE("R2C",'Mapa final'!$O$17),"")</f>
        <v/>
      </c>
      <c r="X7" s="259" t="str">
        <f>IF(AND('Mapa final'!$Y$18="Muy Alta",'Mapa final'!$AA$18="Moderado"),CONCATENATE("R2C",'Mapa final'!$O$18),"")</f>
        <v/>
      </c>
      <c r="Y7" s="259" t="str">
        <f>IF(AND('Mapa final'!$Y$19="Muy Alta",'Mapa final'!$AA$19="Moderado"),CONCATENATE("R2C",'Mapa final'!$O$19),"")</f>
        <v/>
      </c>
      <c r="Z7" s="259" t="str">
        <f>IF(AND('Mapa final'!$Y$20="Muy Alta",'Mapa final'!$AA$20="Moderado"),CONCATENATE("R2C",'Mapa final'!$O$20),"")</f>
        <v/>
      </c>
      <c r="AA7" s="260" t="str">
        <f>IF(AND('Mapa final'!$Y$21="Muy Alta",'Mapa final'!$AA$21="Moderado"),CONCATENATE("R2C",'Mapa final'!$O$21),"")</f>
        <v/>
      </c>
      <c r="AB7" s="258" t="str">
        <f>IF(AND('Mapa final'!$Y$16="Muy Alta",'Mapa final'!$AA$16="Mayor"),CONCATENATE("R2C",'Mapa final'!$O$16),"")</f>
        <v/>
      </c>
      <c r="AC7" s="259" t="str">
        <f>IF(AND('Mapa final'!$Y$17="Muy Alta",'Mapa final'!$AA$17="Mayor"),CONCATENATE("R2C",'Mapa final'!$O$17),"")</f>
        <v/>
      </c>
      <c r="AD7" s="259" t="str">
        <f>IF(AND('Mapa final'!$Y$18="Muy Alta",'Mapa final'!$AA$18="Mayor"),CONCATENATE("R2C",'Mapa final'!$O$18),"")</f>
        <v/>
      </c>
      <c r="AE7" s="259" t="str">
        <f>IF(AND('Mapa final'!$Y$19="Muy Alta",'Mapa final'!$AA$19="Mayor"),CONCATENATE("R2C",'Mapa final'!$O$19),"")</f>
        <v/>
      </c>
      <c r="AF7" s="259" t="str">
        <f>IF(AND('Mapa final'!$Y$20="Muy Alta",'Mapa final'!$AA$20="Mayor"),CONCATENATE("R2C",'Mapa final'!$O$20),"")</f>
        <v/>
      </c>
      <c r="AG7" s="260" t="str">
        <f>IF(AND('Mapa final'!$Y$21="Muy Alta",'Mapa final'!$AA$21="Mayor"),CONCATENATE("R2C",'Mapa final'!$O$21),"")</f>
        <v/>
      </c>
      <c r="AH7" s="261" t="str">
        <f>IF(AND('Mapa final'!$Y$16="Muy Alta",'Mapa final'!$AA$16="Catastrófico"),CONCATENATE("R2C",'Mapa final'!$O$16),"")</f>
        <v/>
      </c>
      <c r="AI7" s="262" t="str">
        <f>IF(AND('Mapa final'!$Y$17="Muy Alta",'Mapa final'!$AA$17="Catastrófico"),CONCATENATE("R2C",'Mapa final'!$O$17),"")</f>
        <v/>
      </c>
      <c r="AJ7" s="262" t="str">
        <f>IF(AND('Mapa final'!$Y$18="Muy Alta",'Mapa final'!$AA$18="Catastrófico"),CONCATENATE("R2C",'Mapa final'!$O$18),"")</f>
        <v/>
      </c>
      <c r="AK7" s="262" t="str">
        <f>IF(AND('Mapa final'!$Y$19="Muy Alta",'Mapa final'!$AA$19="Catastrófico"),CONCATENATE("R2C",'Mapa final'!$O$19),"")</f>
        <v/>
      </c>
      <c r="AL7" s="262" t="str">
        <f>IF(AND('Mapa final'!$Y$20="Muy Alta",'Mapa final'!$AA$20="Catastrófico"),CONCATENATE("R2C",'Mapa final'!$O$20),"")</f>
        <v/>
      </c>
      <c r="AM7" s="263" t="str">
        <f>IF(AND('Mapa final'!$Y$21="Muy Alta",'Mapa final'!$AA$21="Catastrófico"),CONCATENATE("R2C",'Mapa final'!$O$21),"")</f>
        <v/>
      </c>
      <c r="AN7" s="15"/>
      <c r="AO7" s="722"/>
      <c r="AP7" s="723"/>
      <c r="AQ7" s="723"/>
      <c r="AR7" s="723"/>
      <c r="AS7" s="723"/>
      <c r="AT7" s="72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05"/>
      <c r="C8" s="705"/>
      <c r="D8" s="706"/>
      <c r="E8" s="710"/>
      <c r="F8" s="711"/>
      <c r="G8" s="711"/>
      <c r="H8" s="711"/>
      <c r="I8" s="712"/>
      <c r="J8" s="258" t="str">
        <f>IF(AND('Mapa final'!$Y$22="Muy Alta",'Mapa final'!$AA$22="Leve"),CONCATENATE("R3C",'Mapa final'!$O$22),"")</f>
        <v/>
      </c>
      <c r="K8" s="259" t="str">
        <f>IF(AND('Mapa final'!$Y$23="Muy Alta",'Mapa final'!$AA$23="Leve"),CONCATENATE("R3C",'Mapa final'!$O$23),"")</f>
        <v/>
      </c>
      <c r="L8" s="259" t="str">
        <f>IF(AND('Mapa final'!$Y$24="Muy Alta",'Mapa final'!$AA$24="Leve"),CONCATENATE("R3C",'Mapa final'!$O$24),"")</f>
        <v/>
      </c>
      <c r="M8" s="259" t="str">
        <f>IF(AND('Mapa final'!$Y$25="Muy Alta",'Mapa final'!$AA$25="Leve"),CONCATENATE("R3C",'Mapa final'!$O$25),"")</f>
        <v/>
      </c>
      <c r="N8" s="259" t="str">
        <f>IF(AND('Mapa final'!$Y$26="Muy Alta",'Mapa final'!$AA$26="Leve"),CONCATENATE("R3C",'Mapa final'!$O$26),"")</f>
        <v/>
      </c>
      <c r="O8" s="260" t="str">
        <f>IF(AND('Mapa final'!$Y$27="Muy Alta",'Mapa final'!$AA$27="Leve"),CONCATENATE("R3C",'Mapa final'!$O$27),"")</f>
        <v/>
      </c>
      <c r="P8" s="258" t="str">
        <f>IF(AND('Mapa final'!$Y$22="Muy Alta",'Mapa final'!$AA$22="Menor"),CONCATENATE("R3C",'Mapa final'!$O$22),"")</f>
        <v/>
      </c>
      <c r="Q8" s="259" t="str">
        <f>IF(AND('Mapa final'!$Y$23="Muy Alta",'Mapa final'!$AA$23="Menor"),CONCATENATE("R3C",'Mapa final'!$O$23),"")</f>
        <v/>
      </c>
      <c r="R8" s="259" t="str">
        <f>IF(AND('Mapa final'!$Y$24="Muy Alta",'Mapa final'!$AA$24="Menor"),CONCATENATE("R3C",'Mapa final'!$O$24),"")</f>
        <v/>
      </c>
      <c r="S8" s="259" t="str">
        <f>IF(AND('Mapa final'!$Y$25="Muy Alta",'Mapa final'!$AA$25="Menor"),CONCATENATE("R3C",'Mapa final'!$O$25),"")</f>
        <v/>
      </c>
      <c r="T8" s="259" t="str">
        <f>IF(AND('Mapa final'!$Y$26="Muy Alta",'Mapa final'!$AA$26="Menor"),CONCATENATE("R3C",'Mapa final'!$O$26),"")</f>
        <v/>
      </c>
      <c r="U8" s="260" t="str">
        <f>IF(AND('Mapa final'!$Y$27="Muy Alta",'Mapa final'!$AA$27="Menor"),CONCATENATE("R3C",'Mapa final'!$O$27),"")</f>
        <v/>
      </c>
      <c r="V8" s="258" t="str">
        <f>IF(AND('Mapa final'!$Y$22="Muy Alta",'Mapa final'!$AA$22="Moderado"),CONCATENATE("R3C",'Mapa final'!$O$22),"")</f>
        <v/>
      </c>
      <c r="W8" s="259" t="str">
        <f>IF(AND('Mapa final'!$Y$23="Muy Alta",'Mapa final'!$AA$23="Moderado"),CONCATENATE("R3C",'Mapa final'!$O$23),"")</f>
        <v/>
      </c>
      <c r="X8" s="259" t="str">
        <f>IF(AND('Mapa final'!$Y$24="Muy Alta",'Mapa final'!$AA$24="Moderado"),CONCATENATE("R3C",'Mapa final'!$O$24),"")</f>
        <v/>
      </c>
      <c r="Y8" s="259" t="str">
        <f>IF(AND('Mapa final'!$Y$25="Muy Alta",'Mapa final'!$AA$25="Moderado"),CONCATENATE("R3C",'Mapa final'!$O$25),"")</f>
        <v/>
      </c>
      <c r="Z8" s="259" t="str">
        <f>IF(AND('Mapa final'!$Y$26="Muy Alta",'Mapa final'!$AA$26="Moderado"),CONCATENATE("R3C",'Mapa final'!$O$26),"")</f>
        <v/>
      </c>
      <c r="AA8" s="260" t="str">
        <f>IF(AND('Mapa final'!$Y$27="Muy Alta",'Mapa final'!$AA$27="Moderado"),CONCATENATE("R3C",'Mapa final'!$O$27),"")</f>
        <v/>
      </c>
      <c r="AB8" s="258" t="str">
        <f>IF(AND('Mapa final'!$Y$22="Muy Alta",'Mapa final'!$AA$22="Mayor"),CONCATENATE("R3C",'Mapa final'!$O$22),"")</f>
        <v/>
      </c>
      <c r="AC8" s="259" t="str">
        <f>IF(AND('Mapa final'!$Y$23="Muy Alta",'Mapa final'!$AA$23="Mayor"),CONCATENATE("R3C",'Mapa final'!$O$23),"")</f>
        <v/>
      </c>
      <c r="AD8" s="259" t="str">
        <f>IF(AND('Mapa final'!$Y$24="Muy Alta",'Mapa final'!$AA$24="Mayor"),CONCATENATE("R3C",'Mapa final'!$O$24),"")</f>
        <v/>
      </c>
      <c r="AE8" s="259" t="str">
        <f>IF(AND('Mapa final'!$Y$25="Muy Alta",'Mapa final'!$AA$25="Mayor"),CONCATENATE("R3C",'Mapa final'!$O$25),"")</f>
        <v/>
      </c>
      <c r="AF8" s="259" t="str">
        <f>IF(AND('Mapa final'!$Y$26="Muy Alta",'Mapa final'!$AA$26="Mayor"),CONCATENATE("R3C",'Mapa final'!$O$26),"")</f>
        <v/>
      </c>
      <c r="AG8" s="260" t="str">
        <f>IF(AND('Mapa final'!$Y$27="Muy Alta",'Mapa final'!$AA$27="Mayor"),CONCATENATE("R3C",'Mapa final'!$O$27),"")</f>
        <v/>
      </c>
      <c r="AH8" s="261" t="str">
        <f>IF(AND('Mapa final'!$Y$22="Muy Alta",'Mapa final'!$AA$22="Catastrófico"),CONCATENATE("R3C",'Mapa final'!$O$22),"")</f>
        <v/>
      </c>
      <c r="AI8" s="262" t="str">
        <f>IF(AND('Mapa final'!$Y$23="Muy Alta",'Mapa final'!$AA$23="Catastrófico"),CONCATENATE("R3C",'Mapa final'!$O$23),"")</f>
        <v/>
      </c>
      <c r="AJ8" s="262" t="str">
        <f>IF(AND('Mapa final'!$Y$24="Muy Alta",'Mapa final'!$AA$24="Catastrófico"),CONCATENATE("R3C",'Mapa final'!$O$24),"")</f>
        <v/>
      </c>
      <c r="AK8" s="262" t="str">
        <f>IF(AND('Mapa final'!$Y$25="Muy Alta",'Mapa final'!$AA$25="Catastrófico"),CONCATENATE("R3C",'Mapa final'!$O$25),"")</f>
        <v/>
      </c>
      <c r="AL8" s="262" t="str">
        <f>IF(AND('Mapa final'!$Y$26="Muy Alta",'Mapa final'!$AA$26="Catastrófico"),CONCATENATE("R3C",'Mapa final'!$O$26),"")</f>
        <v/>
      </c>
      <c r="AM8" s="263" t="str">
        <f>IF(AND('Mapa final'!$Y$27="Muy Alta",'Mapa final'!$AA$27="Catastrófico"),CONCATENATE("R3C",'Mapa final'!$O$27),"")</f>
        <v/>
      </c>
      <c r="AN8" s="15"/>
      <c r="AO8" s="722"/>
      <c r="AP8" s="723"/>
      <c r="AQ8" s="723"/>
      <c r="AR8" s="723"/>
      <c r="AS8" s="723"/>
      <c r="AT8" s="72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05"/>
      <c r="C9" s="705"/>
      <c r="D9" s="706"/>
      <c r="E9" s="710"/>
      <c r="F9" s="711"/>
      <c r="G9" s="711"/>
      <c r="H9" s="711"/>
      <c r="I9" s="712"/>
      <c r="J9" s="258" t="str">
        <f>IF(AND('Mapa final'!$Y$28="Muy Alta",'Mapa final'!$AA$28="Leve"),CONCATENATE("R4C",'Mapa final'!$O$28),"")</f>
        <v/>
      </c>
      <c r="K9" s="259" t="str">
        <f>IF(AND('Mapa final'!$Y$29="Muy Alta",'Mapa final'!$AA$29="Leve"),CONCATENATE("R4C",'Mapa final'!$O$29),"")</f>
        <v/>
      </c>
      <c r="L9" s="259" t="str">
        <f>IF(AND('Mapa final'!$Y$30="Muy Alta",'Mapa final'!$AA$30="Leve"),CONCATENATE("R4C",'Mapa final'!$O$30),"")</f>
        <v/>
      </c>
      <c r="M9" s="259" t="str">
        <f>IF(AND('Mapa final'!$Y$31="Muy Alta",'Mapa final'!$AA$31="Leve"),CONCATENATE("R4C",'Mapa final'!$O$31),"")</f>
        <v/>
      </c>
      <c r="N9" s="259" t="str">
        <f>IF(AND('Mapa final'!$Y$32="Muy Alta",'Mapa final'!$AA$32="Leve"),CONCATENATE("R4C",'Mapa final'!$O$32),"")</f>
        <v/>
      </c>
      <c r="O9" s="260" t="str">
        <f>IF(AND('Mapa final'!$Y$33="Muy Alta",'Mapa final'!$AA$33="Leve"),CONCATENATE("R4C",'Mapa final'!$O$33),"")</f>
        <v/>
      </c>
      <c r="P9" s="258" t="str">
        <f>IF(AND('Mapa final'!$Y$28="Muy Alta",'Mapa final'!$AA$28="Menor"),CONCATENATE("R4C",'Mapa final'!$O$28),"")</f>
        <v/>
      </c>
      <c r="Q9" s="259" t="str">
        <f>IF(AND('Mapa final'!$Y$29="Muy Alta",'Mapa final'!$AA$29="Menor"),CONCATENATE("R4C",'Mapa final'!$O$29),"")</f>
        <v/>
      </c>
      <c r="R9" s="259" t="str">
        <f>IF(AND('Mapa final'!$Y$30="Muy Alta",'Mapa final'!$AA$30="Menor"),CONCATENATE("R4C",'Mapa final'!$O$30),"")</f>
        <v/>
      </c>
      <c r="S9" s="259" t="str">
        <f>IF(AND('Mapa final'!$Y$31="Muy Alta",'Mapa final'!$AA$31="Menor"),CONCATENATE("R4C",'Mapa final'!$O$31),"")</f>
        <v/>
      </c>
      <c r="T9" s="259" t="str">
        <f>IF(AND('Mapa final'!$Y$32="Muy Alta",'Mapa final'!$AA$32="Menor"),CONCATENATE("R4C",'Mapa final'!$O$32),"")</f>
        <v/>
      </c>
      <c r="U9" s="260" t="str">
        <f>IF(AND('Mapa final'!$Y$33="Muy Alta",'Mapa final'!$AA$33="Menor"),CONCATENATE("R4C",'Mapa final'!$O$33),"")</f>
        <v/>
      </c>
      <c r="V9" s="258" t="str">
        <f>IF(AND('Mapa final'!$Y$28="Muy Alta",'Mapa final'!$AA$28="Moderado"),CONCATENATE("R4C",'Mapa final'!$O$28),"")</f>
        <v/>
      </c>
      <c r="W9" s="259" t="str">
        <f>IF(AND('Mapa final'!$Y$29="Muy Alta",'Mapa final'!$AA$29="Moderado"),CONCATENATE("R4C",'Mapa final'!$O$29),"")</f>
        <v/>
      </c>
      <c r="X9" s="259" t="str">
        <f>IF(AND('Mapa final'!$Y$30="Muy Alta",'Mapa final'!$AA$30="Moderado"),CONCATENATE("R4C",'Mapa final'!$O$30),"")</f>
        <v/>
      </c>
      <c r="Y9" s="259" t="str">
        <f>IF(AND('Mapa final'!$Y$31="Muy Alta",'Mapa final'!$AA$31="Moderado"),CONCATENATE("R4C",'Mapa final'!$O$31),"")</f>
        <v/>
      </c>
      <c r="Z9" s="259" t="str">
        <f>IF(AND('Mapa final'!$Y$32="Muy Alta",'Mapa final'!$AA$32="Moderado"),CONCATENATE("R4C",'Mapa final'!$O$32),"")</f>
        <v/>
      </c>
      <c r="AA9" s="260" t="str">
        <f>IF(AND('Mapa final'!$Y$33="Muy Alta",'Mapa final'!$AA$33="Moderado"),CONCATENATE("R4C",'Mapa final'!$O$33),"")</f>
        <v/>
      </c>
      <c r="AB9" s="258" t="str">
        <f>IF(AND('Mapa final'!$Y$28="Muy Alta",'Mapa final'!$AA$28="Mayor"),CONCATENATE("R4C",'Mapa final'!$O$28),"")</f>
        <v/>
      </c>
      <c r="AC9" s="259" t="str">
        <f>IF(AND('Mapa final'!$Y$29="Muy Alta",'Mapa final'!$AA$29="Mayor"),CONCATENATE("R4C",'Mapa final'!$O$29),"")</f>
        <v/>
      </c>
      <c r="AD9" s="259" t="str">
        <f>IF(AND('Mapa final'!$Y$30="Muy Alta",'Mapa final'!$AA$30="Mayor"),CONCATENATE("R4C",'Mapa final'!$O$30),"")</f>
        <v/>
      </c>
      <c r="AE9" s="259" t="str">
        <f>IF(AND('Mapa final'!$Y$31="Muy Alta",'Mapa final'!$AA$31="Mayor"),CONCATENATE("R4C",'Mapa final'!$O$31),"")</f>
        <v/>
      </c>
      <c r="AF9" s="259" t="str">
        <f>IF(AND('Mapa final'!$Y$32="Muy Alta",'Mapa final'!$AA$32="Mayor"),CONCATENATE("R4C",'Mapa final'!$O$32),"")</f>
        <v/>
      </c>
      <c r="AG9" s="260" t="str">
        <f>IF(AND('Mapa final'!$Y$33="Muy Alta",'Mapa final'!$AA$33="Mayor"),CONCATENATE("R4C",'Mapa final'!$O$33),"")</f>
        <v/>
      </c>
      <c r="AH9" s="261" t="str">
        <f>IF(AND('Mapa final'!$Y$28="Muy Alta",'Mapa final'!$AA$28="Catastrófico"),CONCATENATE("R4C",'Mapa final'!$O$28),"")</f>
        <v/>
      </c>
      <c r="AI9" s="262" t="str">
        <f>IF(AND('Mapa final'!$Y$29="Muy Alta",'Mapa final'!$AA$29="Catastrófico"),CONCATENATE("R4C",'Mapa final'!$O$29),"")</f>
        <v/>
      </c>
      <c r="AJ9" s="262" t="str">
        <f>IF(AND('Mapa final'!$Y$30="Muy Alta",'Mapa final'!$AA$30="Catastrófico"),CONCATENATE("R4C",'Mapa final'!$O$30),"")</f>
        <v/>
      </c>
      <c r="AK9" s="262" t="str">
        <f>IF(AND('Mapa final'!$Y$31="Muy Alta",'Mapa final'!$AA$31="Catastrófico"),CONCATENATE("R4C",'Mapa final'!$O$31),"")</f>
        <v/>
      </c>
      <c r="AL9" s="262" t="str">
        <f>IF(AND('Mapa final'!$Y$32="Muy Alta",'Mapa final'!$AA$32="Catastrófico"),CONCATENATE("R4C",'Mapa final'!$O$32),"")</f>
        <v/>
      </c>
      <c r="AM9" s="263" t="str">
        <f>IF(AND('Mapa final'!$Y$33="Muy Alta",'Mapa final'!$AA$33="Catastrófico"),CONCATENATE("R4C",'Mapa final'!$O$33),"")</f>
        <v/>
      </c>
      <c r="AN9" s="15"/>
      <c r="AO9" s="722"/>
      <c r="AP9" s="723"/>
      <c r="AQ9" s="723"/>
      <c r="AR9" s="723"/>
      <c r="AS9" s="723"/>
      <c r="AT9" s="72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05"/>
      <c r="C10" s="705"/>
      <c r="D10" s="706"/>
      <c r="E10" s="710"/>
      <c r="F10" s="711"/>
      <c r="G10" s="711"/>
      <c r="H10" s="711"/>
      <c r="I10" s="712"/>
      <c r="J10" s="258" t="str">
        <f>IF(AND('Mapa final'!$Y$34="Muy Alta",'Mapa final'!$AA$34="Leve"),CONCATENATE("R5C",'Mapa final'!$O$34),"")</f>
        <v/>
      </c>
      <c r="K10" s="259" t="str">
        <f>IF(AND('Mapa final'!$Y$35="Muy Alta",'Mapa final'!$AA$35="Leve"),CONCATENATE("R5C",'Mapa final'!$O$35),"")</f>
        <v/>
      </c>
      <c r="L10" s="259" t="str">
        <f>IF(AND('Mapa final'!$Y$36="Muy Alta",'Mapa final'!$AA$36="Leve"),CONCATENATE("R5C",'Mapa final'!$O$36),"")</f>
        <v/>
      </c>
      <c r="M10" s="259" t="str">
        <f>IF(AND('Mapa final'!$Y$37="Muy Alta",'Mapa final'!$AA$37="Leve"),CONCATENATE("R5C",'Mapa final'!$O$37),"")</f>
        <v/>
      </c>
      <c r="N10" s="259" t="str">
        <f>IF(AND('Mapa final'!$Y$38="Muy Alta",'Mapa final'!$AA$38="Leve"),CONCATENATE("R5C",'Mapa final'!$O$38),"")</f>
        <v/>
      </c>
      <c r="O10" s="260" t="str">
        <f>IF(AND('Mapa final'!$Y$39="Muy Alta",'Mapa final'!$AA$39="Leve"),CONCATENATE("R5C",'Mapa final'!$O$39),"")</f>
        <v/>
      </c>
      <c r="P10" s="258" t="str">
        <f>IF(AND('Mapa final'!$Y$34="Muy Alta",'Mapa final'!$AA$34="Menor"),CONCATENATE("R5C",'Mapa final'!$O$34),"")</f>
        <v/>
      </c>
      <c r="Q10" s="259" t="str">
        <f>IF(AND('Mapa final'!$Y$35="Muy Alta",'Mapa final'!$AA$35="Menor"),CONCATENATE("R5C",'Mapa final'!$O$35),"")</f>
        <v/>
      </c>
      <c r="R10" s="259" t="str">
        <f>IF(AND('Mapa final'!$Y$36="Muy Alta",'Mapa final'!$AA$36="Menor"),CONCATENATE("R5C",'Mapa final'!$O$36),"")</f>
        <v/>
      </c>
      <c r="S10" s="259" t="str">
        <f>IF(AND('Mapa final'!$Y$37="Muy Alta",'Mapa final'!$AA$37="Menor"),CONCATENATE("R5C",'Mapa final'!$O$37),"")</f>
        <v/>
      </c>
      <c r="T10" s="259" t="str">
        <f>IF(AND('Mapa final'!$Y$38="Muy Alta",'Mapa final'!$AA$38="Menor"),CONCATENATE("R5C",'Mapa final'!$O$38),"")</f>
        <v/>
      </c>
      <c r="U10" s="260" t="str">
        <f>IF(AND('Mapa final'!$Y$39="Muy Alta",'Mapa final'!$AA$39="Menor"),CONCATENATE("R5C",'Mapa final'!$O$39),"")</f>
        <v/>
      </c>
      <c r="V10" s="258" t="str">
        <f>IF(AND('Mapa final'!$Y$34="Muy Alta",'Mapa final'!$AA$34="Moderado"),CONCATENATE("R5C",'Mapa final'!$O$34),"")</f>
        <v/>
      </c>
      <c r="W10" s="259" t="str">
        <f>IF(AND('Mapa final'!$Y$35="Muy Alta",'Mapa final'!$AA$35="Moderado"),CONCATENATE("R5C",'Mapa final'!$O$35),"")</f>
        <v/>
      </c>
      <c r="X10" s="259" t="str">
        <f>IF(AND('Mapa final'!$Y$36="Muy Alta",'Mapa final'!$AA$36="Moderado"),CONCATENATE("R5C",'Mapa final'!$O$36),"")</f>
        <v/>
      </c>
      <c r="Y10" s="259" t="str">
        <f>IF(AND('Mapa final'!$Y$37="Muy Alta",'Mapa final'!$AA$37="Moderado"),CONCATENATE("R5C",'Mapa final'!$O$37),"")</f>
        <v/>
      </c>
      <c r="Z10" s="259" t="str">
        <f>IF(AND('Mapa final'!$Y$38="Muy Alta",'Mapa final'!$AA$38="Moderado"),CONCATENATE("R5C",'Mapa final'!$O$38),"")</f>
        <v/>
      </c>
      <c r="AA10" s="260" t="str">
        <f>IF(AND('Mapa final'!$Y$39="Muy Alta",'Mapa final'!$AA$39="Moderado"),CONCATENATE("R5C",'Mapa final'!$O$39),"")</f>
        <v/>
      </c>
      <c r="AB10" s="258" t="str">
        <f>IF(AND('Mapa final'!$Y$34="Muy Alta",'Mapa final'!$AA$34="Mayor"),CONCATENATE("R5C",'Mapa final'!$O$34),"")</f>
        <v/>
      </c>
      <c r="AC10" s="259" t="str">
        <f>IF(AND('Mapa final'!$Y$35="Muy Alta",'Mapa final'!$AA$35="Mayor"),CONCATENATE("R5C",'Mapa final'!$O$35),"")</f>
        <v/>
      </c>
      <c r="AD10" s="259" t="str">
        <f>IF(AND('Mapa final'!$Y$36="Muy Alta",'Mapa final'!$AA$36="Mayor"),CONCATENATE("R5C",'Mapa final'!$O$36),"")</f>
        <v/>
      </c>
      <c r="AE10" s="259" t="str">
        <f>IF(AND('Mapa final'!$Y$37="Muy Alta",'Mapa final'!$AA$37="Mayor"),CONCATENATE("R5C",'Mapa final'!$O$37),"")</f>
        <v/>
      </c>
      <c r="AF10" s="259" t="str">
        <f>IF(AND('Mapa final'!$Y$38="Muy Alta",'Mapa final'!$AA$38="Mayor"),CONCATENATE("R5C",'Mapa final'!$O$38),"")</f>
        <v/>
      </c>
      <c r="AG10" s="260" t="str">
        <f>IF(AND('Mapa final'!$Y$39="Muy Alta",'Mapa final'!$AA$39="Mayor"),CONCATENATE("R5C",'Mapa final'!$O$39),"")</f>
        <v/>
      </c>
      <c r="AH10" s="261" t="str">
        <f>IF(AND('Mapa final'!$Y$34="Muy Alta",'Mapa final'!$AA$34="Catastrófico"),CONCATENATE("R5C",'Mapa final'!$O$34),"")</f>
        <v/>
      </c>
      <c r="AI10" s="262" t="str">
        <f>IF(AND('Mapa final'!$Y$35="Muy Alta",'Mapa final'!$AA$35="Catastrófico"),CONCATENATE("R5C",'Mapa final'!$O$35),"")</f>
        <v/>
      </c>
      <c r="AJ10" s="262" t="str">
        <f>IF(AND('Mapa final'!$Y$36="Muy Alta",'Mapa final'!$AA$36="Catastrófico"),CONCATENATE("R5C",'Mapa final'!$O$36),"")</f>
        <v/>
      </c>
      <c r="AK10" s="262" t="str">
        <f>IF(AND('Mapa final'!$Y$37="Muy Alta",'Mapa final'!$AA$37="Catastrófico"),CONCATENATE("R5C",'Mapa final'!$O$37),"")</f>
        <v/>
      </c>
      <c r="AL10" s="262" t="str">
        <f>IF(AND('Mapa final'!$Y$38="Muy Alta",'Mapa final'!$AA$38="Catastrófico"),CONCATENATE("R5C",'Mapa final'!$O$38),"")</f>
        <v/>
      </c>
      <c r="AM10" s="263" t="str">
        <f>IF(AND('Mapa final'!$Y$39="Muy Alta",'Mapa final'!$AA$39="Catastrófico"),CONCATENATE("R5C",'Mapa final'!$O$39),"")</f>
        <v/>
      </c>
      <c r="AN10" s="15"/>
      <c r="AO10" s="722"/>
      <c r="AP10" s="723"/>
      <c r="AQ10" s="723"/>
      <c r="AR10" s="723"/>
      <c r="AS10" s="723"/>
      <c r="AT10" s="72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05"/>
      <c r="C11" s="705"/>
      <c r="D11" s="706"/>
      <c r="E11" s="710"/>
      <c r="F11" s="711"/>
      <c r="G11" s="711"/>
      <c r="H11" s="711"/>
      <c r="I11" s="712"/>
      <c r="J11" s="258" t="str">
        <f>IF(AND('Mapa final'!$Y$40="Muy Alta",'Mapa final'!$AA$40="Leve"),CONCATENATE("R6C",'Mapa final'!$O$40),"")</f>
        <v/>
      </c>
      <c r="K11" s="259" t="str">
        <f>IF(AND('Mapa final'!$Y$41="Muy Alta",'Mapa final'!$AA$41="Leve"),CONCATENATE("R6C",'Mapa final'!$O$41),"")</f>
        <v/>
      </c>
      <c r="L11" s="259" t="str">
        <f>IF(AND('Mapa final'!$Y$42="Muy Alta",'Mapa final'!$AA$42="Leve"),CONCATENATE("R6C",'Mapa final'!$O$42),"")</f>
        <v/>
      </c>
      <c r="M11" s="259" t="str">
        <f>IF(AND('Mapa final'!$Y$43="Muy Alta",'Mapa final'!$AA$43="Leve"),CONCATENATE("R6C",'Mapa final'!$O$43),"")</f>
        <v/>
      </c>
      <c r="N11" s="259" t="str">
        <f>IF(AND('Mapa final'!$Y$44="Muy Alta",'Mapa final'!$AA$44="Leve"),CONCATENATE("R6C",'Mapa final'!$O$44),"")</f>
        <v/>
      </c>
      <c r="O11" s="260" t="str">
        <f>IF(AND('Mapa final'!$Y$45="Muy Alta",'Mapa final'!$AA$45="Leve"),CONCATENATE("R6C",'Mapa final'!$O$45),"")</f>
        <v/>
      </c>
      <c r="P11" s="258" t="str">
        <f>IF(AND('Mapa final'!$Y$40="Muy Alta",'Mapa final'!$AA$40="Menor"),CONCATENATE("R6C",'Mapa final'!$O$40),"")</f>
        <v/>
      </c>
      <c r="Q11" s="259" t="str">
        <f>IF(AND('Mapa final'!$Y$41="Muy Alta",'Mapa final'!$AA$41="Menor"),CONCATENATE("R6C",'Mapa final'!$O$41),"")</f>
        <v/>
      </c>
      <c r="R11" s="259" t="str">
        <f>IF(AND('Mapa final'!$Y$42="Muy Alta",'Mapa final'!$AA$42="Menor"),CONCATENATE("R6C",'Mapa final'!$O$42),"")</f>
        <v/>
      </c>
      <c r="S11" s="259" t="str">
        <f>IF(AND('Mapa final'!$Y$43="Muy Alta",'Mapa final'!$AA$43="Menor"),CONCATENATE("R6C",'Mapa final'!$O$43),"")</f>
        <v/>
      </c>
      <c r="T11" s="259" t="str">
        <f>IF(AND('Mapa final'!$Y$44="Muy Alta",'Mapa final'!$AA$44="Menor"),CONCATENATE("R6C",'Mapa final'!$O$44),"")</f>
        <v/>
      </c>
      <c r="U11" s="260" t="str">
        <f>IF(AND('Mapa final'!$Y$45="Muy Alta",'Mapa final'!$AA$45="Menor"),CONCATENATE("R6C",'Mapa final'!$O$45),"")</f>
        <v/>
      </c>
      <c r="V11" s="258" t="str">
        <f>IF(AND('Mapa final'!$Y$40="Muy Alta",'Mapa final'!$AA$40="Moderado"),CONCATENATE("R6C",'Mapa final'!$O$40),"")</f>
        <v/>
      </c>
      <c r="W11" s="259" t="str">
        <f>IF(AND('Mapa final'!$Y$41="Muy Alta",'Mapa final'!$AA$41="Moderado"),CONCATENATE("R6C",'Mapa final'!$O$41),"")</f>
        <v/>
      </c>
      <c r="X11" s="259" t="str">
        <f>IF(AND('Mapa final'!$Y$42="Muy Alta",'Mapa final'!$AA$42="Moderado"),CONCATENATE("R6C",'Mapa final'!$O$42),"")</f>
        <v/>
      </c>
      <c r="Y11" s="259" t="str">
        <f>IF(AND('Mapa final'!$Y$43="Muy Alta",'Mapa final'!$AA$43="Moderado"),CONCATENATE("R6C",'Mapa final'!$O$43),"")</f>
        <v/>
      </c>
      <c r="Z11" s="259" t="str">
        <f>IF(AND('Mapa final'!$Y$44="Muy Alta",'Mapa final'!$AA$44="Moderado"),CONCATENATE("R6C",'Mapa final'!$O$44),"")</f>
        <v/>
      </c>
      <c r="AA11" s="260" t="str">
        <f>IF(AND('Mapa final'!$Y$45="Muy Alta",'Mapa final'!$AA$45="Moderado"),CONCATENATE("R6C",'Mapa final'!$O$45),"")</f>
        <v/>
      </c>
      <c r="AB11" s="258" t="str">
        <f>IF(AND('Mapa final'!$Y$40="Muy Alta",'Mapa final'!$AA$40="Mayor"),CONCATENATE("R6C",'Mapa final'!$O$40),"")</f>
        <v/>
      </c>
      <c r="AC11" s="259" t="str">
        <f>IF(AND('Mapa final'!$Y$41="Muy Alta",'Mapa final'!$AA$41="Mayor"),CONCATENATE("R6C",'Mapa final'!$O$41),"")</f>
        <v/>
      </c>
      <c r="AD11" s="259" t="str">
        <f>IF(AND('Mapa final'!$Y$42="Muy Alta",'Mapa final'!$AA$42="Mayor"),CONCATENATE("R6C",'Mapa final'!$O$42),"")</f>
        <v/>
      </c>
      <c r="AE11" s="259" t="str">
        <f>IF(AND('Mapa final'!$Y$43="Muy Alta",'Mapa final'!$AA$43="Mayor"),CONCATENATE("R6C",'Mapa final'!$O$43),"")</f>
        <v/>
      </c>
      <c r="AF11" s="259" t="str">
        <f>IF(AND('Mapa final'!$Y$44="Muy Alta",'Mapa final'!$AA$44="Mayor"),CONCATENATE("R6C",'Mapa final'!$O$44),"")</f>
        <v/>
      </c>
      <c r="AG11" s="260" t="str">
        <f>IF(AND('Mapa final'!$Y$45="Muy Alta",'Mapa final'!$AA$45="Mayor"),CONCATENATE("R6C",'Mapa final'!$O$45),"")</f>
        <v/>
      </c>
      <c r="AH11" s="261" t="str">
        <f>IF(AND('Mapa final'!$Y$40="Muy Alta",'Mapa final'!$AA$40="Catastrófico"),CONCATENATE("R6C",'Mapa final'!$O$40),"")</f>
        <v/>
      </c>
      <c r="AI11" s="262" t="str">
        <f>IF(AND('Mapa final'!$Y$41="Muy Alta",'Mapa final'!$AA$41="Catastrófico"),CONCATENATE("R6C",'Mapa final'!$O$41),"")</f>
        <v/>
      </c>
      <c r="AJ11" s="262" t="str">
        <f>IF(AND('Mapa final'!$Y$42="Muy Alta",'Mapa final'!$AA$42="Catastrófico"),CONCATENATE("R6C",'Mapa final'!$O$42),"")</f>
        <v/>
      </c>
      <c r="AK11" s="262" t="str">
        <f>IF(AND('Mapa final'!$Y$43="Muy Alta",'Mapa final'!$AA$43="Catastrófico"),CONCATENATE("R6C",'Mapa final'!$O$43),"")</f>
        <v/>
      </c>
      <c r="AL11" s="262" t="str">
        <f>IF(AND('Mapa final'!$Y$44="Muy Alta",'Mapa final'!$AA$44="Catastrófico"),CONCATENATE("R6C",'Mapa final'!$O$44),"")</f>
        <v/>
      </c>
      <c r="AM11" s="263" t="str">
        <f>IF(AND('Mapa final'!$Y$45="Muy Alta",'Mapa final'!$AA$45="Catastrófico"),CONCATENATE("R6C",'Mapa final'!$O$45),"")</f>
        <v/>
      </c>
      <c r="AN11" s="15"/>
      <c r="AO11" s="722"/>
      <c r="AP11" s="723"/>
      <c r="AQ11" s="723"/>
      <c r="AR11" s="723"/>
      <c r="AS11" s="723"/>
      <c r="AT11" s="72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05"/>
      <c r="C12" s="705"/>
      <c r="D12" s="706"/>
      <c r="E12" s="710"/>
      <c r="F12" s="711"/>
      <c r="G12" s="711"/>
      <c r="H12" s="711"/>
      <c r="I12" s="712"/>
      <c r="J12" s="258" t="str">
        <f>IF(AND('Mapa final'!$Y$46="Muy Alta",'Mapa final'!$AA$46="Leve"),CONCATENATE("R7C",'Mapa final'!$O$46),"")</f>
        <v/>
      </c>
      <c r="K12" s="259" t="str">
        <f>IF(AND('Mapa final'!$Y$47="Muy Alta",'Mapa final'!$AA$47="Leve"),CONCATENATE("R7C",'Mapa final'!$O$47),"")</f>
        <v/>
      </c>
      <c r="L12" s="259" t="str">
        <f>IF(AND('Mapa final'!$Y$48="Muy Alta",'Mapa final'!$AA$48="Leve"),CONCATENATE("R7C",'Mapa final'!$O$48),"")</f>
        <v/>
      </c>
      <c r="M12" s="259" t="str">
        <f>IF(AND('Mapa final'!$Y$49="Muy Alta",'Mapa final'!$AA$49="Leve"),CONCATENATE("R7C",'Mapa final'!$O$49),"")</f>
        <v/>
      </c>
      <c r="N12" s="259" t="str">
        <f>IF(AND('Mapa final'!$Y$50="Muy Alta",'Mapa final'!$AA$50="Leve"),CONCATENATE("R7C",'Mapa final'!$O$50),"")</f>
        <v/>
      </c>
      <c r="O12" s="260" t="str">
        <f>IF(AND('Mapa final'!$Y$51="Muy Alta",'Mapa final'!$AA$51="Leve"),CONCATENATE("R7C",'Mapa final'!$O$51),"")</f>
        <v/>
      </c>
      <c r="P12" s="258" t="str">
        <f>IF(AND('Mapa final'!$Y$46="Muy Alta",'Mapa final'!$AA$46="Menor"),CONCATENATE("R7C",'Mapa final'!$O$46),"")</f>
        <v/>
      </c>
      <c r="Q12" s="259" t="str">
        <f>IF(AND('Mapa final'!$Y$47="Muy Alta",'Mapa final'!$AA$47="Menor"),CONCATENATE("R7C",'Mapa final'!$O$47),"")</f>
        <v/>
      </c>
      <c r="R12" s="259" t="str">
        <f>IF(AND('Mapa final'!$Y$48="Muy Alta",'Mapa final'!$AA$48="Menor"),CONCATENATE("R7C",'Mapa final'!$O$48),"")</f>
        <v/>
      </c>
      <c r="S12" s="259" t="str">
        <f>IF(AND('Mapa final'!$Y$49="Muy Alta",'Mapa final'!$AA$49="Menor"),CONCATENATE("R7C",'Mapa final'!$O$49),"")</f>
        <v/>
      </c>
      <c r="T12" s="259" t="str">
        <f>IF(AND('Mapa final'!$Y$50="Muy Alta",'Mapa final'!$AA$50="Menor"),CONCATENATE("R7C",'Mapa final'!$O$50),"")</f>
        <v/>
      </c>
      <c r="U12" s="260" t="str">
        <f>IF(AND('Mapa final'!$Y$51="Muy Alta",'Mapa final'!$AA$51="Menor"),CONCATENATE("R7C",'Mapa final'!$O$51),"")</f>
        <v/>
      </c>
      <c r="V12" s="258" t="str">
        <f>IF(AND('Mapa final'!$Y$46="Muy Alta",'Mapa final'!$AA$46="Moderado"),CONCATENATE("R7C",'Mapa final'!$O$46),"")</f>
        <v/>
      </c>
      <c r="W12" s="259" t="str">
        <f>IF(AND('Mapa final'!$Y$47="Muy Alta",'Mapa final'!$AA$47="Moderado"),CONCATENATE("R7C",'Mapa final'!$O$47),"")</f>
        <v/>
      </c>
      <c r="X12" s="259" t="str">
        <f>IF(AND('Mapa final'!$Y$48="Muy Alta",'Mapa final'!$AA$48="Moderado"),CONCATENATE("R7C",'Mapa final'!$O$48),"")</f>
        <v/>
      </c>
      <c r="Y12" s="259" t="str">
        <f>IF(AND('Mapa final'!$Y$49="Muy Alta",'Mapa final'!$AA$49="Moderado"),CONCATENATE("R7C",'Mapa final'!$O$49),"")</f>
        <v/>
      </c>
      <c r="Z12" s="259" t="str">
        <f>IF(AND('Mapa final'!$Y$50="Muy Alta",'Mapa final'!$AA$50="Moderado"),CONCATENATE("R7C",'Mapa final'!$O$50),"")</f>
        <v/>
      </c>
      <c r="AA12" s="260" t="str">
        <f>IF(AND('Mapa final'!$Y$51="Muy Alta",'Mapa final'!$AA$51="Moderado"),CONCATENATE("R7C",'Mapa final'!$O$51),"")</f>
        <v/>
      </c>
      <c r="AB12" s="258" t="str">
        <f>IF(AND('Mapa final'!$Y$46="Muy Alta",'Mapa final'!$AA$46="Mayor"),CONCATENATE("R7C",'Mapa final'!$O$46),"")</f>
        <v/>
      </c>
      <c r="AC12" s="259" t="str">
        <f>IF(AND('Mapa final'!$Y$47="Muy Alta",'Mapa final'!$AA$47="Mayor"),CONCATENATE("R7C",'Mapa final'!$O$47),"")</f>
        <v/>
      </c>
      <c r="AD12" s="259" t="str">
        <f>IF(AND('Mapa final'!$Y$48="Muy Alta",'Mapa final'!$AA$48="Mayor"),CONCATENATE("R7C",'Mapa final'!$O$48),"")</f>
        <v/>
      </c>
      <c r="AE12" s="259" t="str">
        <f>IF(AND('Mapa final'!$Y$49="Muy Alta",'Mapa final'!$AA$49="Mayor"),CONCATENATE("R7C",'Mapa final'!$O$49),"")</f>
        <v/>
      </c>
      <c r="AF12" s="259" t="str">
        <f>IF(AND('Mapa final'!$Y$50="Muy Alta",'Mapa final'!$AA$50="Mayor"),CONCATENATE("R7C",'Mapa final'!$O$50),"")</f>
        <v/>
      </c>
      <c r="AG12" s="260" t="str">
        <f>IF(AND('Mapa final'!$Y$51="Muy Alta",'Mapa final'!$AA$51="Mayor"),CONCATENATE("R7C",'Mapa final'!$O$51),"")</f>
        <v/>
      </c>
      <c r="AH12" s="261" t="str">
        <f>IF(AND('Mapa final'!$Y$46="Muy Alta",'Mapa final'!$AA$46="Catastrófico"),CONCATENATE("R7C",'Mapa final'!$O$46),"")</f>
        <v/>
      </c>
      <c r="AI12" s="262" t="str">
        <f>IF(AND('Mapa final'!$Y$47="Muy Alta",'Mapa final'!$AA$47="Catastrófico"),CONCATENATE("R7C",'Mapa final'!$O$47),"")</f>
        <v/>
      </c>
      <c r="AJ12" s="262" t="str">
        <f>IF(AND('Mapa final'!$Y$48="Muy Alta",'Mapa final'!$AA$48="Catastrófico"),CONCATENATE("R7C",'Mapa final'!$O$48),"")</f>
        <v/>
      </c>
      <c r="AK12" s="262" t="str">
        <f>IF(AND('Mapa final'!$Y$49="Muy Alta",'Mapa final'!$AA$49="Catastrófico"),CONCATENATE("R7C",'Mapa final'!$O$49),"")</f>
        <v/>
      </c>
      <c r="AL12" s="262" t="str">
        <f>IF(AND('Mapa final'!$Y$50="Muy Alta",'Mapa final'!$AA$50="Catastrófico"),CONCATENATE("R7C",'Mapa final'!$O$50),"")</f>
        <v/>
      </c>
      <c r="AM12" s="263" t="str">
        <f>IF(AND('Mapa final'!$Y$51="Muy Alta",'Mapa final'!$AA$51="Catastrófico"),CONCATENATE("R7C",'Mapa final'!$O$51),"")</f>
        <v/>
      </c>
      <c r="AN12" s="15"/>
      <c r="AO12" s="722"/>
      <c r="AP12" s="723"/>
      <c r="AQ12" s="723"/>
      <c r="AR12" s="723"/>
      <c r="AS12" s="723"/>
      <c r="AT12" s="72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05"/>
      <c r="C13" s="705"/>
      <c r="D13" s="706"/>
      <c r="E13" s="710"/>
      <c r="F13" s="711"/>
      <c r="G13" s="711"/>
      <c r="H13" s="711"/>
      <c r="I13" s="712"/>
      <c r="J13" s="258" t="str">
        <f>IF(AND('Mapa final'!$Y$52="Muy Alta",'Mapa final'!$AA$52="Leve"),CONCATENATE("R8C",'Mapa final'!$O$52),"")</f>
        <v/>
      </c>
      <c r="K13" s="259" t="str">
        <f>IF(AND('Mapa final'!$Y$53="Muy Alta",'Mapa final'!$AA$53="Leve"),CONCATENATE("R8C",'Mapa final'!$O$53),"")</f>
        <v/>
      </c>
      <c r="L13" s="259" t="str">
        <f>IF(AND('Mapa final'!$Y$54="Muy Alta",'Mapa final'!$AA$54="Leve"),CONCATENATE("R8C",'Mapa final'!$O$54),"")</f>
        <v/>
      </c>
      <c r="M13" s="259" t="str">
        <f>IF(AND('Mapa final'!$Y$55="Muy Alta",'Mapa final'!$AA$55="Leve"),CONCATENATE("R8C",'Mapa final'!$O$55),"")</f>
        <v/>
      </c>
      <c r="N13" s="259" t="str">
        <f>IF(AND('Mapa final'!$Y$56="Muy Alta",'Mapa final'!$AA$56="Leve"),CONCATENATE("R8C",'Mapa final'!$O$56),"")</f>
        <v/>
      </c>
      <c r="O13" s="260" t="str">
        <f>IF(AND('Mapa final'!$Y$57="Muy Alta",'Mapa final'!$AA$57="Leve"),CONCATENATE("R8C",'Mapa final'!$O$57),"")</f>
        <v/>
      </c>
      <c r="P13" s="258" t="str">
        <f>IF(AND('Mapa final'!$Y$52="Muy Alta",'Mapa final'!$AA$52="Menor"),CONCATENATE("R8C",'Mapa final'!$O$52),"")</f>
        <v/>
      </c>
      <c r="Q13" s="259" t="str">
        <f>IF(AND('Mapa final'!$Y$53="Muy Alta",'Mapa final'!$AA$53="Menor"),CONCATENATE("R8C",'Mapa final'!$O$53),"")</f>
        <v/>
      </c>
      <c r="R13" s="259" t="str">
        <f>IF(AND('Mapa final'!$Y$54="Muy Alta",'Mapa final'!$AA$54="Menor"),CONCATENATE("R8C",'Mapa final'!$O$54),"")</f>
        <v/>
      </c>
      <c r="S13" s="259" t="str">
        <f>IF(AND('Mapa final'!$Y$55="Muy Alta",'Mapa final'!$AA$55="Menor"),CONCATENATE("R8C",'Mapa final'!$O$55),"")</f>
        <v/>
      </c>
      <c r="T13" s="259" t="str">
        <f>IF(AND('Mapa final'!$Y$56="Muy Alta",'Mapa final'!$AA$56="Menor"),CONCATENATE("R8C",'Mapa final'!$O$56),"")</f>
        <v/>
      </c>
      <c r="U13" s="260" t="str">
        <f>IF(AND('Mapa final'!$Y$57="Muy Alta",'Mapa final'!$AA$57="Menor"),CONCATENATE("R8C",'Mapa final'!$O$57),"")</f>
        <v/>
      </c>
      <c r="V13" s="258" t="str">
        <f>IF(AND('Mapa final'!$Y$52="Muy Alta",'Mapa final'!$AA$52="Moderado"),CONCATENATE("R8C",'Mapa final'!$O$52),"")</f>
        <v/>
      </c>
      <c r="W13" s="259" t="str">
        <f>IF(AND('Mapa final'!$Y$53="Muy Alta",'Mapa final'!$AA$53="Moderado"),CONCATENATE("R8C",'Mapa final'!$O$53),"")</f>
        <v/>
      </c>
      <c r="X13" s="259" t="str">
        <f>IF(AND('Mapa final'!$Y$54="Muy Alta",'Mapa final'!$AA$54="Moderado"),CONCATENATE("R8C",'Mapa final'!$O$54),"")</f>
        <v/>
      </c>
      <c r="Y13" s="259" t="str">
        <f>IF(AND('Mapa final'!$Y$55="Muy Alta",'Mapa final'!$AA$55="Moderado"),CONCATENATE("R8C",'Mapa final'!$O$55),"")</f>
        <v/>
      </c>
      <c r="Z13" s="259" t="str">
        <f>IF(AND('Mapa final'!$Y$56="Muy Alta",'Mapa final'!$AA$56="Moderado"),CONCATENATE("R8C",'Mapa final'!$O$56),"")</f>
        <v/>
      </c>
      <c r="AA13" s="260" t="str">
        <f>IF(AND('Mapa final'!$Y$57="Muy Alta",'Mapa final'!$AA$57="Moderado"),CONCATENATE("R8C",'Mapa final'!$O$57),"")</f>
        <v/>
      </c>
      <c r="AB13" s="258" t="str">
        <f>IF(AND('Mapa final'!$Y$52="Muy Alta",'Mapa final'!$AA$52="Mayor"),CONCATENATE("R8C",'Mapa final'!$O$52),"")</f>
        <v/>
      </c>
      <c r="AC13" s="259" t="str">
        <f>IF(AND('Mapa final'!$Y$53="Muy Alta",'Mapa final'!$AA$53="Mayor"),CONCATENATE("R8C",'Mapa final'!$O$53),"")</f>
        <v/>
      </c>
      <c r="AD13" s="259" t="str">
        <f>IF(AND('Mapa final'!$Y$54="Muy Alta",'Mapa final'!$AA$54="Mayor"),CONCATENATE("R8C",'Mapa final'!$O$54),"")</f>
        <v/>
      </c>
      <c r="AE13" s="259" t="str">
        <f>IF(AND('Mapa final'!$Y$55="Muy Alta",'Mapa final'!$AA$55="Mayor"),CONCATENATE("R8C",'Mapa final'!$O$55),"")</f>
        <v/>
      </c>
      <c r="AF13" s="259" t="str">
        <f>IF(AND('Mapa final'!$Y$56="Muy Alta",'Mapa final'!$AA$56="Mayor"),CONCATENATE("R8C",'Mapa final'!$O$56),"")</f>
        <v/>
      </c>
      <c r="AG13" s="260" t="str">
        <f>IF(AND('Mapa final'!$Y$57="Muy Alta",'Mapa final'!$AA$57="Mayor"),CONCATENATE("R8C",'Mapa final'!$O$57),"")</f>
        <v/>
      </c>
      <c r="AH13" s="261" t="str">
        <f>IF(AND('Mapa final'!$Y$52="Muy Alta",'Mapa final'!$AA$52="Catastrófico"),CONCATENATE("R8C",'Mapa final'!$O$52),"")</f>
        <v/>
      </c>
      <c r="AI13" s="262" t="str">
        <f>IF(AND('Mapa final'!$Y$53="Muy Alta",'Mapa final'!$AA$53="Catastrófico"),CONCATENATE("R8C",'Mapa final'!$O$53),"")</f>
        <v/>
      </c>
      <c r="AJ13" s="262" t="str">
        <f>IF(AND('Mapa final'!$Y$54="Muy Alta",'Mapa final'!$AA$54="Catastrófico"),CONCATENATE("R8C",'Mapa final'!$O$54),"")</f>
        <v/>
      </c>
      <c r="AK13" s="262" t="str">
        <f>IF(AND('Mapa final'!$Y$55="Muy Alta",'Mapa final'!$AA$55="Catastrófico"),CONCATENATE("R8C",'Mapa final'!$O$55),"")</f>
        <v/>
      </c>
      <c r="AL13" s="262" t="str">
        <f>IF(AND('Mapa final'!$Y$56="Muy Alta",'Mapa final'!$AA$56="Catastrófico"),CONCATENATE("R8C",'Mapa final'!$O$56),"")</f>
        <v/>
      </c>
      <c r="AM13" s="263" t="str">
        <f>IF(AND('Mapa final'!$Y$57="Muy Alta",'Mapa final'!$AA$57="Catastrófico"),CONCATENATE("R8C",'Mapa final'!$O$57),"")</f>
        <v/>
      </c>
      <c r="AN13" s="15"/>
      <c r="AO13" s="722"/>
      <c r="AP13" s="723"/>
      <c r="AQ13" s="723"/>
      <c r="AR13" s="723"/>
      <c r="AS13" s="723"/>
      <c r="AT13" s="72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05"/>
      <c r="C14" s="705"/>
      <c r="D14" s="706"/>
      <c r="E14" s="710"/>
      <c r="F14" s="711"/>
      <c r="G14" s="711"/>
      <c r="H14" s="711"/>
      <c r="I14" s="712"/>
      <c r="J14" s="258" t="str">
        <f>IF(AND('Mapa final'!$Y$58="Muy Alta",'Mapa final'!$AA$58="Leve"),CONCATENATE("R9C",'Mapa final'!$O$58),"")</f>
        <v/>
      </c>
      <c r="K14" s="259" t="str">
        <f>IF(AND('Mapa final'!$Y$59="Muy Alta",'Mapa final'!$AA$59="Leve"),CONCATENATE("R9C",'Mapa final'!$O$59),"")</f>
        <v/>
      </c>
      <c r="L14" s="259" t="str">
        <f>IF(AND('Mapa final'!$Y$60="Muy Alta",'Mapa final'!$AA$60="Leve"),CONCATENATE("R9C",'Mapa final'!$O$60),"")</f>
        <v/>
      </c>
      <c r="M14" s="259" t="str">
        <f>IF(AND('Mapa final'!$Y$61="Muy Alta",'Mapa final'!$AA$61="Leve"),CONCATENATE("R9C",'Mapa final'!$O$61),"")</f>
        <v/>
      </c>
      <c r="N14" s="259" t="str">
        <f>IF(AND('Mapa final'!$Y$62="Muy Alta",'Mapa final'!$AA$62="Leve"),CONCATENATE("R9C",'Mapa final'!$O$62),"")</f>
        <v/>
      </c>
      <c r="O14" s="260" t="str">
        <f>IF(AND('Mapa final'!$Y$63="Muy Alta",'Mapa final'!$AA$63="Leve"),CONCATENATE("R9C",'Mapa final'!$O$63),"")</f>
        <v/>
      </c>
      <c r="P14" s="258" t="str">
        <f>IF(AND('Mapa final'!$Y$58="Muy Alta",'Mapa final'!$AA$58="Menor"),CONCATENATE("R9C",'Mapa final'!$O$58),"")</f>
        <v/>
      </c>
      <c r="Q14" s="259" t="str">
        <f>IF(AND('Mapa final'!$Y$59="Muy Alta",'Mapa final'!$AA$59="Menor"),CONCATENATE("R9C",'Mapa final'!$O$59),"")</f>
        <v/>
      </c>
      <c r="R14" s="259" t="str">
        <f>IF(AND('Mapa final'!$Y$60="Muy Alta",'Mapa final'!$AA$60="Menor"),CONCATENATE("R9C",'Mapa final'!$O$60),"")</f>
        <v/>
      </c>
      <c r="S14" s="259" t="str">
        <f>IF(AND('Mapa final'!$Y$61="Muy Alta",'Mapa final'!$AA$61="Menor"),CONCATENATE("R9C",'Mapa final'!$O$61),"")</f>
        <v/>
      </c>
      <c r="T14" s="259" t="str">
        <f>IF(AND('Mapa final'!$Y$62="Muy Alta",'Mapa final'!$AA$62="Menor"),CONCATENATE("R9C",'Mapa final'!$O$62),"")</f>
        <v/>
      </c>
      <c r="U14" s="260" t="str">
        <f>IF(AND('Mapa final'!$Y$63="Muy Alta",'Mapa final'!$AA$63="Menor"),CONCATENATE("R9C",'Mapa final'!$O$63),"")</f>
        <v/>
      </c>
      <c r="V14" s="258" t="str">
        <f>IF(AND('Mapa final'!$Y$58="Muy Alta",'Mapa final'!$AA$58="Moderado"),CONCATENATE("R9C",'Mapa final'!$O$58),"")</f>
        <v/>
      </c>
      <c r="W14" s="259" t="str">
        <f>IF(AND('Mapa final'!$Y$59="Muy Alta",'Mapa final'!$AA$59="Moderado"),CONCATENATE("R9C",'Mapa final'!$O$59),"")</f>
        <v/>
      </c>
      <c r="X14" s="259" t="str">
        <f>IF(AND('Mapa final'!$Y$60="Muy Alta",'Mapa final'!$AA$60="Moderado"),CONCATENATE("R9C",'Mapa final'!$O$60),"")</f>
        <v/>
      </c>
      <c r="Y14" s="259" t="str">
        <f>IF(AND('Mapa final'!$Y$61="Muy Alta",'Mapa final'!$AA$61="Moderado"),CONCATENATE("R9C",'Mapa final'!$O$61),"")</f>
        <v/>
      </c>
      <c r="Z14" s="259" t="str">
        <f>IF(AND('Mapa final'!$Y$62="Muy Alta",'Mapa final'!$AA$62="Moderado"),CONCATENATE("R9C",'Mapa final'!$O$62),"")</f>
        <v/>
      </c>
      <c r="AA14" s="260" t="str">
        <f>IF(AND('Mapa final'!$Y$63="Muy Alta",'Mapa final'!$AA$63="Moderado"),CONCATENATE("R9C",'Mapa final'!$O$63),"")</f>
        <v/>
      </c>
      <c r="AB14" s="258" t="str">
        <f>IF(AND('Mapa final'!$Y$58="Muy Alta",'Mapa final'!$AA$58="Mayor"),CONCATENATE("R9C",'Mapa final'!$O$58),"")</f>
        <v/>
      </c>
      <c r="AC14" s="259" t="str">
        <f>IF(AND('Mapa final'!$Y$59="Muy Alta",'Mapa final'!$AA$59="Mayor"),CONCATENATE("R9C",'Mapa final'!$O$59),"")</f>
        <v/>
      </c>
      <c r="AD14" s="259" t="str">
        <f>IF(AND('Mapa final'!$Y$60="Muy Alta",'Mapa final'!$AA$60="Mayor"),CONCATENATE("R9C",'Mapa final'!$O$60),"")</f>
        <v/>
      </c>
      <c r="AE14" s="259" t="str">
        <f>IF(AND('Mapa final'!$Y$61="Muy Alta",'Mapa final'!$AA$61="Mayor"),CONCATENATE("R9C",'Mapa final'!$O$61),"")</f>
        <v/>
      </c>
      <c r="AF14" s="259" t="str">
        <f>IF(AND('Mapa final'!$Y$62="Muy Alta",'Mapa final'!$AA$62="Mayor"),CONCATENATE("R9C",'Mapa final'!$O$62),"")</f>
        <v/>
      </c>
      <c r="AG14" s="260" t="str">
        <f>IF(AND('Mapa final'!$Y$63="Muy Alta",'Mapa final'!$AA$63="Mayor"),CONCATENATE("R9C",'Mapa final'!$O$63),"")</f>
        <v/>
      </c>
      <c r="AH14" s="261" t="str">
        <f>IF(AND('Mapa final'!$Y$58="Muy Alta",'Mapa final'!$AA$58="Catastrófico"),CONCATENATE("R9C",'Mapa final'!$O$58),"")</f>
        <v/>
      </c>
      <c r="AI14" s="262" t="str">
        <f>IF(AND('Mapa final'!$Y$59="Muy Alta",'Mapa final'!$AA$59="Catastrófico"),CONCATENATE("R9C",'Mapa final'!$O$59),"")</f>
        <v/>
      </c>
      <c r="AJ14" s="262" t="str">
        <f>IF(AND('Mapa final'!$Y$60="Muy Alta",'Mapa final'!$AA$60="Catastrófico"),CONCATENATE("R9C",'Mapa final'!$O$60),"")</f>
        <v/>
      </c>
      <c r="AK14" s="262" t="str">
        <f>IF(AND('Mapa final'!$Y$61="Muy Alta",'Mapa final'!$AA$61="Catastrófico"),CONCATENATE("R9C",'Mapa final'!$O$61),"")</f>
        <v/>
      </c>
      <c r="AL14" s="262" t="str">
        <f>IF(AND('Mapa final'!$Y$62="Muy Alta",'Mapa final'!$AA$62="Catastrófico"),CONCATENATE("R9C",'Mapa final'!$O$62),"")</f>
        <v/>
      </c>
      <c r="AM14" s="263" t="str">
        <f>IF(AND('Mapa final'!$Y$63="Muy Alta",'Mapa final'!$AA$63="Catastrófico"),CONCATENATE("R9C",'Mapa final'!$O$63),"")</f>
        <v/>
      </c>
      <c r="AN14" s="15"/>
      <c r="AO14" s="722"/>
      <c r="AP14" s="723"/>
      <c r="AQ14" s="723"/>
      <c r="AR14" s="723"/>
      <c r="AS14" s="723"/>
      <c r="AT14" s="72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05"/>
      <c r="C15" s="705"/>
      <c r="D15" s="706"/>
      <c r="E15" s="713"/>
      <c r="F15" s="714"/>
      <c r="G15" s="714"/>
      <c r="H15" s="714"/>
      <c r="I15" s="715"/>
      <c r="J15" s="264" t="str">
        <f>IF(AND('Mapa final'!$Y$64="Muy Alta",'Mapa final'!$AA$64="Leve"),CONCATENATE("R10C",'Mapa final'!$O$64),"")</f>
        <v/>
      </c>
      <c r="K15" s="265" t="str">
        <f>IF(AND('Mapa final'!$Y$65="Muy Alta",'Mapa final'!$AA$65="Leve"),CONCATENATE("R10C",'Mapa final'!$O$65),"")</f>
        <v/>
      </c>
      <c r="L15" s="265" t="str">
        <f>IF(AND('Mapa final'!$Y$66="Muy Alta",'Mapa final'!$AA$66="Leve"),CONCATENATE("R10C",'Mapa final'!$O$66),"")</f>
        <v/>
      </c>
      <c r="M15" s="265" t="str">
        <f>IF(AND('Mapa final'!$Y$67="Muy Alta",'Mapa final'!$AA$67="Leve"),CONCATENATE("R10C",'Mapa final'!$O$67),"")</f>
        <v/>
      </c>
      <c r="N15" s="265" t="str">
        <f>IF(AND('Mapa final'!$Y$68="Muy Alta",'Mapa final'!$AA$68="Leve"),CONCATENATE("R10C",'Mapa final'!$O$68),"")</f>
        <v/>
      </c>
      <c r="O15" s="266" t="str">
        <f>IF(AND('Mapa final'!$Y$69="Muy Alta",'Mapa final'!$AA$69="Leve"),CONCATENATE("R10C",'Mapa final'!$O$69),"")</f>
        <v/>
      </c>
      <c r="P15" s="258" t="str">
        <f>IF(AND('Mapa final'!$Y$64="Muy Alta",'Mapa final'!$AA$64="Menor"),CONCATENATE("R10C",'Mapa final'!$O$64),"")</f>
        <v/>
      </c>
      <c r="Q15" s="259" t="str">
        <f>IF(AND('Mapa final'!$Y$65="Muy Alta",'Mapa final'!$AA$65="Menor"),CONCATENATE("R10C",'Mapa final'!$O$65),"")</f>
        <v/>
      </c>
      <c r="R15" s="259" t="str">
        <f>IF(AND('Mapa final'!$Y$66="Muy Alta",'Mapa final'!$AA$66="Menor"),CONCATENATE("R10C",'Mapa final'!$O$66),"")</f>
        <v/>
      </c>
      <c r="S15" s="259" t="str">
        <f>IF(AND('Mapa final'!$Y$67="Muy Alta",'Mapa final'!$AA$67="Menor"),CONCATENATE("R10C",'Mapa final'!$O$67),"")</f>
        <v/>
      </c>
      <c r="T15" s="259" t="str">
        <f>IF(AND('Mapa final'!$Y$68="Muy Alta",'Mapa final'!$AA$68="Menor"),CONCATENATE("R10C",'Mapa final'!$O$68),"")</f>
        <v/>
      </c>
      <c r="U15" s="260" t="str">
        <f>IF(AND('Mapa final'!$Y$69="Muy Alta",'Mapa final'!$AA$69="Menor"),CONCATENATE("R10C",'Mapa final'!$O$69),"")</f>
        <v/>
      </c>
      <c r="V15" s="264" t="str">
        <f>IF(AND('Mapa final'!$Y$64="Muy Alta",'Mapa final'!$AA$64="Moderado"),CONCATENATE("R10C",'Mapa final'!$O$64),"")</f>
        <v/>
      </c>
      <c r="W15" s="265" t="str">
        <f>IF(AND('Mapa final'!$Y$65="Muy Alta",'Mapa final'!$AA$65="Moderado"),CONCATENATE("R10C",'Mapa final'!$O$65),"")</f>
        <v/>
      </c>
      <c r="X15" s="265" t="str">
        <f>IF(AND('Mapa final'!$Y$66="Muy Alta",'Mapa final'!$AA$66="Moderado"),CONCATENATE("R10C",'Mapa final'!$O$66),"")</f>
        <v/>
      </c>
      <c r="Y15" s="265" t="str">
        <f>IF(AND('Mapa final'!$Y$67="Muy Alta",'Mapa final'!$AA$67="Moderado"),CONCATENATE("R10C",'Mapa final'!$O$67),"")</f>
        <v/>
      </c>
      <c r="Z15" s="265" t="str">
        <f>IF(AND('Mapa final'!$Y$68="Muy Alta",'Mapa final'!$AA$68="Moderado"),CONCATENATE("R10C",'Mapa final'!$O$68),"")</f>
        <v/>
      </c>
      <c r="AA15" s="266" t="str">
        <f>IF(AND('Mapa final'!$Y$69="Muy Alta",'Mapa final'!$AA$69="Moderado"),CONCATENATE("R10C",'Mapa final'!$O$69),"")</f>
        <v/>
      </c>
      <c r="AB15" s="258" t="str">
        <f>IF(AND('Mapa final'!$Y$64="Muy Alta",'Mapa final'!$AA$64="Mayor"),CONCATENATE("R10C",'Mapa final'!$O$64),"")</f>
        <v/>
      </c>
      <c r="AC15" s="259" t="str">
        <f>IF(AND('Mapa final'!$Y$65="Muy Alta",'Mapa final'!$AA$65="Mayor"),CONCATENATE("R10C",'Mapa final'!$O$65),"")</f>
        <v/>
      </c>
      <c r="AD15" s="259" t="str">
        <f>IF(AND('Mapa final'!$Y$66="Muy Alta",'Mapa final'!$AA$66="Mayor"),CONCATENATE("R10C",'Mapa final'!$O$66),"")</f>
        <v/>
      </c>
      <c r="AE15" s="259" t="str">
        <f>IF(AND('Mapa final'!$Y$67="Muy Alta",'Mapa final'!$AA$67="Mayor"),CONCATENATE("R10C",'Mapa final'!$O$67),"")</f>
        <v/>
      </c>
      <c r="AF15" s="259" t="str">
        <f>IF(AND('Mapa final'!$Y$68="Muy Alta",'Mapa final'!$AA$68="Mayor"),CONCATENATE("R10C",'Mapa final'!$O$68),"")</f>
        <v/>
      </c>
      <c r="AG15" s="260" t="str">
        <f>IF(AND('Mapa final'!$Y$69="Muy Alta",'Mapa final'!$AA$69="Mayor"),CONCATENATE("R10C",'Mapa final'!$O$69),"")</f>
        <v/>
      </c>
      <c r="AH15" s="267" t="str">
        <f>IF(AND('Mapa final'!$Y$64="Muy Alta",'Mapa final'!$AA$64="Catastrófico"),CONCATENATE("R10C",'Mapa final'!$O$64),"")</f>
        <v/>
      </c>
      <c r="AI15" s="268" t="str">
        <f>IF(AND('Mapa final'!$Y$65="Muy Alta",'Mapa final'!$AA$65="Catastrófico"),CONCATENATE("R10C",'Mapa final'!$O$65),"")</f>
        <v/>
      </c>
      <c r="AJ15" s="268" t="str">
        <f>IF(AND('Mapa final'!$Y$66="Muy Alta",'Mapa final'!$AA$66="Catastrófico"),CONCATENATE("R10C",'Mapa final'!$O$66),"")</f>
        <v/>
      </c>
      <c r="AK15" s="268" t="str">
        <f>IF(AND('Mapa final'!$Y$67="Muy Alta",'Mapa final'!$AA$67="Catastrófico"),CONCATENATE("R10C",'Mapa final'!$O$67),"")</f>
        <v/>
      </c>
      <c r="AL15" s="268" t="str">
        <f>IF(AND('Mapa final'!$Y$68="Muy Alta",'Mapa final'!$AA$68="Catastrófico"),CONCATENATE("R10C",'Mapa final'!$O$68),"")</f>
        <v/>
      </c>
      <c r="AM15" s="269" t="str">
        <f>IF(AND('Mapa final'!$Y$69="Muy Alta",'Mapa final'!$AA$69="Catastrófico"),CONCATENATE("R10C",'Mapa final'!$O$69),"")</f>
        <v/>
      </c>
      <c r="AN15" s="15"/>
      <c r="AO15" s="725"/>
      <c r="AP15" s="726"/>
      <c r="AQ15" s="726"/>
      <c r="AR15" s="726"/>
      <c r="AS15" s="726"/>
      <c r="AT15" s="72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05"/>
      <c r="C16" s="705"/>
      <c r="D16" s="706"/>
      <c r="E16" s="707" t="s">
        <v>563</v>
      </c>
      <c r="F16" s="708"/>
      <c r="G16" s="708"/>
      <c r="H16" s="708"/>
      <c r="I16" s="708"/>
      <c r="J16" s="270" t="str">
        <f>IF(AND('Mapa final'!$Y$10="Alta",'Mapa final'!$AA$10="Leve"),CONCATENATE("R1C",'Mapa final'!$O$10),"")</f>
        <v/>
      </c>
      <c r="K16" s="271" t="str">
        <f>IF(AND('Mapa final'!$Y$11="Alta",'Mapa final'!$AA$11="Leve"),CONCATENATE("R1C",'Mapa final'!$O$11),"")</f>
        <v/>
      </c>
      <c r="L16" s="271" t="str">
        <f>IF(AND('Mapa final'!$Y$12="Alta",'Mapa final'!$AA$12="Leve"),CONCATENATE("R1C",'Mapa final'!$O$12),"")</f>
        <v/>
      </c>
      <c r="M16" s="271" t="str">
        <f>IF(AND('Mapa final'!$Y$13="Alta",'Mapa final'!$AA$13="Leve"),CONCATENATE("R1C",'Mapa final'!$O$13),"")</f>
        <v/>
      </c>
      <c r="N16" s="271" t="str">
        <f>IF(AND('Mapa final'!$Y$14="Alta",'Mapa final'!$AA$14="Leve"),CONCATENATE("R1C",'Mapa final'!$O$14),"")</f>
        <v/>
      </c>
      <c r="O16" s="272" t="str">
        <f>IF(AND('Mapa final'!$Y$15="Alta",'Mapa final'!$AA$15="Leve"),CONCATENATE("R1C",'Mapa final'!$O$15),"")</f>
        <v/>
      </c>
      <c r="P16" s="270" t="str">
        <f>IF(AND('Mapa final'!$Y$10="Alta",'Mapa final'!$AA$10="Menor"),CONCATENATE("R1C",'Mapa final'!$O$10),"")</f>
        <v/>
      </c>
      <c r="Q16" s="271" t="str">
        <f>IF(AND('Mapa final'!$Y$11="Alta",'Mapa final'!$AA$11="Menor"),CONCATENATE("R1C",'Mapa final'!$O$11),"")</f>
        <v/>
      </c>
      <c r="R16" s="271" t="str">
        <f>IF(AND('Mapa final'!$Y$12="Alta",'Mapa final'!$AA$12="Menor"),CONCATENATE("R1C",'Mapa final'!$O$12),"")</f>
        <v/>
      </c>
      <c r="S16" s="271" t="str">
        <f>IF(AND('Mapa final'!$Y$13="Alta",'Mapa final'!$AA$13="Menor"),CONCATENATE("R1C",'Mapa final'!$O$13),"")</f>
        <v/>
      </c>
      <c r="T16" s="271" t="str">
        <f>IF(AND('Mapa final'!$Y$14="Alta",'Mapa final'!$AA$14="Menor"),CONCATENATE("R1C",'Mapa final'!$O$14),"")</f>
        <v/>
      </c>
      <c r="U16" s="272" t="str">
        <f>IF(AND('Mapa final'!$Y$15="Alta",'Mapa final'!$AA$15="Menor"),CONCATENATE("R1C",'Mapa final'!$O$15),"")</f>
        <v/>
      </c>
      <c r="V16" s="252" t="str">
        <f>IF(AND('Mapa final'!$Y$10="Alta",'Mapa final'!$AA$10="Moderado"),CONCATENATE("R1C",'Mapa final'!$O$10),"")</f>
        <v/>
      </c>
      <c r="W16" s="253" t="str">
        <f>IF(AND('Mapa final'!$Y$11="Alta",'Mapa final'!$AA$11="Moderado"),CONCATENATE("R1C",'Mapa final'!$O$11),"")</f>
        <v/>
      </c>
      <c r="X16" s="253" t="str">
        <f>IF(AND('Mapa final'!$Y$12="Alta",'Mapa final'!$AA$12="Moderado"),CONCATENATE("R1C",'Mapa final'!$O$12),"")</f>
        <v/>
      </c>
      <c r="Y16" s="253" t="str">
        <f>IF(AND('Mapa final'!$Y$13="Alta",'Mapa final'!$AA$13="Moderado"),CONCATENATE("R1C",'Mapa final'!$O$13),"")</f>
        <v/>
      </c>
      <c r="Z16" s="253" t="str">
        <f>IF(AND('Mapa final'!$Y$14="Alta",'Mapa final'!$AA$14="Moderado"),CONCATENATE("R1C",'Mapa final'!$O$14),"")</f>
        <v/>
      </c>
      <c r="AA16" s="254" t="str">
        <f>IF(AND('Mapa final'!$Y$15="Alta",'Mapa final'!$AA$15="Moderado"),CONCATENATE("R1C",'Mapa final'!$O$15),"")</f>
        <v/>
      </c>
      <c r="AB16" s="252" t="str">
        <f>IF(AND('Mapa final'!$Y$10="Alta",'Mapa final'!$AA$10="Mayor"),CONCATENATE("R1C",'Mapa final'!$O$10),"")</f>
        <v/>
      </c>
      <c r="AC16" s="253" t="str">
        <f>IF(AND('Mapa final'!$Y$11="Alta",'Mapa final'!$AA$11="Mayor"),CONCATENATE("R1C",'Mapa final'!$O$11),"")</f>
        <v/>
      </c>
      <c r="AD16" s="253" t="str">
        <f>IF(AND('Mapa final'!$Y$12="Alta",'Mapa final'!$AA$12="Mayor"),CONCATENATE("R1C",'Mapa final'!$O$12),"")</f>
        <v/>
      </c>
      <c r="AE16" s="253" t="str">
        <f>IF(AND('Mapa final'!$Y$13="Alta",'Mapa final'!$AA$13="Mayor"),CONCATENATE("R1C",'Mapa final'!$O$13),"")</f>
        <v/>
      </c>
      <c r="AF16" s="253" t="str">
        <f>IF(AND('Mapa final'!$Y$14="Alta",'Mapa final'!$AA$14="Mayor"),CONCATENATE("R1C",'Mapa final'!$O$14),"")</f>
        <v/>
      </c>
      <c r="AG16" s="254" t="str">
        <f>IF(AND('Mapa final'!$Y$15="Alta",'Mapa final'!$AA$15="Mayor"),CONCATENATE("R1C",'Mapa final'!$O$15),"")</f>
        <v/>
      </c>
      <c r="AH16" s="255" t="str">
        <f>IF(AND('Mapa final'!$Y$10="Alta",'Mapa final'!$AA$10="Catastrófico"),CONCATENATE("R1C",'Mapa final'!$O$10),"")</f>
        <v/>
      </c>
      <c r="AI16" s="256" t="str">
        <f>IF(AND('Mapa final'!$Y$11="Alta",'Mapa final'!$AA$11="Catastrófico"),CONCATENATE("R1C",'Mapa final'!$O$11),"")</f>
        <v/>
      </c>
      <c r="AJ16" s="256" t="str">
        <f>IF(AND('Mapa final'!$Y$12="Alta",'Mapa final'!$AA$12="Catastrófico"),CONCATENATE("R1C",'Mapa final'!$O$12),"")</f>
        <v/>
      </c>
      <c r="AK16" s="256" t="str">
        <f>IF(AND('Mapa final'!$Y$13="Alta",'Mapa final'!$AA$13="Catastrófico"),CONCATENATE("R1C",'Mapa final'!$O$13),"")</f>
        <v/>
      </c>
      <c r="AL16" s="256" t="str">
        <f>IF(AND('Mapa final'!$Y$14="Alta",'Mapa final'!$AA$14="Catastrófico"),CONCATENATE("R1C",'Mapa final'!$O$14),"")</f>
        <v/>
      </c>
      <c r="AM16" s="257" t="str">
        <f>IF(AND('Mapa final'!$Y$15="Alta",'Mapa final'!$AA$15="Catastrófico"),CONCATENATE("R1C",'Mapa final'!$O$15),"")</f>
        <v/>
      </c>
      <c r="AN16" s="15"/>
      <c r="AO16" s="729" t="s">
        <v>564</v>
      </c>
      <c r="AP16" s="730"/>
      <c r="AQ16" s="730"/>
      <c r="AR16" s="730"/>
      <c r="AS16" s="730"/>
      <c r="AT16" s="73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05"/>
      <c r="C17" s="705"/>
      <c r="D17" s="706"/>
      <c r="E17" s="728"/>
      <c r="F17" s="711"/>
      <c r="G17" s="711"/>
      <c r="H17" s="711"/>
      <c r="I17" s="711"/>
      <c r="J17" s="273" t="str">
        <f>IF(AND('Mapa final'!$Y$16="Alta",'Mapa final'!$AA$16="Leve"),CONCATENATE("R2C",'Mapa final'!$O$16),"")</f>
        <v/>
      </c>
      <c r="K17" s="274" t="str">
        <f>IF(AND('Mapa final'!$Y$17="Alta",'Mapa final'!$AA$17="Leve"),CONCATENATE("R2C",'Mapa final'!$O$17),"")</f>
        <v/>
      </c>
      <c r="L17" s="274" t="str">
        <f>IF(AND('Mapa final'!$Y$18="Alta",'Mapa final'!$AA$18="Leve"),CONCATENATE("R2C",'Mapa final'!$O$18),"")</f>
        <v/>
      </c>
      <c r="M17" s="274" t="str">
        <f>IF(AND('Mapa final'!$Y$19="Alta",'Mapa final'!$AA$19="Leve"),CONCATENATE("R2C",'Mapa final'!$O$19),"")</f>
        <v/>
      </c>
      <c r="N17" s="274" t="str">
        <f>IF(AND('Mapa final'!$Y$20="Alta",'Mapa final'!$AA$20="Leve"),CONCATENATE("R2C",'Mapa final'!$O$20),"")</f>
        <v/>
      </c>
      <c r="O17" s="275" t="str">
        <f>IF(AND('Mapa final'!$Y$21="Alta",'Mapa final'!$AA$21="Leve"),CONCATENATE("R2C",'Mapa final'!$O$21),"")</f>
        <v/>
      </c>
      <c r="P17" s="273" t="str">
        <f>IF(AND('Mapa final'!$Y$16="Alta",'Mapa final'!$AA$16="Menor"),CONCATENATE("R2C",'Mapa final'!$O$16),"")</f>
        <v/>
      </c>
      <c r="Q17" s="274" t="str">
        <f>IF(AND('Mapa final'!$Y$17="Alta",'Mapa final'!$AA$17="Menor"),CONCATENATE("R2C",'Mapa final'!$O$17),"")</f>
        <v/>
      </c>
      <c r="R17" s="274" t="str">
        <f>IF(AND('Mapa final'!$Y$18="Alta",'Mapa final'!$AA$18="Menor"),CONCATENATE("R2C",'Mapa final'!$O$18),"")</f>
        <v/>
      </c>
      <c r="S17" s="274" t="str">
        <f>IF(AND('Mapa final'!$Y$19="Alta",'Mapa final'!$AA$19="Menor"),CONCATENATE("R2C",'Mapa final'!$O$19),"")</f>
        <v/>
      </c>
      <c r="T17" s="274" t="str">
        <f>IF(AND('Mapa final'!$Y$20="Alta",'Mapa final'!$AA$20="Menor"),CONCATENATE("R2C",'Mapa final'!$O$20),"")</f>
        <v/>
      </c>
      <c r="U17" s="275" t="str">
        <f>IF(AND('Mapa final'!$Y$21="Alta",'Mapa final'!$AA$21="Menor"),CONCATENATE("R2C",'Mapa final'!$O$21),"")</f>
        <v/>
      </c>
      <c r="V17" s="258" t="str">
        <f>IF(AND('Mapa final'!$Y$16="Alta",'Mapa final'!$AA$16="Moderado"),CONCATENATE("R2C",'Mapa final'!$O$16),"")</f>
        <v/>
      </c>
      <c r="W17" s="259" t="str">
        <f>IF(AND('Mapa final'!$Y$17="Alta",'Mapa final'!$AA$17="Moderado"),CONCATENATE("R2C",'Mapa final'!$O$17),"")</f>
        <v/>
      </c>
      <c r="X17" s="259" t="str">
        <f>IF(AND('Mapa final'!$Y$18="Alta",'Mapa final'!$AA$18="Moderado"),CONCATENATE("R2C",'Mapa final'!$O$18),"")</f>
        <v/>
      </c>
      <c r="Y17" s="259" t="str">
        <f>IF(AND('Mapa final'!$Y$19="Alta",'Mapa final'!$AA$19="Moderado"),CONCATENATE("R2C",'Mapa final'!$O$19),"")</f>
        <v/>
      </c>
      <c r="Z17" s="259" t="str">
        <f>IF(AND('Mapa final'!$Y$20="Alta",'Mapa final'!$AA$20="Moderado"),CONCATENATE("R2C",'Mapa final'!$O$20),"")</f>
        <v/>
      </c>
      <c r="AA17" s="260" t="str">
        <f>IF(AND('Mapa final'!$Y$21="Alta",'Mapa final'!$AA$21="Moderado"),CONCATENATE("R2C",'Mapa final'!$O$21),"")</f>
        <v/>
      </c>
      <c r="AB17" s="258" t="str">
        <f>IF(AND('Mapa final'!$Y$16="Alta",'Mapa final'!$AA$16="Mayor"),CONCATENATE("R2C",'Mapa final'!$O$16),"")</f>
        <v/>
      </c>
      <c r="AC17" s="259" t="str">
        <f>IF(AND('Mapa final'!$Y$17="Alta",'Mapa final'!$AA$17="Mayor"),CONCATENATE("R2C",'Mapa final'!$O$17),"")</f>
        <v/>
      </c>
      <c r="AD17" s="259" t="str">
        <f>IF(AND('Mapa final'!$Y$18="Alta",'Mapa final'!$AA$18="Mayor"),CONCATENATE("R2C",'Mapa final'!$O$18),"")</f>
        <v/>
      </c>
      <c r="AE17" s="259" t="str">
        <f>IF(AND('Mapa final'!$Y$19="Alta",'Mapa final'!$AA$19="Mayor"),CONCATENATE("R2C",'Mapa final'!$O$19),"")</f>
        <v/>
      </c>
      <c r="AF17" s="259" t="str">
        <f>IF(AND('Mapa final'!$Y$20="Alta",'Mapa final'!$AA$20="Mayor"),CONCATENATE("R2C",'Mapa final'!$O$20),"")</f>
        <v/>
      </c>
      <c r="AG17" s="260" t="str">
        <f>IF(AND('Mapa final'!$Y$21="Alta",'Mapa final'!$AA$21="Mayor"),CONCATENATE("R2C",'Mapa final'!$O$21),"")</f>
        <v/>
      </c>
      <c r="AH17" s="261" t="str">
        <f>IF(AND('Mapa final'!$Y$16="Alta",'Mapa final'!$AA$16="Catastrófico"),CONCATENATE("R2C",'Mapa final'!$O$16),"")</f>
        <v/>
      </c>
      <c r="AI17" s="262" t="str">
        <f>IF(AND('Mapa final'!$Y$17="Alta",'Mapa final'!$AA$17="Catastrófico"),CONCATENATE("R2C",'Mapa final'!$O$17),"")</f>
        <v/>
      </c>
      <c r="AJ17" s="262" t="str">
        <f>IF(AND('Mapa final'!$Y$18="Alta",'Mapa final'!$AA$18="Catastrófico"),CONCATENATE("R2C",'Mapa final'!$O$18),"")</f>
        <v/>
      </c>
      <c r="AK17" s="262" t="str">
        <f>IF(AND('Mapa final'!$Y$19="Alta",'Mapa final'!$AA$19="Catastrófico"),CONCATENATE("R2C",'Mapa final'!$O$19),"")</f>
        <v/>
      </c>
      <c r="AL17" s="262" t="str">
        <f>IF(AND('Mapa final'!$Y$20="Alta",'Mapa final'!$AA$20="Catastrófico"),CONCATENATE("R2C",'Mapa final'!$O$20),"")</f>
        <v/>
      </c>
      <c r="AM17" s="263" t="str">
        <f>IF(AND('Mapa final'!$Y$21="Alta",'Mapa final'!$AA$21="Catastrófico"),CONCATENATE("R2C",'Mapa final'!$O$21),"")</f>
        <v/>
      </c>
      <c r="AN17" s="15"/>
      <c r="AO17" s="732"/>
      <c r="AP17" s="733"/>
      <c r="AQ17" s="733"/>
      <c r="AR17" s="733"/>
      <c r="AS17" s="733"/>
      <c r="AT17" s="73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05"/>
      <c r="C18" s="705"/>
      <c r="D18" s="706"/>
      <c r="E18" s="710"/>
      <c r="F18" s="711"/>
      <c r="G18" s="711"/>
      <c r="H18" s="711"/>
      <c r="I18" s="711"/>
      <c r="J18" s="273" t="str">
        <f>IF(AND('Mapa final'!$Y$22="Alta",'Mapa final'!$AA$22="Leve"),CONCATENATE("R3C",'Mapa final'!$O$22),"")</f>
        <v/>
      </c>
      <c r="K18" s="274" t="str">
        <f>IF(AND('Mapa final'!$Y$23="Alta",'Mapa final'!$AA$23="Leve"),CONCATENATE("R3C",'Mapa final'!$O$23),"")</f>
        <v/>
      </c>
      <c r="L18" s="274" t="str">
        <f>IF(AND('Mapa final'!$Y$24="Alta",'Mapa final'!$AA$24="Leve"),CONCATENATE("R3C",'Mapa final'!$O$24),"")</f>
        <v/>
      </c>
      <c r="M18" s="274" t="str">
        <f>IF(AND('Mapa final'!$Y$25="Alta",'Mapa final'!$AA$25="Leve"),CONCATENATE("R3C",'Mapa final'!$O$25),"")</f>
        <v/>
      </c>
      <c r="N18" s="274" t="str">
        <f>IF(AND('Mapa final'!$Y$26="Alta",'Mapa final'!$AA$26="Leve"),CONCATENATE("R3C",'Mapa final'!$O$26),"")</f>
        <v/>
      </c>
      <c r="O18" s="275" t="str">
        <f>IF(AND('Mapa final'!$Y$27="Alta",'Mapa final'!$AA$27="Leve"),CONCATENATE("R3C",'Mapa final'!$O$27),"")</f>
        <v/>
      </c>
      <c r="P18" s="273" t="str">
        <f>IF(AND('Mapa final'!$Y$22="Alta",'Mapa final'!$AA$22="Menor"),CONCATENATE("R3C",'Mapa final'!$O$22),"")</f>
        <v/>
      </c>
      <c r="Q18" s="274" t="str">
        <f>IF(AND('Mapa final'!$Y$23="Alta",'Mapa final'!$AA$23="Menor"),CONCATENATE("R3C",'Mapa final'!$O$23),"")</f>
        <v/>
      </c>
      <c r="R18" s="274" t="str">
        <f>IF(AND('Mapa final'!$Y$24="Alta",'Mapa final'!$AA$24="Menor"),CONCATENATE("R3C",'Mapa final'!$O$24),"")</f>
        <v/>
      </c>
      <c r="S18" s="274" t="str">
        <f>IF(AND('Mapa final'!$Y$25="Alta",'Mapa final'!$AA$25="Menor"),CONCATENATE("R3C",'Mapa final'!$O$25),"")</f>
        <v/>
      </c>
      <c r="T18" s="274" t="str">
        <f>IF(AND('Mapa final'!$Y$26="Alta",'Mapa final'!$AA$26="Menor"),CONCATENATE("R3C",'Mapa final'!$O$26),"")</f>
        <v/>
      </c>
      <c r="U18" s="275" t="str">
        <f>IF(AND('Mapa final'!$Y$27="Alta",'Mapa final'!$AA$27="Menor"),CONCATENATE("R3C",'Mapa final'!$O$27),"")</f>
        <v/>
      </c>
      <c r="V18" s="258" t="str">
        <f>IF(AND('Mapa final'!$Y$22="Alta",'Mapa final'!$AA$22="Moderado"),CONCATENATE("R3C",'Mapa final'!$O$22),"")</f>
        <v/>
      </c>
      <c r="W18" s="259" t="str">
        <f>IF(AND('Mapa final'!$Y$23="Alta",'Mapa final'!$AA$23="Moderado"),CONCATENATE("R3C",'Mapa final'!$O$23),"")</f>
        <v/>
      </c>
      <c r="X18" s="259" t="str">
        <f>IF(AND('Mapa final'!$Y$24="Alta",'Mapa final'!$AA$24="Moderado"),CONCATENATE("R3C",'Mapa final'!$O$24),"")</f>
        <v/>
      </c>
      <c r="Y18" s="259" t="str">
        <f>IF(AND('Mapa final'!$Y$25="Alta",'Mapa final'!$AA$25="Moderado"),CONCATENATE("R3C",'Mapa final'!$O$25),"")</f>
        <v/>
      </c>
      <c r="Z18" s="259" t="str">
        <f>IF(AND('Mapa final'!$Y$26="Alta",'Mapa final'!$AA$26="Moderado"),CONCATENATE("R3C",'Mapa final'!$O$26),"")</f>
        <v/>
      </c>
      <c r="AA18" s="260" t="str">
        <f>IF(AND('Mapa final'!$Y$27="Alta",'Mapa final'!$AA$27="Moderado"),CONCATENATE("R3C",'Mapa final'!$O$27),"")</f>
        <v/>
      </c>
      <c r="AB18" s="258" t="str">
        <f>IF(AND('Mapa final'!$Y$22="Alta",'Mapa final'!$AA$22="Mayor"),CONCATENATE("R3C",'Mapa final'!$O$22),"")</f>
        <v/>
      </c>
      <c r="AC18" s="259" t="str">
        <f>IF(AND('Mapa final'!$Y$23="Alta",'Mapa final'!$AA$23="Mayor"),CONCATENATE("R3C",'Mapa final'!$O$23),"")</f>
        <v/>
      </c>
      <c r="AD18" s="259" t="str">
        <f>IF(AND('Mapa final'!$Y$24="Alta",'Mapa final'!$AA$24="Mayor"),CONCATENATE("R3C",'Mapa final'!$O$24),"")</f>
        <v/>
      </c>
      <c r="AE18" s="259" t="str">
        <f>IF(AND('Mapa final'!$Y$25="Alta",'Mapa final'!$AA$25="Mayor"),CONCATENATE("R3C",'Mapa final'!$O$25),"")</f>
        <v/>
      </c>
      <c r="AF18" s="259" t="str">
        <f>IF(AND('Mapa final'!$Y$26="Alta",'Mapa final'!$AA$26="Mayor"),CONCATENATE("R3C",'Mapa final'!$O$26),"")</f>
        <v/>
      </c>
      <c r="AG18" s="260" t="str">
        <f>IF(AND('Mapa final'!$Y$27="Alta",'Mapa final'!$AA$27="Mayor"),CONCATENATE("R3C",'Mapa final'!$O$27),"")</f>
        <v/>
      </c>
      <c r="AH18" s="261" t="str">
        <f>IF(AND('Mapa final'!$Y$22="Alta",'Mapa final'!$AA$22="Catastrófico"),CONCATENATE("R3C",'Mapa final'!$O$22),"")</f>
        <v/>
      </c>
      <c r="AI18" s="262" t="str">
        <f>IF(AND('Mapa final'!$Y$23="Alta",'Mapa final'!$AA$23="Catastrófico"),CONCATENATE("R3C",'Mapa final'!$O$23),"")</f>
        <v/>
      </c>
      <c r="AJ18" s="262" t="str">
        <f>IF(AND('Mapa final'!$Y$24="Alta",'Mapa final'!$AA$24="Catastrófico"),CONCATENATE("R3C",'Mapa final'!$O$24),"")</f>
        <v/>
      </c>
      <c r="AK18" s="262" t="str">
        <f>IF(AND('Mapa final'!$Y$25="Alta",'Mapa final'!$AA$25="Catastrófico"),CONCATENATE("R3C",'Mapa final'!$O$25),"")</f>
        <v/>
      </c>
      <c r="AL18" s="262" t="str">
        <f>IF(AND('Mapa final'!$Y$26="Alta",'Mapa final'!$AA$26="Catastrófico"),CONCATENATE("R3C",'Mapa final'!$O$26),"")</f>
        <v/>
      </c>
      <c r="AM18" s="263" t="str">
        <f>IF(AND('Mapa final'!$Y$27="Alta",'Mapa final'!$AA$27="Catastrófico"),CONCATENATE("R3C",'Mapa final'!$O$27),"")</f>
        <v/>
      </c>
      <c r="AN18" s="15"/>
      <c r="AO18" s="732"/>
      <c r="AP18" s="733"/>
      <c r="AQ18" s="733"/>
      <c r="AR18" s="733"/>
      <c r="AS18" s="733"/>
      <c r="AT18" s="73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05"/>
      <c r="C19" s="705"/>
      <c r="D19" s="706"/>
      <c r="E19" s="710"/>
      <c r="F19" s="711"/>
      <c r="G19" s="711"/>
      <c r="H19" s="711"/>
      <c r="I19" s="711"/>
      <c r="J19" s="273" t="str">
        <f>IF(AND('Mapa final'!$Y$28="Alta",'Mapa final'!$AA$28="Leve"),CONCATENATE("R4C",'Mapa final'!$O$28),"")</f>
        <v/>
      </c>
      <c r="K19" s="274" t="str">
        <f>IF(AND('Mapa final'!$Y$29="Alta",'Mapa final'!$AA$29="Leve"),CONCATENATE("R4C",'Mapa final'!$O$29),"")</f>
        <v/>
      </c>
      <c r="L19" s="274" t="str">
        <f>IF(AND('Mapa final'!$Y$30="Alta",'Mapa final'!$AA$30="Leve"),CONCATENATE("R4C",'Mapa final'!$O$30),"")</f>
        <v/>
      </c>
      <c r="M19" s="274" t="str">
        <f>IF(AND('Mapa final'!$Y$31="Alta",'Mapa final'!$AA$31="Leve"),CONCATENATE("R4C",'Mapa final'!$O$31),"")</f>
        <v/>
      </c>
      <c r="N19" s="274" t="str">
        <f>IF(AND('Mapa final'!$Y$32="Alta",'Mapa final'!$AA$32="Leve"),CONCATENATE("R4C",'Mapa final'!$O$32),"")</f>
        <v/>
      </c>
      <c r="O19" s="275" t="str">
        <f>IF(AND('Mapa final'!$Y$33="Alta",'Mapa final'!$AA$33="Leve"),CONCATENATE("R4C",'Mapa final'!$O$33),"")</f>
        <v/>
      </c>
      <c r="P19" s="273" t="str">
        <f>IF(AND('Mapa final'!$Y$28="Alta",'Mapa final'!$AA$28="Menor"),CONCATENATE("R4C",'Mapa final'!$O$28),"")</f>
        <v/>
      </c>
      <c r="Q19" s="274" t="str">
        <f>IF(AND('Mapa final'!$Y$29="Alta",'Mapa final'!$AA$29="Menor"),CONCATENATE("R4C",'Mapa final'!$O$29),"")</f>
        <v/>
      </c>
      <c r="R19" s="274" t="str">
        <f>IF(AND('Mapa final'!$Y$30="Alta",'Mapa final'!$AA$30="Menor"),CONCATENATE("R4C",'Mapa final'!$O$30),"")</f>
        <v/>
      </c>
      <c r="S19" s="274" t="str">
        <f>IF(AND('Mapa final'!$Y$31="Alta",'Mapa final'!$AA$31="Menor"),CONCATENATE("R4C",'Mapa final'!$O$31),"")</f>
        <v/>
      </c>
      <c r="T19" s="274" t="str">
        <f>IF(AND('Mapa final'!$Y$32="Alta",'Mapa final'!$AA$32="Menor"),CONCATENATE("R4C",'Mapa final'!$O$32),"")</f>
        <v/>
      </c>
      <c r="U19" s="275" t="str">
        <f>IF(AND('Mapa final'!$Y$33="Alta",'Mapa final'!$AA$33="Menor"),CONCATENATE("R4C",'Mapa final'!$O$33),"")</f>
        <v/>
      </c>
      <c r="V19" s="258" t="str">
        <f>IF(AND('Mapa final'!$Y$28="Alta",'Mapa final'!$AA$28="Moderado"),CONCATENATE("R4C",'Mapa final'!$O$28),"")</f>
        <v/>
      </c>
      <c r="W19" s="259" t="str">
        <f>IF(AND('Mapa final'!$Y$29="Alta",'Mapa final'!$AA$29="Moderado"),CONCATENATE("R4C",'Mapa final'!$O$29),"")</f>
        <v/>
      </c>
      <c r="X19" s="259" t="str">
        <f>IF(AND('Mapa final'!$Y$30="Alta",'Mapa final'!$AA$30="Moderado"),CONCATENATE("R4C",'Mapa final'!$O$30),"")</f>
        <v/>
      </c>
      <c r="Y19" s="259" t="str">
        <f>IF(AND('Mapa final'!$Y$31="Alta",'Mapa final'!$AA$31="Moderado"),CONCATENATE("R4C",'Mapa final'!$O$31),"")</f>
        <v/>
      </c>
      <c r="Z19" s="259" t="str">
        <f>IF(AND('Mapa final'!$Y$32="Alta",'Mapa final'!$AA$32="Moderado"),CONCATENATE("R4C",'Mapa final'!$O$32),"")</f>
        <v/>
      </c>
      <c r="AA19" s="260" t="str">
        <f>IF(AND('Mapa final'!$Y$33="Alta",'Mapa final'!$AA$33="Moderado"),CONCATENATE("R4C",'Mapa final'!$O$33),"")</f>
        <v/>
      </c>
      <c r="AB19" s="258" t="str">
        <f>IF(AND('Mapa final'!$Y$28="Alta",'Mapa final'!$AA$28="Mayor"),CONCATENATE("R4C",'Mapa final'!$O$28),"")</f>
        <v/>
      </c>
      <c r="AC19" s="259" t="str">
        <f>IF(AND('Mapa final'!$Y$29="Alta",'Mapa final'!$AA$29="Mayor"),CONCATENATE("R4C",'Mapa final'!$O$29),"")</f>
        <v/>
      </c>
      <c r="AD19" s="259" t="str">
        <f>IF(AND('Mapa final'!$Y$30="Alta",'Mapa final'!$AA$30="Mayor"),CONCATENATE("R4C",'Mapa final'!$O$30),"")</f>
        <v/>
      </c>
      <c r="AE19" s="259" t="str">
        <f>IF(AND('Mapa final'!$Y$31="Alta",'Mapa final'!$AA$31="Mayor"),CONCATENATE("R4C",'Mapa final'!$O$31),"")</f>
        <v/>
      </c>
      <c r="AF19" s="259" t="str">
        <f>IF(AND('Mapa final'!$Y$32="Alta",'Mapa final'!$AA$32="Mayor"),CONCATENATE("R4C",'Mapa final'!$O$32),"")</f>
        <v/>
      </c>
      <c r="AG19" s="260" t="str">
        <f>IF(AND('Mapa final'!$Y$33="Alta",'Mapa final'!$AA$33="Mayor"),CONCATENATE("R4C",'Mapa final'!$O$33),"")</f>
        <v/>
      </c>
      <c r="AH19" s="261" t="str">
        <f>IF(AND('Mapa final'!$Y$28="Alta",'Mapa final'!$AA$28="Catastrófico"),CONCATENATE("R4C",'Mapa final'!$O$28),"")</f>
        <v/>
      </c>
      <c r="AI19" s="262" t="str">
        <f>IF(AND('Mapa final'!$Y$29="Alta",'Mapa final'!$AA$29="Catastrófico"),CONCATENATE("R4C",'Mapa final'!$O$29),"")</f>
        <v/>
      </c>
      <c r="AJ19" s="262" t="str">
        <f>IF(AND('Mapa final'!$Y$30="Alta",'Mapa final'!$AA$30="Catastrófico"),CONCATENATE("R4C",'Mapa final'!$O$30),"")</f>
        <v/>
      </c>
      <c r="AK19" s="262" t="str">
        <f>IF(AND('Mapa final'!$Y$31="Alta",'Mapa final'!$AA$31="Catastrófico"),CONCATENATE("R4C",'Mapa final'!$O$31),"")</f>
        <v/>
      </c>
      <c r="AL19" s="262" t="str">
        <f>IF(AND('Mapa final'!$Y$32="Alta",'Mapa final'!$AA$32="Catastrófico"),CONCATENATE("R4C",'Mapa final'!$O$32),"")</f>
        <v/>
      </c>
      <c r="AM19" s="263" t="str">
        <f>IF(AND('Mapa final'!$Y$33="Alta",'Mapa final'!$AA$33="Catastrófico"),CONCATENATE("R4C",'Mapa final'!$O$33),"")</f>
        <v/>
      </c>
      <c r="AN19" s="15"/>
      <c r="AO19" s="732"/>
      <c r="AP19" s="733"/>
      <c r="AQ19" s="733"/>
      <c r="AR19" s="733"/>
      <c r="AS19" s="733"/>
      <c r="AT19" s="73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05"/>
      <c r="C20" s="705"/>
      <c r="D20" s="706"/>
      <c r="E20" s="710"/>
      <c r="F20" s="711"/>
      <c r="G20" s="711"/>
      <c r="H20" s="711"/>
      <c r="I20" s="711"/>
      <c r="J20" s="273" t="str">
        <f>IF(AND('Mapa final'!$Y$34="Alta",'Mapa final'!$AA$34="Leve"),CONCATENATE("R5C",'Mapa final'!$O$34),"")</f>
        <v/>
      </c>
      <c r="K20" s="274" t="str">
        <f>IF(AND('Mapa final'!$Y$35="Alta",'Mapa final'!$AA$35="Leve"),CONCATENATE("R5C",'Mapa final'!$O$35),"")</f>
        <v/>
      </c>
      <c r="L20" s="274" t="str">
        <f>IF(AND('Mapa final'!$Y$36="Alta",'Mapa final'!$AA$36="Leve"),CONCATENATE("R5C",'Mapa final'!$O$36),"")</f>
        <v/>
      </c>
      <c r="M20" s="274" t="str">
        <f>IF(AND('Mapa final'!$Y$37="Alta",'Mapa final'!$AA$37="Leve"),CONCATENATE("R5C",'Mapa final'!$O$37),"")</f>
        <v/>
      </c>
      <c r="N20" s="274" t="str">
        <f>IF(AND('Mapa final'!$Y$38="Alta",'Mapa final'!$AA$38="Leve"),CONCATENATE("R5C",'Mapa final'!$O$38),"")</f>
        <v/>
      </c>
      <c r="O20" s="275" t="str">
        <f>IF(AND('Mapa final'!$Y$39="Alta",'Mapa final'!$AA$39="Leve"),CONCATENATE("R5C",'Mapa final'!$O$39),"")</f>
        <v/>
      </c>
      <c r="P20" s="273" t="str">
        <f>IF(AND('Mapa final'!$Y$34="Alta",'Mapa final'!$AA$34="Menor"),CONCATENATE("R5C",'Mapa final'!$O$34),"")</f>
        <v/>
      </c>
      <c r="Q20" s="274" t="str">
        <f>IF(AND('Mapa final'!$Y$35="Alta",'Mapa final'!$AA$35="Menor"),CONCATENATE("R5C",'Mapa final'!$O$35),"")</f>
        <v/>
      </c>
      <c r="R20" s="274" t="str">
        <f>IF(AND('Mapa final'!$Y$36="Alta",'Mapa final'!$AA$36="Menor"),CONCATENATE("R5C",'Mapa final'!$O$36),"")</f>
        <v/>
      </c>
      <c r="S20" s="274" t="str">
        <f>IF(AND('Mapa final'!$Y$37="Alta",'Mapa final'!$AA$37="Menor"),CONCATENATE("R5C",'Mapa final'!$O$37),"")</f>
        <v/>
      </c>
      <c r="T20" s="274" t="str">
        <f>IF(AND('Mapa final'!$Y$38="Alta",'Mapa final'!$AA$38="Menor"),CONCATENATE("R5C",'Mapa final'!$O$38),"")</f>
        <v/>
      </c>
      <c r="U20" s="275" t="str">
        <f>IF(AND('Mapa final'!$Y$39="Alta",'Mapa final'!$AA$39="Menor"),CONCATENATE("R5C",'Mapa final'!$O$39),"")</f>
        <v/>
      </c>
      <c r="V20" s="258" t="str">
        <f>IF(AND('Mapa final'!$Y$34="Alta",'Mapa final'!$AA$34="Moderado"),CONCATENATE("R5C",'Mapa final'!$O$34),"")</f>
        <v/>
      </c>
      <c r="W20" s="259" t="str">
        <f>IF(AND('Mapa final'!$Y$35="Alta",'Mapa final'!$AA$35="Moderado"),CONCATENATE("R5C",'Mapa final'!$O$35),"")</f>
        <v/>
      </c>
      <c r="X20" s="259" t="str">
        <f>IF(AND('Mapa final'!$Y$36="Alta",'Mapa final'!$AA$36="Moderado"),CONCATENATE("R5C",'Mapa final'!$O$36),"")</f>
        <v/>
      </c>
      <c r="Y20" s="259" t="str">
        <f>IF(AND('Mapa final'!$Y$37="Alta",'Mapa final'!$AA$37="Moderado"),CONCATENATE("R5C",'Mapa final'!$O$37),"")</f>
        <v/>
      </c>
      <c r="Z20" s="259" t="str">
        <f>IF(AND('Mapa final'!$Y$38="Alta",'Mapa final'!$AA$38="Moderado"),CONCATENATE("R5C",'Mapa final'!$O$38),"")</f>
        <v/>
      </c>
      <c r="AA20" s="260" t="str">
        <f>IF(AND('Mapa final'!$Y$39="Alta",'Mapa final'!$AA$39="Moderado"),CONCATENATE("R5C",'Mapa final'!$O$39),"")</f>
        <v/>
      </c>
      <c r="AB20" s="258" t="str">
        <f>IF(AND('Mapa final'!$Y$34="Alta",'Mapa final'!$AA$34="Mayor"),CONCATENATE("R5C",'Mapa final'!$O$34),"")</f>
        <v/>
      </c>
      <c r="AC20" s="259" t="str">
        <f>IF(AND('Mapa final'!$Y$35="Alta",'Mapa final'!$AA$35="Mayor"),CONCATENATE("R5C",'Mapa final'!$O$35),"")</f>
        <v/>
      </c>
      <c r="AD20" s="259" t="str">
        <f>IF(AND('Mapa final'!$Y$36="Alta",'Mapa final'!$AA$36="Mayor"),CONCATENATE("R5C",'Mapa final'!$O$36),"")</f>
        <v/>
      </c>
      <c r="AE20" s="259" t="str">
        <f>IF(AND('Mapa final'!$Y$37="Alta",'Mapa final'!$AA$37="Mayor"),CONCATENATE("R5C",'Mapa final'!$O$37),"")</f>
        <v/>
      </c>
      <c r="AF20" s="259" t="str">
        <f>IF(AND('Mapa final'!$Y$38="Alta",'Mapa final'!$AA$38="Mayor"),CONCATENATE("R5C",'Mapa final'!$O$38),"")</f>
        <v/>
      </c>
      <c r="AG20" s="260" t="str">
        <f>IF(AND('Mapa final'!$Y$39="Alta",'Mapa final'!$AA$39="Mayor"),CONCATENATE("R5C",'Mapa final'!$O$39),"")</f>
        <v/>
      </c>
      <c r="AH20" s="261" t="str">
        <f>IF(AND('Mapa final'!$Y$34="Alta",'Mapa final'!$AA$34="Catastrófico"),CONCATENATE("R5C",'Mapa final'!$O$34),"")</f>
        <v/>
      </c>
      <c r="AI20" s="262" t="str">
        <f>IF(AND('Mapa final'!$Y$35="Alta",'Mapa final'!$AA$35="Catastrófico"),CONCATENATE("R5C",'Mapa final'!$O$35),"")</f>
        <v/>
      </c>
      <c r="AJ20" s="262" t="str">
        <f>IF(AND('Mapa final'!$Y$36="Alta",'Mapa final'!$AA$36="Catastrófico"),CONCATENATE("R5C",'Mapa final'!$O$36),"")</f>
        <v/>
      </c>
      <c r="AK20" s="262" t="str">
        <f>IF(AND('Mapa final'!$Y$37="Alta",'Mapa final'!$AA$37="Catastrófico"),CONCATENATE("R5C",'Mapa final'!$O$37),"")</f>
        <v/>
      </c>
      <c r="AL20" s="262" t="str">
        <f>IF(AND('Mapa final'!$Y$38="Alta",'Mapa final'!$AA$38="Catastrófico"),CONCATENATE("R5C",'Mapa final'!$O$38),"")</f>
        <v/>
      </c>
      <c r="AM20" s="263" t="str">
        <f>IF(AND('Mapa final'!$Y$39="Alta",'Mapa final'!$AA$39="Catastrófico"),CONCATENATE("R5C",'Mapa final'!$O$39),"")</f>
        <v/>
      </c>
      <c r="AN20" s="15"/>
      <c r="AO20" s="732"/>
      <c r="AP20" s="733"/>
      <c r="AQ20" s="733"/>
      <c r="AR20" s="733"/>
      <c r="AS20" s="733"/>
      <c r="AT20" s="73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05"/>
      <c r="C21" s="705"/>
      <c r="D21" s="706"/>
      <c r="E21" s="710"/>
      <c r="F21" s="711"/>
      <c r="G21" s="711"/>
      <c r="H21" s="711"/>
      <c r="I21" s="711"/>
      <c r="J21" s="273" t="str">
        <f>IF(AND('Mapa final'!$Y$40="Alta",'Mapa final'!$AA$40="Leve"),CONCATENATE("R6C",'Mapa final'!$O$40),"")</f>
        <v/>
      </c>
      <c r="K21" s="274" t="str">
        <f>IF(AND('Mapa final'!$Y$41="Alta",'Mapa final'!$AA$41="Leve"),CONCATENATE("R6C",'Mapa final'!$O$41),"")</f>
        <v/>
      </c>
      <c r="L21" s="274" t="str">
        <f>IF(AND('Mapa final'!$Y$42="Alta",'Mapa final'!$AA$42="Leve"),CONCATENATE("R6C",'Mapa final'!$O$42),"")</f>
        <v/>
      </c>
      <c r="M21" s="274" t="str">
        <f>IF(AND('Mapa final'!$Y$43="Alta",'Mapa final'!$AA$43="Leve"),CONCATENATE("R6C",'Mapa final'!$O$43),"")</f>
        <v/>
      </c>
      <c r="N21" s="274" t="str">
        <f>IF(AND('Mapa final'!$Y$44="Alta",'Mapa final'!$AA$44="Leve"),CONCATENATE("R6C",'Mapa final'!$O$44),"")</f>
        <v/>
      </c>
      <c r="O21" s="275" t="str">
        <f>IF(AND('Mapa final'!$Y$45="Alta",'Mapa final'!$AA$45="Leve"),CONCATENATE("R6C",'Mapa final'!$O$45),"")</f>
        <v/>
      </c>
      <c r="P21" s="273" t="str">
        <f>IF(AND('Mapa final'!$Y$40="Alta",'Mapa final'!$AA$40="Menor"),CONCATENATE("R6C",'Mapa final'!$O$40),"")</f>
        <v/>
      </c>
      <c r="Q21" s="274" t="str">
        <f>IF(AND('Mapa final'!$Y$41="Alta",'Mapa final'!$AA$41="Menor"),CONCATENATE("R6C",'Mapa final'!$O$41),"")</f>
        <v/>
      </c>
      <c r="R21" s="274" t="str">
        <f>IF(AND('Mapa final'!$Y$42="Alta",'Mapa final'!$AA$42="Menor"),CONCATENATE("R6C",'Mapa final'!$O$42),"")</f>
        <v/>
      </c>
      <c r="S21" s="274" t="str">
        <f>IF(AND('Mapa final'!$Y$43="Alta",'Mapa final'!$AA$43="Menor"),CONCATENATE("R6C",'Mapa final'!$O$43),"")</f>
        <v/>
      </c>
      <c r="T21" s="274" t="str">
        <f>IF(AND('Mapa final'!$Y$44="Alta",'Mapa final'!$AA$44="Menor"),CONCATENATE("R6C",'Mapa final'!$O$44),"")</f>
        <v/>
      </c>
      <c r="U21" s="275" t="str">
        <f>IF(AND('Mapa final'!$Y$45="Alta",'Mapa final'!$AA$45="Menor"),CONCATENATE("R6C",'Mapa final'!$O$45),"")</f>
        <v/>
      </c>
      <c r="V21" s="258" t="str">
        <f>IF(AND('Mapa final'!$Y$40="Alta",'Mapa final'!$AA$40="Moderado"),CONCATENATE("R6C",'Mapa final'!$O$40),"")</f>
        <v/>
      </c>
      <c r="W21" s="259" t="str">
        <f>IF(AND('Mapa final'!$Y$41="Alta",'Mapa final'!$AA$41="Moderado"),CONCATENATE("R6C",'Mapa final'!$O$41),"")</f>
        <v/>
      </c>
      <c r="X21" s="259" t="str">
        <f>IF(AND('Mapa final'!$Y$42="Alta",'Mapa final'!$AA$42="Moderado"),CONCATENATE("R6C",'Mapa final'!$O$42),"")</f>
        <v/>
      </c>
      <c r="Y21" s="259" t="str">
        <f>IF(AND('Mapa final'!$Y$43="Alta",'Mapa final'!$AA$43="Moderado"),CONCATENATE("R6C",'Mapa final'!$O$43),"")</f>
        <v/>
      </c>
      <c r="Z21" s="259" t="str">
        <f>IF(AND('Mapa final'!$Y$44="Alta",'Mapa final'!$AA$44="Moderado"),CONCATENATE("R6C",'Mapa final'!$O$44),"")</f>
        <v/>
      </c>
      <c r="AA21" s="260" t="str">
        <f>IF(AND('Mapa final'!$Y$45="Alta",'Mapa final'!$AA$45="Moderado"),CONCATENATE("R6C",'Mapa final'!$O$45),"")</f>
        <v/>
      </c>
      <c r="AB21" s="258" t="str">
        <f>IF(AND('Mapa final'!$Y$40="Alta",'Mapa final'!$AA$40="Mayor"),CONCATENATE("R6C",'Mapa final'!$O$40),"")</f>
        <v/>
      </c>
      <c r="AC21" s="259" t="str">
        <f>IF(AND('Mapa final'!$Y$41="Alta",'Mapa final'!$AA$41="Mayor"),CONCATENATE("R6C",'Mapa final'!$O$41),"")</f>
        <v/>
      </c>
      <c r="AD21" s="259" t="str">
        <f>IF(AND('Mapa final'!$Y$42="Alta",'Mapa final'!$AA$42="Mayor"),CONCATENATE("R6C",'Mapa final'!$O$42),"")</f>
        <v/>
      </c>
      <c r="AE21" s="259" t="str">
        <f>IF(AND('Mapa final'!$Y$43="Alta",'Mapa final'!$AA$43="Mayor"),CONCATENATE("R6C",'Mapa final'!$O$43),"")</f>
        <v/>
      </c>
      <c r="AF21" s="259" t="str">
        <f>IF(AND('Mapa final'!$Y$44="Alta",'Mapa final'!$AA$44="Mayor"),CONCATENATE("R6C",'Mapa final'!$O$44),"")</f>
        <v/>
      </c>
      <c r="AG21" s="260" t="str">
        <f>IF(AND('Mapa final'!$Y$45="Alta",'Mapa final'!$AA$45="Mayor"),CONCATENATE("R6C",'Mapa final'!$O$45),"")</f>
        <v/>
      </c>
      <c r="AH21" s="261" t="str">
        <f>IF(AND('Mapa final'!$Y$40="Alta",'Mapa final'!$AA$40="Catastrófico"),CONCATENATE("R6C",'Mapa final'!$O$40),"")</f>
        <v/>
      </c>
      <c r="AI21" s="262" t="str">
        <f>IF(AND('Mapa final'!$Y$41="Alta",'Mapa final'!$AA$41="Catastrófico"),CONCATENATE("R6C",'Mapa final'!$O$41),"")</f>
        <v/>
      </c>
      <c r="AJ21" s="262" t="str">
        <f>IF(AND('Mapa final'!$Y$42="Alta",'Mapa final'!$AA$42="Catastrófico"),CONCATENATE("R6C",'Mapa final'!$O$42),"")</f>
        <v/>
      </c>
      <c r="AK21" s="262" t="str">
        <f>IF(AND('Mapa final'!$Y$43="Alta",'Mapa final'!$AA$43="Catastrófico"),CONCATENATE("R6C",'Mapa final'!$O$43),"")</f>
        <v/>
      </c>
      <c r="AL21" s="262" t="str">
        <f>IF(AND('Mapa final'!$Y$44="Alta",'Mapa final'!$AA$44="Catastrófico"),CONCATENATE("R6C",'Mapa final'!$O$44),"")</f>
        <v/>
      </c>
      <c r="AM21" s="263" t="str">
        <f>IF(AND('Mapa final'!$Y$45="Alta",'Mapa final'!$AA$45="Catastrófico"),CONCATENATE("R6C",'Mapa final'!$O$45),"")</f>
        <v/>
      </c>
      <c r="AN21" s="15"/>
      <c r="AO21" s="732"/>
      <c r="AP21" s="733"/>
      <c r="AQ21" s="733"/>
      <c r="AR21" s="733"/>
      <c r="AS21" s="733"/>
      <c r="AT21" s="73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05"/>
      <c r="C22" s="705"/>
      <c r="D22" s="706"/>
      <c r="E22" s="710"/>
      <c r="F22" s="711"/>
      <c r="G22" s="711"/>
      <c r="H22" s="711"/>
      <c r="I22" s="711"/>
      <c r="J22" s="273" t="str">
        <f>IF(AND('Mapa final'!$Y$46="Alta",'Mapa final'!$AA$46="Leve"),CONCATENATE("R7C",'Mapa final'!$O$46),"")</f>
        <v/>
      </c>
      <c r="K22" s="274" t="str">
        <f>IF(AND('Mapa final'!$Y$47="Alta",'Mapa final'!$AA$47="Leve"),CONCATENATE("R7C",'Mapa final'!$O$47),"")</f>
        <v/>
      </c>
      <c r="L22" s="274" t="str">
        <f>IF(AND('Mapa final'!$Y$48="Alta",'Mapa final'!$AA$48="Leve"),CONCATENATE("R7C",'Mapa final'!$O$48),"")</f>
        <v/>
      </c>
      <c r="M22" s="274" t="str">
        <f>IF(AND('Mapa final'!$Y$49="Alta",'Mapa final'!$AA$49="Leve"),CONCATENATE("R7C",'Mapa final'!$O$49),"")</f>
        <v/>
      </c>
      <c r="N22" s="274" t="str">
        <f>IF(AND('Mapa final'!$Y$50="Alta",'Mapa final'!$AA$50="Leve"),CONCATENATE("R7C",'Mapa final'!$O$50),"")</f>
        <v/>
      </c>
      <c r="O22" s="275" t="str">
        <f>IF(AND('Mapa final'!$Y$51="Alta",'Mapa final'!$AA$51="Leve"),CONCATENATE("R7C",'Mapa final'!$O$51),"")</f>
        <v/>
      </c>
      <c r="P22" s="273" t="str">
        <f>IF(AND('Mapa final'!$Y$46="Alta",'Mapa final'!$AA$46="Menor"),CONCATENATE("R7C",'Mapa final'!$O$46),"")</f>
        <v/>
      </c>
      <c r="Q22" s="274" t="str">
        <f>IF(AND('Mapa final'!$Y$47="Alta",'Mapa final'!$AA$47="Menor"),CONCATENATE("R7C",'Mapa final'!$O$47),"")</f>
        <v/>
      </c>
      <c r="R22" s="274" t="str">
        <f>IF(AND('Mapa final'!$Y$48="Alta",'Mapa final'!$AA$48="Menor"),CONCATENATE("R7C",'Mapa final'!$O$48),"")</f>
        <v/>
      </c>
      <c r="S22" s="274" t="str">
        <f>IF(AND('Mapa final'!$Y$49="Alta",'Mapa final'!$AA$49="Menor"),CONCATENATE("R7C",'Mapa final'!$O$49),"")</f>
        <v/>
      </c>
      <c r="T22" s="274" t="str">
        <f>IF(AND('Mapa final'!$Y$50="Alta",'Mapa final'!$AA$50="Menor"),CONCATENATE("R7C",'Mapa final'!$O$50),"")</f>
        <v/>
      </c>
      <c r="U22" s="275" t="str">
        <f>IF(AND('Mapa final'!$Y$51="Alta",'Mapa final'!$AA$51="Menor"),CONCATENATE("R7C",'Mapa final'!$O$51),"")</f>
        <v/>
      </c>
      <c r="V22" s="258" t="str">
        <f>IF(AND('Mapa final'!$Y$46="Alta",'Mapa final'!$AA$46="Moderado"),CONCATENATE("R7C",'Mapa final'!$O$46),"")</f>
        <v/>
      </c>
      <c r="W22" s="259" t="str">
        <f>IF(AND('Mapa final'!$Y$47="Alta",'Mapa final'!$AA$47="Moderado"),CONCATENATE("R7C",'Mapa final'!$O$47),"")</f>
        <v/>
      </c>
      <c r="X22" s="259" t="str">
        <f>IF(AND('Mapa final'!$Y$48="Alta",'Mapa final'!$AA$48="Moderado"),CONCATENATE("R7C",'Mapa final'!$O$48),"")</f>
        <v/>
      </c>
      <c r="Y22" s="259" t="str">
        <f>IF(AND('Mapa final'!$Y$49="Alta",'Mapa final'!$AA$49="Moderado"),CONCATENATE("R7C",'Mapa final'!$O$49),"")</f>
        <v/>
      </c>
      <c r="Z22" s="259" t="str">
        <f>IF(AND('Mapa final'!$Y$50="Alta",'Mapa final'!$AA$50="Moderado"),CONCATENATE("R7C",'Mapa final'!$O$50),"")</f>
        <v/>
      </c>
      <c r="AA22" s="260" t="str">
        <f>IF(AND('Mapa final'!$Y$51="Alta",'Mapa final'!$AA$51="Moderado"),CONCATENATE("R7C",'Mapa final'!$O$51),"")</f>
        <v/>
      </c>
      <c r="AB22" s="258" t="str">
        <f>IF(AND('Mapa final'!$Y$46="Alta",'Mapa final'!$AA$46="Mayor"),CONCATENATE("R7C",'Mapa final'!$O$46),"")</f>
        <v/>
      </c>
      <c r="AC22" s="259" t="str">
        <f>IF(AND('Mapa final'!$Y$47="Alta",'Mapa final'!$AA$47="Mayor"),CONCATENATE("R7C",'Mapa final'!$O$47),"")</f>
        <v/>
      </c>
      <c r="AD22" s="259" t="str">
        <f>IF(AND('Mapa final'!$Y$48="Alta",'Mapa final'!$AA$48="Mayor"),CONCATENATE("R7C",'Mapa final'!$O$48),"")</f>
        <v/>
      </c>
      <c r="AE22" s="259" t="str">
        <f>IF(AND('Mapa final'!$Y$49="Alta",'Mapa final'!$AA$49="Mayor"),CONCATENATE("R7C",'Mapa final'!$O$49),"")</f>
        <v/>
      </c>
      <c r="AF22" s="259" t="str">
        <f>IF(AND('Mapa final'!$Y$50="Alta",'Mapa final'!$AA$50="Mayor"),CONCATENATE("R7C",'Mapa final'!$O$50),"")</f>
        <v/>
      </c>
      <c r="AG22" s="260" t="str">
        <f>IF(AND('Mapa final'!$Y$51="Alta",'Mapa final'!$AA$51="Mayor"),CONCATENATE("R7C",'Mapa final'!$O$51),"")</f>
        <v/>
      </c>
      <c r="AH22" s="261" t="str">
        <f>IF(AND('Mapa final'!$Y$46="Alta",'Mapa final'!$AA$46="Catastrófico"),CONCATENATE("R7C",'Mapa final'!$O$46),"")</f>
        <v/>
      </c>
      <c r="AI22" s="262" t="str">
        <f>IF(AND('Mapa final'!$Y$47="Alta",'Mapa final'!$AA$47="Catastrófico"),CONCATENATE("R7C",'Mapa final'!$O$47),"")</f>
        <v/>
      </c>
      <c r="AJ22" s="262" t="str">
        <f>IF(AND('Mapa final'!$Y$48="Alta",'Mapa final'!$AA$48="Catastrófico"),CONCATENATE("R7C",'Mapa final'!$O$48),"")</f>
        <v/>
      </c>
      <c r="AK22" s="262" t="str">
        <f>IF(AND('Mapa final'!$Y$49="Alta",'Mapa final'!$AA$49="Catastrófico"),CONCATENATE("R7C",'Mapa final'!$O$49),"")</f>
        <v/>
      </c>
      <c r="AL22" s="262" t="str">
        <f>IF(AND('Mapa final'!$Y$50="Alta",'Mapa final'!$AA$50="Catastrófico"),CONCATENATE("R7C",'Mapa final'!$O$50),"")</f>
        <v/>
      </c>
      <c r="AM22" s="263" t="str">
        <f>IF(AND('Mapa final'!$Y$51="Alta",'Mapa final'!$AA$51="Catastrófico"),CONCATENATE("R7C",'Mapa final'!$O$51),"")</f>
        <v/>
      </c>
      <c r="AN22" s="15"/>
      <c r="AO22" s="732"/>
      <c r="AP22" s="733"/>
      <c r="AQ22" s="733"/>
      <c r="AR22" s="733"/>
      <c r="AS22" s="733"/>
      <c r="AT22" s="7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05"/>
      <c r="C23" s="705"/>
      <c r="D23" s="706"/>
      <c r="E23" s="710"/>
      <c r="F23" s="711"/>
      <c r="G23" s="711"/>
      <c r="H23" s="711"/>
      <c r="I23" s="711"/>
      <c r="J23" s="273" t="str">
        <f>IF(AND('Mapa final'!$Y$52="Alta",'Mapa final'!$AA$52="Leve"),CONCATENATE("R8C",'Mapa final'!$O$52),"")</f>
        <v/>
      </c>
      <c r="K23" s="274" t="str">
        <f>IF(AND('Mapa final'!$Y$53="Alta",'Mapa final'!$AA$53="Leve"),CONCATENATE("R8C",'Mapa final'!$O$53),"")</f>
        <v/>
      </c>
      <c r="L23" s="274" t="str">
        <f>IF(AND('Mapa final'!$Y$54="Alta",'Mapa final'!$AA$54="Leve"),CONCATENATE("R8C",'Mapa final'!$O$54),"")</f>
        <v/>
      </c>
      <c r="M23" s="274" t="str">
        <f>IF(AND('Mapa final'!$Y$55="Alta",'Mapa final'!$AA$55="Leve"),CONCATENATE("R8C",'Mapa final'!$O$55),"")</f>
        <v/>
      </c>
      <c r="N23" s="274" t="str">
        <f>IF(AND('Mapa final'!$Y$56="Alta",'Mapa final'!$AA$56="Leve"),CONCATENATE("R8C",'Mapa final'!$O$56),"")</f>
        <v/>
      </c>
      <c r="O23" s="275" t="str">
        <f>IF(AND('Mapa final'!$Y$57="Alta",'Mapa final'!$AA$57="Leve"),CONCATENATE("R8C",'Mapa final'!$O$57),"")</f>
        <v/>
      </c>
      <c r="P23" s="273" t="str">
        <f>IF(AND('Mapa final'!$Y$52="Alta",'Mapa final'!$AA$52="Menor"),CONCATENATE("R8C",'Mapa final'!$O$52),"")</f>
        <v/>
      </c>
      <c r="Q23" s="274" t="str">
        <f>IF(AND('Mapa final'!$Y$53="Alta",'Mapa final'!$AA$53="Menor"),CONCATENATE("R8C",'Mapa final'!$O$53),"")</f>
        <v/>
      </c>
      <c r="R23" s="274" t="str">
        <f>IF(AND('Mapa final'!$Y$54="Alta",'Mapa final'!$AA$54="Menor"),CONCATENATE("R8C",'Mapa final'!$O$54),"")</f>
        <v/>
      </c>
      <c r="S23" s="274" t="str">
        <f>IF(AND('Mapa final'!$Y$55="Alta",'Mapa final'!$AA$55="Menor"),CONCATENATE("R8C",'Mapa final'!$O$55),"")</f>
        <v/>
      </c>
      <c r="T23" s="274" t="str">
        <f>IF(AND('Mapa final'!$Y$56="Alta",'Mapa final'!$AA$56="Menor"),CONCATENATE("R8C",'Mapa final'!$O$56),"")</f>
        <v/>
      </c>
      <c r="U23" s="275" t="str">
        <f>IF(AND('Mapa final'!$Y$57="Alta",'Mapa final'!$AA$57="Menor"),CONCATENATE("R8C",'Mapa final'!$O$57),"")</f>
        <v/>
      </c>
      <c r="V23" s="258" t="str">
        <f>IF(AND('Mapa final'!$Y$52="Alta",'Mapa final'!$AA$52="Moderado"),CONCATENATE("R8C",'Mapa final'!$O$52),"")</f>
        <v/>
      </c>
      <c r="W23" s="259" t="str">
        <f>IF(AND('Mapa final'!$Y$53="Alta",'Mapa final'!$AA$53="Moderado"),CONCATENATE("R8C",'Mapa final'!$O$53),"")</f>
        <v/>
      </c>
      <c r="X23" s="259" t="str">
        <f>IF(AND('Mapa final'!$Y$54="Alta",'Mapa final'!$AA$54="Moderado"),CONCATENATE("R8C",'Mapa final'!$O$54),"")</f>
        <v/>
      </c>
      <c r="Y23" s="259" t="str">
        <f>IF(AND('Mapa final'!$Y$55="Alta",'Mapa final'!$AA$55="Moderado"),CONCATENATE("R8C",'Mapa final'!$O$55),"")</f>
        <v/>
      </c>
      <c r="Z23" s="259" t="str">
        <f>IF(AND('Mapa final'!$Y$56="Alta",'Mapa final'!$AA$56="Moderado"),CONCATENATE("R8C",'Mapa final'!$O$56),"")</f>
        <v/>
      </c>
      <c r="AA23" s="260" t="str">
        <f>IF(AND('Mapa final'!$Y$57="Alta",'Mapa final'!$AA$57="Moderado"),CONCATENATE("R8C",'Mapa final'!$O$57),"")</f>
        <v/>
      </c>
      <c r="AB23" s="258" t="str">
        <f>IF(AND('Mapa final'!$Y$52="Alta",'Mapa final'!$AA$52="Mayor"),CONCATENATE("R8C",'Mapa final'!$O$52),"")</f>
        <v/>
      </c>
      <c r="AC23" s="259" t="str">
        <f>IF(AND('Mapa final'!$Y$53="Alta",'Mapa final'!$AA$53="Mayor"),CONCATENATE("R8C",'Mapa final'!$O$53),"")</f>
        <v/>
      </c>
      <c r="AD23" s="259" t="str">
        <f>IF(AND('Mapa final'!$Y$54="Alta",'Mapa final'!$AA$54="Mayor"),CONCATENATE("R8C",'Mapa final'!$O$54),"")</f>
        <v/>
      </c>
      <c r="AE23" s="259" t="str">
        <f>IF(AND('Mapa final'!$Y$55="Alta",'Mapa final'!$AA$55="Mayor"),CONCATENATE("R8C",'Mapa final'!$O$55),"")</f>
        <v/>
      </c>
      <c r="AF23" s="259" t="str">
        <f>IF(AND('Mapa final'!$Y$56="Alta",'Mapa final'!$AA$56="Mayor"),CONCATENATE("R8C",'Mapa final'!$O$56),"")</f>
        <v/>
      </c>
      <c r="AG23" s="260" t="str">
        <f>IF(AND('Mapa final'!$Y$57="Alta",'Mapa final'!$AA$57="Mayor"),CONCATENATE("R8C",'Mapa final'!$O$57),"")</f>
        <v/>
      </c>
      <c r="AH23" s="261" t="str">
        <f>IF(AND('Mapa final'!$Y$52="Alta",'Mapa final'!$AA$52="Catastrófico"),CONCATENATE("R8C",'Mapa final'!$O$52),"")</f>
        <v/>
      </c>
      <c r="AI23" s="262" t="str">
        <f>IF(AND('Mapa final'!$Y$53="Alta",'Mapa final'!$AA$53="Catastrófico"),CONCATENATE("R8C",'Mapa final'!$O$53),"")</f>
        <v/>
      </c>
      <c r="AJ23" s="262" t="str">
        <f>IF(AND('Mapa final'!$Y$54="Alta",'Mapa final'!$AA$54="Catastrófico"),CONCATENATE("R8C",'Mapa final'!$O$54),"")</f>
        <v/>
      </c>
      <c r="AK23" s="262" t="str">
        <f>IF(AND('Mapa final'!$Y$55="Alta",'Mapa final'!$AA$55="Catastrófico"),CONCATENATE("R8C",'Mapa final'!$O$55),"")</f>
        <v/>
      </c>
      <c r="AL23" s="262" t="str">
        <f>IF(AND('Mapa final'!$Y$56="Alta",'Mapa final'!$AA$56="Catastrófico"),CONCATENATE("R8C",'Mapa final'!$O$56),"")</f>
        <v/>
      </c>
      <c r="AM23" s="263" t="str">
        <f>IF(AND('Mapa final'!$Y$57="Alta",'Mapa final'!$AA$57="Catastrófico"),CONCATENATE("R8C",'Mapa final'!$O$57),"")</f>
        <v/>
      </c>
      <c r="AN23" s="15"/>
      <c r="AO23" s="732"/>
      <c r="AP23" s="733"/>
      <c r="AQ23" s="733"/>
      <c r="AR23" s="733"/>
      <c r="AS23" s="733"/>
      <c r="AT23" s="73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05"/>
      <c r="C24" s="705"/>
      <c r="D24" s="706"/>
      <c r="E24" s="710"/>
      <c r="F24" s="711"/>
      <c r="G24" s="711"/>
      <c r="H24" s="711"/>
      <c r="I24" s="711"/>
      <c r="J24" s="273" t="str">
        <f>IF(AND('Mapa final'!$Y$58="Alta",'Mapa final'!$AA$58="Leve"),CONCATENATE("R9C",'Mapa final'!$O$58),"")</f>
        <v/>
      </c>
      <c r="K24" s="274" t="str">
        <f>IF(AND('Mapa final'!$Y$59="Alta",'Mapa final'!$AA$59="Leve"),CONCATENATE("R9C",'Mapa final'!$O$59),"")</f>
        <v/>
      </c>
      <c r="L24" s="274" t="str">
        <f>IF(AND('Mapa final'!$Y$60="Alta",'Mapa final'!$AA$60="Leve"),CONCATENATE("R9C",'Mapa final'!$O$60),"")</f>
        <v/>
      </c>
      <c r="M24" s="274" t="str">
        <f>IF(AND('Mapa final'!$Y$61="Alta",'Mapa final'!$AA$61="Leve"),CONCATENATE("R9C",'Mapa final'!$O$61),"")</f>
        <v/>
      </c>
      <c r="N24" s="274" t="str">
        <f>IF(AND('Mapa final'!$Y$62="Alta",'Mapa final'!$AA$62="Leve"),CONCATENATE("R9C",'Mapa final'!$O$62),"")</f>
        <v/>
      </c>
      <c r="O24" s="275" t="str">
        <f>IF(AND('Mapa final'!$Y$63="Alta",'Mapa final'!$AA$63="Leve"),CONCATENATE("R9C",'Mapa final'!$O$63),"")</f>
        <v/>
      </c>
      <c r="P24" s="273" t="str">
        <f>IF(AND('Mapa final'!$Y$58="Alta",'Mapa final'!$AA$58="Menor"),CONCATENATE("R9C",'Mapa final'!$O$58),"")</f>
        <v/>
      </c>
      <c r="Q24" s="274" t="str">
        <f>IF(AND('Mapa final'!$Y$59="Alta",'Mapa final'!$AA$59="Menor"),CONCATENATE("R9C",'Mapa final'!$O$59),"")</f>
        <v/>
      </c>
      <c r="R24" s="274" t="str">
        <f>IF(AND('Mapa final'!$Y$60="Alta",'Mapa final'!$AA$60="Menor"),CONCATENATE("R9C",'Mapa final'!$O$60),"")</f>
        <v/>
      </c>
      <c r="S24" s="274" t="str">
        <f>IF(AND('Mapa final'!$Y$61="Alta",'Mapa final'!$AA$61="Menor"),CONCATENATE("R9C",'Mapa final'!$O$61),"")</f>
        <v/>
      </c>
      <c r="T24" s="274" t="str">
        <f>IF(AND('Mapa final'!$Y$62="Alta",'Mapa final'!$AA$62="Menor"),CONCATENATE("R9C",'Mapa final'!$O$62),"")</f>
        <v/>
      </c>
      <c r="U24" s="275" t="str">
        <f>IF(AND('Mapa final'!$Y$63="Alta",'Mapa final'!$AA$63="Menor"),CONCATENATE("R9C",'Mapa final'!$O$63),"")</f>
        <v/>
      </c>
      <c r="V24" s="258" t="str">
        <f>IF(AND('Mapa final'!$Y$58="Alta",'Mapa final'!$AA$58="Moderado"),CONCATENATE("R9C",'Mapa final'!$O$58),"")</f>
        <v/>
      </c>
      <c r="W24" s="259" t="str">
        <f>IF(AND('Mapa final'!$Y$59="Alta",'Mapa final'!$AA$59="Moderado"),CONCATENATE("R9C",'Mapa final'!$O$59),"")</f>
        <v/>
      </c>
      <c r="X24" s="259" t="str">
        <f>IF(AND('Mapa final'!$Y$60="Alta",'Mapa final'!$AA$60="Moderado"),CONCATENATE("R9C",'Mapa final'!$O$60),"")</f>
        <v/>
      </c>
      <c r="Y24" s="259" t="str">
        <f>IF(AND('Mapa final'!$Y$61="Alta",'Mapa final'!$AA$61="Moderado"),CONCATENATE("R9C",'Mapa final'!$O$61),"")</f>
        <v/>
      </c>
      <c r="Z24" s="259" t="str">
        <f>IF(AND('Mapa final'!$Y$62="Alta",'Mapa final'!$AA$62="Moderado"),CONCATENATE("R9C",'Mapa final'!$O$62),"")</f>
        <v/>
      </c>
      <c r="AA24" s="260" t="str">
        <f>IF(AND('Mapa final'!$Y$63="Alta",'Mapa final'!$AA$63="Moderado"),CONCATENATE("R9C",'Mapa final'!$O$63),"")</f>
        <v/>
      </c>
      <c r="AB24" s="258" t="str">
        <f>IF(AND('Mapa final'!$Y$58="Alta",'Mapa final'!$AA$58="Mayor"),CONCATENATE("R9C",'Mapa final'!$O$58),"")</f>
        <v/>
      </c>
      <c r="AC24" s="259" t="str">
        <f>IF(AND('Mapa final'!$Y$59="Alta",'Mapa final'!$AA$59="Mayor"),CONCATENATE("R9C",'Mapa final'!$O$59),"")</f>
        <v/>
      </c>
      <c r="AD24" s="259" t="str">
        <f>IF(AND('Mapa final'!$Y$60="Alta",'Mapa final'!$AA$60="Mayor"),CONCATENATE("R9C",'Mapa final'!$O$60),"")</f>
        <v/>
      </c>
      <c r="AE24" s="259" t="str">
        <f>IF(AND('Mapa final'!$Y$61="Alta",'Mapa final'!$AA$61="Mayor"),CONCATENATE("R9C",'Mapa final'!$O$61),"")</f>
        <v/>
      </c>
      <c r="AF24" s="259" t="str">
        <f>IF(AND('Mapa final'!$Y$62="Alta",'Mapa final'!$AA$62="Mayor"),CONCATENATE("R9C",'Mapa final'!$O$62),"")</f>
        <v/>
      </c>
      <c r="AG24" s="260" t="str">
        <f>IF(AND('Mapa final'!$Y$63="Alta",'Mapa final'!$AA$63="Mayor"),CONCATENATE("R9C",'Mapa final'!$O$63),"")</f>
        <v/>
      </c>
      <c r="AH24" s="261" t="str">
        <f>IF(AND('Mapa final'!$Y$58="Alta",'Mapa final'!$AA$58="Catastrófico"),CONCATENATE("R9C",'Mapa final'!$O$58),"")</f>
        <v/>
      </c>
      <c r="AI24" s="262" t="str">
        <f>IF(AND('Mapa final'!$Y$59="Alta",'Mapa final'!$AA$59="Catastrófico"),CONCATENATE("R9C",'Mapa final'!$O$59),"")</f>
        <v/>
      </c>
      <c r="AJ24" s="262" t="str">
        <f>IF(AND('Mapa final'!$Y$60="Alta",'Mapa final'!$AA$60="Catastrófico"),CONCATENATE("R9C",'Mapa final'!$O$60),"")</f>
        <v/>
      </c>
      <c r="AK24" s="262" t="str">
        <f>IF(AND('Mapa final'!$Y$61="Alta",'Mapa final'!$AA$61="Catastrófico"),CONCATENATE("R9C",'Mapa final'!$O$61),"")</f>
        <v/>
      </c>
      <c r="AL24" s="262" t="str">
        <f>IF(AND('Mapa final'!$Y$62="Alta",'Mapa final'!$AA$62="Catastrófico"),CONCATENATE("R9C",'Mapa final'!$O$62),"")</f>
        <v/>
      </c>
      <c r="AM24" s="263" t="str">
        <f>IF(AND('Mapa final'!$Y$63="Alta",'Mapa final'!$AA$63="Catastrófico"),CONCATENATE("R9C",'Mapa final'!$O$63),"")</f>
        <v/>
      </c>
      <c r="AN24" s="15"/>
      <c r="AO24" s="732"/>
      <c r="AP24" s="733"/>
      <c r="AQ24" s="733"/>
      <c r="AR24" s="733"/>
      <c r="AS24" s="733"/>
      <c r="AT24" s="73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05"/>
      <c r="C25" s="705"/>
      <c r="D25" s="706"/>
      <c r="E25" s="713"/>
      <c r="F25" s="714"/>
      <c r="G25" s="714"/>
      <c r="H25" s="714"/>
      <c r="I25" s="714"/>
      <c r="J25" s="276" t="str">
        <f>IF(AND('Mapa final'!$Y$64="Alta",'Mapa final'!$AA$64="Leve"),CONCATENATE("R10C",'Mapa final'!$O$64),"")</f>
        <v/>
      </c>
      <c r="K25" s="277" t="str">
        <f>IF(AND('Mapa final'!$Y$65="Alta",'Mapa final'!$AA$65="Leve"),CONCATENATE("R10C",'Mapa final'!$O$65),"")</f>
        <v/>
      </c>
      <c r="L25" s="277" t="str">
        <f>IF(AND('Mapa final'!$Y$66="Alta",'Mapa final'!$AA$66="Leve"),CONCATENATE("R10C",'Mapa final'!$O$66),"")</f>
        <v/>
      </c>
      <c r="M25" s="277" t="str">
        <f>IF(AND('Mapa final'!$Y$67="Alta",'Mapa final'!$AA$67="Leve"),CONCATENATE("R10C",'Mapa final'!$O$67),"")</f>
        <v/>
      </c>
      <c r="N25" s="277" t="str">
        <f>IF(AND('Mapa final'!$Y$68="Alta",'Mapa final'!$AA$68="Leve"),CONCATENATE("R10C",'Mapa final'!$O$68),"")</f>
        <v/>
      </c>
      <c r="O25" s="278" t="str">
        <f>IF(AND('Mapa final'!$Y$69="Alta",'Mapa final'!$AA$69="Leve"),CONCATENATE("R10C",'Mapa final'!$O$69),"")</f>
        <v/>
      </c>
      <c r="P25" s="276" t="str">
        <f>IF(AND('Mapa final'!$Y$64="Alta",'Mapa final'!$AA$64="Menor"),CONCATENATE("R10C",'Mapa final'!$O$64),"")</f>
        <v/>
      </c>
      <c r="Q25" s="277" t="str">
        <f>IF(AND('Mapa final'!$Y$65="Alta",'Mapa final'!$AA$65="Menor"),CONCATENATE("R10C",'Mapa final'!$O$65),"")</f>
        <v/>
      </c>
      <c r="R25" s="277" t="str">
        <f>IF(AND('Mapa final'!$Y$66="Alta",'Mapa final'!$AA$66="Menor"),CONCATENATE("R10C",'Mapa final'!$O$66),"")</f>
        <v/>
      </c>
      <c r="S25" s="277" t="str">
        <f>IF(AND('Mapa final'!$Y$67="Alta",'Mapa final'!$AA$67="Menor"),CONCATENATE("R10C",'Mapa final'!$O$67),"")</f>
        <v/>
      </c>
      <c r="T25" s="277" t="str">
        <f>IF(AND('Mapa final'!$Y$68="Alta",'Mapa final'!$AA$68="Menor"),CONCATENATE("R10C",'Mapa final'!$O$68),"")</f>
        <v/>
      </c>
      <c r="U25" s="278" t="str">
        <f>IF(AND('Mapa final'!$Y$69="Alta",'Mapa final'!$AA$69="Menor"),CONCATENATE("R10C",'Mapa final'!$O$69),"")</f>
        <v/>
      </c>
      <c r="V25" s="264" t="str">
        <f>IF(AND('Mapa final'!$Y$64="Alta",'Mapa final'!$AA$64="Moderado"),CONCATENATE("R10C",'Mapa final'!$O$64),"")</f>
        <v/>
      </c>
      <c r="W25" s="265" t="str">
        <f>IF(AND('Mapa final'!$Y$65="Alta",'Mapa final'!$AA$65="Moderado"),CONCATENATE("R10C",'Mapa final'!$O$65),"")</f>
        <v/>
      </c>
      <c r="X25" s="265" t="str">
        <f>IF(AND('Mapa final'!$Y$66="Alta",'Mapa final'!$AA$66="Moderado"),CONCATENATE("R10C",'Mapa final'!$O$66),"")</f>
        <v/>
      </c>
      <c r="Y25" s="265" t="str">
        <f>IF(AND('Mapa final'!$Y$67="Alta",'Mapa final'!$AA$67="Moderado"),CONCATENATE("R10C",'Mapa final'!$O$67),"")</f>
        <v/>
      </c>
      <c r="Z25" s="265" t="str">
        <f>IF(AND('Mapa final'!$Y$68="Alta",'Mapa final'!$AA$68="Moderado"),CONCATENATE("R10C",'Mapa final'!$O$68),"")</f>
        <v/>
      </c>
      <c r="AA25" s="266" t="str">
        <f>IF(AND('Mapa final'!$Y$69="Alta",'Mapa final'!$AA$69="Moderado"),CONCATENATE("R10C",'Mapa final'!$O$69),"")</f>
        <v/>
      </c>
      <c r="AB25" s="264" t="str">
        <f>IF(AND('Mapa final'!$Y$64="Alta",'Mapa final'!$AA$64="Mayor"),CONCATENATE("R10C",'Mapa final'!$O$64),"")</f>
        <v/>
      </c>
      <c r="AC25" s="265" t="str">
        <f>IF(AND('Mapa final'!$Y$65="Alta",'Mapa final'!$AA$65="Mayor"),CONCATENATE("R10C",'Mapa final'!$O$65),"")</f>
        <v/>
      </c>
      <c r="AD25" s="265" t="str">
        <f>IF(AND('Mapa final'!$Y$66="Alta",'Mapa final'!$AA$66="Mayor"),CONCATENATE("R10C",'Mapa final'!$O$66),"")</f>
        <v/>
      </c>
      <c r="AE25" s="265" t="str">
        <f>IF(AND('Mapa final'!$Y$67="Alta",'Mapa final'!$AA$67="Mayor"),CONCATENATE("R10C",'Mapa final'!$O$67),"")</f>
        <v/>
      </c>
      <c r="AF25" s="265" t="str">
        <f>IF(AND('Mapa final'!$Y$68="Alta",'Mapa final'!$AA$68="Mayor"),CONCATENATE("R10C",'Mapa final'!$O$68),"")</f>
        <v/>
      </c>
      <c r="AG25" s="266" t="str">
        <f>IF(AND('Mapa final'!$Y$69="Alta",'Mapa final'!$AA$69="Mayor"),CONCATENATE("R10C",'Mapa final'!$O$69),"")</f>
        <v/>
      </c>
      <c r="AH25" s="267" t="str">
        <f>IF(AND('Mapa final'!$Y$64="Alta",'Mapa final'!$AA$64="Catastrófico"),CONCATENATE("R10C",'Mapa final'!$O$64),"")</f>
        <v/>
      </c>
      <c r="AI25" s="268" t="str">
        <f>IF(AND('Mapa final'!$Y$65="Alta",'Mapa final'!$AA$65="Catastrófico"),CONCATENATE("R10C",'Mapa final'!$O$65),"")</f>
        <v/>
      </c>
      <c r="AJ25" s="268" t="str">
        <f>IF(AND('Mapa final'!$Y$66="Alta",'Mapa final'!$AA$66="Catastrófico"),CONCATENATE("R10C",'Mapa final'!$O$66),"")</f>
        <v/>
      </c>
      <c r="AK25" s="268" t="str">
        <f>IF(AND('Mapa final'!$Y$67="Alta",'Mapa final'!$AA$67="Catastrófico"),CONCATENATE("R10C",'Mapa final'!$O$67),"")</f>
        <v/>
      </c>
      <c r="AL25" s="268" t="str">
        <f>IF(AND('Mapa final'!$Y$68="Alta",'Mapa final'!$AA$68="Catastrófico"),CONCATENATE("R10C",'Mapa final'!$O$68),"")</f>
        <v/>
      </c>
      <c r="AM25" s="269" t="str">
        <f>IF(AND('Mapa final'!$Y$69="Alta",'Mapa final'!$AA$69="Catastrófico"),CONCATENATE("R10C",'Mapa final'!$O$69),"")</f>
        <v/>
      </c>
      <c r="AN25" s="15"/>
      <c r="AO25" s="735"/>
      <c r="AP25" s="736"/>
      <c r="AQ25" s="736"/>
      <c r="AR25" s="736"/>
      <c r="AS25" s="736"/>
      <c r="AT25" s="7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05"/>
      <c r="C26" s="705"/>
      <c r="D26" s="706"/>
      <c r="E26" s="707" t="s">
        <v>565</v>
      </c>
      <c r="F26" s="708"/>
      <c r="G26" s="708"/>
      <c r="H26" s="708"/>
      <c r="I26" s="709"/>
      <c r="J26" s="270" t="str">
        <f>IF(AND('Mapa final'!$Y$10="Media",'Mapa final'!$AA$10="Leve"),CONCATENATE("R1C",'Mapa final'!$O$10),"")</f>
        <v/>
      </c>
      <c r="K26" s="271" t="str">
        <f>IF(AND('Mapa final'!$Y$11="Media",'Mapa final'!$AA$11="Leve"),CONCATENATE("R1C",'Mapa final'!$O$11),"")</f>
        <v/>
      </c>
      <c r="L26" s="271" t="str">
        <f>IF(AND('Mapa final'!$Y$12="Media",'Mapa final'!$AA$12="Leve"),CONCATENATE("R1C",'Mapa final'!$O$12),"")</f>
        <v/>
      </c>
      <c r="M26" s="271" t="str">
        <f>IF(AND('Mapa final'!$Y$13="Media",'Mapa final'!$AA$13="Leve"),CONCATENATE("R1C",'Mapa final'!$O$13),"")</f>
        <v/>
      </c>
      <c r="N26" s="271" t="str">
        <f>IF(AND('Mapa final'!$Y$14="Media",'Mapa final'!$AA$14="Leve"),CONCATENATE("R1C",'Mapa final'!$O$14),"")</f>
        <v/>
      </c>
      <c r="O26" s="272" t="str">
        <f>IF(AND('Mapa final'!$Y$15="Media",'Mapa final'!$AA$15="Leve"),CONCATENATE("R1C",'Mapa final'!$O$15),"")</f>
        <v/>
      </c>
      <c r="P26" s="270" t="str">
        <f>IF(AND('Mapa final'!$Y$10="Media",'Mapa final'!$AA$10="Menor"),CONCATENATE("R1C",'Mapa final'!$O$10),"")</f>
        <v/>
      </c>
      <c r="Q26" s="271" t="str">
        <f>IF(AND('Mapa final'!$Y$11="Media",'Mapa final'!$AA$11="Menor"),CONCATENATE("R1C",'Mapa final'!$O$11),"")</f>
        <v/>
      </c>
      <c r="R26" s="271" t="str">
        <f>IF(AND('Mapa final'!$Y$12="Media",'Mapa final'!$AA$12="Menor"),CONCATENATE("R1C",'Mapa final'!$O$12),"")</f>
        <v/>
      </c>
      <c r="S26" s="271" t="str">
        <f>IF(AND('Mapa final'!$Y$13="Media",'Mapa final'!$AA$13="Menor"),CONCATENATE("R1C",'Mapa final'!$O$13),"")</f>
        <v/>
      </c>
      <c r="T26" s="271" t="str">
        <f>IF(AND('Mapa final'!$Y$14="Media",'Mapa final'!$AA$14="Menor"),CONCATENATE("R1C",'Mapa final'!$O$14),"")</f>
        <v/>
      </c>
      <c r="U26" s="272" t="str">
        <f>IF(AND('Mapa final'!$Y$15="Media",'Mapa final'!$AA$15="Menor"),CONCATENATE("R1C",'Mapa final'!$O$15),"")</f>
        <v/>
      </c>
      <c r="V26" s="270" t="str">
        <f>IF(AND('Mapa final'!$Y$10="Media",'Mapa final'!$AA$10="Moderado"),CONCATENATE("R1C",'Mapa final'!$O$10),"")</f>
        <v/>
      </c>
      <c r="W26" s="271" t="str">
        <f>IF(AND('Mapa final'!$Y$11="Media",'Mapa final'!$AA$11="Moderado"),CONCATENATE("R1C",'Mapa final'!$O$11),"")</f>
        <v/>
      </c>
      <c r="X26" s="271" t="str">
        <f>IF(AND('Mapa final'!$Y$12="Media",'Mapa final'!$AA$12="Moderado"),CONCATENATE("R1C",'Mapa final'!$O$12),"")</f>
        <v/>
      </c>
      <c r="Y26" s="271" t="str">
        <f>IF(AND('Mapa final'!$Y$13="Media",'Mapa final'!$AA$13="Moderado"),CONCATENATE("R1C",'Mapa final'!$O$13),"")</f>
        <v/>
      </c>
      <c r="Z26" s="271" t="str">
        <f>IF(AND('Mapa final'!$Y$14="Media",'Mapa final'!$AA$14="Moderado"),CONCATENATE("R1C",'Mapa final'!$O$14),"")</f>
        <v/>
      </c>
      <c r="AA26" s="272" t="str">
        <f>IF(AND('Mapa final'!$Y$15="Media",'Mapa final'!$AA$15="Moderado"),CONCATENATE("R1C",'Mapa final'!$O$15),"")</f>
        <v/>
      </c>
      <c r="AB26" s="252" t="str">
        <f>IF(AND('Mapa final'!$Y$10="Media",'Mapa final'!$AA$10="Mayor"),CONCATENATE("R1C",'Mapa final'!$O$10),"")</f>
        <v/>
      </c>
      <c r="AC26" s="253" t="str">
        <f>IF(AND('Mapa final'!$Y$11="Media",'Mapa final'!$AA$11="Mayor"),CONCATENATE("R1C",'Mapa final'!$O$11),"")</f>
        <v/>
      </c>
      <c r="AD26" s="253" t="str">
        <f>IF(AND('Mapa final'!$Y$12="Media",'Mapa final'!$AA$12="Mayor"),CONCATENATE("R1C",'Mapa final'!$O$12),"")</f>
        <v/>
      </c>
      <c r="AE26" s="253" t="str">
        <f>IF(AND('Mapa final'!$Y$13="Media",'Mapa final'!$AA$13="Mayor"),CONCATENATE("R1C",'Mapa final'!$O$13),"")</f>
        <v/>
      </c>
      <c r="AF26" s="253" t="str">
        <f>IF(AND('Mapa final'!$Y$14="Media",'Mapa final'!$AA$14="Mayor"),CONCATENATE("R1C",'Mapa final'!$O$14),"")</f>
        <v/>
      </c>
      <c r="AG26" s="254" t="str">
        <f>IF(AND('Mapa final'!$Y$15="Media",'Mapa final'!$AA$15="Mayor"),CONCATENATE("R1C",'Mapa final'!$O$15),"")</f>
        <v/>
      </c>
      <c r="AH26" s="255" t="str">
        <f>IF(AND('Mapa final'!$Y$10="Media",'Mapa final'!$AA$10="Catastrófico"),CONCATENATE("R1C",'Mapa final'!$O$10),"")</f>
        <v/>
      </c>
      <c r="AI26" s="256" t="str">
        <f>IF(AND('Mapa final'!$Y$11="Media",'Mapa final'!$AA$11="Catastrófico"),CONCATENATE("R1C",'Mapa final'!$O$11),"")</f>
        <v/>
      </c>
      <c r="AJ26" s="256" t="str">
        <f>IF(AND('Mapa final'!$Y$12="Media",'Mapa final'!$AA$12="Catastrófico"),CONCATENATE("R1C",'Mapa final'!$O$12),"")</f>
        <v/>
      </c>
      <c r="AK26" s="256" t="str">
        <f>IF(AND('Mapa final'!$Y$13="Media",'Mapa final'!$AA$13="Catastrófico"),CONCATENATE("R1C",'Mapa final'!$O$13),"")</f>
        <v/>
      </c>
      <c r="AL26" s="256" t="str">
        <f>IF(AND('Mapa final'!$Y$14="Media",'Mapa final'!$AA$14="Catastrófico"),CONCATENATE("R1C",'Mapa final'!$O$14),"")</f>
        <v/>
      </c>
      <c r="AM26" s="257" t="str">
        <f>IF(AND('Mapa final'!$Y$15="Media",'Mapa final'!$AA$15="Catastrófico"),CONCATENATE("R1C",'Mapa final'!$O$15),"")</f>
        <v/>
      </c>
      <c r="AN26" s="15"/>
      <c r="AO26" s="738" t="s">
        <v>90</v>
      </c>
      <c r="AP26" s="739"/>
      <c r="AQ26" s="739"/>
      <c r="AR26" s="739"/>
      <c r="AS26" s="739"/>
      <c r="AT26" s="74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05"/>
      <c r="C27" s="705"/>
      <c r="D27" s="706"/>
      <c r="E27" s="728"/>
      <c r="F27" s="711"/>
      <c r="G27" s="711"/>
      <c r="H27" s="711"/>
      <c r="I27" s="712"/>
      <c r="J27" s="273" t="str">
        <f>IF(AND('Mapa final'!$Y$16="Media",'Mapa final'!$AA$16="Leve"),CONCATENATE("R2C",'Mapa final'!$O$16),"")</f>
        <v/>
      </c>
      <c r="K27" s="274" t="str">
        <f>IF(AND('Mapa final'!$Y$17="Media",'Mapa final'!$AA$17="Leve"),CONCATENATE("R2C",'Mapa final'!$O$17),"")</f>
        <v/>
      </c>
      <c r="L27" s="274" t="str">
        <f>IF(AND('Mapa final'!$Y$18="Media",'Mapa final'!$AA$18="Leve"),CONCATENATE("R2C",'Mapa final'!$O$18),"")</f>
        <v/>
      </c>
      <c r="M27" s="274" t="str">
        <f>IF(AND('Mapa final'!$Y$19="Media",'Mapa final'!$AA$19="Leve"),CONCATENATE("R2C",'Mapa final'!$O$19),"")</f>
        <v/>
      </c>
      <c r="N27" s="274" t="str">
        <f>IF(AND('Mapa final'!$Y$20="Media",'Mapa final'!$AA$20="Leve"),CONCATENATE("R2C",'Mapa final'!$O$20),"")</f>
        <v/>
      </c>
      <c r="O27" s="275" t="str">
        <f>IF(AND('Mapa final'!$Y$21="Media",'Mapa final'!$AA$21="Leve"),CONCATENATE("R2C",'Mapa final'!$O$21),"")</f>
        <v/>
      </c>
      <c r="P27" s="273" t="str">
        <f>IF(AND('Mapa final'!$Y$16="Media",'Mapa final'!$AA$16="Menor"),CONCATENATE("R2C",'Mapa final'!$O$16),"")</f>
        <v/>
      </c>
      <c r="Q27" s="274" t="str">
        <f>IF(AND('Mapa final'!$Y$17="Media",'Mapa final'!$AA$17="Menor"),CONCATENATE("R2C",'Mapa final'!$O$17),"")</f>
        <v/>
      </c>
      <c r="R27" s="274" t="str">
        <f>IF(AND('Mapa final'!$Y$18="Media",'Mapa final'!$AA$18="Menor"),CONCATENATE("R2C",'Mapa final'!$O$18),"")</f>
        <v/>
      </c>
      <c r="S27" s="274" t="str">
        <f>IF(AND('Mapa final'!$Y$19="Media",'Mapa final'!$AA$19="Menor"),CONCATENATE("R2C",'Mapa final'!$O$19),"")</f>
        <v/>
      </c>
      <c r="T27" s="274" t="str">
        <f>IF(AND('Mapa final'!$Y$20="Media",'Mapa final'!$AA$20="Menor"),CONCATENATE("R2C",'Mapa final'!$O$20),"")</f>
        <v/>
      </c>
      <c r="U27" s="275" t="str">
        <f>IF(AND('Mapa final'!$Y$21="Media",'Mapa final'!$AA$21="Menor"),CONCATENATE("R2C",'Mapa final'!$O$21),"")</f>
        <v/>
      </c>
      <c r="V27" s="273" t="str">
        <f>IF(AND('Mapa final'!$Y$16="Media",'Mapa final'!$AA$16="Moderado"),CONCATENATE("R2C",'Mapa final'!$O$16),"")</f>
        <v/>
      </c>
      <c r="W27" s="274" t="str">
        <f>IF(AND('Mapa final'!$Y$17="Media",'Mapa final'!$AA$17="Moderado"),CONCATENATE("R2C",'Mapa final'!$O$17),"")</f>
        <v/>
      </c>
      <c r="X27" s="274" t="str">
        <f>IF(AND('Mapa final'!$Y$18="Media",'Mapa final'!$AA$18="Moderado"),CONCATENATE("R2C",'Mapa final'!$O$18),"")</f>
        <v/>
      </c>
      <c r="Y27" s="274" t="str">
        <f>IF(AND('Mapa final'!$Y$19="Media",'Mapa final'!$AA$19="Moderado"),CONCATENATE("R2C",'Mapa final'!$O$19),"")</f>
        <v/>
      </c>
      <c r="Z27" s="274" t="str">
        <f>IF(AND('Mapa final'!$Y$20="Media",'Mapa final'!$AA$20="Moderado"),CONCATENATE("R2C",'Mapa final'!$O$20),"")</f>
        <v/>
      </c>
      <c r="AA27" s="275" t="str">
        <f>IF(AND('Mapa final'!$Y$21="Media",'Mapa final'!$AA$21="Moderado"),CONCATENATE("R2C",'Mapa final'!$O$21),"")</f>
        <v/>
      </c>
      <c r="AB27" s="258" t="str">
        <f>IF(AND('Mapa final'!$Y$16="Media",'Mapa final'!$AA$16="Mayor"),CONCATENATE("R2C",'Mapa final'!$O$16),"")</f>
        <v/>
      </c>
      <c r="AC27" s="259" t="str">
        <f>IF(AND('Mapa final'!$Y$17="Media",'Mapa final'!$AA$17="Mayor"),CONCATENATE("R2C",'Mapa final'!$O$17),"")</f>
        <v/>
      </c>
      <c r="AD27" s="259" t="str">
        <f>IF(AND('Mapa final'!$Y$18="Media",'Mapa final'!$AA$18="Mayor"),CONCATENATE("R2C",'Mapa final'!$O$18),"")</f>
        <v/>
      </c>
      <c r="AE27" s="259" t="str">
        <f>IF(AND('Mapa final'!$Y$19="Media",'Mapa final'!$AA$19="Mayor"),CONCATENATE("R2C",'Mapa final'!$O$19),"")</f>
        <v/>
      </c>
      <c r="AF27" s="259" t="str">
        <f>IF(AND('Mapa final'!$Y$20="Media",'Mapa final'!$AA$20="Mayor"),CONCATENATE("R2C",'Mapa final'!$O$20),"")</f>
        <v/>
      </c>
      <c r="AG27" s="260" t="str">
        <f>IF(AND('Mapa final'!$Y$21="Media",'Mapa final'!$AA$21="Mayor"),CONCATENATE("R2C",'Mapa final'!$O$21),"")</f>
        <v/>
      </c>
      <c r="AH27" s="261" t="str">
        <f>IF(AND('Mapa final'!$Y$16="Media",'Mapa final'!$AA$16="Catastrófico"),CONCATENATE("R2C",'Mapa final'!$O$16),"")</f>
        <v/>
      </c>
      <c r="AI27" s="262" t="str">
        <f>IF(AND('Mapa final'!$Y$17="Media",'Mapa final'!$AA$17="Catastrófico"),CONCATENATE("R2C",'Mapa final'!$O$17),"")</f>
        <v/>
      </c>
      <c r="AJ27" s="262" t="str">
        <f>IF(AND('Mapa final'!$Y$18="Media",'Mapa final'!$AA$18="Catastrófico"),CONCATENATE("R2C",'Mapa final'!$O$18),"")</f>
        <v/>
      </c>
      <c r="AK27" s="262" t="str">
        <f>IF(AND('Mapa final'!$Y$19="Media",'Mapa final'!$AA$19="Catastrófico"),CONCATENATE("R2C",'Mapa final'!$O$19),"")</f>
        <v/>
      </c>
      <c r="AL27" s="262" t="str">
        <f>IF(AND('Mapa final'!$Y$20="Media",'Mapa final'!$AA$20="Catastrófico"),CONCATENATE("R2C",'Mapa final'!$O$20),"")</f>
        <v/>
      </c>
      <c r="AM27" s="263" t="str">
        <f>IF(AND('Mapa final'!$Y$21="Media",'Mapa final'!$AA$21="Catastrófico"),CONCATENATE("R2C",'Mapa final'!$O$21),"")</f>
        <v/>
      </c>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05"/>
      <c r="C28" s="705"/>
      <c r="D28" s="706"/>
      <c r="E28" s="710"/>
      <c r="F28" s="711"/>
      <c r="G28" s="711"/>
      <c r="H28" s="711"/>
      <c r="I28" s="712"/>
      <c r="J28" s="273" t="str">
        <f>IF(AND('Mapa final'!$Y$22="Media",'Mapa final'!$AA$22="Leve"),CONCATENATE("R3C",'Mapa final'!$O$22),"")</f>
        <v/>
      </c>
      <c r="K28" s="274" t="str">
        <f>IF(AND('Mapa final'!$Y$23="Media",'Mapa final'!$AA$23="Leve"),CONCATENATE("R3C",'Mapa final'!$O$23),"")</f>
        <v/>
      </c>
      <c r="L28" s="274" t="str">
        <f>IF(AND('Mapa final'!$Y$24="Media",'Mapa final'!$AA$24="Leve"),CONCATENATE("R3C",'Mapa final'!$O$24),"")</f>
        <v/>
      </c>
      <c r="M28" s="274" t="str">
        <f>IF(AND('Mapa final'!$Y$25="Media",'Mapa final'!$AA$25="Leve"),CONCATENATE("R3C",'Mapa final'!$O$25),"")</f>
        <v/>
      </c>
      <c r="N28" s="274" t="str">
        <f>IF(AND('Mapa final'!$Y$26="Media",'Mapa final'!$AA$26="Leve"),CONCATENATE("R3C",'Mapa final'!$O$26),"")</f>
        <v/>
      </c>
      <c r="O28" s="275" t="str">
        <f>IF(AND('Mapa final'!$Y$27="Media",'Mapa final'!$AA$27="Leve"),CONCATENATE("R3C",'Mapa final'!$O$27),"")</f>
        <v/>
      </c>
      <c r="P28" s="273" t="str">
        <f>IF(AND('Mapa final'!$Y$22="Media",'Mapa final'!$AA$22="Menor"),CONCATENATE("R3C",'Mapa final'!$O$22),"")</f>
        <v/>
      </c>
      <c r="Q28" s="274" t="str">
        <f>IF(AND('Mapa final'!$Y$23="Media",'Mapa final'!$AA$23="Menor"),CONCATENATE("R3C",'Mapa final'!$O$23),"")</f>
        <v/>
      </c>
      <c r="R28" s="274" t="str">
        <f>IF(AND('Mapa final'!$Y$24="Media",'Mapa final'!$AA$24="Menor"),CONCATENATE("R3C",'Mapa final'!$O$24),"")</f>
        <v/>
      </c>
      <c r="S28" s="274" t="str">
        <f>IF(AND('Mapa final'!$Y$25="Media",'Mapa final'!$AA$25="Menor"),CONCATENATE("R3C",'Mapa final'!$O$25),"")</f>
        <v/>
      </c>
      <c r="T28" s="274" t="str">
        <f>IF(AND('Mapa final'!$Y$26="Media",'Mapa final'!$AA$26="Menor"),CONCATENATE("R3C",'Mapa final'!$O$26),"")</f>
        <v/>
      </c>
      <c r="U28" s="275" t="str">
        <f>IF(AND('Mapa final'!$Y$27="Media",'Mapa final'!$AA$27="Menor"),CONCATENATE("R3C",'Mapa final'!$O$27),"")</f>
        <v/>
      </c>
      <c r="V28" s="273" t="str">
        <f>IF(AND('Mapa final'!$Y$22="Media",'Mapa final'!$AA$22="Moderado"),CONCATENATE("R3C",'Mapa final'!$O$22),"")</f>
        <v/>
      </c>
      <c r="W28" s="274" t="str">
        <f>IF(AND('Mapa final'!$Y$23="Media",'Mapa final'!$AA$23="Moderado"),CONCATENATE("R3C",'Mapa final'!$O$23),"")</f>
        <v/>
      </c>
      <c r="X28" s="274" t="str">
        <f>IF(AND('Mapa final'!$Y$24="Media",'Mapa final'!$AA$24="Moderado"),CONCATENATE("R3C",'Mapa final'!$O$24),"")</f>
        <v/>
      </c>
      <c r="Y28" s="274" t="str">
        <f>IF(AND('Mapa final'!$Y$25="Media",'Mapa final'!$AA$25="Moderado"),CONCATENATE("R3C",'Mapa final'!$O$25),"")</f>
        <v/>
      </c>
      <c r="Z28" s="274" t="str">
        <f>IF(AND('Mapa final'!$Y$26="Media",'Mapa final'!$AA$26="Moderado"),CONCATENATE("R3C",'Mapa final'!$O$26),"")</f>
        <v/>
      </c>
      <c r="AA28" s="275" t="str">
        <f>IF(AND('Mapa final'!$Y$27="Media",'Mapa final'!$AA$27="Moderado"),CONCATENATE("R3C",'Mapa final'!$O$27),"")</f>
        <v/>
      </c>
      <c r="AB28" s="258" t="str">
        <f>IF(AND('Mapa final'!$Y$22="Media",'Mapa final'!$AA$22="Mayor"),CONCATENATE("R3C",'Mapa final'!$O$22),"")</f>
        <v/>
      </c>
      <c r="AC28" s="259" t="str">
        <f>IF(AND('Mapa final'!$Y$23="Media",'Mapa final'!$AA$23="Mayor"),CONCATENATE("R3C",'Mapa final'!$O$23),"")</f>
        <v/>
      </c>
      <c r="AD28" s="259" t="str">
        <f>IF(AND('Mapa final'!$Y$24="Media",'Mapa final'!$AA$24="Mayor"),CONCATENATE("R3C",'Mapa final'!$O$24),"")</f>
        <v/>
      </c>
      <c r="AE28" s="259" t="str">
        <f>IF(AND('Mapa final'!$Y$25="Media",'Mapa final'!$AA$25="Mayor"),CONCATENATE("R3C",'Mapa final'!$O$25),"")</f>
        <v/>
      </c>
      <c r="AF28" s="259" t="str">
        <f>IF(AND('Mapa final'!$Y$26="Media",'Mapa final'!$AA$26="Mayor"),CONCATENATE("R3C",'Mapa final'!$O$26),"")</f>
        <v/>
      </c>
      <c r="AG28" s="260" t="str">
        <f>IF(AND('Mapa final'!$Y$27="Media",'Mapa final'!$AA$27="Mayor"),CONCATENATE("R3C",'Mapa final'!$O$27),"")</f>
        <v/>
      </c>
      <c r="AH28" s="261" t="str">
        <f>IF(AND('Mapa final'!$Y$22="Media",'Mapa final'!$AA$22="Catastrófico"),CONCATENATE("R3C",'Mapa final'!$O$22),"")</f>
        <v/>
      </c>
      <c r="AI28" s="262" t="str">
        <f>IF(AND('Mapa final'!$Y$23="Media",'Mapa final'!$AA$23="Catastrófico"),CONCATENATE("R3C",'Mapa final'!$O$23),"")</f>
        <v/>
      </c>
      <c r="AJ28" s="262" t="str">
        <f>IF(AND('Mapa final'!$Y$24="Media",'Mapa final'!$AA$24="Catastrófico"),CONCATENATE("R3C",'Mapa final'!$O$24),"")</f>
        <v/>
      </c>
      <c r="AK28" s="262" t="str">
        <f>IF(AND('Mapa final'!$Y$25="Media",'Mapa final'!$AA$25="Catastrófico"),CONCATENATE("R3C",'Mapa final'!$O$25),"")</f>
        <v/>
      </c>
      <c r="AL28" s="262" t="str">
        <f>IF(AND('Mapa final'!$Y$26="Media",'Mapa final'!$AA$26="Catastrófico"),CONCATENATE("R3C",'Mapa final'!$O$26),"")</f>
        <v/>
      </c>
      <c r="AM28" s="263" t="str">
        <f>IF(AND('Mapa final'!$Y$27="Media",'Mapa final'!$AA$27="Catastrófico"),CONCATENATE("R3C",'Mapa final'!$O$27),"")</f>
        <v/>
      </c>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05"/>
      <c r="C29" s="705"/>
      <c r="D29" s="706"/>
      <c r="E29" s="710"/>
      <c r="F29" s="711"/>
      <c r="G29" s="711"/>
      <c r="H29" s="711"/>
      <c r="I29" s="712"/>
      <c r="J29" s="273" t="str">
        <f>IF(AND('Mapa final'!$Y$28="Media",'Mapa final'!$AA$28="Leve"),CONCATENATE("R4C",'Mapa final'!$O$28),"")</f>
        <v/>
      </c>
      <c r="K29" s="274" t="str">
        <f>IF(AND('Mapa final'!$Y$29="Media",'Mapa final'!$AA$29="Leve"),CONCATENATE("R4C",'Mapa final'!$O$29),"")</f>
        <v/>
      </c>
      <c r="L29" s="274" t="str">
        <f>IF(AND('Mapa final'!$Y$30="Media",'Mapa final'!$AA$30="Leve"),CONCATENATE("R4C",'Mapa final'!$O$30),"")</f>
        <v/>
      </c>
      <c r="M29" s="274" t="str">
        <f>IF(AND('Mapa final'!$Y$31="Media",'Mapa final'!$AA$31="Leve"),CONCATENATE("R4C",'Mapa final'!$O$31),"")</f>
        <v/>
      </c>
      <c r="N29" s="274" t="str">
        <f>IF(AND('Mapa final'!$Y$32="Media",'Mapa final'!$AA$32="Leve"),CONCATENATE("R4C",'Mapa final'!$O$32),"")</f>
        <v/>
      </c>
      <c r="O29" s="275" t="str">
        <f>IF(AND('Mapa final'!$Y$33="Media",'Mapa final'!$AA$33="Leve"),CONCATENATE("R4C",'Mapa final'!$O$33),"")</f>
        <v/>
      </c>
      <c r="P29" s="273" t="str">
        <f>IF(AND('Mapa final'!$Y$28="Media",'Mapa final'!$AA$28="Menor"),CONCATENATE("R4C",'Mapa final'!$O$28),"")</f>
        <v/>
      </c>
      <c r="Q29" s="274" t="str">
        <f>IF(AND('Mapa final'!$Y$29="Media",'Mapa final'!$AA$29="Menor"),CONCATENATE("R4C",'Mapa final'!$O$29),"")</f>
        <v/>
      </c>
      <c r="R29" s="274" t="str">
        <f>IF(AND('Mapa final'!$Y$30="Media",'Mapa final'!$AA$30="Menor"),CONCATENATE("R4C",'Mapa final'!$O$30),"")</f>
        <v/>
      </c>
      <c r="S29" s="274" t="str">
        <f>IF(AND('Mapa final'!$Y$31="Media",'Mapa final'!$AA$31="Menor"),CONCATENATE("R4C",'Mapa final'!$O$31),"")</f>
        <v/>
      </c>
      <c r="T29" s="274" t="str">
        <f>IF(AND('Mapa final'!$Y$32="Media",'Mapa final'!$AA$32="Menor"),CONCATENATE("R4C",'Mapa final'!$O$32),"")</f>
        <v/>
      </c>
      <c r="U29" s="275" t="str">
        <f>IF(AND('Mapa final'!$Y$33="Media",'Mapa final'!$AA$33="Menor"),CONCATENATE("R4C",'Mapa final'!$O$33),"")</f>
        <v/>
      </c>
      <c r="V29" s="273" t="str">
        <f>IF(AND('Mapa final'!$Y$28="Media",'Mapa final'!$AA$28="Moderado"),CONCATENATE("R4C",'Mapa final'!$O$28),"")</f>
        <v/>
      </c>
      <c r="W29" s="274" t="str">
        <f>IF(AND('Mapa final'!$Y$29="Media",'Mapa final'!$AA$29="Moderado"),CONCATENATE("R4C",'Mapa final'!$O$29),"")</f>
        <v/>
      </c>
      <c r="X29" s="274" t="str">
        <f>IF(AND('Mapa final'!$Y$30="Media",'Mapa final'!$AA$30="Moderado"),CONCATENATE("R4C",'Mapa final'!$O$30),"")</f>
        <v/>
      </c>
      <c r="Y29" s="274" t="str">
        <f>IF(AND('Mapa final'!$Y$31="Media",'Mapa final'!$AA$31="Moderado"),CONCATENATE("R4C",'Mapa final'!$O$31),"")</f>
        <v/>
      </c>
      <c r="Z29" s="274" t="str">
        <f>IF(AND('Mapa final'!$Y$32="Media",'Mapa final'!$AA$32="Moderado"),CONCATENATE("R4C",'Mapa final'!$O$32),"")</f>
        <v/>
      </c>
      <c r="AA29" s="275" t="str">
        <f>IF(AND('Mapa final'!$Y$33="Media",'Mapa final'!$AA$33="Moderado"),CONCATENATE("R4C",'Mapa final'!$O$33),"")</f>
        <v/>
      </c>
      <c r="AB29" s="258" t="str">
        <f>IF(AND('Mapa final'!$Y$28="Media",'Mapa final'!$AA$28="Mayor"),CONCATENATE("R4C",'Mapa final'!$O$28),"")</f>
        <v/>
      </c>
      <c r="AC29" s="259" t="str">
        <f>IF(AND('Mapa final'!$Y$29="Media",'Mapa final'!$AA$29="Mayor"),CONCATENATE("R4C",'Mapa final'!$O$29),"")</f>
        <v/>
      </c>
      <c r="AD29" s="259" t="str">
        <f>IF(AND('Mapa final'!$Y$30="Media",'Mapa final'!$AA$30="Mayor"),CONCATENATE("R4C",'Mapa final'!$O$30),"")</f>
        <v/>
      </c>
      <c r="AE29" s="259" t="str">
        <f>IF(AND('Mapa final'!$Y$31="Media",'Mapa final'!$AA$31="Mayor"),CONCATENATE("R4C",'Mapa final'!$O$31),"")</f>
        <v/>
      </c>
      <c r="AF29" s="259" t="str">
        <f>IF(AND('Mapa final'!$Y$32="Media",'Mapa final'!$AA$32="Mayor"),CONCATENATE("R4C",'Mapa final'!$O$32),"")</f>
        <v/>
      </c>
      <c r="AG29" s="260" t="str">
        <f>IF(AND('Mapa final'!$Y$33="Media",'Mapa final'!$AA$33="Mayor"),CONCATENATE("R4C",'Mapa final'!$O$33),"")</f>
        <v/>
      </c>
      <c r="AH29" s="261" t="str">
        <f>IF(AND('Mapa final'!$Y$28="Media",'Mapa final'!$AA$28="Catastrófico"),CONCATENATE("R4C",'Mapa final'!$O$28),"")</f>
        <v/>
      </c>
      <c r="AI29" s="262" t="str">
        <f>IF(AND('Mapa final'!$Y$29="Media",'Mapa final'!$AA$29="Catastrófico"),CONCATENATE("R4C",'Mapa final'!$O$29),"")</f>
        <v/>
      </c>
      <c r="AJ29" s="262" t="str">
        <f>IF(AND('Mapa final'!$Y$30="Media",'Mapa final'!$AA$30="Catastrófico"),CONCATENATE("R4C",'Mapa final'!$O$30),"")</f>
        <v/>
      </c>
      <c r="AK29" s="262" t="str">
        <f>IF(AND('Mapa final'!$Y$31="Media",'Mapa final'!$AA$31="Catastrófico"),CONCATENATE("R4C",'Mapa final'!$O$31),"")</f>
        <v/>
      </c>
      <c r="AL29" s="262" t="str">
        <f>IF(AND('Mapa final'!$Y$32="Media",'Mapa final'!$AA$32="Catastrófico"),CONCATENATE("R4C",'Mapa final'!$O$32),"")</f>
        <v/>
      </c>
      <c r="AM29" s="263" t="str">
        <f>IF(AND('Mapa final'!$Y$33="Media",'Mapa final'!$AA$33="Catastrófico"),CONCATENATE("R4C",'Mapa final'!$O$33),"")</f>
        <v/>
      </c>
      <c r="AN29" s="15"/>
      <c r="AO29" s="741"/>
      <c r="AP29" s="742"/>
      <c r="AQ29" s="742"/>
      <c r="AR29" s="742"/>
      <c r="AS29" s="742"/>
      <c r="AT29" s="74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05"/>
      <c r="C30" s="705"/>
      <c r="D30" s="706"/>
      <c r="E30" s="710"/>
      <c r="F30" s="711"/>
      <c r="G30" s="711"/>
      <c r="H30" s="711"/>
      <c r="I30" s="712"/>
      <c r="J30" s="273" t="str">
        <f>IF(AND('Mapa final'!$Y$34="Media",'Mapa final'!$AA$34="Leve"),CONCATENATE("R5C",'Mapa final'!$O$34),"")</f>
        <v/>
      </c>
      <c r="K30" s="274" t="str">
        <f>IF(AND('Mapa final'!$Y$35="Media",'Mapa final'!$AA$35="Leve"),CONCATENATE("R5C",'Mapa final'!$O$35),"")</f>
        <v/>
      </c>
      <c r="L30" s="274" t="str">
        <f>IF(AND('Mapa final'!$Y$36="Media",'Mapa final'!$AA$36="Leve"),CONCATENATE("R5C",'Mapa final'!$O$36),"")</f>
        <v/>
      </c>
      <c r="M30" s="274" t="str">
        <f>IF(AND('Mapa final'!$Y$37="Media",'Mapa final'!$AA$37="Leve"),CONCATENATE("R5C",'Mapa final'!$O$37),"")</f>
        <v/>
      </c>
      <c r="N30" s="274" t="str">
        <f>IF(AND('Mapa final'!$Y$38="Media",'Mapa final'!$AA$38="Leve"),CONCATENATE("R5C",'Mapa final'!$O$38),"")</f>
        <v/>
      </c>
      <c r="O30" s="275" t="str">
        <f>IF(AND('Mapa final'!$Y$39="Media",'Mapa final'!$AA$39="Leve"),CONCATENATE("R5C",'Mapa final'!$O$39),"")</f>
        <v/>
      </c>
      <c r="P30" s="273" t="str">
        <f>IF(AND('Mapa final'!$Y$34="Media",'Mapa final'!$AA$34="Menor"),CONCATENATE("R5C",'Mapa final'!$O$34),"")</f>
        <v/>
      </c>
      <c r="Q30" s="274" t="str">
        <f>IF(AND('Mapa final'!$Y$35="Media",'Mapa final'!$AA$35="Menor"),CONCATENATE("R5C",'Mapa final'!$O$35),"")</f>
        <v/>
      </c>
      <c r="R30" s="274" t="str">
        <f>IF(AND('Mapa final'!$Y$36="Media",'Mapa final'!$AA$36="Menor"),CONCATENATE("R5C",'Mapa final'!$O$36),"")</f>
        <v/>
      </c>
      <c r="S30" s="274" t="str">
        <f>IF(AND('Mapa final'!$Y$37="Media",'Mapa final'!$AA$37="Menor"),CONCATENATE("R5C",'Mapa final'!$O$37),"")</f>
        <v/>
      </c>
      <c r="T30" s="274" t="str">
        <f>IF(AND('Mapa final'!$Y$38="Media",'Mapa final'!$AA$38="Menor"),CONCATENATE("R5C",'Mapa final'!$O$38),"")</f>
        <v/>
      </c>
      <c r="U30" s="275" t="str">
        <f>IF(AND('Mapa final'!$Y$39="Media",'Mapa final'!$AA$39="Menor"),CONCATENATE("R5C",'Mapa final'!$O$39),"")</f>
        <v/>
      </c>
      <c r="V30" s="273" t="str">
        <f>IF(AND('Mapa final'!$Y$34="Media",'Mapa final'!$AA$34="Moderado"),CONCATENATE("R5C",'Mapa final'!$O$34),"")</f>
        <v/>
      </c>
      <c r="W30" s="274" t="str">
        <f>IF(AND('Mapa final'!$Y$35="Media",'Mapa final'!$AA$35="Moderado"),CONCATENATE("R5C",'Mapa final'!$O$35),"")</f>
        <v/>
      </c>
      <c r="X30" s="274" t="str">
        <f>IF(AND('Mapa final'!$Y$36="Media",'Mapa final'!$AA$36="Moderado"),CONCATENATE("R5C",'Mapa final'!$O$36),"")</f>
        <v/>
      </c>
      <c r="Y30" s="274" t="str">
        <f>IF(AND('Mapa final'!$Y$37="Media",'Mapa final'!$AA$37="Moderado"),CONCATENATE("R5C",'Mapa final'!$O$37),"")</f>
        <v/>
      </c>
      <c r="Z30" s="274" t="str">
        <f>IF(AND('Mapa final'!$Y$38="Media",'Mapa final'!$AA$38="Moderado"),CONCATENATE("R5C",'Mapa final'!$O$38),"")</f>
        <v/>
      </c>
      <c r="AA30" s="275" t="str">
        <f>IF(AND('Mapa final'!$Y$39="Media",'Mapa final'!$AA$39="Moderado"),CONCATENATE("R5C",'Mapa final'!$O$39),"")</f>
        <v/>
      </c>
      <c r="AB30" s="258" t="str">
        <f>IF(AND('Mapa final'!$Y$34="Media",'Mapa final'!$AA$34="Mayor"),CONCATENATE("R5C",'Mapa final'!$O$34),"")</f>
        <v/>
      </c>
      <c r="AC30" s="259" t="str">
        <f>IF(AND('Mapa final'!$Y$35="Media",'Mapa final'!$AA$35="Mayor"),CONCATENATE("R5C",'Mapa final'!$O$35),"")</f>
        <v/>
      </c>
      <c r="AD30" s="259" t="str">
        <f>IF(AND('Mapa final'!$Y$36="Media",'Mapa final'!$AA$36="Mayor"),CONCATENATE("R5C",'Mapa final'!$O$36),"")</f>
        <v/>
      </c>
      <c r="AE30" s="259" t="str">
        <f>IF(AND('Mapa final'!$Y$37="Media",'Mapa final'!$AA$37="Mayor"),CONCATENATE("R5C",'Mapa final'!$O$37),"")</f>
        <v/>
      </c>
      <c r="AF30" s="259" t="str">
        <f>IF(AND('Mapa final'!$Y$38="Media",'Mapa final'!$AA$38="Mayor"),CONCATENATE("R5C",'Mapa final'!$O$38),"")</f>
        <v/>
      </c>
      <c r="AG30" s="260" t="str">
        <f>IF(AND('Mapa final'!$Y$39="Media",'Mapa final'!$AA$39="Mayor"),CONCATENATE("R5C",'Mapa final'!$O$39),"")</f>
        <v/>
      </c>
      <c r="AH30" s="261" t="str">
        <f>IF(AND('Mapa final'!$Y$34="Media",'Mapa final'!$AA$34="Catastrófico"),CONCATENATE("R5C",'Mapa final'!$O$34),"")</f>
        <v/>
      </c>
      <c r="AI30" s="262" t="str">
        <f>IF(AND('Mapa final'!$Y$35="Media",'Mapa final'!$AA$35="Catastrófico"),CONCATENATE("R5C",'Mapa final'!$O$35),"")</f>
        <v/>
      </c>
      <c r="AJ30" s="262" t="str">
        <f>IF(AND('Mapa final'!$Y$36="Media",'Mapa final'!$AA$36="Catastrófico"),CONCATENATE("R5C",'Mapa final'!$O$36),"")</f>
        <v/>
      </c>
      <c r="AK30" s="262" t="str">
        <f>IF(AND('Mapa final'!$Y$37="Media",'Mapa final'!$AA$37="Catastrófico"),CONCATENATE("R5C",'Mapa final'!$O$37),"")</f>
        <v/>
      </c>
      <c r="AL30" s="262" t="str">
        <f>IF(AND('Mapa final'!$Y$38="Media",'Mapa final'!$AA$38="Catastrófico"),CONCATENATE("R5C",'Mapa final'!$O$38),"")</f>
        <v/>
      </c>
      <c r="AM30" s="263" t="str">
        <f>IF(AND('Mapa final'!$Y$39="Media",'Mapa final'!$AA$39="Catastrófico"),CONCATENATE("R5C",'Mapa final'!$O$39),"")</f>
        <v/>
      </c>
      <c r="AN30" s="15"/>
      <c r="AO30" s="741"/>
      <c r="AP30" s="742"/>
      <c r="AQ30" s="742"/>
      <c r="AR30" s="742"/>
      <c r="AS30" s="742"/>
      <c r="AT30" s="7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05"/>
      <c r="C31" s="705"/>
      <c r="D31" s="706"/>
      <c r="E31" s="710"/>
      <c r="F31" s="711"/>
      <c r="G31" s="711"/>
      <c r="H31" s="711"/>
      <c r="I31" s="712"/>
      <c r="J31" s="273" t="str">
        <f>IF(AND('Mapa final'!$Y$40="Media",'Mapa final'!$AA$40="Leve"),CONCATENATE("R6C",'Mapa final'!$O$40),"")</f>
        <v/>
      </c>
      <c r="K31" s="274" t="str">
        <f>IF(AND('Mapa final'!$Y$41="Media",'Mapa final'!$AA$41="Leve"),CONCATENATE("R6C",'Mapa final'!$O$41),"")</f>
        <v/>
      </c>
      <c r="L31" s="274" t="str">
        <f>IF(AND('Mapa final'!$Y$42="Media",'Mapa final'!$AA$42="Leve"),CONCATENATE("R6C",'Mapa final'!$O$42),"")</f>
        <v/>
      </c>
      <c r="M31" s="274" t="str">
        <f>IF(AND('Mapa final'!$Y$43="Media",'Mapa final'!$AA$43="Leve"),CONCATENATE("R6C",'Mapa final'!$O$43),"")</f>
        <v/>
      </c>
      <c r="N31" s="274" t="str">
        <f>IF(AND('Mapa final'!$Y$44="Media",'Mapa final'!$AA$44="Leve"),CONCATENATE("R6C",'Mapa final'!$O$44),"")</f>
        <v/>
      </c>
      <c r="O31" s="275" t="str">
        <f>IF(AND('Mapa final'!$Y$45="Media",'Mapa final'!$AA$45="Leve"),CONCATENATE("R6C",'Mapa final'!$O$45),"")</f>
        <v/>
      </c>
      <c r="P31" s="273" t="str">
        <f>IF(AND('Mapa final'!$Y$40="Media",'Mapa final'!$AA$40="Menor"),CONCATENATE("R6C",'Mapa final'!$O$40),"")</f>
        <v/>
      </c>
      <c r="Q31" s="274" t="str">
        <f>IF(AND('Mapa final'!$Y$41="Media",'Mapa final'!$AA$41="Menor"),CONCATENATE("R6C",'Mapa final'!$O$41),"")</f>
        <v/>
      </c>
      <c r="R31" s="274" t="str">
        <f>IF(AND('Mapa final'!$Y$42="Media",'Mapa final'!$AA$42="Menor"),CONCATENATE("R6C",'Mapa final'!$O$42),"")</f>
        <v/>
      </c>
      <c r="S31" s="274" t="str">
        <f>IF(AND('Mapa final'!$Y$43="Media",'Mapa final'!$AA$43="Menor"),CONCATENATE("R6C",'Mapa final'!$O$43),"")</f>
        <v/>
      </c>
      <c r="T31" s="274" t="str">
        <f>IF(AND('Mapa final'!$Y$44="Media",'Mapa final'!$AA$44="Menor"),CONCATENATE("R6C",'Mapa final'!$O$44),"")</f>
        <v/>
      </c>
      <c r="U31" s="275" t="str">
        <f>IF(AND('Mapa final'!$Y$45="Media",'Mapa final'!$AA$45="Menor"),CONCATENATE("R6C",'Mapa final'!$O$45),"")</f>
        <v/>
      </c>
      <c r="V31" s="273" t="str">
        <f>IF(AND('Mapa final'!$Y$40="Media",'Mapa final'!$AA$40="Moderado"),CONCATENATE("R6C",'Mapa final'!$O$40),"")</f>
        <v/>
      </c>
      <c r="W31" s="274" t="str">
        <f>IF(AND('Mapa final'!$Y$41="Media",'Mapa final'!$AA$41="Moderado"),CONCATENATE("R6C",'Mapa final'!$O$41),"")</f>
        <v/>
      </c>
      <c r="X31" s="274" t="str">
        <f>IF(AND('Mapa final'!$Y$42="Media",'Mapa final'!$AA$42="Moderado"),CONCATENATE("R6C",'Mapa final'!$O$42),"")</f>
        <v/>
      </c>
      <c r="Y31" s="274" t="str">
        <f>IF(AND('Mapa final'!$Y$43="Media",'Mapa final'!$AA$43="Moderado"),CONCATENATE("R6C",'Mapa final'!$O$43),"")</f>
        <v/>
      </c>
      <c r="Z31" s="274" t="str">
        <f>IF(AND('Mapa final'!$Y$44="Media",'Mapa final'!$AA$44="Moderado"),CONCATENATE("R6C",'Mapa final'!$O$44),"")</f>
        <v/>
      </c>
      <c r="AA31" s="275" t="str">
        <f>IF(AND('Mapa final'!$Y$45="Media",'Mapa final'!$AA$45="Moderado"),CONCATENATE("R6C",'Mapa final'!$O$45),"")</f>
        <v/>
      </c>
      <c r="AB31" s="258" t="str">
        <f>IF(AND('Mapa final'!$Y$40="Media",'Mapa final'!$AA$40="Mayor"),CONCATENATE("R6C",'Mapa final'!$O$40),"")</f>
        <v/>
      </c>
      <c r="AC31" s="259" t="str">
        <f>IF(AND('Mapa final'!$Y$41="Media",'Mapa final'!$AA$41="Mayor"),CONCATENATE("R6C",'Mapa final'!$O$41),"")</f>
        <v/>
      </c>
      <c r="AD31" s="259" t="str">
        <f>IF(AND('Mapa final'!$Y$42="Media",'Mapa final'!$AA$42="Mayor"),CONCATENATE("R6C",'Mapa final'!$O$42),"")</f>
        <v/>
      </c>
      <c r="AE31" s="259" t="str">
        <f>IF(AND('Mapa final'!$Y$43="Media",'Mapa final'!$AA$43="Mayor"),CONCATENATE("R6C",'Mapa final'!$O$43),"")</f>
        <v/>
      </c>
      <c r="AF31" s="259" t="str">
        <f>IF(AND('Mapa final'!$Y$44="Media",'Mapa final'!$AA$44="Mayor"),CONCATENATE("R6C",'Mapa final'!$O$44),"")</f>
        <v/>
      </c>
      <c r="AG31" s="260" t="str">
        <f>IF(AND('Mapa final'!$Y$45="Media",'Mapa final'!$AA$45="Mayor"),CONCATENATE("R6C",'Mapa final'!$O$45),"")</f>
        <v/>
      </c>
      <c r="AH31" s="261" t="str">
        <f>IF(AND('Mapa final'!$Y$40="Media",'Mapa final'!$AA$40="Catastrófico"),CONCATENATE("R6C",'Mapa final'!$O$40),"")</f>
        <v/>
      </c>
      <c r="AI31" s="262" t="str">
        <f>IF(AND('Mapa final'!$Y$41="Media",'Mapa final'!$AA$41="Catastrófico"),CONCATENATE("R6C",'Mapa final'!$O$41),"")</f>
        <v/>
      </c>
      <c r="AJ31" s="262" t="str">
        <f>IF(AND('Mapa final'!$Y$42="Media",'Mapa final'!$AA$42="Catastrófico"),CONCATENATE("R6C",'Mapa final'!$O$42),"")</f>
        <v/>
      </c>
      <c r="AK31" s="262" t="str">
        <f>IF(AND('Mapa final'!$Y$43="Media",'Mapa final'!$AA$43="Catastrófico"),CONCATENATE("R6C",'Mapa final'!$O$43),"")</f>
        <v/>
      </c>
      <c r="AL31" s="262" t="str">
        <f>IF(AND('Mapa final'!$Y$44="Media",'Mapa final'!$AA$44="Catastrófico"),CONCATENATE("R6C",'Mapa final'!$O$44),"")</f>
        <v/>
      </c>
      <c r="AM31" s="263" t="str">
        <f>IF(AND('Mapa final'!$Y$45="Media",'Mapa final'!$AA$45="Catastrófico"),CONCATENATE("R6C",'Mapa final'!$O$45),"")</f>
        <v/>
      </c>
      <c r="AN31" s="15"/>
      <c r="AO31" s="741"/>
      <c r="AP31" s="742"/>
      <c r="AQ31" s="742"/>
      <c r="AR31" s="742"/>
      <c r="AS31" s="742"/>
      <c r="AT31" s="74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05"/>
      <c r="C32" s="705"/>
      <c r="D32" s="706"/>
      <c r="E32" s="710"/>
      <c r="F32" s="711"/>
      <c r="G32" s="711"/>
      <c r="H32" s="711"/>
      <c r="I32" s="712"/>
      <c r="J32" s="273" t="str">
        <f>IF(AND('Mapa final'!$Y$46="Media",'Mapa final'!$AA$46="Leve"),CONCATENATE("R7C",'Mapa final'!$O$46),"")</f>
        <v/>
      </c>
      <c r="K32" s="274" t="str">
        <f>IF(AND('Mapa final'!$Y$47="Media",'Mapa final'!$AA$47="Leve"),CONCATENATE("R7C",'Mapa final'!$O$47),"")</f>
        <v/>
      </c>
      <c r="L32" s="274" t="str">
        <f>IF(AND('Mapa final'!$Y$48="Media",'Mapa final'!$AA$48="Leve"),CONCATENATE("R7C",'Mapa final'!$O$48),"")</f>
        <v/>
      </c>
      <c r="M32" s="274" t="str">
        <f>IF(AND('Mapa final'!$Y$49="Media",'Mapa final'!$AA$49="Leve"),CONCATENATE("R7C",'Mapa final'!$O$49),"")</f>
        <v/>
      </c>
      <c r="N32" s="274" t="str">
        <f>IF(AND('Mapa final'!$Y$50="Media",'Mapa final'!$AA$50="Leve"),CONCATENATE("R7C",'Mapa final'!$O$50),"")</f>
        <v/>
      </c>
      <c r="O32" s="275" t="str">
        <f>IF(AND('Mapa final'!$Y$51="Media",'Mapa final'!$AA$51="Leve"),CONCATENATE("R7C",'Mapa final'!$O$51),"")</f>
        <v/>
      </c>
      <c r="P32" s="273" t="str">
        <f>IF(AND('Mapa final'!$Y$46="Media",'Mapa final'!$AA$46="Menor"),CONCATENATE("R7C",'Mapa final'!$O$46),"")</f>
        <v/>
      </c>
      <c r="Q32" s="274" t="str">
        <f>IF(AND('Mapa final'!$Y$47="Media",'Mapa final'!$AA$47="Menor"),CONCATENATE("R7C",'Mapa final'!$O$47),"")</f>
        <v/>
      </c>
      <c r="R32" s="274" t="str">
        <f>IF(AND('Mapa final'!$Y$48="Media",'Mapa final'!$AA$48="Menor"),CONCATENATE("R7C",'Mapa final'!$O$48),"")</f>
        <v/>
      </c>
      <c r="S32" s="274" t="str">
        <f>IF(AND('Mapa final'!$Y$49="Media",'Mapa final'!$AA$49="Menor"),CONCATENATE("R7C",'Mapa final'!$O$49),"")</f>
        <v/>
      </c>
      <c r="T32" s="274" t="str">
        <f>IF(AND('Mapa final'!$Y$50="Media",'Mapa final'!$AA$50="Menor"),CONCATENATE("R7C",'Mapa final'!$O$50),"")</f>
        <v/>
      </c>
      <c r="U32" s="275" t="str">
        <f>IF(AND('Mapa final'!$Y$51="Media",'Mapa final'!$AA$51="Menor"),CONCATENATE("R7C",'Mapa final'!$O$51),"")</f>
        <v/>
      </c>
      <c r="V32" s="273" t="str">
        <f>IF(AND('Mapa final'!$Y$46="Media",'Mapa final'!$AA$46="Moderado"),CONCATENATE("R7C",'Mapa final'!$O$46),"")</f>
        <v/>
      </c>
      <c r="W32" s="274" t="str">
        <f>IF(AND('Mapa final'!$Y$47="Media",'Mapa final'!$AA$47="Moderado"),CONCATENATE("R7C",'Mapa final'!$O$47),"")</f>
        <v/>
      </c>
      <c r="X32" s="274" t="str">
        <f>IF(AND('Mapa final'!$Y$48="Media",'Mapa final'!$AA$48="Moderado"),CONCATENATE("R7C",'Mapa final'!$O$48),"")</f>
        <v/>
      </c>
      <c r="Y32" s="274" t="str">
        <f>IF(AND('Mapa final'!$Y$49="Media",'Mapa final'!$AA$49="Moderado"),CONCATENATE("R7C",'Mapa final'!$O$49),"")</f>
        <v/>
      </c>
      <c r="Z32" s="274" t="str">
        <f>IF(AND('Mapa final'!$Y$50="Media",'Mapa final'!$AA$50="Moderado"),CONCATENATE("R7C",'Mapa final'!$O$50),"")</f>
        <v/>
      </c>
      <c r="AA32" s="275" t="str">
        <f>IF(AND('Mapa final'!$Y$51="Media",'Mapa final'!$AA$51="Moderado"),CONCATENATE("R7C",'Mapa final'!$O$51),"")</f>
        <v/>
      </c>
      <c r="AB32" s="258" t="str">
        <f>IF(AND('Mapa final'!$Y$46="Media",'Mapa final'!$AA$46="Mayor"),CONCATENATE("R7C",'Mapa final'!$O$46),"")</f>
        <v/>
      </c>
      <c r="AC32" s="259" t="str">
        <f>IF(AND('Mapa final'!$Y$47="Media",'Mapa final'!$AA$47="Mayor"),CONCATENATE("R7C",'Mapa final'!$O$47),"")</f>
        <v/>
      </c>
      <c r="AD32" s="259" t="str">
        <f>IF(AND('Mapa final'!$Y$48="Media",'Mapa final'!$AA$48="Mayor"),CONCATENATE("R7C",'Mapa final'!$O$48),"")</f>
        <v/>
      </c>
      <c r="AE32" s="259" t="str">
        <f>IF(AND('Mapa final'!$Y$49="Media",'Mapa final'!$AA$49="Mayor"),CONCATENATE("R7C",'Mapa final'!$O$49),"")</f>
        <v/>
      </c>
      <c r="AF32" s="259" t="str">
        <f>IF(AND('Mapa final'!$Y$50="Media",'Mapa final'!$AA$50="Mayor"),CONCATENATE("R7C",'Mapa final'!$O$50),"")</f>
        <v/>
      </c>
      <c r="AG32" s="260" t="str">
        <f>IF(AND('Mapa final'!$Y$51="Media",'Mapa final'!$AA$51="Mayor"),CONCATENATE("R7C",'Mapa final'!$O$51),"")</f>
        <v/>
      </c>
      <c r="AH32" s="261" t="str">
        <f>IF(AND('Mapa final'!$Y$46="Media",'Mapa final'!$AA$46="Catastrófico"),CONCATENATE("R7C",'Mapa final'!$O$46),"")</f>
        <v/>
      </c>
      <c r="AI32" s="262" t="str">
        <f>IF(AND('Mapa final'!$Y$47="Media",'Mapa final'!$AA$47="Catastrófico"),CONCATENATE("R7C",'Mapa final'!$O$47),"")</f>
        <v/>
      </c>
      <c r="AJ32" s="262" t="str">
        <f>IF(AND('Mapa final'!$Y$48="Media",'Mapa final'!$AA$48="Catastrófico"),CONCATENATE("R7C",'Mapa final'!$O$48),"")</f>
        <v/>
      </c>
      <c r="AK32" s="262" t="str">
        <f>IF(AND('Mapa final'!$Y$49="Media",'Mapa final'!$AA$49="Catastrófico"),CONCATENATE("R7C",'Mapa final'!$O$49),"")</f>
        <v/>
      </c>
      <c r="AL32" s="262" t="str">
        <f>IF(AND('Mapa final'!$Y$50="Media",'Mapa final'!$AA$50="Catastrófico"),CONCATENATE("R7C",'Mapa final'!$O$50),"")</f>
        <v/>
      </c>
      <c r="AM32" s="263" t="str">
        <f>IF(AND('Mapa final'!$Y$51="Media",'Mapa final'!$AA$51="Catastrófico"),CONCATENATE("R7C",'Mapa final'!$O$51),"")</f>
        <v/>
      </c>
      <c r="AN32" s="15"/>
      <c r="AO32" s="741"/>
      <c r="AP32" s="742"/>
      <c r="AQ32" s="742"/>
      <c r="AR32" s="742"/>
      <c r="AS32" s="742"/>
      <c r="AT32" s="74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05"/>
      <c r="C33" s="705"/>
      <c r="D33" s="706"/>
      <c r="E33" s="710"/>
      <c r="F33" s="711"/>
      <c r="G33" s="711"/>
      <c r="H33" s="711"/>
      <c r="I33" s="712"/>
      <c r="J33" s="273" t="str">
        <f>IF(AND('Mapa final'!$Y$52="Media",'Mapa final'!$AA$52="Leve"),CONCATENATE("R8C",'Mapa final'!$O$52),"")</f>
        <v/>
      </c>
      <c r="K33" s="274" t="str">
        <f>IF(AND('Mapa final'!$Y$53="Media",'Mapa final'!$AA$53="Leve"),CONCATENATE("R8C",'Mapa final'!$O$53),"")</f>
        <v/>
      </c>
      <c r="L33" s="274" t="str">
        <f>IF(AND('Mapa final'!$Y$54="Media",'Mapa final'!$AA$54="Leve"),CONCATENATE("R8C",'Mapa final'!$O$54),"")</f>
        <v/>
      </c>
      <c r="M33" s="274" t="str">
        <f>IF(AND('Mapa final'!$Y$55="Media",'Mapa final'!$AA$55="Leve"),CONCATENATE("R8C",'Mapa final'!$O$55),"")</f>
        <v/>
      </c>
      <c r="N33" s="274" t="str">
        <f>IF(AND('Mapa final'!$Y$56="Media",'Mapa final'!$AA$56="Leve"),CONCATENATE("R8C",'Mapa final'!$O$56),"")</f>
        <v/>
      </c>
      <c r="O33" s="275" t="str">
        <f>IF(AND('Mapa final'!$Y$57="Media",'Mapa final'!$AA$57="Leve"),CONCATENATE("R8C",'Mapa final'!$O$57),"")</f>
        <v/>
      </c>
      <c r="P33" s="273" t="str">
        <f>IF(AND('Mapa final'!$Y$52="Media",'Mapa final'!$AA$52="Menor"),CONCATENATE("R8C",'Mapa final'!$O$52),"")</f>
        <v/>
      </c>
      <c r="Q33" s="274" t="str">
        <f>IF(AND('Mapa final'!$Y$53="Media",'Mapa final'!$AA$53="Menor"),CONCATENATE("R8C",'Mapa final'!$O$53),"")</f>
        <v/>
      </c>
      <c r="R33" s="274" t="str">
        <f>IF(AND('Mapa final'!$Y$54="Media",'Mapa final'!$AA$54="Menor"),CONCATENATE("R8C",'Mapa final'!$O$54),"")</f>
        <v/>
      </c>
      <c r="S33" s="274" t="str">
        <f>IF(AND('Mapa final'!$Y$55="Media",'Mapa final'!$AA$55="Menor"),CONCATENATE("R8C",'Mapa final'!$O$55),"")</f>
        <v/>
      </c>
      <c r="T33" s="274" t="str">
        <f>IF(AND('Mapa final'!$Y$56="Media",'Mapa final'!$AA$56="Menor"),CONCATENATE("R8C",'Mapa final'!$O$56),"")</f>
        <v/>
      </c>
      <c r="U33" s="275" t="str">
        <f>IF(AND('Mapa final'!$Y$57="Media",'Mapa final'!$AA$57="Menor"),CONCATENATE("R8C",'Mapa final'!$O$57),"")</f>
        <v/>
      </c>
      <c r="V33" s="273" t="str">
        <f>IF(AND('Mapa final'!$Y$52="Media",'Mapa final'!$AA$52="Moderado"),CONCATENATE("R8C",'Mapa final'!$O$52),"")</f>
        <v/>
      </c>
      <c r="W33" s="274" t="str">
        <f>IF(AND('Mapa final'!$Y$53="Media",'Mapa final'!$AA$53="Moderado"),CONCATENATE("R8C",'Mapa final'!$O$53),"")</f>
        <v/>
      </c>
      <c r="X33" s="274" t="str">
        <f>IF(AND('Mapa final'!$Y$54="Media",'Mapa final'!$AA$54="Moderado"),CONCATENATE("R8C",'Mapa final'!$O$54),"")</f>
        <v/>
      </c>
      <c r="Y33" s="274" t="str">
        <f>IF(AND('Mapa final'!$Y$55="Media",'Mapa final'!$AA$55="Moderado"),CONCATENATE("R8C",'Mapa final'!$O$55),"")</f>
        <v/>
      </c>
      <c r="Z33" s="274" t="str">
        <f>IF(AND('Mapa final'!$Y$56="Media",'Mapa final'!$AA$56="Moderado"),CONCATENATE("R8C",'Mapa final'!$O$56),"")</f>
        <v/>
      </c>
      <c r="AA33" s="275" t="str">
        <f>IF(AND('Mapa final'!$Y$57="Media",'Mapa final'!$AA$57="Moderado"),CONCATENATE("R8C",'Mapa final'!$O$57),"")</f>
        <v/>
      </c>
      <c r="AB33" s="258" t="str">
        <f>IF(AND('Mapa final'!$Y$52="Media",'Mapa final'!$AA$52="Mayor"),CONCATENATE("R8C",'Mapa final'!$O$52),"")</f>
        <v/>
      </c>
      <c r="AC33" s="259" t="str">
        <f>IF(AND('Mapa final'!$Y$53="Media",'Mapa final'!$AA$53="Mayor"),CONCATENATE("R8C",'Mapa final'!$O$53),"")</f>
        <v/>
      </c>
      <c r="AD33" s="259" t="str">
        <f>IF(AND('Mapa final'!$Y$54="Media",'Mapa final'!$AA$54="Mayor"),CONCATENATE("R8C",'Mapa final'!$O$54),"")</f>
        <v/>
      </c>
      <c r="AE33" s="259" t="str">
        <f>IF(AND('Mapa final'!$Y$55="Media",'Mapa final'!$AA$55="Mayor"),CONCATENATE("R8C",'Mapa final'!$O$55),"")</f>
        <v/>
      </c>
      <c r="AF33" s="259" t="str">
        <f>IF(AND('Mapa final'!$Y$56="Media",'Mapa final'!$AA$56="Mayor"),CONCATENATE("R8C",'Mapa final'!$O$56),"")</f>
        <v/>
      </c>
      <c r="AG33" s="260" t="str">
        <f>IF(AND('Mapa final'!$Y$57="Media",'Mapa final'!$AA$57="Mayor"),CONCATENATE("R8C",'Mapa final'!$O$57),"")</f>
        <v/>
      </c>
      <c r="AH33" s="261" t="str">
        <f>IF(AND('Mapa final'!$Y$52="Media",'Mapa final'!$AA$52="Catastrófico"),CONCATENATE("R8C",'Mapa final'!$O$52),"")</f>
        <v/>
      </c>
      <c r="AI33" s="262" t="str">
        <f>IF(AND('Mapa final'!$Y$53="Media",'Mapa final'!$AA$53="Catastrófico"),CONCATENATE("R8C",'Mapa final'!$O$53),"")</f>
        <v/>
      </c>
      <c r="AJ33" s="262" t="str">
        <f>IF(AND('Mapa final'!$Y$54="Media",'Mapa final'!$AA$54="Catastrófico"),CONCATENATE("R8C",'Mapa final'!$O$54),"")</f>
        <v/>
      </c>
      <c r="AK33" s="262" t="str">
        <f>IF(AND('Mapa final'!$Y$55="Media",'Mapa final'!$AA$55="Catastrófico"),CONCATENATE("R8C",'Mapa final'!$O$55),"")</f>
        <v/>
      </c>
      <c r="AL33" s="262" t="str">
        <f>IF(AND('Mapa final'!$Y$56="Media",'Mapa final'!$AA$56="Catastrófico"),CONCATENATE("R8C",'Mapa final'!$O$56),"")</f>
        <v/>
      </c>
      <c r="AM33" s="263" t="str">
        <f>IF(AND('Mapa final'!$Y$57="Media",'Mapa final'!$AA$57="Catastrófico"),CONCATENATE("R8C",'Mapa final'!$O$57),"")</f>
        <v/>
      </c>
      <c r="AN33" s="15"/>
      <c r="AO33" s="741"/>
      <c r="AP33" s="742"/>
      <c r="AQ33" s="742"/>
      <c r="AR33" s="742"/>
      <c r="AS33" s="742"/>
      <c r="AT33" s="74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05"/>
      <c r="C34" s="705"/>
      <c r="D34" s="706"/>
      <c r="E34" s="710"/>
      <c r="F34" s="711"/>
      <c r="G34" s="711"/>
      <c r="H34" s="711"/>
      <c r="I34" s="712"/>
      <c r="J34" s="273" t="str">
        <f>IF(AND('Mapa final'!$Y$58="Media",'Mapa final'!$AA$58="Leve"),CONCATENATE("R9C",'Mapa final'!$O$58),"")</f>
        <v/>
      </c>
      <c r="K34" s="274" t="str">
        <f>IF(AND('Mapa final'!$Y$59="Media",'Mapa final'!$AA$59="Leve"),CONCATENATE("R9C",'Mapa final'!$O$59),"")</f>
        <v/>
      </c>
      <c r="L34" s="274" t="str">
        <f>IF(AND('Mapa final'!$Y$60="Media",'Mapa final'!$AA$60="Leve"),CONCATENATE("R9C",'Mapa final'!$O$60),"")</f>
        <v/>
      </c>
      <c r="M34" s="274" t="str">
        <f>IF(AND('Mapa final'!$Y$61="Media",'Mapa final'!$AA$61="Leve"),CONCATENATE("R9C",'Mapa final'!$O$61),"")</f>
        <v/>
      </c>
      <c r="N34" s="274" t="str">
        <f>IF(AND('Mapa final'!$Y$62="Media",'Mapa final'!$AA$62="Leve"),CONCATENATE("R9C",'Mapa final'!$O$62),"")</f>
        <v/>
      </c>
      <c r="O34" s="275" t="str">
        <f>IF(AND('Mapa final'!$Y$63="Media",'Mapa final'!$AA$63="Leve"),CONCATENATE("R9C",'Mapa final'!$O$63),"")</f>
        <v/>
      </c>
      <c r="P34" s="273" t="str">
        <f>IF(AND('Mapa final'!$Y$58="Media",'Mapa final'!$AA$58="Menor"),CONCATENATE("R9C",'Mapa final'!$O$58),"")</f>
        <v/>
      </c>
      <c r="Q34" s="274" t="str">
        <f>IF(AND('Mapa final'!$Y$59="Media",'Mapa final'!$AA$59="Menor"),CONCATENATE("R9C",'Mapa final'!$O$59),"")</f>
        <v/>
      </c>
      <c r="R34" s="274" t="str">
        <f>IF(AND('Mapa final'!$Y$60="Media",'Mapa final'!$AA$60="Menor"),CONCATENATE("R9C",'Mapa final'!$O$60),"")</f>
        <v/>
      </c>
      <c r="S34" s="274" t="str">
        <f>IF(AND('Mapa final'!$Y$61="Media",'Mapa final'!$AA$61="Menor"),CONCATENATE("R9C",'Mapa final'!$O$61),"")</f>
        <v/>
      </c>
      <c r="T34" s="274" t="str">
        <f>IF(AND('Mapa final'!$Y$62="Media",'Mapa final'!$AA$62="Menor"),CONCATENATE("R9C",'Mapa final'!$O$62),"")</f>
        <v/>
      </c>
      <c r="U34" s="275" t="str">
        <f>IF(AND('Mapa final'!$Y$63="Media",'Mapa final'!$AA$63="Menor"),CONCATENATE("R9C",'Mapa final'!$O$63),"")</f>
        <v/>
      </c>
      <c r="V34" s="273" t="str">
        <f>IF(AND('Mapa final'!$Y$58="Media",'Mapa final'!$AA$58="Moderado"),CONCATENATE("R9C",'Mapa final'!$O$58),"")</f>
        <v/>
      </c>
      <c r="W34" s="274" t="str">
        <f>IF(AND('Mapa final'!$Y$59="Media",'Mapa final'!$AA$59="Moderado"),CONCATENATE("R9C",'Mapa final'!$O$59),"")</f>
        <v/>
      </c>
      <c r="X34" s="274" t="str">
        <f>IF(AND('Mapa final'!$Y$60="Media",'Mapa final'!$AA$60="Moderado"),CONCATENATE("R9C",'Mapa final'!$O$60),"")</f>
        <v/>
      </c>
      <c r="Y34" s="274" t="str">
        <f>IF(AND('Mapa final'!$Y$61="Media",'Mapa final'!$AA$61="Moderado"),CONCATENATE("R9C",'Mapa final'!$O$61),"")</f>
        <v/>
      </c>
      <c r="Z34" s="274" t="str">
        <f>IF(AND('Mapa final'!$Y$62="Media",'Mapa final'!$AA$62="Moderado"),CONCATENATE("R9C",'Mapa final'!$O$62),"")</f>
        <v/>
      </c>
      <c r="AA34" s="275" t="str">
        <f>IF(AND('Mapa final'!$Y$63="Media",'Mapa final'!$AA$63="Moderado"),CONCATENATE("R9C",'Mapa final'!$O$63),"")</f>
        <v/>
      </c>
      <c r="AB34" s="258" t="str">
        <f>IF(AND('Mapa final'!$Y$58="Media",'Mapa final'!$AA$58="Mayor"),CONCATENATE("R9C",'Mapa final'!$O$58),"")</f>
        <v/>
      </c>
      <c r="AC34" s="259" t="str">
        <f>IF(AND('Mapa final'!$Y$59="Media",'Mapa final'!$AA$59="Mayor"),CONCATENATE("R9C",'Mapa final'!$O$59),"")</f>
        <v/>
      </c>
      <c r="AD34" s="259" t="str">
        <f>IF(AND('Mapa final'!$Y$60="Media",'Mapa final'!$AA$60="Mayor"),CONCATENATE("R9C",'Mapa final'!$O$60),"")</f>
        <v/>
      </c>
      <c r="AE34" s="259" t="str">
        <f>IF(AND('Mapa final'!$Y$61="Media",'Mapa final'!$AA$61="Mayor"),CONCATENATE("R9C",'Mapa final'!$O$61),"")</f>
        <v/>
      </c>
      <c r="AF34" s="259" t="str">
        <f>IF(AND('Mapa final'!$Y$62="Media",'Mapa final'!$AA$62="Mayor"),CONCATENATE("R9C",'Mapa final'!$O$62),"")</f>
        <v/>
      </c>
      <c r="AG34" s="260" t="str">
        <f>IF(AND('Mapa final'!$Y$63="Media",'Mapa final'!$AA$63="Mayor"),CONCATENATE("R9C",'Mapa final'!$O$63),"")</f>
        <v/>
      </c>
      <c r="AH34" s="261" t="str">
        <f>IF(AND('Mapa final'!$Y$58="Media",'Mapa final'!$AA$58="Catastrófico"),CONCATENATE("R9C",'Mapa final'!$O$58),"")</f>
        <v/>
      </c>
      <c r="AI34" s="262" t="str">
        <f>IF(AND('Mapa final'!$Y$59="Media",'Mapa final'!$AA$59="Catastrófico"),CONCATENATE("R9C",'Mapa final'!$O$59),"")</f>
        <v/>
      </c>
      <c r="AJ34" s="262" t="str">
        <f>IF(AND('Mapa final'!$Y$60="Media",'Mapa final'!$AA$60="Catastrófico"),CONCATENATE("R9C",'Mapa final'!$O$60),"")</f>
        <v/>
      </c>
      <c r="AK34" s="262" t="str">
        <f>IF(AND('Mapa final'!$Y$61="Media",'Mapa final'!$AA$61="Catastrófico"),CONCATENATE("R9C",'Mapa final'!$O$61),"")</f>
        <v/>
      </c>
      <c r="AL34" s="262" t="str">
        <f>IF(AND('Mapa final'!$Y$62="Media",'Mapa final'!$AA$62="Catastrófico"),CONCATENATE("R9C",'Mapa final'!$O$62),"")</f>
        <v/>
      </c>
      <c r="AM34" s="263" t="str">
        <f>IF(AND('Mapa final'!$Y$63="Media",'Mapa final'!$AA$63="Catastrófico"),CONCATENATE("R9C",'Mapa final'!$O$63),"")</f>
        <v/>
      </c>
      <c r="AN34" s="15"/>
      <c r="AO34" s="741"/>
      <c r="AP34" s="742"/>
      <c r="AQ34" s="742"/>
      <c r="AR34" s="742"/>
      <c r="AS34" s="742"/>
      <c r="AT34" s="74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05"/>
      <c r="C35" s="705"/>
      <c r="D35" s="706"/>
      <c r="E35" s="713"/>
      <c r="F35" s="714"/>
      <c r="G35" s="714"/>
      <c r="H35" s="714"/>
      <c r="I35" s="715"/>
      <c r="J35" s="273" t="str">
        <f>IF(AND('Mapa final'!$Y$64="Media",'Mapa final'!$AA$64="Leve"),CONCATENATE("R10C",'Mapa final'!$O$64),"")</f>
        <v/>
      </c>
      <c r="K35" s="274" t="str">
        <f>IF(AND('Mapa final'!$Y$65="Media",'Mapa final'!$AA$65="Leve"),CONCATENATE("R10C",'Mapa final'!$O$65),"")</f>
        <v/>
      </c>
      <c r="L35" s="274" t="str">
        <f>IF(AND('Mapa final'!$Y$66="Media",'Mapa final'!$AA$66="Leve"),CONCATENATE("R10C",'Mapa final'!$O$66),"")</f>
        <v/>
      </c>
      <c r="M35" s="274" t="str">
        <f>IF(AND('Mapa final'!$Y$67="Media",'Mapa final'!$AA$67="Leve"),CONCATENATE("R10C",'Mapa final'!$O$67),"")</f>
        <v/>
      </c>
      <c r="N35" s="274" t="str">
        <f>IF(AND('Mapa final'!$Y$68="Media",'Mapa final'!$AA$68="Leve"),CONCATENATE("R10C",'Mapa final'!$O$68),"")</f>
        <v/>
      </c>
      <c r="O35" s="275" t="str">
        <f>IF(AND('Mapa final'!$Y$69="Media",'Mapa final'!$AA$69="Leve"),CONCATENATE("R10C",'Mapa final'!$O$69),"")</f>
        <v/>
      </c>
      <c r="P35" s="273" t="str">
        <f>IF(AND('Mapa final'!$Y$64="Media",'Mapa final'!$AA$64="Menor"),CONCATENATE("R10C",'Mapa final'!$O$64),"")</f>
        <v/>
      </c>
      <c r="Q35" s="274" t="str">
        <f>IF(AND('Mapa final'!$Y$65="Media",'Mapa final'!$AA$65="Menor"),CONCATENATE("R10C",'Mapa final'!$O$65),"")</f>
        <v/>
      </c>
      <c r="R35" s="274" t="str">
        <f>IF(AND('Mapa final'!$Y$66="Media",'Mapa final'!$AA$66="Menor"),CONCATENATE("R10C",'Mapa final'!$O$66),"")</f>
        <v/>
      </c>
      <c r="S35" s="274" t="str">
        <f>IF(AND('Mapa final'!$Y$67="Media",'Mapa final'!$AA$67="Menor"),CONCATENATE("R10C",'Mapa final'!$O$67),"")</f>
        <v/>
      </c>
      <c r="T35" s="274" t="str">
        <f>IF(AND('Mapa final'!$Y$68="Media",'Mapa final'!$AA$68="Menor"),CONCATENATE("R10C",'Mapa final'!$O$68),"")</f>
        <v/>
      </c>
      <c r="U35" s="275" t="str">
        <f>IF(AND('Mapa final'!$Y$69="Media",'Mapa final'!$AA$69="Menor"),CONCATENATE("R10C",'Mapa final'!$O$69),"")</f>
        <v/>
      </c>
      <c r="V35" s="273" t="str">
        <f>IF(AND('Mapa final'!$Y$64="Media",'Mapa final'!$AA$64="Moderado"),CONCATENATE("R10C",'Mapa final'!$O$64),"")</f>
        <v/>
      </c>
      <c r="W35" s="274" t="str">
        <f>IF(AND('Mapa final'!$Y$65="Media",'Mapa final'!$AA$65="Moderado"),CONCATENATE("R10C",'Mapa final'!$O$65),"")</f>
        <v/>
      </c>
      <c r="X35" s="274" t="str">
        <f>IF(AND('Mapa final'!$Y$66="Media",'Mapa final'!$AA$66="Moderado"),CONCATENATE("R10C",'Mapa final'!$O$66),"")</f>
        <v/>
      </c>
      <c r="Y35" s="274" t="str">
        <f>IF(AND('Mapa final'!$Y$67="Media",'Mapa final'!$AA$67="Moderado"),CONCATENATE("R10C",'Mapa final'!$O$67),"")</f>
        <v/>
      </c>
      <c r="Z35" s="274" t="str">
        <f>IF(AND('Mapa final'!$Y$68="Media",'Mapa final'!$AA$68="Moderado"),CONCATENATE("R10C",'Mapa final'!$O$68),"")</f>
        <v/>
      </c>
      <c r="AA35" s="275" t="str">
        <f>IF(AND('Mapa final'!$Y$69="Media",'Mapa final'!$AA$69="Moderado"),CONCATENATE("R10C",'Mapa final'!$O$69),"")</f>
        <v/>
      </c>
      <c r="AB35" s="264" t="str">
        <f>IF(AND('Mapa final'!$Y$64="Media",'Mapa final'!$AA$64="Mayor"),CONCATENATE("R10C",'Mapa final'!$O$64),"")</f>
        <v/>
      </c>
      <c r="AC35" s="265" t="str">
        <f>IF(AND('Mapa final'!$Y$65="Media",'Mapa final'!$AA$65="Mayor"),CONCATENATE("R10C",'Mapa final'!$O$65),"")</f>
        <v/>
      </c>
      <c r="AD35" s="265" t="str">
        <f>IF(AND('Mapa final'!$Y$66="Media",'Mapa final'!$AA$66="Mayor"),CONCATENATE("R10C",'Mapa final'!$O$66),"")</f>
        <v/>
      </c>
      <c r="AE35" s="265" t="str">
        <f>IF(AND('Mapa final'!$Y$67="Media",'Mapa final'!$AA$67="Mayor"),CONCATENATE("R10C",'Mapa final'!$O$67),"")</f>
        <v/>
      </c>
      <c r="AF35" s="265" t="str">
        <f>IF(AND('Mapa final'!$Y$68="Media",'Mapa final'!$AA$68="Mayor"),CONCATENATE("R10C",'Mapa final'!$O$68),"")</f>
        <v/>
      </c>
      <c r="AG35" s="266" t="str">
        <f>IF(AND('Mapa final'!$Y$69="Media",'Mapa final'!$AA$69="Mayor"),CONCATENATE("R10C",'Mapa final'!$O$69),"")</f>
        <v/>
      </c>
      <c r="AH35" s="267" t="str">
        <f>IF(AND('Mapa final'!$Y$64="Media",'Mapa final'!$AA$64="Catastrófico"),CONCATENATE("R10C",'Mapa final'!$O$64),"")</f>
        <v/>
      </c>
      <c r="AI35" s="268" t="str">
        <f>IF(AND('Mapa final'!$Y$65="Media",'Mapa final'!$AA$65="Catastrófico"),CONCATENATE("R10C",'Mapa final'!$O$65),"")</f>
        <v/>
      </c>
      <c r="AJ35" s="268" t="str">
        <f>IF(AND('Mapa final'!$Y$66="Media",'Mapa final'!$AA$66="Catastrófico"),CONCATENATE("R10C",'Mapa final'!$O$66),"")</f>
        <v/>
      </c>
      <c r="AK35" s="268" t="str">
        <f>IF(AND('Mapa final'!$Y$67="Media",'Mapa final'!$AA$67="Catastrófico"),CONCATENATE("R10C",'Mapa final'!$O$67),"")</f>
        <v/>
      </c>
      <c r="AL35" s="268" t="str">
        <f>IF(AND('Mapa final'!$Y$68="Media",'Mapa final'!$AA$68="Catastrófico"),CONCATENATE("R10C",'Mapa final'!$O$68),"")</f>
        <v/>
      </c>
      <c r="AM35" s="269" t="str">
        <f>IF(AND('Mapa final'!$Y$69="Media",'Mapa final'!$AA$69="Catastrófico"),CONCATENATE("R10C",'Mapa final'!$O$69),"")</f>
        <v/>
      </c>
      <c r="AN35" s="15"/>
      <c r="AO35" s="744"/>
      <c r="AP35" s="745"/>
      <c r="AQ35" s="745"/>
      <c r="AR35" s="745"/>
      <c r="AS35" s="745"/>
      <c r="AT35" s="7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x14ac:dyDescent="0.25">
      <c r="A36" s="15"/>
      <c r="B36" s="705"/>
      <c r="C36" s="705"/>
      <c r="D36" s="706"/>
      <c r="E36" s="707" t="s">
        <v>566</v>
      </c>
      <c r="F36" s="708"/>
      <c r="G36" s="708"/>
      <c r="H36" s="708"/>
      <c r="I36" s="708"/>
      <c r="J36" s="279" t="str">
        <f>IF(AND('Mapa final'!$Y$10="Baja",'Mapa final'!$AA$10="Leve"),CONCATENATE("R1C",'Mapa final'!$O$10),"")</f>
        <v>R1C1</v>
      </c>
      <c r="K36" s="280" t="str">
        <f>IF(AND('Mapa final'!$Y$11="Baja",'Mapa final'!$AA$11="Leve"),CONCATENATE("R1C",'Mapa final'!$O$11),"")</f>
        <v/>
      </c>
      <c r="L36" s="280" t="str">
        <f>IF(AND('Mapa final'!$Y$12="Baja",'Mapa final'!$AA$12="Leve"),CONCATENATE("R1C",'Mapa final'!$O$12),"")</f>
        <v/>
      </c>
      <c r="M36" s="280" t="str">
        <f>IF(AND('Mapa final'!$Y$13="Baja",'Mapa final'!$AA$13="Leve"),CONCATENATE("R1C",'Mapa final'!$O$13),"")</f>
        <v/>
      </c>
      <c r="N36" s="280" t="str">
        <f>IF(AND('Mapa final'!$Y$14="Baja",'Mapa final'!$AA$14="Leve"),CONCATENATE("R1C",'Mapa final'!$O$14),"")</f>
        <v/>
      </c>
      <c r="O36" s="281" t="str">
        <f>IF(AND('Mapa final'!$Y$15="Baja",'Mapa final'!$AA$15="Leve"),CONCATENATE("R1C",'Mapa final'!$O$15),"")</f>
        <v/>
      </c>
      <c r="P36" s="270" t="str">
        <f>IF(AND('Mapa final'!$Y$10="Baja",'Mapa final'!$AA$10="Menor"),CONCATENATE("R1C",'Mapa final'!$O$10),"")</f>
        <v/>
      </c>
      <c r="Q36" s="271" t="str">
        <f>IF(AND('Mapa final'!$Y$11="Baja",'Mapa final'!$AA$11="Menor"),CONCATENATE("R1C",'Mapa final'!$O$11),"")</f>
        <v/>
      </c>
      <c r="R36" s="271" t="str">
        <f>IF(AND('Mapa final'!$Y$12="Baja",'Mapa final'!$AA$12="Menor"),CONCATENATE("R1C",'Mapa final'!$O$12),"")</f>
        <v/>
      </c>
      <c r="S36" s="271" t="str">
        <f>IF(AND('Mapa final'!$Y$13="Baja",'Mapa final'!$AA$13="Menor"),CONCATENATE("R1C",'Mapa final'!$O$13),"")</f>
        <v/>
      </c>
      <c r="T36" s="271" t="str">
        <f>IF(AND('Mapa final'!$Y$14="Baja",'Mapa final'!$AA$14="Menor"),CONCATENATE("R1C",'Mapa final'!$O$14),"")</f>
        <v/>
      </c>
      <c r="U36" s="272" t="str">
        <f>IF(AND('Mapa final'!$Y$15="Baja",'Mapa final'!$AA$15="Menor"),CONCATENATE("R1C",'Mapa final'!$O$15),"")</f>
        <v/>
      </c>
      <c r="V36" s="270" t="str">
        <f>IF(AND('Mapa final'!$Y$10="Baja",'Mapa final'!$AA$10="Moderado"),CONCATENATE("R1C",'Mapa final'!$O$10),"")</f>
        <v/>
      </c>
      <c r="W36" s="271" t="str">
        <f>IF(AND('Mapa final'!$Y$11="Baja",'Mapa final'!$AA$11="Moderado"),CONCATENATE("R1C",'Mapa final'!$O$11),"")</f>
        <v/>
      </c>
      <c r="X36" s="271" t="str">
        <f>IF(AND('Mapa final'!$Y$12="Baja",'Mapa final'!$AA$12="Moderado"),CONCATENATE("R1C",'Mapa final'!$O$12),"")</f>
        <v/>
      </c>
      <c r="Y36" s="271" t="str">
        <f>IF(AND('Mapa final'!$Y$13="Baja",'Mapa final'!$AA$13="Moderado"),CONCATENATE("R1C",'Mapa final'!$O$13),"")</f>
        <v/>
      </c>
      <c r="Z36" s="271" t="str">
        <f>IF(AND('Mapa final'!$Y$14="Baja",'Mapa final'!$AA$14="Moderado"),CONCATENATE("R1C",'Mapa final'!$O$14),"")</f>
        <v/>
      </c>
      <c r="AA36" s="272" t="str">
        <f>IF(AND('Mapa final'!$Y$15="Baja",'Mapa final'!$AA$15="Moderado"),CONCATENATE("R1C",'Mapa final'!$O$15),"")</f>
        <v/>
      </c>
      <c r="AB36" s="252" t="str">
        <f>IF(AND('Mapa final'!$Y$10="Baja",'Mapa final'!$AA$10="Mayor"),CONCATENATE("R1C",'Mapa final'!$O$10),"")</f>
        <v/>
      </c>
      <c r="AC36" s="253" t="str">
        <f>IF(AND('Mapa final'!$Y$11="Baja",'Mapa final'!$AA$11="Mayor"),CONCATENATE("R1C",'Mapa final'!$O$11),"")</f>
        <v/>
      </c>
      <c r="AD36" s="253" t="str">
        <f>IF(AND('Mapa final'!$Y$12="Baja",'Mapa final'!$AA$12="Mayor"),CONCATENATE("R1C",'Mapa final'!$O$12),"")</f>
        <v/>
      </c>
      <c r="AE36" s="253" t="str">
        <f>IF(AND('Mapa final'!$Y$13="Baja",'Mapa final'!$AA$13="Mayor"),CONCATENATE("R1C",'Mapa final'!$O$13),"")</f>
        <v/>
      </c>
      <c r="AF36" s="253" t="str">
        <f>IF(AND('Mapa final'!$Y$14="Baja",'Mapa final'!$AA$14="Mayor"),CONCATENATE("R1C",'Mapa final'!$O$14),"")</f>
        <v/>
      </c>
      <c r="AG36" s="254" t="str">
        <f>IF(AND('Mapa final'!$Y$15="Baja",'Mapa final'!$AA$15="Mayor"),CONCATENATE("R1C",'Mapa final'!$O$15),"")</f>
        <v/>
      </c>
      <c r="AH36" s="255" t="str">
        <f>IF(AND('Mapa final'!$Y$10="Baja",'Mapa final'!$AA$10="Catastrófico"),CONCATENATE("R1C",'Mapa final'!$O$10),"")</f>
        <v/>
      </c>
      <c r="AI36" s="256" t="str">
        <f>IF(AND('Mapa final'!$Y$11="Baja",'Mapa final'!$AA$11="Catastrófico"),CONCATENATE("R1C",'Mapa final'!$O$11),"")</f>
        <v/>
      </c>
      <c r="AJ36" s="256" t="str">
        <f>IF(AND('Mapa final'!$Y$12="Baja",'Mapa final'!$AA$12="Catastrófico"),CONCATENATE("R1C",'Mapa final'!$O$12),"")</f>
        <v/>
      </c>
      <c r="AK36" s="256" t="str">
        <f>IF(AND('Mapa final'!$Y$13="Baja",'Mapa final'!$AA$13="Catastrófico"),CONCATENATE("R1C",'Mapa final'!$O$13),"")</f>
        <v/>
      </c>
      <c r="AL36" s="256" t="str">
        <f>IF(AND('Mapa final'!$Y$14="Baja",'Mapa final'!$AA$14="Catastrófico"),CONCATENATE("R1C",'Mapa final'!$O$14),"")</f>
        <v/>
      </c>
      <c r="AM36" s="257" t="str">
        <f>IF(AND('Mapa final'!$Y$15="Baja",'Mapa final'!$AA$15="Catastrófico"),CONCATENATE("R1C",'Mapa final'!$O$15),"")</f>
        <v/>
      </c>
      <c r="AN36" s="15"/>
      <c r="AO36" s="747" t="s">
        <v>567</v>
      </c>
      <c r="AP36" s="748"/>
      <c r="AQ36" s="748"/>
      <c r="AR36" s="748"/>
      <c r="AS36" s="748"/>
      <c r="AT36" s="74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05"/>
      <c r="C37" s="705"/>
      <c r="D37" s="706"/>
      <c r="E37" s="728"/>
      <c r="F37" s="711"/>
      <c r="G37" s="711"/>
      <c r="H37" s="711"/>
      <c r="I37" s="711"/>
      <c r="J37" s="282" t="str">
        <f>IF(AND('Mapa final'!$Y$16="Baja",'Mapa final'!$AA$16="Leve"),CONCATENATE("R2C",'Mapa final'!$O$16),"")</f>
        <v/>
      </c>
      <c r="K37" s="283" t="str">
        <f>IF(AND('Mapa final'!$Y$17="Baja",'Mapa final'!$AA$17="Leve"),CONCATENATE("R2C",'Mapa final'!$O$17),"")</f>
        <v/>
      </c>
      <c r="L37" s="283" t="str">
        <f>IF(AND('Mapa final'!$Y$18="Baja",'Mapa final'!$AA$18="Leve"),CONCATENATE("R2C",'Mapa final'!$O$18),"")</f>
        <v/>
      </c>
      <c r="M37" s="283" t="str">
        <f>IF(AND('Mapa final'!$Y$19="Baja",'Mapa final'!$AA$19="Leve"),CONCATENATE("R2C",'Mapa final'!$O$19),"")</f>
        <v/>
      </c>
      <c r="N37" s="283" t="str">
        <f>IF(AND('Mapa final'!$Y$20="Baja",'Mapa final'!$AA$20="Leve"),CONCATENATE("R2C",'Mapa final'!$O$20),"")</f>
        <v/>
      </c>
      <c r="O37" s="284" t="str">
        <f>IF(AND('Mapa final'!$Y$21="Baja",'Mapa final'!$AA$21="Leve"),CONCATENATE("R2C",'Mapa final'!$O$21),"")</f>
        <v/>
      </c>
      <c r="P37" s="273" t="str">
        <f>IF(AND('Mapa final'!$Y$16="Baja",'Mapa final'!$AA$16="Menor"),CONCATENATE("R2C",'Mapa final'!$O$16),"")</f>
        <v/>
      </c>
      <c r="Q37" s="274" t="str">
        <f>IF(AND('Mapa final'!$Y$17="Baja",'Mapa final'!$AA$17="Menor"),CONCATENATE("R2C",'Mapa final'!$O$17),"")</f>
        <v/>
      </c>
      <c r="R37" s="274" t="str">
        <f>IF(AND('Mapa final'!$Y$18="Baja",'Mapa final'!$AA$18="Menor"),CONCATENATE("R2C",'Mapa final'!$O$18),"")</f>
        <v/>
      </c>
      <c r="S37" s="274" t="str">
        <f>IF(AND('Mapa final'!$Y$19="Baja",'Mapa final'!$AA$19="Menor"),CONCATENATE("R2C",'Mapa final'!$O$19),"")</f>
        <v/>
      </c>
      <c r="T37" s="274" t="str">
        <f>IF(AND('Mapa final'!$Y$20="Baja",'Mapa final'!$AA$20="Menor"),CONCATENATE("R2C",'Mapa final'!$O$20),"")</f>
        <v/>
      </c>
      <c r="U37" s="275" t="str">
        <f>IF(AND('Mapa final'!$Y$21="Baja",'Mapa final'!$AA$21="Menor"),CONCATENATE("R2C",'Mapa final'!$O$21),"")</f>
        <v/>
      </c>
      <c r="V37" s="273" t="str">
        <f>IF(AND('Mapa final'!$Y$16="Baja",'Mapa final'!$AA$16="Moderado"),CONCATENATE("R2C",'Mapa final'!$O$16),"")</f>
        <v/>
      </c>
      <c r="W37" s="274" t="str">
        <f>IF(AND('Mapa final'!$Y$17="Baja",'Mapa final'!$AA$17="Moderado"),CONCATENATE("R2C",'Mapa final'!$O$17),"")</f>
        <v/>
      </c>
      <c r="X37" s="274" t="str">
        <f>IF(AND('Mapa final'!$Y$18="Baja",'Mapa final'!$AA$18="Moderado"),CONCATENATE("R2C",'Mapa final'!$O$18),"")</f>
        <v/>
      </c>
      <c r="Y37" s="274" t="str">
        <f>IF(AND('Mapa final'!$Y$19="Baja",'Mapa final'!$AA$19="Moderado"),CONCATENATE("R2C",'Mapa final'!$O$19),"")</f>
        <v/>
      </c>
      <c r="Z37" s="274" t="str">
        <f>IF(AND('Mapa final'!$Y$20="Baja",'Mapa final'!$AA$20="Moderado"),CONCATENATE("R2C",'Mapa final'!$O$20),"")</f>
        <v/>
      </c>
      <c r="AA37" s="275" t="str">
        <f>IF(AND('Mapa final'!$Y$21="Baja",'Mapa final'!$AA$21="Moderado"),CONCATENATE("R2C",'Mapa final'!$O$21),"")</f>
        <v/>
      </c>
      <c r="AB37" s="258" t="str">
        <f>IF(AND('Mapa final'!$Y$16="Baja",'Mapa final'!$AA$16="Mayor"),CONCATENATE("R2C",'Mapa final'!$O$16),"")</f>
        <v/>
      </c>
      <c r="AC37" s="259" t="str">
        <f>IF(AND('Mapa final'!$Y$17="Baja",'Mapa final'!$AA$17="Mayor"),CONCATENATE("R2C",'Mapa final'!$O$17),"")</f>
        <v/>
      </c>
      <c r="AD37" s="259" t="str">
        <f>IF(AND('Mapa final'!$Y$18="Baja",'Mapa final'!$AA$18="Mayor"),CONCATENATE("R2C",'Mapa final'!$O$18),"")</f>
        <v/>
      </c>
      <c r="AE37" s="259" t="str">
        <f>IF(AND('Mapa final'!$Y$19="Baja",'Mapa final'!$AA$19="Mayor"),CONCATENATE("R2C",'Mapa final'!$O$19),"")</f>
        <v/>
      </c>
      <c r="AF37" s="259" t="str">
        <f>IF(AND('Mapa final'!$Y$20="Baja",'Mapa final'!$AA$20="Mayor"),CONCATENATE("R2C",'Mapa final'!$O$20),"")</f>
        <v/>
      </c>
      <c r="AG37" s="260" t="str">
        <f>IF(AND('Mapa final'!$Y$21="Baja",'Mapa final'!$AA$21="Mayor"),CONCATENATE("R2C",'Mapa final'!$O$21),"")</f>
        <v/>
      </c>
      <c r="AH37" s="261" t="str">
        <f>IF(AND('Mapa final'!$Y$16="Baja",'Mapa final'!$AA$16="Catastrófico"),CONCATENATE("R2C",'Mapa final'!$O$16),"")</f>
        <v/>
      </c>
      <c r="AI37" s="262" t="str">
        <f>IF(AND('Mapa final'!$Y$17="Baja",'Mapa final'!$AA$17="Catastrófico"),CONCATENATE("R2C",'Mapa final'!$O$17),"")</f>
        <v/>
      </c>
      <c r="AJ37" s="262" t="str">
        <f>IF(AND('Mapa final'!$Y$18="Baja",'Mapa final'!$AA$18="Catastrófico"),CONCATENATE("R2C",'Mapa final'!$O$18),"")</f>
        <v/>
      </c>
      <c r="AK37" s="262" t="str">
        <f>IF(AND('Mapa final'!$Y$19="Baja",'Mapa final'!$AA$19="Catastrófico"),CONCATENATE("R2C",'Mapa final'!$O$19),"")</f>
        <v/>
      </c>
      <c r="AL37" s="262" t="str">
        <f>IF(AND('Mapa final'!$Y$20="Baja",'Mapa final'!$AA$20="Catastrófico"),CONCATENATE("R2C",'Mapa final'!$O$20),"")</f>
        <v/>
      </c>
      <c r="AM37" s="263" t="str">
        <f>IF(AND('Mapa final'!$Y$21="Baja",'Mapa final'!$AA$21="Catastrófico"),CONCATENATE("R2C",'Mapa final'!$O$21),"")</f>
        <v/>
      </c>
      <c r="AN37" s="15"/>
      <c r="AO37" s="750"/>
      <c r="AP37" s="751"/>
      <c r="AQ37" s="751"/>
      <c r="AR37" s="751"/>
      <c r="AS37" s="751"/>
      <c r="AT37" s="75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05"/>
      <c r="C38" s="705"/>
      <c r="D38" s="706"/>
      <c r="E38" s="710"/>
      <c r="F38" s="711"/>
      <c r="G38" s="711"/>
      <c r="H38" s="711"/>
      <c r="I38" s="711"/>
      <c r="J38" s="282" t="str">
        <f>IF(AND('Mapa final'!$Y$22="Baja",'Mapa final'!$AA$22="Leve"),CONCATENATE("R3C",'Mapa final'!$O$22),"")</f>
        <v/>
      </c>
      <c r="K38" s="283" t="str">
        <f>IF(AND('Mapa final'!$Y$23="Baja",'Mapa final'!$AA$23="Leve"),CONCATENATE("R3C",'Mapa final'!$O$23),"")</f>
        <v/>
      </c>
      <c r="L38" s="283" t="str">
        <f>IF(AND('Mapa final'!$Y$24="Baja",'Mapa final'!$AA$24="Leve"),CONCATENATE("R3C",'Mapa final'!$O$24),"")</f>
        <v/>
      </c>
      <c r="M38" s="283" t="str">
        <f>IF(AND('Mapa final'!$Y$25="Baja",'Mapa final'!$AA$25="Leve"),CONCATENATE("R3C",'Mapa final'!$O$25),"")</f>
        <v/>
      </c>
      <c r="N38" s="283" t="str">
        <f>IF(AND('Mapa final'!$Y$26="Baja",'Mapa final'!$AA$26="Leve"),CONCATENATE("R3C",'Mapa final'!$O$26),"")</f>
        <v/>
      </c>
      <c r="O38" s="284" t="str">
        <f>IF(AND('Mapa final'!$Y$27="Baja",'Mapa final'!$AA$27="Leve"),CONCATENATE("R3C",'Mapa final'!$O$27),"")</f>
        <v/>
      </c>
      <c r="P38" s="273" t="str">
        <f>IF(AND('Mapa final'!$Y$22="Baja",'Mapa final'!$AA$22="Menor"),CONCATENATE("R3C",'Mapa final'!$O$22),"")</f>
        <v/>
      </c>
      <c r="Q38" s="274" t="str">
        <f>IF(AND('Mapa final'!$Y$23="Baja",'Mapa final'!$AA$23="Menor"),CONCATENATE("R3C",'Mapa final'!$O$23),"")</f>
        <v/>
      </c>
      <c r="R38" s="274" t="str">
        <f>IF(AND('Mapa final'!$Y$24="Baja",'Mapa final'!$AA$24="Menor"),CONCATENATE("R3C",'Mapa final'!$O$24),"")</f>
        <v/>
      </c>
      <c r="S38" s="274" t="str">
        <f>IF(AND('Mapa final'!$Y$25="Baja",'Mapa final'!$AA$25="Menor"),CONCATENATE("R3C",'Mapa final'!$O$25),"")</f>
        <v/>
      </c>
      <c r="T38" s="274" t="str">
        <f>IF(AND('Mapa final'!$Y$26="Baja",'Mapa final'!$AA$26="Menor"),CONCATENATE("R3C",'Mapa final'!$O$26),"")</f>
        <v/>
      </c>
      <c r="U38" s="275" t="str">
        <f>IF(AND('Mapa final'!$Y$27="Baja",'Mapa final'!$AA$27="Menor"),CONCATENATE("R3C",'Mapa final'!$O$27),"")</f>
        <v/>
      </c>
      <c r="V38" s="273" t="str">
        <f>IF(AND('Mapa final'!$Y$22="Baja",'Mapa final'!$AA$22="Moderado"),CONCATENATE("R3C",'Mapa final'!$O$22),"")</f>
        <v/>
      </c>
      <c r="W38" s="274" t="str">
        <f>IF(AND('Mapa final'!$Y$23="Baja",'Mapa final'!$AA$23="Moderado"),CONCATENATE("R3C",'Mapa final'!$O$23),"")</f>
        <v/>
      </c>
      <c r="X38" s="274" t="str">
        <f>IF(AND('Mapa final'!$Y$24="Baja",'Mapa final'!$AA$24="Moderado"),CONCATENATE("R3C",'Mapa final'!$O$24),"")</f>
        <v/>
      </c>
      <c r="Y38" s="274" t="str">
        <f>IF(AND('Mapa final'!$Y$25="Baja",'Mapa final'!$AA$25="Moderado"),CONCATENATE("R3C",'Mapa final'!$O$25),"")</f>
        <v/>
      </c>
      <c r="Z38" s="274" t="str">
        <f>IF(AND('Mapa final'!$Y$26="Baja",'Mapa final'!$AA$26="Moderado"),CONCATENATE("R3C",'Mapa final'!$O$26),"")</f>
        <v/>
      </c>
      <c r="AA38" s="275" t="str">
        <f>IF(AND('Mapa final'!$Y$27="Baja",'Mapa final'!$AA$27="Moderado"),CONCATENATE("R3C",'Mapa final'!$O$27),"")</f>
        <v/>
      </c>
      <c r="AB38" s="258" t="str">
        <f>IF(AND('Mapa final'!$Y$22="Baja",'Mapa final'!$AA$22="Mayor"),CONCATENATE("R3C",'Mapa final'!$O$22),"")</f>
        <v/>
      </c>
      <c r="AC38" s="259" t="str">
        <f>IF(AND('Mapa final'!$Y$23="Baja",'Mapa final'!$AA$23="Mayor"),CONCATENATE("R3C",'Mapa final'!$O$23),"")</f>
        <v/>
      </c>
      <c r="AD38" s="259" t="str">
        <f>IF(AND('Mapa final'!$Y$24="Baja",'Mapa final'!$AA$24="Mayor"),CONCATENATE("R3C",'Mapa final'!$O$24),"")</f>
        <v/>
      </c>
      <c r="AE38" s="259" t="str">
        <f>IF(AND('Mapa final'!$Y$25="Baja",'Mapa final'!$AA$25="Mayor"),CONCATENATE("R3C",'Mapa final'!$O$25),"")</f>
        <v/>
      </c>
      <c r="AF38" s="259" t="str">
        <f>IF(AND('Mapa final'!$Y$26="Baja",'Mapa final'!$AA$26="Mayor"),CONCATENATE("R3C",'Mapa final'!$O$26),"")</f>
        <v/>
      </c>
      <c r="AG38" s="260" t="str">
        <f>IF(AND('Mapa final'!$Y$27="Baja",'Mapa final'!$AA$27="Mayor"),CONCATENATE("R3C",'Mapa final'!$O$27),"")</f>
        <v/>
      </c>
      <c r="AH38" s="261" t="str">
        <f>IF(AND('Mapa final'!$Y$22="Baja",'Mapa final'!$AA$22="Catastrófico"),CONCATENATE("R3C",'Mapa final'!$O$22),"")</f>
        <v/>
      </c>
      <c r="AI38" s="262" t="str">
        <f>IF(AND('Mapa final'!$Y$23="Baja",'Mapa final'!$AA$23="Catastrófico"),CONCATENATE("R3C",'Mapa final'!$O$23),"")</f>
        <v/>
      </c>
      <c r="AJ38" s="262" t="str">
        <f>IF(AND('Mapa final'!$Y$24="Baja",'Mapa final'!$AA$24="Catastrófico"),CONCATENATE("R3C",'Mapa final'!$O$24),"")</f>
        <v/>
      </c>
      <c r="AK38" s="262" t="str">
        <f>IF(AND('Mapa final'!$Y$25="Baja",'Mapa final'!$AA$25="Catastrófico"),CONCATENATE("R3C",'Mapa final'!$O$25),"")</f>
        <v/>
      </c>
      <c r="AL38" s="262" t="str">
        <f>IF(AND('Mapa final'!$Y$26="Baja",'Mapa final'!$AA$26="Catastrófico"),CONCATENATE("R3C",'Mapa final'!$O$26),"")</f>
        <v/>
      </c>
      <c r="AM38" s="263" t="str">
        <f>IF(AND('Mapa final'!$Y$27="Baja",'Mapa final'!$AA$27="Catastrófico"),CONCATENATE("R3C",'Mapa final'!$O$27),"")</f>
        <v/>
      </c>
      <c r="AN38" s="15"/>
      <c r="AO38" s="750"/>
      <c r="AP38" s="751"/>
      <c r="AQ38" s="751"/>
      <c r="AR38" s="751"/>
      <c r="AS38" s="751"/>
      <c r="AT38" s="75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05"/>
      <c r="C39" s="705"/>
      <c r="D39" s="706"/>
      <c r="E39" s="710"/>
      <c r="F39" s="711"/>
      <c r="G39" s="711"/>
      <c r="H39" s="711"/>
      <c r="I39" s="711"/>
      <c r="J39" s="282" t="str">
        <f>IF(AND('Mapa final'!$Y$28="Baja",'Mapa final'!$AA$28="Leve"),CONCATENATE("R4C",'Mapa final'!$O$28),"")</f>
        <v/>
      </c>
      <c r="K39" s="283" t="str">
        <f>IF(AND('Mapa final'!$Y$29="Baja",'Mapa final'!$AA$29="Leve"),CONCATENATE("R4C",'Mapa final'!$O$29),"")</f>
        <v/>
      </c>
      <c r="L39" s="283" t="str">
        <f>IF(AND('Mapa final'!$Y$30="Baja",'Mapa final'!$AA$30="Leve"),CONCATENATE("R4C",'Mapa final'!$O$30),"")</f>
        <v/>
      </c>
      <c r="M39" s="283" t="str">
        <f>IF(AND('Mapa final'!$Y$31="Baja",'Mapa final'!$AA$31="Leve"),CONCATENATE("R4C",'Mapa final'!$O$31),"")</f>
        <v/>
      </c>
      <c r="N39" s="283" t="str">
        <f>IF(AND('Mapa final'!$Y$32="Baja",'Mapa final'!$AA$32="Leve"),CONCATENATE("R4C",'Mapa final'!$O$32),"")</f>
        <v/>
      </c>
      <c r="O39" s="284" t="str">
        <f>IF(AND('Mapa final'!$Y$33="Baja",'Mapa final'!$AA$33="Leve"),CONCATENATE("R4C",'Mapa final'!$O$33),"")</f>
        <v/>
      </c>
      <c r="P39" s="273" t="str">
        <f>IF(AND('Mapa final'!$Y$28="Baja",'Mapa final'!$AA$28="Menor"),CONCATENATE("R4C",'Mapa final'!$O$28),"")</f>
        <v/>
      </c>
      <c r="Q39" s="274" t="str">
        <f>IF(AND('Mapa final'!$Y$29="Baja",'Mapa final'!$AA$29="Menor"),CONCATENATE("R4C",'Mapa final'!$O$29),"")</f>
        <v/>
      </c>
      <c r="R39" s="274" t="str">
        <f>IF(AND('Mapa final'!$Y$30="Baja",'Mapa final'!$AA$30="Menor"),CONCATENATE("R4C",'Mapa final'!$O$30),"")</f>
        <v/>
      </c>
      <c r="S39" s="274" t="str">
        <f>IF(AND('Mapa final'!$Y$31="Baja",'Mapa final'!$AA$31="Menor"),CONCATENATE("R4C",'Mapa final'!$O$31),"")</f>
        <v/>
      </c>
      <c r="T39" s="274" t="str">
        <f>IF(AND('Mapa final'!$Y$32="Baja",'Mapa final'!$AA$32="Menor"),CONCATENATE("R4C",'Mapa final'!$O$32),"")</f>
        <v/>
      </c>
      <c r="U39" s="275" t="str">
        <f>IF(AND('Mapa final'!$Y$33="Baja",'Mapa final'!$AA$33="Menor"),CONCATENATE("R4C",'Mapa final'!$O$33),"")</f>
        <v/>
      </c>
      <c r="V39" s="273" t="str">
        <f>IF(AND('Mapa final'!$Y$28="Baja",'Mapa final'!$AA$28="Moderado"),CONCATENATE("R4C",'Mapa final'!$O$28),"")</f>
        <v/>
      </c>
      <c r="W39" s="274" t="str">
        <f>IF(AND('Mapa final'!$Y$29="Baja",'Mapa final'!$AA$29="Moderado"),CONCATENATE("R4C",'Mapa final'!$O$29),"")</f>
        <v/>
      </c>
      <c r="X39" s="274" t="str">
        <f>IF(AND('Mapa final'!$Y$30="Baja",'Mapa final'!$AA$30="Moderado"),CONCATENATE("R4C",'Mapa final'!$O$30),"")</f>
        <v/>
      </c>
      <c r="Y39" s="274" t="str">
        <f>IF(AND('Mapa final'!$Y$31="Baja",'Mapa final'!$AA$31="Moderado"),CONCATENATE("R4C",'Mapa final'!$O$31),"")</f>
        <v/>
      </c>
      <c r="Z39" s="274" t="str">
        <f>IF(AND('Mapa final'!$Y$32="Baja",'Mapa final'!$AA$32="Moderado"),CONCATENATE("R4C",'Mapa final'!$O$32),"")</f>
        <v/>
      </c>
      <c r="AA39" s="275" t="str">
        <f>IF(AND('Mapa final'!$Y$33="Baja",'Mapa final'!$AA$33="Moderado"),CONCATENATE("R4C",'Mapa final'!$O$33),"")</f>
        <v/>
      </c>
      <c r="AB39" s="258" t="str">
        <f>IF(AND('Mapa final'!$Y$28="Baja",'Mapa final'!$AA$28="Mayor"),CONCATENATE("R4C",'Mapa final'!$O$28),"")</f>
        <v/>
      </c>
      <c r="AC39" s="259" t="str">
        <f>IF(AND('Mapa final'!$Y$29="Baja",'Mapa final'!$AA$29="Mayor"),CONCATENATE("R4C",'Mapa final'!$O$29),"")</f>
        <v/>
      </c>
      <c r="AD39" s="259" t="str">
        <f>IF(AND('Mapa final'!$Y$30="Baja",'Mapa final'!$AA$30="Mayor"),CONCATENATE("R4C",'Mapa final'!$O$30),"")</f>
        <v/>
      </c>
      <c r="AE39" s="259" t="str">
        <f>IF(AND('Mapa final'!$Y$31="Baja",'Mapa final'!$AA$31="Mayor"),CONCATENATE("R4C",'Mapa final'!$O$31),"")</f>
        <v/>
      </c>
      <c r="AF39" s="259" t="str">
        <f>IF(AND('Mapa final'!$Y$32="Baja",'Mapa final'!$AA$32="Mayor"),CONCATENATE("R4C",'Mapa final'!$O$32),"")</f>
        <v/>
      </c>
      <c r="AG39" s="260" t="str">
        <f>IF(AND('Mapa final'!$Y$33="Baja",'Mapa final'!$AA$33="Mayor"),CONCATENATE("R4C",'Mapa final'!$O$33),"")</f>
        <v/>
      </c>
      <c r="AH39" s="261" t="str">
        <f>IF(AND('Mapa final'!$Y$28="Baja",'Mapa final'!$AA$28="Catastrófico"),CONCATENATE("R4C",'Mapa final'!$O$28),"")</f>
        <v/>
      </c>
      <c r="AI39" s="262" t="str">
        <f>IF(AND('Mapa final'!$Y$29="Baja",'Mapa final'!$AA$29="Catastrófico"),CONCATENATE("R4C",'Mapa final'!$O$29),"")</f>
        <v/>
      </c>
      <c r="AJ39" s="262" t="str">
        <f>IF(AND('Mapa final'!$Y$30="Baja",'Mapa final'!$AA$30="Catastrófico"),CONCATENATE("R4C",'Mapa final'!$O$30),"")</f>
        <v/>
      </c>
      <c r="AK39" s="262" t="str">
        <f>IF(AND('Mapa final'!$Y$31="Baja",'Mapa final'!$AA$31="Catastrófico"),CONCATENATE("R4C",'Mapa final'!$O$31),"")</f>
        <v/>
      </c>
      <c r="AL39" s="262" t="str">
        <f>IF(AND('Mapa final'!$Y$32="Baja",'Mapa final'!$AA$32="Catastrófico"),CONCATENATE("R4C",'Mapa final'!$O$32),"")</f>
        <v/>
      </c>
      <c r="AM39" s="263" t="str">
        <f>IF(AND('Mapa final'!$Y$33="Baja",'Mapa final'!$AA$33="Catastrófico"),CONCATENATE("R4C",'Mapa final'!$O$33),"")</f>
        <v/>
      </c>
      <c r="AN39" s="15"/>
      <c r="AO39" s="750"/>
      <c r="AP39" s="751"/>
      <c r="AQ39" s="751"/>
      <c r="AR39" s="751"/>
      <c r="AS39" s="751"/>
      <c r="AT39" s="75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05"/>
      <c r="C40" s="705"/>
      <c r="D40" s="706"/>
      <c r="E40" s="710"/>
      <c r="F40" s="711"/>
      <c r="G40" s="711"/>
      <c r="H40" s="711"/>
      <c r="I40" s="711"/>
      <c r="J40" s="282" t="str">
        <f>IF(AND('Mapa final'!$Y$34="Baja",'Mapa final'!$AA$34="Leve"),CONCATENATE("R5C",'Mapa final'!$O$34),"")</f>
        <v/>
      </c>
      <c r="K40" s="283" t="str">
        <f>IF(AND('Mapa final'!$Y$35="Baja",'Mapa final'!$AA$35="Leve"),CONCATENATE("R5C",'Mapa final'!$O$35),"")</f>
        <v/>
      </c>
      <c r="L40" s="283" t="str">
        <f>IF(AND('Mapa final'!$Y$36="Baja",'Mapa final'!$AA$36="Leve"),CONCATENATE("R5C",'Mapa final'!$O$36),"")</f>
        <v/>
      </c>
      <c r="M40" s="283" t="str">
        <f>IF(AND('Mapa final'!$Y$37="Baja",'Mapa final'!$AA$37="Leve"),CONCATENATE("R5C",'Mapa final'!$O$37),"")</f>
        <v/>
      </c>
      <c r="N40" s="283" t="str">
        <f>IF(AND('Mapa final'!$Y$38="Baja",'Mapa final'!$AA$38="Leve"),CONCATENATE("R5C",'Mapa final'!$O$38),"")</f>
        <v/>
      </c>
      <c r="O40" s="284" t="str">
        <f>IF(AND('Mapa final'!$Y$39="Baja",'Mapa final'!$AA$39="Leve"),CONCATENATE("R5C",'Mapa final'!$O$39),"")</f>
        <v/>
      </c>
      <c r="P40" s="273" t="str">
        <f>IF(AND('Mapa final'!$Y$34="Baja",'Mapa final'!$AA$34="Menor"),CONCATENATE("R5C",'Mapa final'!$O$34),"")</f>
        <v/>
      </c>
      <c r="Q40" s="274" t="str">
        <f>IF(AND('Mapa final'!$Y$35="Baja",'Mapa final'!$AA$35="Menor"),CONCATENATE("R5C",'Mapa final'!$O$35),"")</f>
        <v/>
      </c>
      <c r="R40" s="274" t="str">
        <f>IF(AND('Mapa final'!$Y$36="Baja",'Mapa final'!$AA$36="Menor"),CONCATENATE("R5C",'Mapa final'!$O$36),"")</f>
        <v/>
      </c>
      <c r="S40" s="274" t="str">
        <f>IF(AND('Mapa final'!$Y$37="Baja",'Mapa final'!$AA$37="Menor"),CONCATENATE("R5C",'Mapa final'!$O$37),"")</f>
        <v/>
      </c>
      <c r="T40" s="274" t="str">
        <f>IF(AND('Mapa final'!$Y$38="Baja",'Mapa final'!$AA$38="Menor"),CONCATENATE("R5C",'Mapa final'!$O$38),"")</f>
        <v/>
      </c>
      <c r="U40" s="275" t="str">
        <f>IF(AND('Mapa final'!$Y$39="Baja",'Mapa final'!$AA$39="Menor"),CONCATENATE("R5C",'Mapa final'!$O$39),"")</f>
        <v/>
      </c>
      <c r="V40" s="273" t="str">
        <f>IF(AND('Mapa final'!$Y$34="Baja",'Mapa final'!$AA$34="Moderado"),CONCATENATE("R5C",'Mapa final'!$O$34),"")</f>
        <v/>
      </c>
      <c r="W40" s="274" t="str">
        <f>IF(AND('Mapa final'!$Y$35="Baja",'Mapa final'!$AA$35="Moderado"),CONCATENATE("R5C",'Mapa final'!$O$35),"")</f>
        <v/>
      </c>
      <c r="X40" s="274" t="str">
        <f>IF(AND('Mapa final'!$Y$36="Baja",'Mapa final'!$AA$36="Moderado"),CONCATENATE("R5C",'Mapa final'!$O$36),"")</f>
        <v/>
      </c>
      <c r="Y40" s="274" t="str">
        <f>IF(AND('Mapa final'!$Y$37="Baja",'Mapa final'!$AA$37="Moderado"),CONCATENATE("R5C",'Mapa final'!$O$37),"")</f>
        <v/>
      </c>
      <c r="Z40" s="274" t="str">
        <f>IF(AND('Mapa final'!$Y$38="Baja",'Mapa final'!$AA$38="Moderado"),CONCATENATE("R5C",'Mapa final'!$O$38),"")</f>
        <v/>
      </c>
      <c r="AA40" s="275" t="str">
        <f>IF(AND('Mapa final'!$Y$39="Baja",'Mapa final'!$AA$39="Moderado"),CONCATENATE("R5C",'Mapa final'!$O$39),"")</f>
        <v/>
      </c>
      <c r="AB40" s="258" t="str">
        <f>IF(AND('Mapa final'!$Y$34="Baja",'Mapa final'!$AA$34="Mayor"),CONCATENATE("R5C",'Mapa final'!$O$34),"")</f>
        <v/>
      </c>
      <c r="AC40" s="259" t="str">
        <f>IF(AND('Mapa final'!$Y$35="Baja",'Mapa final'!$AA$35="Mayor"),CONCATENATE("R5C",'Mapa final'!$O$35),"")</f>
        <v/>
      </c>
      <c r="AD40" s="259" t="str">
        <f>IF(AND('Mapa final'!$Y$36="Baja",'Mapa final'!$AA$36="Mayor"),CONCATENATE("R5C",'Mapa final'!$O$36),"")</f>
        <v/>
      </c>
      <c r="AE40" s="259" t="str">
        <f>IF(AND('Mapa final'!$Y$37="Baja",'Mapa final'!$AA$37="Mayor"),CONCATENATE("R5C",'Mapa final'!$O$37),"")</f>
        <v/>
      </c>
      <c r="AF40" s="259" t="str">
        <f>IF(AND('Mapa final'!$Y$38="Baja",'Mapa final'!$AA$38="Mayor"),CONCATENATE("R5C",'Mapa final'!$O$38),"")</f>
        <v/>
      </c>
      <c r="AG40" s="260" t="str">
        <f>IF(AND('Mapa final'!$Y$39="Baja",'Mapa final'!$AA$39="Mayor"),CONCATENATE("R5C",'Mapa final'!$O$39),"")</f>
        <v/>
      </c>
      <c r="AH40" s="261" t="str">
        <f>IF(AND('Mapa final'!$Y$34="Baja",'Mapa final'!$AA$34="Catastrófico"),CONCATENATE("R5C",'Mapa final'!$O$34),"")</f>
        <v/>
      </c>
      <c r="AI40" s="262" t="str">
        <f>IF(AND('Mapa final'!$Y$35="Baja",'Mapa final'!$AA$35="Catastrófico"),CONCATENATE("R5C",'Mapa final'!$O$35),"")</f>
        <v/>
      </c>
      <c r="AJ40" s="262" t="str">
        <f>IF(AND('Mapa final'!$Y$36="Baja",'Mapa final'!$AA$36="Catastrófico"),CONCATENATE("R5C",'Mapa final'!$O$36),"")</f>
        <v/>
      </c>
      <c r="AK40" s="262" t="str">
        <f>IF(AND('Mapa final'!$Y$37="Baja",'Mapa final'!$AA$37="Catastrófico"),CONCATENATE("R5C",'Mapa final'!$O$37),"")</f>
        <v/>
      </c>
      <c r="AL40" s="262" t="str">
        <f>IF(AND('Mapa final'!$Y$38="Baja",'Mapa final'!$AA$38="Catastrófico"),CONCATENATE("R5C",'Mapa final'!$O$38),"")</f>
        <v/>
      </c>
      <c r="AM40" s="263" t="str">
        <f>IF(AND('Mapa final'!$Y$39="Baja",'Mapa final'!$AA$39="Catastrófico"),CONCATENATE("R5C",'Mapa final'!$O$39),"")</f>
        <v/>
      </c>
      <c r="AN40" s="15"/>
      <c r="AO40" s="750"/>
      <c r="AP40" s="751"/>
      <c r="AQ40" s="751"/>
      <c r="AR40" s="751"/>
      <c r="AS40" s="751"/>
      <c r="AT40" s="75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05"/>
      <c r="C41" s="705"/>
      <c r="D41" s="706"/>
      <c r="E41" s="710"/>
      <c r="F41" s="711"/>
      <c r="G41" s="711"/>
      <c r="H41" s="711"/>
      <c r="I41" s="711"/>
      <c r="J41" s="282" t="str">
        <f>IF(AND('Mapa final'!$Y$40="Baja",'Mapa final'!$AA$40="Leve"),CONCATENATE("R6C",'Mapa final'!$O$40),"")</f>
        <v/>
      </c>
      <c r="K41" s="283" t="str">
        <f>IF(AND('Mapa final'!$Y$41="Baja",'Mapa final'!$AA$41="Leve"),CONCATENATE("R6C",'Mapa final'!$O$41),"")</f>
        <v/>
      </c>
      <c r="L41" s="283" t="str">
        <f>IF(AND('Mapa final'!$Y$42="Baja",'Mapa final'!$AA$42="Leve"),CONCATENATE("R6C",'Mapa final'!$O$42),"")</f>
        <v/>
      </c>
      <c r="M41" s="283" t="str">
        <f>IF(AND('Mapa final'!$Y$43="Baja",'Mapa final'!$AA$43="Leve"),CONCATENATE("R6C",'Mapa final'!$O$43),"")</f>
        <v/>
      </c>
      <c r="N41" s="283" t="str">
        <f>IF(AND('Mapa final'!$Y$44="Baja",'Mapa final'!$AA$44="Leve"),CONCATENATE("R6C",'Mapa final'!$O$44),"")</f>
        <v/>
      </c>
      <c r="O41" s="284" t="str">
        <f>IF(AND('Mapa final'!$Y$45="Baja",'Mapa final'!$AA$45="Leve"),CONCATENATE("R6C",'Mapa final'!$O$45),"")</f>
        <v/>
      </c>
      <c r="P41" s="273" t="str">
        <f>IF(AND('Mapa final'!$Y$40="Baja",'Mapa final'!$AA$40="Menor"),CONCATENATE("R6C",'Mapa final'!$O$40),"")</f>
        <v/>
      </c>
      <c r="Q41" s="274" t="str">
        <f>IF(AND('Mapa final'!$Y$41="Baja",'Mapa final'!$AA$41="Menor"),CONCATENATE("R6C",'Mapa final'!$O$41),"")</f>
        <v/>
      </c>
      <c r="R41" s="274" t="str">
        <f>IF(AND('Mapa final'!$Y$42="Baja",'Mapa final'!$AA$42="Menor"),CONCATENATE("R6C",'Mapa final'!$O$42),"")</f>
        <v/>
      </c>
      <c r="S41" s="274" t="str">
        <f>IF(AND('Mapa final'!$Y$43="Baja",'Mapa final'!$AA$43="Menor"),CONCATENATE("R6C",'Mapa final'!$O$43),"")</f>
        <v/>
      </c>
      <c r="T41" s="274" t="str">
        <f>IF(AND('Mapa final'!$Y$44="Baja",'Mapa final'!$AA$44="Menor"),CONCATENATE("R6C",'Mapa final'!$O$44),"")</f>
        <v/>
      </c>
      <c r="U41" s="275" t="str">
        <f>IF(AND('Mapa final'!$Y$45="Baja",'Mapa final'!$AA$45="Menor"),CONCATENATE("R6C",'Mapa final'!$O$45),"")</f>
        <v/>
      </c>
      <c r="V41" s="273" t="str">
        <f>IF(AND('Mapa final'!$Y$40="Baja",'Mapa final'!$AA$40="Moderado"),CONCATENATE("R6C",'Mapa final'!$O$40),"")</f>
        <v/>
      </c>
      <c r="W41" s="274" t="str">
        <f>IF(AND('Mapa final'!$Y$41="Baja",'Mapa final'!$AA$41="Moderado"),CONCATENATE("R6C",'Mapa final'!$O$41),"")</f>
        <v/>
      </c>
      <c r="X41" s="274" t="str">
        <f>IF(AND('Mapa final'!$Y$42="Baja",'Mapa final'!$AA$42="Moderado"),CONCATENATE("R6C",'Mapa final'!$O$42),"")</f>
        <v/>
      </c>
      <c r="Y41" s="274" t="str">
        <f>IF(AND('Mapa final'!$Y$43="Baja",'Mapa final'!$AA$43="Moderado"),CONCATENATE("R6C",'Mapa final'!$O$43),"")</f>
        <v/>
      </c>
      <c r="Z41" s="274" t="str">
        <f>IF(AND('Mapa final'!$Y$44="Baja",'Mapa final'!$AA$44="Moderado"),CONCATENATE("R6C",'Mapa final'!$O$44),"")</f>
        <v/>
      </c>
      <c r="AA41" s="275" t="str">
        <f>IF(AND('Mapa final'!$Y$45="Baja",'Mapa final'!$AA$45="Moderado"),CONCATENATE("R6C",'Mapa final'!$O$45),"")</f>
        <v/>
      </c>
      <c r="AB41" s="258" t="str">
        <f>IF(AND('Mapa final'!$Y$40="Baja",'Mapa final'!$AA$40="Mayor"),CONCATENATE("R6C",'Mapa final'!$O$40),"")</f>
        <v/>
      </c>
      <c r="AC41" s="259" t="str">
        <f>IF(AND('Mapa final'!$Y$41="Baja",'Mapa final'!$AA$41="Mayor"),CONCATENATE("R6C",'Mapa final'!$O$41),"")</f>
        <v/>
      </c>
      <c r="AD41" s="259" t="str">
        <f>IF(AND('Mapa final'!$Y$42="Baja",'Mapa final'!$AA$42="Mayor"),CONCATENATE("R6C",'Mapa final'!$O$42),"")</f>
        <v/>
      </c>
      <c r="AE41" s="259" t="str">
        <f>IF(AND('Mapa final'!$Y$43="Baja",'Mapa final'!$AA$43="Mayor"),CONCATENATE("R6C",'Mapa final'!$O$43),"")</f>
        <v/>
      </c>
      <c r="AF41" s="259" t="str">
        <f>IF(AND('Mapa final'!$Y$44="Baja",'Mapa final'!$AA$44="Mayor"),CONCATENATE("R6C",'Mapa final'!$O$44),"")</f>
        <v/>
      </c>
      <c r="AG41" s="260" t="str">
        <f>IF(AND('Mapa final'!$Y$45="Baja",'Mapa final'!$AA$45="Mayor"),CONCATENATE("R6C",'Mapa final'!$O$45),"")</f>
        <v/>
      </c>
      <c r="AH41" s="261" t="str">
        <f>IF(AND('Mapa final'!$Y$40="Baja",'Mapa final'!$AA$40="Catastrófico"),CONCATENATE("R6C",'Mapa final'!$O$40),"")</f>
        <v/>
      </c>
      <c r="AI41" s="262" t="str">
        <f>IF(AND('Mapa final'!$Y$41="Baja",'Mapa final'!$AA$41="Catastrófico"),CONCATENATE("R6C",'Mapa final'!$O$41),"")</f>
        <v/>
      </c>
      <c r="AJ41" s="262" t="str">
        <f>IF(AND('Mapa final'!$Y$42="Baja",'Mapa final'!$AA$42="Catastrófico"),CONCATENATE("R6C",'Mapa final'!$O$42),"")</f>
        <v/>
      </c>
      <c r="AK41" s="262" t="str">
        <f>IF(AND('Mapa final'!$Y$43="Baja",'Mapa final'!$AA$43="Catastrófico"),CONCATENATE("R6C",'Mapa final'!$O$43),"")</f>
        <v/>
      </c>
      <c r="AL41" s="262" t="str">
        <f>IF(AND('Mapa final'!$Y$44="Baja",'Mapa final'!$AA$44="Catastrófico"),CONCATENATE("R6C",'Mapa final'!$O$44),"")</f>
        <v/>
      </c>
      <c r="AM41" s="263" t="str">
        <f>IF(AND('Mapa final'!$Y$45="Baja",'Mapa final'!$AA$45="Catastrófico"),CONCATENATE("R6C",'Mapa final'!$O$45),"")</f>
        <v/>
      </c>
      <c r="AN41" s="15"/>
      <c r="AO41" s="750"/>
      <c r="AP41" s="751"/>
      <c r="AQ41" s="751"/>
      <c r="AR41" s="751"/>
      <c r="AS41" s="751"/>
      <c r="AT41" s="75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05"/>
      <c r="C42" s="705"/>
      <c r="D42" s="706"/>
      <c r="E42" s="710"/>
      <c r="F42" s="711"/>
      <c r="G42" s="711"/>
      <c r="H42" s="711"/>
      <c r="I42" s="711"/>
      <c r="J42" s="282" t="str">
        <f>IF(AND('Mapa final'!$Y$46="Baja",'Mapa final'!$AA$46="Leve"),CONCATENATE("R7C",'Mapa final'!$O$46),"")</f>
        <v/>
      </c>
      <c r="K42" s="283" t="str">
        <f>IF(AND('Mapa final'!$Y$47="Baja",'Mapa final'!$AA$47="Leve"),CONCATENATE("R7C",'Mapa final'!$O$47),"")</f>
        <v/>
      </c>
      <c r="L42" s="283" t="str">
        <f>IF(AND('Mapa final'!$Y$48="Baja",'Mapa final'!$AA$48="Leve"),CONCATENATE("R7C",'Mapa final'!$O$48),"")</f>
        <v/>
      </c>
      <c r="M42" s="283" t="str">
        <f>IF(AND('Mapa final'!$Y$49="Baja",'Mapa final'!$AA$49="Leve"),CONCATENATE("R7C",'Mapa final'!$O$49),"")</f>
        <v/>
      </c>
      <c r="N42" s="283" t="str">
        <f>IF(AND('Mapa final'!$Y$50="Baja",'Mapa final'!$AA$50="Leve"),CONCATENATE("R7C",'Mapa final'!$O$50),"")</f>
        <v/>
      </c>
      <c r="O42" s="284" t="str">
        <f>IF(AND('Mapa final'!$Y$51="Baja",'Mapa final'!$AA$51="Leve"),CONCATENATE("R7C",'Mapa final'!$O$51),"")</f>
        <v/>
      </c>
      <c r="P42" s="273" t="str">
        <f>IF(AND('Mapa final'!$Y$46="Baja",'Mapa final'!$AA$46="Menor"),CONCATENATE("R7C",'Mapa final'!$O$46),"")</f>
        <v/>
      </c>
      <c r="Q42" s="274" t="str">
        <f>IF(AND('Mapa final'!$Y$47="Baja",'Mapa final'!$AA$47="Menor"),CONCATENATE("R7C",'Mapa final'!$O$47),"")</f>
        <v/>
      </c>
      <c r="R42" s="274" t="str">
        <f>IF(AND('Mapa final'!$Y$48="Baja",'Mapa final'!$AA$48="Menor"),CONCATENATE("R7C",'Mapa final'!$O$48),"")</f>
        <v/>
      </c>
      <c r="S42" s="274" t="str">
        <f>IF(AND('Mapa final'!$Y$49="Baja",'Mapa final'!$AA$49="Menor"),CONCATENATE("R7C",'Mapa final'!$O$49),"")</f>
        <v/>
      </c>
      <c r="T42" s="274" t="str">
        <f>IF(AND('Mapa final'!$Y$50="Baja",'Mapa final'!$AA$50="Menor"),CONCATENATE("R7C",'Mapa final'!$O$50),"")</f>
        <v/>
      </c>
      <c r="U42" s="275" t="str">
        <f>IF(AND('Mapa final'!$Y$51="Baja",'Mapa final'!$AA$51="Menor"),CONCATENATE("R7C",'Mapa final'!$O$51),"")</f>
        <v/>
      </c>
      <c r="V42" s="273" t="str">
        <f>IF(AND('Mapa final'!$Y$46="Baja",'Mapa final'!$AA$46="Moderado"),CONCATENATE("R7C",'Mapa final'!$O$46),"")</f>
        <v/>
      </c>
      <c r="W42" s="274" t="str">
        <f>IF(AND('Mapa final'!$Y$47="Baja",'Mapa final'!$AA$47="Moderado"),CONCATENATE("R7C",'Mapa final'!$O$47),"")</f>
        <v/>
      </c>
      <c r="X42" s="274" t="str">
        <f>IF(AND('Mapa final'!$Y$48="Baja",'Mapa final'!$AA$48="Moderado"),CONCATENATE("R7C",'Mapa final'!$O$48),"")</f>
        <v/>
      </c>
      <c r="Y42" s="274" t="str">
        <f>IF(AND('Mapa final'!$Y$49="Baja",'Mapa final'!$AA$49="Moderado"),CONCATENATE("R7C",'Mapa final'!$O$49),"")</f>
        <v/>
      </c>
      <c r="Z42" s="274" t="str">
        <f>IF(AND('Mapa final'!$Y$50="Baja",'Mapa final'!$AA$50="Moderado"),CONCATENATE("R7C",'Mapa final'!$O$50),"")</f>
        <v/>
      </c>
      <c r="AA42" s="275" t="str">
        <f>IF(AND('Mapa final'!$Y$51="Baja",'Mapa final'!$AA$51="Moderado"),CONCATENATE("R7C",'Mapa final'!$O$51),"")</f>
        <v/>
      </c>
      <c r="AB42" s="258" t="str">
        <f>IF(AND('Mapa final'!$Y$46="Baja",'Mapa final'!$AA$46="Mayor"),CONCATENATE("R7C",'Mapa final'!$O$46),"")</f>
        <v/>
      </c>
      <c r="AC42" s="259" t="str">
        <f>IF(AND('Mapa final'!$Y$47="Baja",'Mapa final'!$AA$47="Mayor"),CONCATENATE("R7C",'Mapa final'!$O$47),"")</f>
        <v/>
      </c>
      <c r="AD42" s="259" t="str">
        <f>IF(AND('Mapa final'!$Y$48="Baja",'Mapa final'!$AA$48="Mayor"),CONCATENATE("R7C",'Mapa final'!$O$48),"")</f>
        <v/>
      </c>
      <c r="AE42" s="259" t="str">
        <f>IF(AND('Mapa final'!$Y$49="Baja",'Mapa final'!$AA$49="Mayor"),CONCATENATE("R7C",'Mapa final'!$O$49),"")</f>
        <v/>
      </c>
      <c r="AF42" s="259" t="str">
        <f>IF(AND('Mapa final'!$Y$50="Baja",'Mapa final'!$AA$50="Mayor"),CONCATENATE("R7C",'Mapa final'!$O$50),"")</f>
        <v/>
      </c>
      <c r="AG42" s="260" t="str">
        <f>IF(AND('Mapa final'!$Y$51="Baja",'Mapa final'!$AA$51="Mayor"),CONCATENATE("R7C",'Mapa final'!$O$51),"")</f>
        <v/>
      </c>
      <c r="AH42" s="261" t="str">
        <f>IF(AND('Mapa final'!$Y$46="Baja",'Mapa final'!$AA$46="Catastrófico"),CONCATENATE("R7C",'Mapa final'!$O$46),"")</f>
        <v/>
      </c>
      <c r="AI42" s="262" t="str">
        <f>IF(AND('Mapa final'!$Y$47="Baja",'Mapa final'!$AA$47="Catastrófico"),CONCATENATE("R7C",'Mapa final'!$O$47),"")</f>
        <v/>
      </c>
      <c r="AJ42" s="262" t="str">
        <f>IF(AND('Mapa final'!$Y$48="Baja",'Mapa final'!$AA$48="Catastrófico"),CONCATENATE("R7C",'Mapa final'!$O$48),"")</f>
        <v/>
      </c>
      <c r="AK42" s="262" t="str">
        <f>IF(AND('Mapa final'!$Y$49="Baja",'Mapa final'!$AA$49="Catastrófico"),CONCATENATE("R7C",'Mapa final'!$O$49),"")</f>
        <v/>
      </c>
      <c r="AL42" s="262" t="str">
        <f>IF(AND('Mapa final'!$Y$50="Baja",'Mapa final'!$AA$50="Catastrófico"),CONCATENATE("R7C",'Mapa final'!$O$50),"")</f>
        <v/>
      </c>
      <c r="AM42" s="263" t="str">
        <f>IF(AND('Mapa final'!$Y$51="Baja",'Mapa final'!$AA$51="Catastrófico"),CONCATENATE("R7C",'Mapa final'!$O$51),"")</f>
        <v/>
      </c>
      <c r="AN42" s="15"/>
      <c r="AO42" s="750"/>
      <c r="AP42" s="751"/>
      <c r="AQ42" s="751"/>
      <c r="AR42" s="751"/>
      <c r="AS42" s="751"/>
      <c r="AT42" s="75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05"/>
      <c r="C43" s="705"/>
      <c r="D43" s="706"/>
      <c r="E43" s="710"/>
      <c r="F43" s="711"/>
      <c r="G43" s="711"/>
      <c r="H43" s="711"/>
      <c r="I43" s="711"/>
      <c r="J43" s="282" t="str">
        <f>IF(AND('Mapa final'!$Y$52="Baja",'Mapa final'!$AA$52="Leve"),CONCATENATE("R8C",'Mapa final'!$O$52),"")</f>
        <v/>
      </c>
      <c r="K43" s="283" t="str">
        <f>IF(AND('Mapa final'!$Y$53="Baja",'Mapa final'!$AA$53="Leve"),CONCATENATE("R8C",'Mapa final'!$O$53),"")</f>
        <v/>
      </c>
      <c r="L43" s="283" t="str">
        <f>IF(AND('Mapa final'!$Y$54="Baja",'Mapa final'!$AA$54="Leve"),CONCATENATE("R8C",'Mapa final'!$O$54),"")</f>
        <v/>
      </c>
      <c r="M43" s="283" t="str">
        <f>IF(AND('Mapa final'!$Y$55="Baja",'Mapa final'!$AA$55="Leve"),CONCATENATE("R8C",'Mapa final'!$O$55),"")</f>
        <v/>
      </c>
      <c r="N43" s="283" t="str">
        <f>IF(AND('Mapa final'!$Y$56="Baja",'Mapa final'!$AA$56="Leve"),CONCATENATE("R8C",'Mapa final'!$O$56),"")</f>
        <v/>
      </c>
      <c r="O43" s="284" t="str">
        <f>IF(AND('Mapa final'!$Y$57="Baja",'Mapa final'!$AA$57="Leve"),CONCATENATE("R8C",'Mapa final'!$O$57),"")</f>
        <v/>
      </c>
      <c r="P43" s="273" t="str">
        <f>IF(AND('Mapa final'!$Y$52="Baja",'Mapa final'!$AA$52="Menor"),CONCATENATE("R8C",'Mapa final'!$O$52),"")</f>
        <v/>
      </c>
      <c r="Q43" s="274" t="str">
        <f>IF(AND('Mapa final'!$Y$53="Baja",'Mapa final'!$AA$53="Menor"),CONCATENATE("R8C",'Mapa final'!$O$53),"")</f>
        <v/>
      </c>
      <c r="R43" s="274" t="str">
        <f>IF(AND('Mapa final'!$Y$54="Baja",'Mapa final'!$AA$54="Menor"),CONCATENATE("R8C",'Mapa final'!$O$54),"")</f>
        <v/>
      </c>
      <c r="S43" s="274" t="str">
        <f>IF(AND('Mapa final'!$Y$55="Baja",'Mapa final'!$AA$55="Menor"),CONCATENATE("R8C",'Mapa final'!$O$55),"")</f>
        <v/>
      </c>
      <c r="T43" s="274" t="str">
        <f>IF(AND('Mapa final'!$Y$56="Baja",'Mapa final'!$AA$56="Menor"),CONCATENATE("R8C",'Mapa final'!$O$56),"")</f>
        <v/>
      </c>
      <c r="U43" s="275" t="str">
        <f>IF(AND('Mapa final'!$Y$57="Baja",'Mapa final'!$AA$57="Menor"),CONCATENATE("R8C",'Mapa final'!$O$57),"")</f>
        <v/>
      </c>
      <c r="V43" s="273" t="str">
        <f>IF(AND('Mapa final'!$Y$52="Baja",'Mapa final'!$AA$52="Moderado"),CONCATENATE("R8C",'Mapa final'!$O$52),"")</f>
        <v/>
      </c>
      <c r="W43" s="274" t="str">
        <f>IF(AND('Mapa final'!$Y$53="Baja",'Mapa final'!$AA$53="Moderado"),CONCATENATE("R8C",'Mapa final'!$O$53),"")</f>
        <v/>
      </c>
      <c r="X43" s="274" t="str">
        <f>IF(AND('Mapa final'!$Y$54="Baja",'Mapa final'!$AA$54="Moderado"),CONCATENATE("R8C",'Mapa final'!$O$54),"")</f>
        <v/>
      </c>
      <c r="Y43" s="274" t="str">
        <f>IF(AND('Mapa final'!$Y$55="Baja",'Mapa final'!$AA$55="Moderado"),CONCATENATE("R8C",'Mapa final'!$O$55),"")</f>
        <v/>
      </c>
      <c r="Z43" s="274" t="str">
        <f>IF(AND('Mapa final'!$Y$56="Baja",'Mapa final'!$AA$56="Moderado"),CONCATENATE("R8C",'Mapa final'!$O$56),"")</f>
        <v/>
      </c>
      <c r="AA43" s="275" t="str">
        <f>IF(AND('Mapa final'!$Y$57="Baja",'Mapa final'!$AA$57="Moderado"),CONCATENATE("R8C",'Mapa final'!$O$57),"")</f>
        <v/>
      </c>
      <c r="AB43" s="258" t="str">
        <f>IF(AND('Mapa final'!$Y$52="Baja",'Mapa final'!$AA$52="Mayor"),CONCATENATE("R8C",'Mapa final'!$O$52),"")</f>
        <v/>
      </c>
      <c r="AC43" s="259" t="str">
        <f>IF(AND('Mapa final'!$Y$53="Baja",'Mapa final'!$AA$53="Mayor"),CONCATENATE("R8C",'Mapa final'!$O$53),"")</f>
        <v/>
      </c>
      <c r="AD43" s="259" t="str">
        <f>IF(AND('Mapa final'!$Y$54="Baja",'Mapa final'!$AA$54="Mayor"),CONCATENATE("R8C",'Mapa final'!$O$54),"")</f>
        <v/>
      </c>
      <c r="AE43" s="259" t="str">
        <f>IF(AND('Mapa final'!$Y$55="Baja",'Mapa final'!$AA$55="Mayor"),CONCATENATE("R8C",'Mapa final'!$O$55),"")</f>
        <v/>
      </c>
      <c r="AF43" s="259" t="str">
        <f>IF(AND('Mapa final'!$Y$56="Baja",'Mapa final'!$AA$56="Mayor"),CONCATENATE("R8C",'Mapa final'!$O$56),"")</f>
        <v/>
      </c>
      <c r="AG43" s="260" t="str">
        <f>IF(AND('Mapa final'!$Y$57="Baja",'Mapa final'!$AA$57="Mayor"),CONCATENATE("R8C",'Mapa final'!$O$57),"")</f>
        <v/>
      </c>
      <c r="AH43" s="261" t="str">
        <f>IF(AND('Mapa final'!$Y$52="Baja",'Mapa final'!$AA$52="Catastrófico"),CONCATENATE("R8C",'Mapa final'!$O$52),"")</f>
        <v/>
      </c>
      <c r="AI43" s="262" t="str">
        <f>IF(AND('Mapa final'!$Y$53="Baja",'Mapa final'!$AA$53="Catastrófico"),CONCATENATE("R8C",'Mapa final'!$O$53),"")</f>
        <v/>
      </c>
      <c r="AJ43" s="262" t="str">
        <f>IF(AND('Mapa final'!$Y$54="Baja",'Mapa final'!$AA$54="Catastrófico"),CONCATENATE("R8C",'Mapa final'!$O$54),"")</f>
        <v/>
      </c>
      <c r="AK43" s="262" t="str">
        <f>IF(AND('Mapa final'!$Y$55="Baja",'Mapa final'!$AA$55="Catastrófico"),CONCATENATE("R8C",'Mapa final'!$O$55),"")</f>
        <v/>
      </c>
      <c r="AL43" s="262" t="str">
        <f>IF(AND('Mapa final'!$Y$56="Baja",'Mapa final'!$AA$56="Catastrófico"),CONCATENATE("R8C",'Mapa final'!$O$56),"")</f>
        <v/>
      </c>
      <c r="AM43" s="263" t="str">
        <f>IF(AND('Mapa final'!$Y$57="Baja",'Mapa final'!$AA$57="Catastrófico"),CONCATENATE("R8C",'Mapa final'!$O$57),"")</f>
        <v/>
      </c>
      <c r="AN43" s="15"/>
      <c r="AO43" s="750"/>
      <c r="AP43" s="751"/>
      <c r="AQ43" s="751"/>
      <c r="AR43" s="751"/>
      <c r="AS43" s="751"/>
      <c r="AT43" s="75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05"/>
      <c r="C44" s="705"/>
      <c r="D44" s="706"/>
      <c r="E44" s="710"/>
      <c r="F44" s="711"/>
      <c r="G44" s="711"/>
      <c r="H44" s="711"/>
      <c r="I44" s="711"/>
      <c r="J44" s="282" t="str">
        <f>IF(AND('Mapa final'!$Y$58="Baja",'Mapa final'!$AA$58="Leve"),CONCATENATE("R9C",'Mapa final'!$O$58),"")</f>
        <v/>
      </c>
      <c r="K44" s="283" t="str">
        <f>IF(AND('Mapa final'!$Y$59="Baja",'Mapa final'!$AA$59="Leve"),CONCATENATE("R9C",'Mapa final'!$O$59),"")</f>
        <v/>
      </c>
      <c r="L44" s="283" t="str">
        <f>IF(AND('Mapa final'!$Y$60="Baja",'Mapa final'!$AA$60="Leve"),CONCATENATE("R9C",'Mapa final'!$O$60),"")</f>
        <v/>
      </c>
      <c r="M44" s="283" t="str">
        <f>IF(AND('Mapa final'!$Y$61="Baja",'Mapa final'!$AA$61="Leve"),CONCATENATE("R9C",'Mapa final'!$O$61),"")</f>
        <v/>
      </c>
      <c r="N44" s="283" t="str">
        <f>IF(AND('Mapa final'!$Y$62="Baja",'Mapa final'!$AA$62="Leve"),CONCATENATE("R9C",'Mapa final'!$O$62),"")</f>
        <v/>
      </c>
      <c r="O44" s="284" t="str">
        <f>IF(AND('Mapa final'!$Y$63="Baja",'Mapa final'!$AA$63="Leve"),CONCATENATE("R9C",'Mapa final'!$O$63),"")</f>
        <v/>
      </c>
      <c r="P44" s="273" t="str">
        <f>IF(AND('Mapa final'!$Y$58="Baja",'Mapa final'!$AA$58="Menor"),CONCATENATE("R9C",'Mapa final'!$O$58),"")</f>
        <v/>
      </c>
      <c r="Q44" s="274" t="str">
        <f>IF(AND('Mapa final'!$Y$59="Baja",'Mapa final'!$AA$59="Menor"),CONCATENATE("R9C",'Mapa final'!$O$59),"")</f>
        <v/>
      </c>
      <c r="R44" s="274" t="str">
        <f>IF(AND('Mapa final'!$Y$60="Baja",'Mapa final'!$AA$60="Menor"),CONCATENATE("R9C",'Mapa final'!$O$60),"")</f>
        <v/>
      </c>
      <c r="S44" s="274" t="str">
        <f>IF(AND('Mapa final'!$Y$61="Baja",'Mapa final'!$AA$61="Menor"),CONCATENATE("R9C",'Mapa final'!$O$61),"")</f>
        <v/>
      </c>
      <c r="T44" s="274" t="str">
        <f>IF(AND('Mapa final'!$Y$62="Baja",'Mapa final'!$AA$62="Menor"),CONCATENATE("R9C",'Mapa final'!$O$62),"")</f>
        <v/>
      </c>
      <c r="U44" s="275" t="str">
        <f>IF(AND('Mapa final'!$Y$63="Baja",'Mapa final'!$AA$63="Menor"),CONCATENATE("R9C",'Mapa final'!$O$63),"")</f>
        <v/>
      </c>
      <c r="V44" s="273" t="str">
        <f>IF(AND('Mapa final'!$Y$58="Baja",'Mapa final'!$AA$58="Moderado"),CONCATENATE("R9C",'Mapa final'!$O$58),"")</f>
        <v/>
      </c>
      <c r="W44" s="274" t="str">
        <f>IF(AND('Mapa final'!$Y$59="Baja",'Mapa final'!$AA$59="Moderado"),CONCATENATE("R9C",'Mapa final'!$O$59),"")</f>
        <v/>
      </c>
      <c r="X44" s="274" t="str">
        <f>IF(AND('Mapa final'!$Y$60="Baja",'Mapa final'!$AA$60="Moderado"),CONCATENATE("R9C",'Mapa final'!$O$60),"")</f>
        <v/>
      </c>
      <c r="Y44" s="274" t="str">
        <f>IF(AND('Mapa final'!$Y$61="Baja",'Mapa final'!$AA$61="Moderado"),CONCATENATE("R9C",'Mapa final'!$O$61),"")</f>
        <v/>
      </c>
      <c r="Z44" s="274" t="str">
        <f>IF(AND('Mapa final'!$Y$62="Baja",'Mapa final'!$AA$62="Moderado"),CONCATENATE("R9C",'Mapa final'!$O$62),"")</f>
        <v/>
      </c>
      <c r="AA44" s="275" t="str">
        <f>IF(AND('Mapa final'!$Y$63="Baja",'Mapa final'!$AA$63="Moderado"),CONCATENATE("R9C",'Mapa final'!$O$63),"")</f>
        <v/>
      </c>
      <c r="AB44" s="258" t="str">
        <f>IF(AND('Mapa final'!$Y$58="Baja",'Mapa final'!$AA$58="Mayor"),CONCATENATE("R9C",'Mapa final'!$O$58),"")</f>
        <v/>
      </c>
      <c r="AC44" s="259" t="str">
        <f>IF(AND('Mapa final'!$Y$59="Baja",'Mapa final'!$AA$59="Mayor"),CONCATENATE("R9C",'Mapa final'!$O$59),"")</f>
        <v/>
      </c>
      <c r="AD44" s="259" t="str">
        <f>IF(AND('Mapa final'!$Y$60="Baja",'Mapa final'!$AA$60="Mayor"),CONCATENATE("R9C",'Mapa final'!$O$60),"")</f>
        <v/>
      </c>
      <c r="AE44" s="259" t="str">
        <f>IF(AND('Mapa final'!$Y$61="Baja",'Mapa final'!$AA$61="Mayor"),CONCATENATE("R9C",'Mapa final'!$O$61),"")</f>
        <v/>
      </c>
      <c r="AF44" s="259" t="str">
        <f>IF(AND('Mapa final'!$Y$62="Baja",'Mapa final'!$AA$62="Mayor"),CONCATENATE("R9C",'Mapa final'!$O$62),"")</f>
        <v/>
      </c>
      <c r="AG44" s="260" t="str">
        <f>IF(AND('Mapa final'!$Y$63="Baja",'Mapa final'!$AA$63="Mayor"),CONCATENATE("R9C",'Mapa final'!$O$63),"")</f>
        <v/>
      </c>
      <c r="AH44" s="261" t="str">
        <f>IF(AND('Mapa final'!$Y$58="Baja",'Mapa final'!$AA$58="Catastrófico"),CONCATENATE("R9C",'Mapa final'!$O$58),"")</f>
        <v/>
      </c>
      <c r="AI44" s="262" t="str">
        <f>IF(AND('Mapa final'!$Y$59="Baja",'Mapa final'!$AA$59="Catastrófico"),CONCATENATE("R9C",'Mapa final'!$O$59),"")</f>
        <v/>
      </c>
      <c r="AJ44" s="262" t="str">
        <f>IF(AND('Mapa final'!$Y$60="Baja",'Mapa final'!$AA$60="Catastrófico"),CONCATENATE("R9C",'Mapa final'!$O$60),"")</f>
        <v/>
      </c>
      <c r="AK44" s="262" t="str">
        <f>IF(AND('Mapa final'!$Y$61="Baja",'Mapa final'!$AA$61="Catastrófico"),CONCATENATE("R9C",'Mapa final'!$O$61),"")</f>
        <v/>
      </c>
      <c r="AL44" s="262" t="str">
        <f>IF(AND('Mapa final'!$Y$62="Baja",'Mapa final'!$AA$62="Catastrófico"),CONCATENATE("R9C",'Mapa final'!$O$62),"")</f>
        <v/>
      </c>
      <c r="AM44" s="263" t="str">
        <f>IF(AND('Mapa final'!$Y$63="Baja",'Mapa final'!$AA$63="Catastrófico"),CONCATENATE("R9C",'Mapa final'!$O$63),"")</f>
        <v/>
      </c>
      <c r="AN44" s="15"/>
      <c r="AO44" s="750"/>
      <c r="AP44" s="751"/>
      <c r="AQ44" s="751"/>
      <c r="AR44" s="751"/>
      <c r="AS44" s="751"/>
      <c r="AT44" s="75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05"/>
      <c r="C45" s="705"/>
      <c r="D45" s="706"/>
      <c r="E45" s="713"/>
      <c r="F45" s="714"/>
      <c r="G45" s="714"/>
      <c r="H45" s="714"/>
      <c r="I45" s="714"/>
      <c r="J45" s="285" t="str">
        <f>IF(AND('Mapa final'!$Y$64="Baja",'Mapa final'!$AA$64="Leve"),CONCATENATE("R10C",'Mapa final'!$O$64),"")</f>
        <v/>
      </c>
      <c r="K45" s="286" t="str">
        <f>IF(AND('Mapa final'!$Y$65="Baja",'Mapa final'!$AA$65="Leve"),CONCATENATE("R10C",'Mapa final'!$O$65),"")</f>
        <v/>
      </c>
      <c r="L45" s="286" t="str">
        <f>IF(AND('Mapa final'!$Y$66="Baja",'Mapa final'!$AA$66="Leve"),CONCATENATE("R10C",'Mapa final'!$O$66),"")</f>
        <v/>
      </c>
      <c r="M45" s="286" t="str">
        <f>IF(AND('Mapa final'!$Y$67="Baja",'Mapa final'!$AA$67="Leve"),CONCATENATE("R10C",'Mapa final'!$O$67),"")</f>
        <v/>
      </c>
      <c r="N45" s="286" t="str">
        <f>IF(AND('Mapa final'!$Y$68="Baja",'Mapa final'!$AA$68="Leve"),CONCATENATE("R10C",'Mapa final'!$O$68),"")</f>
        <v/>
      </c>
      <c r="O45" s="287" t="str">
        <f>IF(AND('Mapa final'!$Y$69="Baja",'Mapa final'!$AA$69="Leve"),CONCATENATE("R10C",'Mapa final'!$O$69),"")</f>
        <v/>
      </c>
      <c r="P45" s="273" t="str">
        <f>IF(AND('Mapa final'!$Y$64="Baja",'Mapa final'!$AA$64="Menor"),CONCATENATE("R10C",'Mapa final'!$O$64),"")</f>
        <v/>
      </c>
      <c r="Q45" s="274" t="str">
        <f>IF(AND('Mapa final'!$Y$65="Baja",'Mapa final'!$AA$65="Menor"),CONCATENATE("R10C",'Mapa final'!$O$65),"")</f>
        <v/>
      </c>
      <c r="R45" s="274" t="str">
        <f>IF(AND('Mapa final'!$Y$66="Baja",'Mapa final'!$AA$66="Menor"),CONCATENATE("R10C",'Mapa final'!$O$66),"")</f>
        <v/>
      </c>
      <c r="S45" s="274" t="str">
        <f>IF(AND('Mapa final'!$Y$67="Baja",'Mapa final'!$AA$67="Menor"),CONCATENATE("R10C",'Mapa final'!$O$67),"")</f>
        <v/>
      </c>
      <c r="T45" s="274" t="str">
        <f>IF(AND('Mapa final'!$Y$68="Baja",'Mapa final'!$AA$68="Menor"),CONCATENATE("R10C",'Mapa final'!$O$68),"")</f>
        <v/>
      </c>
      <c r="U45" s="275" t="str">
        <f>IF(AND('Mapa final'!$Y$69="Baja",'Mapa final'!$AA$69="Menor"),CONCATENATE("R10C",'Mapa final'!$O$69),"")</f>
        <v/>
      </c>
      <c r="V45" s="276" t="str">
        <f>IF(AND('Mapa final'!$Y$64="Baja",'Mapa final'!$AA$64="Moderado"),CONCATENATE("R10C",'Mapa final'!$O$64),"")</f>
        <v/>
      </c>
      <c r="W45" s="277" t="str">
        <f>IF(AND('Mapa final'!$Y$65="Baja",'Mapa final'!$AA$65="Moderado"),CONCATENATE("R10C",'Mapa final'!$O$65),"")</f>
        <v/>
      </c>
      <c r="X45" s="277" t="str">
        <f>IF(AND('Mapa final'!$Y$66="Baja",'Mapa final'!$AA$66="Moderado"),CONCATENATE("R10C",'Mapa final'!$O$66),"")</f>
        <v/>
      </c>
      <c r="Y45" s="277" t="str">
        <f>IF(AND('Mapa final'!$Y$67="Baja",'Mapa final'!$AA$67="Moderado"),CONCATENATE("R10C",'Mapa final'!$O$67),"")</f>
        <v/>
      </c>
      <c r="Z45" s="277" t="str">
        <f>IF(AND('Mapa final'!$Y$68="Baja",'Mapa final'!$AA$68="Moderado"),CONCATENATE("R10C",'Mapa final'!$O$68),"")</f>
        <v/>
      </c>
      <c r="AA45" s="278" t="str">
        <f>IF(AND('Mapa final'!$Y$69="Baja",'Mapa final'!$AA$69="Moderado"),CONCATENATE("R10C",'Mapa final'!$O$69),"")</f>
        <v/>
      </c>
      <c r="AB45" s="264" t="str">
        <f>IF(AND('Mapa final'!$Y$64="Baja",'Mapa final'!$AA$64="Mayor"),CONCATENATE("R10C",'Mapa final'!$O$64),"")</f>
        <v/>
      </c>
      <c r="AC45" s="265" t="str">
        <f>IF(AND('Mapa final'!$Y$65="Baja",'Mapa final'!$AA$65="Mayor"),CONCATENATE("R10C",'Mapa final'!$O$65),"")</f>
        <v/>
      </c>
      <c r="AD45" s="265" t="str">
        <f>IF(AND('Mapa final'!$Y$66="Baja",'Mapa final'!$AA$66="Mayor"),CONCATENATE("R10C",'Mapa final'!$O$66),"")</f>
        <v/>
      </c>
      <c r="AE45" s="265" t="str">
        <f>IF(AND('Mapa final'!$Y$67="Baja",'Mapa final'!$AA$67="Mayor"),CONCATENATE("R10C",'Mapa final'!$O$67),"")</f>
        <v/>
      </c>
      <c r="AF45" s="265" t="str">
        <f>IF(AND('Mapa final'!$Y$68="Baja",'Mapa final'!$AA$68="Mayor"),CONCATENATE("R10C",'Mapa final'!$O$68),"")</f>
        <v/>
      </c>
      <c r="AG45" s="266" t="str">
        <f>IF(AND('Mapa final'!$Y$69="Baja",'Mapa final'!$AA$69="Mayor"),CONCATENATE("R10C",'Mapa final'!$O$69),"")</f>
        <v/>
      </c>
      <c r="AH45" s="267" t="str">
        <f>IF(AND('Mapa final'!$Y$64="Baja",'Mapa final'!$AA$64="Catastrófico"),CONCATENATE("R10C",'Mapa final'!$O$64),"")</f>
        <v/>
      </c>
      <c r="AI45" s="268" t="str">
        <f>IF(AND('Mapa final'!$Y$65="Baja",'Mapa final'!$AA$65="Catastrófico"),CONCATENATE("R10C",'Mapa final'!$O$65),"")</f>
        <v/>
      </c>
      <c r="AJ45" s="268" t="str">
        <f>IF(AND('Mapa final'!$Y$66="Baja",'Mapa final'!$AA$66="Catastrófico"),CONCATENATE("R10C",'Mapa final'!$O$66),"")</f>
        <v/>
      </c>
      <c r="AK45" s="268" t="str">
        <f>IF(AND('Mapa final'!$Y$67="Baja",'Mapa final'!$AA$67="Catastrófico"),CONCATENATE("R10C",'Mapa final'!$O$67),"")</f>
        <v/>
      </c>
      <c r="AL45" s="268" t="str">
        <f>IF(AND('Mapa final'!$Y$68="Baja",'Mapa final'!$AA$68="Catastrófico"),CONCATENATE("R10C",'Mapa final'!$O$68),"")</f>
        <v/>
      </c>
      <c r="AM45" s="269" t="str">
        <f>IF(AND('Mapa final'!$Y$69="Baja",'Mapa final'!$AA$69="Catastrófico"),CONCATENATE("R10C",'Mapa final'!$O$69),"")</f>
        <v/>
      </c>
      <c r="AN45" s="15"/>
      <c r="AO45" s="753"/>
      <c r="AP45" s="754"/>
      <c r="AQ45" s="754"/>
      <c r="AR45" s="754"/>
      <c r="AS45" s="754"/>
      <c r="AT45" s="755"/>
    </row>
    <row r="46" spans="1:80" ht="23.25" x14ac:dyDescent="0.35">
      <c r="A46" s="15"/>
      <c r="B46" s="705"/>
      <c r="C46" s="705"/>
      <c r="D46" s="706"/>
      <c r="E46" s="707" t="s">
        <v>568</v>
      </c>
      <c r="F46" s="708"/>
      <c r="G46" s="708"/>
      <c r="H46" s="708"/>
      <c r="I46" s="709"/>
      <c r="J46" s="279" t="str">
        <f>IF(AND('Mapa final'!$Y$10="Muy Baja",'Mapa final'!$AA$10="Leve"),CONCATENATE("R1C",'Mapa final'!$O$10),"")</f>
        <v/>
      </c>
      <c r="K46" s="280" t="str">
        <f>IF(AND('Mapa final'!$Y$11="Muy Baja",'Mapa final'!$AA$11="Leve"),CONCATENATE("R1C",'Mapa final'!$O$11),"")</f>
        <v/>
      </c>
      <c r="L46" s="280" t="str">
        <f>IF(AND('Mapa final'!$Y$12="Muy Baja",'Mapa final'!$AA$12="Leve"),CONCATENATE("R1C",'Mapa final'!$O$12),"")</f>
        <v/>
      </c>
      <c r="M46" s="280" t="str">
        <f>IF(AND('Mapa final'!$Y$13="Muy Baja",'Mapa final'!$AA$13="Leve"),CONCATENATE("R1C",'Mapa final'!$O$13),"")</f>
        <v/>
      </c>
      <c r="N46" s="280" t="str">
        <f>IF(AND('Mapa final'!$Y$14="Muy Baja",'Mapa final'!$AA$14="Leve"),CONCATENATE("R1C",'Mapa final'!$O$14),"")</f>
        <v/>
      </c>
      <c r="O46" s="281" t="str">
        <f>IF(AND('Mapa final'!$Y$15="Muy Baja",'Mapa final'!$AA$15="Leve"),CONCATENATE("R1C",'Mapa final'!$O$15),"")</f>
        <v/>
      </c>
      <c r="P46" s="279" t="str">
        <f>IF(AND('Mapa final'!$Y$10="Muy Baja",'Mapa final'!$AA$10="Menor"),CONCATENATE("R1C",'Mapa final'!$O$10),"")</f>
        <v/>
      </c>
      <c r="Q46" s="280" t="str">
        <f>IF(AND('Mapa final'!$Y$11="Muy Baja",'Mapa final'!$AA$11="Menor"),CONCATENATE("R1C",'Mapa final'!$O$11),"")</f>
        <v/>
      </c>
      <c r="R46" s="280" t="str">
        <f>IF(AND('Mapa final'!$Y$12="Muy Baja",'Mapa final'!$AA$12="Menor"),CONCATENATE("R1C",'Mapa final'!$O$12),"")</f>
        <v/>
      </c>
      <c r="S46" s="280" t="str">
        <f>IF(AND('Mapa final'!$Y$13="Muy Baja",'Mapa final'!$AA$13="Menor"),CONCATENATE("R1C",'Mapa final'!$O$13),"")</f>
        <v/>
      </c>
      <c r="T46" s="280" t="str">
        <f>IF(AND('Mapa final'!$Y$14="Muy Baja",'Mapa final'!$AA$14="Menor"),CONCATENATE("R1C",'Mapa final'!$O$14),"")</f>
        <v/>
      </c>
      <c r="U46" s="281" t="str">
        <f>IF(AND('Mapa final'!$Y$15="Muy Baja",'Mapa final'!$AA$15="Menor"),CONCATENATE("R1C",'Mapa final'!$O$15),"")</f>
        <v/>
      </c>
      <c r="V46" s="270" t="str">
        <f>IF(AND('Mapa final'!$Y$10="Muy Baja",'Mapa final'!$AA$10="Moderado"),CONCATENATE("R1C",'Mapa final'!$O$10),"")</f>
        <v/>
      </c>
      <c r="W46" s="288" t="str">
        <f>IF(AND('Mapa final'!$Y$11="Muy Baja",'Mapa final'!$AA$11="Moderado"),CONCATENATE("R1C",'Mapa final'!$O$11),"")</f>
        <v/>
      </c>
      <c r="X46" s="271" t="str">
        <f>IF(AND('Mapa final'!$Y$12="Muy Baja",'Mapa final'!$AA$12="Moderado"),CONCATENATE("R1C",'Mapa final'!$O$12),"")</f>
        <v/>
      </c>
      <c r="Y46" s="271" t="str">
        <f>IF(AND('Mapa final'!$Y$13="Muy Baja",'Mapa final'!$AA$13="Moderado"),CONCATENATE("R1C",'Mapa final'!$O$13),"")</f>
        <v/>
      </c>
      <c r="Z46" s="271" t="str">
        <f>IF(AND('Mapa final'!$Y$14="Muy Baja",'Mapa final'!$AA$14="Moderado"),CONCATENATE("R1C",'Mapa final'!$O$14),"")</f>
        <v/>
      </c>
      <c r="AA46" s="272" t="str">
        <f>IF(AND('Mapa final'!$Y$15="Muy Baja",'Mapa final'!$AA$15="Moderado"),CONCATENATE("R1C",'Mapa final'!$O$15),"")</f>
        <v/>
      </c>
      <c r="AB46" s="252" t="str">
        <f>IF(AND('Mapa final'!$Y$10="Muy Baja",'Mapa final'!$AA$10="Mayor"),CONCATENATE("R1C",'Mapa final'!$O$10),"")</f>
        <v/>
      </c>
      <c r="AC46" s="253" t="str">
        <f>IF(AND('Mapa final'!$Y$11="Muy Baja",'Mapa final'!$AA$11="Mayor"),CONCATENATE("R1C",'Mapa final'!$O$11),"")</f>
        <v/>
      </c>
      <c r="AD46" s="253" t="str">
        <f>IF(AND('Mapa final'!$Y$12="Muy Baja",'Mapa final'!$AA$12="Mayor"),CONCATENATE("R1C",'Mapa final'!$O$12),"")</f>
        <v/>
      </c>
      <c r="AE46" s="253" t="str">
        <f>IF(AND('Mapa final'!$Y$13="Muy Baja",'Mapa final'!$AA$13="Mayor"),CONCATENATE("R1C",'Mapa final'!$O$13),"")</f>
        <v/>
      </c>
      <c r="AF46" s="253" t="str">
        <f>IF(AND('Mapa final'!$Y$14="Muy Baja",'Mapa final'!$AA$14="Mayor"),CONCATENATE("R1C",'Mapa final'!$O$14),"")</f>
        <v/>
      </c>
      <c r="AG46" s="254" t="str">
        <f>IF(AND('Mapa final'!$Y$15="Muy Baja",'Mapa final'!$AA$15="Mayor"),CONCATENATE("R1C",'Mapa final'!$O$15),"")</f>
        <v/>
      </c>
      <c r="AH46" s="255" t="str">
        <f>IF(AND('Mapa final'!$Y$10="Muy Baja",'Mapa final'!$AA$10="Catastrófico"),CONCATENATE("R1C",'Mapa final'!$O$10),"")</f>
        <v/>
      </c>
      <c r="AI46" s="256" t="str">
        <f>IF(AND('Mapa final'!$Y$11="Muy Baja",'Mapa final'!$AA$11="Catastrófico"),CONCATENATE("R1C",'Mapa final'!$O$11),"")</f>
        <v/>
      </c>
      <c r="AJ46" s="256" t="str">
        <f>IF(AND('Mapa final'!$Y$12="Muy Baja",'Mapa final'!$AA$12="Catastrófico"),CONCATENATE("R1C",'Mapa final'!$O$12),"")</f>
        <v/>
      </c>
      <c r="AK46" s="256" t="str">
        <f>IF(AND('Mapa final'!$Y$13="Muy Baja",'Mapa final'!$AA$13="Catastrófico"),CONCATENATE("R1C",'Mapa final'!$O$13),"")</f>
        <v/>
      </c>
      <c r="AL46" s="256" t="str">
        <f>IF(AND('Mapa final'!$Y$14="Muy Baja",'Mapa final'!$AA$14="Catastrófico"),CONCATENATE("R1C",'Mapa final'!$O$14),"")</f>
        <v/>
      </c>
      <c r="AM46" s="25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05"/>
      <c r="C47" s="705"/>
      <c r="D47" s="706"/>
      <c r="E47" s="728"/>
      <c r="F47" s="711"/>
      <c r="G47" s="711"/>
      <c r="H47" s="711"/>
      <c r="I47" s="712"/>
      <c r="J47" s="282" t="str">
        <f>IF(AND('Mapa final'!$Y$16="Muy Baja",'Mapa final'!$AA$16="Leve"),CONCATENATE("R2C",'Mapa final'!$O$16),"")</f>
        <v/>
      </c>
      <c r="K47" s="283" t="str">
        <f>IF(AND('Mapa final'!$Y$17="Muy Baja",'Mapa final'!$AA$17="Leve"),CONCATENATE("R2C",'Mapa final'!$O$17),"")</f>
        <v/>
      </c>
      <c r="L47" s="283" t="str">
        <f>IF(AND('Mapa final'!$Y$18="Muy Baja",'Mapa final'!$AA$18="Leve"),CONCATENATE("R2C",'Mapa final'!$O$18),"")</f>
        <v/>
      </c>
      <c r="M47" s="283" t="str">
        <f>IF(AND('Mapa final'!$Y$19="Muy Baja",'Mapa final'!$AA$19="Leve"),CONCATENATE("R2C",'Mapa final'!$O$19),"")</f>
        <v/>
      </c>
      <c r="N47" s="283" t="str">
        <f>IF(AND('Mapa final'!$Y$20="Muy Baja",'Mapa final'!$AA$20="Leve"),CONCATENATE("R2C",'Mapa final'!$O$20),"")</f>
        <v/>
      </c>
      <c r="O47" s="284" t="str">
        <f>IF(AND('Mapa final'!$Y$21="Muy Baja",'Mapa final'!$AA$21="Leve"),CONCATENATE("R2C",'Mapa final'!$O$21),"")</f>
        <v/>
      </c>
      <c r="P47" s="282" t="str">
        <f>IF(AND('Mapa final'!$Y$16="Muy Baja",'Mapa final'!$AA$16="Menor"),CONCATENATE("R2C",'Mapa final'!$O$16),"")</f>
        <v/>
      </c>
      <c r="Q47" s="283" t="str">
        <f>IF(AND('Mapa final'!$Y$17="Muy Baja",'Mapa final'!$AA$17="Menor"),CONCATENATE("R2C",'Mapa final'!$O$17),"")</f>
        <v/>
      </c>
      <c r="R47" s="283" t="str">
        <f>IF(AND('Mapa final'!$Y$18="Muy Baja",'Mapa final'!$AA$18="Menor"),CONCATENATE("R2C",'Mapa final'!$O$18),"")</f>
        <v/>
      </c>
      <c r="S47" s="283" t="str">
        <f>IF(AND('Mapa final'!$Y$19="Muy Baja",'Mapa final'!$AA$19="Menor"),CONCATENATE("R2C",'Mapa final'!$O$19),"")</f>
        <v/>
      </c>
      <c r="T47" s="283" t="str">
        <f>IF(AND('Mapa final'!$Y$20="Muy Baja",'Mapa final'!$AA$20="Menor"),CONCATENATE("R2C",'Mapa final'!$O$20),"")</f>
        <v/>
      </c>
      <c r="U47" s="284" t="str">
        <f>IF(AND('Mapa final'!$Y$21="Muy Baja",'Mapa final'!$AA$21="Menor"),CONCATENATE("R2C",'Mapa final'!$O$21),"")</f>
        <v/>
      </c>
      <c r="V47" s="273" t="str">
        <f>IF(AND('Mapa final'!$Y$16="Muy Baja",'Mapa final'!$AA$16="Moderado"),CONCATENATE("R2C",'Mapa final'!$O$16),"")</f>
        <v/>
      </c>
      <c r="W47" s="274" t="str">
        <f>IF(AND('Mapa final'!$Y$17="Muy Baja",'Mapa final'!$AA$17="Moderado"),CONCATENATE("R2C",'Mapa final'!$O$17),"")</f>
        <v/>
      </c>
      <c r="X47" s="274" t="str">
        <f>IF(AND('Mapa final'!$Y$18="Muy Baja",'Mapa final'!$AA$18="Moderado"),CONCATENATE("R2C",'Mapa final'!$O$18),"")</f>
        <v/>
      </c>
      <c r="Y47" s="274" t="str">
        <f>IF(AND('Mapa final'!$Y$19="Muy Baja",'Mapa final'!$AA$19="Moderado"),CONCATENATE("R2C",'Mapa final'!$O$19),"")</f>
        <v/>
      </c>
      <c r="Z47" s="274" t="str">
        <f>IF(AND('Mapa final'!$Y$20="Muy Baja",'Mapa final'!$AA$20="Moderado"),CONCATENATE("R2C",'Mapa final'!$O$20),"")</f>
        <v/>
      </c>
      <c r="AA47" s="275" t="str">
        <f>IF(AND('Mapa final'!$Y$21="Muy Baja",'Mapa final'!$AA$21="Moderado"),CONCATENATE("R2C",'Mapa final'!$O$21),"")</f>
        <v/>
      </c>
      <c r="AB47" s="258" t="str">
        <f>IF(AND('Mapa final'!$Y$16="Muy Baja",'Mapa final'!$AA$16="Mayor"),CONCATENATE("R2C",'Mapa final'!$O$16),"")</f>
        <v/>
      </c>
      <c r="AC47" s="259" t="str">
        <f>IF(AND('Mapa final'!$Y$17="Muy Baja",'Mapa final'!$AA$17="Mayor"),CONCATENATE("R2C",'Mapa final'!$O$17),"")</f>
        <v/>
      </c>
      <c r="AD47" s="259" t="str">
        <f>IF(AND('Mapa final'!$Y$18="Muy Baja",'Mapa final'!$AA$18="Mayor"),CONCATENATE("R2C",'Mapa final'!$O$18),"")</f>
        <v/>
      </c>
      <c r="AE47" s="259" t="str">
        <f>IF(AND('Mapa final'!$Y$19="Muy Baja",'Mapa final'!$AA$19="Mayor"),CONCATENATE("R2C",'Mapa final'!$O$19),"")</f>
        <v/>
      </c>
      <c r="AF47" s="259" t="str">
        <f>IF(AND('Mapa final'!$Y$20="Muy Baja",'Mapa final'!$AA$20="Mayor"),CONCATENATE("R2C",'Mapa final'!$O$20),"")</f>
        <v/>
      </c>
      <c r="AG47" s="260" t="str">
        <f>IF(AND('Mapa final'!$Y$21="Muy Baja",'Mapa final'!$AA$21="Mayor"),CONCATENATE("R2C",'Mapa final'!$O$21),"")</f>
        <v/>
      </c>
      <c r="AH47" s="261" t="str">
        <f>IF(AND('Mapa final'!$Y$16="Muy Baja",'Mapa final'!$AA$16="Catastrófico"),CONCATENATE("R2C",'Mapa final'!$O$16),"")</f>
        <v/>
      </c>
      <c r="AI47" s="262" t="str">
        <f>IF(AND('Mapa final'!$Y$17="Muy Baja",'Mapa final'!$AA$17="Catastrófico"),CONCATENATE("R2C",'Mapa final'!$O$17),"")</f>
        <v/>
      </c>
      <c r="AJ47" s="262" t="str">
        <f>IF(AND('Mapa final'!$Y$18="Muy Baja",'Mapa final'!$AA$18="Catastrófico"),CONCATENATE("R2C",'Mapa final'!$O$18),"")</f>
        <v/>
      </c>
      <c r="AK47" s="262" t="str">
        <f>IF(AND('Mapa final'!$Y$19="Muy Baja",'Mapa final'!$AA$19="Catastrófico"),CONCATENATE("R2C",'Mapa final'!$O$19),"")</f>
        <v/>
      </c>
      <c r="AL47" s="262" t="str">
        <f>IF(AND('Mapa final'!$Y$20="Muy Baja",'Mapa final'!$AA$20="Catastrófico"),CONCATENATE("R2C",'Mapa final'!$O$20),"")</f>
        <v/>
      </c>
      <c r="AM47" s="26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05"/>
      <c r="C48" s="705"/>
      <c r="D48" s="706"/>
      <c r="E48" s="728"/>
      <c r="F48" s="711"/>
      <c r="G48" s="711"/>
      <c r="H48" s="711"/>
      <c r="I48" s="712"/>
      <c r="J48" s="282" t="str">
        <f>IF(AND('Mapa final'!$Y$22="Muy Baja",'Mapa final'!$AA$22="Leve"),CONCATENATE("R3C",'Mapa final'!$O$22),"")</f>
        <v/>
      </c>
      <c r="K48" s="283" t="str">
        <f>IF(AND('Mapa final'!$Y$23="Muy Baja",'Mapa final'!$AA$23="Leve"),CONCATENATE("R3C",'Mapa final'!$O$23),"")</f>
        <v/>
      </c>
      <c r="L48" s="283" t="str">
        <f>IF(AND('Mapa final'!$Y$24="Muy Baja",'Mapa final'!$AA$24="Leve"),CONCATENATE("R3C",'Mapa final'!$O$24),"")</f>
        <v/>
      </c>
      <c r="M48" s="283" t="str">
        <f>IF(AND('Mapa final'!$Y$25="Muy Baja",'Mapa final'!$AA$25="Leve"),CONCATENATE("R3C",'Mapa final'!$O$25),"")</f>
        <v/>
      </c>
      <c r="N48" s="283" t="str">
        <f>IF(AND('Mapa final'!$Y$26="Muy Baja",'Mapa final'!$AA$26="Leve"),CONCATENATE("R3C",'Mapa final'!$O$26),"")</f>
        <v/>
      </c>
      <c r="O48" s="284" t="str">
        <f>IF(AND('Mapa final'!$Y$27="Muy Baja",'Mapa final'!$AA$27="Leve"),CONCATENATE("R3C",'Mapa final'!$O$27),"")</f>
        <v/>
      </c>
      <c r="P48" s="282" t="str">
        <f>IF(AND('Mapa final'!$Y$22="Muy Baja",'Mapa final'!$AA$22="Menor"),CONCATENATE("R3C",'Mapa final'!$O$22),"")</f>
        <v/>
      </c>
      <c r="Q48" s="283" t="str">
        <f>IF(AND('Mapa final'!$Y$23="Muy Baja",'Mapa final'!$AA$23="Menor"),CONCATENATE("R3C",'Mapa final'!$O$23),"")</f>
        <v/>
      </c>
      <c r="R48" s="283" t="str">
        <f>IF(AND('Mapa final'!$Y$24="Muy Baja",'Mapa final'!$AA$24="Menor"),CONCATENATE("R3C",'Mapa final'!$O$24),"")</f>
        <v/>
      </c>
      <c r="S48" s="283" t="str">
        <f>IF(AND('Mapa final'!$Y$25="Muy Baja",'Mapa final'!$AA$25="Menor"),CONCATENATE("R3C",'Mapa final'!$O$25),"")</f>
        <v/>
      </c>
      <c r="T48" s="283" t="str">
        <f>IF(AND('Mapa final'!$Y$26="Muy Baja",'Mapa final'!$AA$26="Menor"),CONCATENATE("R3C",'Mapa final'!$O$26),"")</f>
        <v/>
      </c>
      <c r="U48" s="284" t="str">
        <f>IF(AND('Mapa final'!$Y$27="Muy Baja",'Mapa final'!$AA$27="Menor"),CONCATENATE("R3C",'Mapa final'!$O$27),"")</f>
        <v/>
      </c>
      <c r="V48" s="273" t="str">
        <f>IF(AND('Mapa final'!$Y$22="Muy Baja",'Mapa final'!$AA$22="Moderado"),CONCATENATE("R3C",'Mapa final'!$O$22),"")</f>
        <v/>
      </c>
      <c r="W48" s="274" t="str">
        <f>IF(AND('Mapa final'!$Y$23="Muy Baja",'Mapa final'!$AA$23="Moderado"),CONCATENATE("R3C",'Mapa final'!$O$23),"")</f>
        <v/>
      </c>
      <c r="X48" s="274" t="str">
        <f>IF(AND('Mapa final'!$Y$24="Muy Baja",'Mapa final'!$AA$24="Moderado"),CONCATENATE("R3C",'Mapa final'!$O$24),"")</f>
        <v/>
      </c>
      <c r="Y48" s="274" t="str">
        <f>IF(AND('Mapa final'!$Y$25="Muy Baja",'Mapa final'!$AA$25="Moderado"),CONCATENATE("R3C",'Mapa final'!$O$25),"")</f>
        <v/>
      </c>
      <c r="Z48" s="274" t="str">
        <f>IF(AND('Mapa final'!$Y$26="Muy Baja",'Mapa final'!$AA$26="Moderado"),CONCATENATE("R3C",'Mapa final'!$O$26),"")</f>
        <v/>
      </c>
      <c r="AA48" s="275" t="str">
        <f>IF(AND('Mapa final'!$Y$27="Muy Baja",'Mapa final'!$AA$27="Moderado"),CONCATENATE("R3C",'Mapa final'!$O$27),"")</f>
        <v/>
      </c>
      <c r="AB48" s="258" t="str">
        <f>IF(AND('Mapa final'!$Y$22="Muy Baja",'Mapa final'!$AA$22="Mayor"),CONCATENATE("R3C",'Mapa final'!$O$22),"")</f>
        <v/>
      </c>
      <c r="AC48" s="259" t="str">
        <f>IF(AND('Mapa final'!$Y$23="Muy Baja",'Mapa final'!$AA$23="Mayor"),CONCATENATE("R3C",'Mapa final'!$O$23),"")</f>
        <v/>
      </c>
      <c r="AD48" s="259" t="str">
        <f>IF(AND('Mapa final'!$Y$24="Muy Baja",'Mapa final'!$AA$24="Mayor"),CONCATENATE("R3C",'Mapa final'!$O$24),"")</f>
        <v/>
      </c>
      <c r="AE48" s="259" t="str">
        <f>IF(AND('Mapa final'!$Y$25="Muy Baja",'Mapa final'!$AA$25="Mayor"),CONCATENATE("R3C",'Mapa final'!$O$25),"")</f>
        <v/>
      </c>
      <c r="AF48" s="259" t="str">
        <f>IF(AND('Mapa final'!$Y$26="Muy Baja",'Mapa final'!$AA$26="Mayor"),CONCATENATE("R3C",'Mapa final'!$O$26),"")</f>
        <v/>
      </c>
      <c r="AG48" s="260" t="str">
        <f>IF(AND('Mapa final'!$Y$27="Muy Baja",'Mapa final'!$AA$27="Mayor"),CONCATENATE("R3C",'Mapa final'!$O$27),"")</f>
        <v/>
      </c>
      <c r="AH48" s="261" t="str">
        <f>IF(AND('Mapa final'!$Y$22="Muy Baja",'Mapa final'!$AA$22="Catastrófico"),CONCATENATE("R3C",'Mapa final'!$O$22),"")</f>
        <v/>
      </c>
      <c r="AI48" s="262" t="str">
        <f>IF(AND('Mapa final'!$Y$23="Muy Baja",'Mapa final'!$AA$23="Catastrófico"),CONCATENATE("R3C",'Mapa final'!$O$23),"")</f>
        <v/>
      </c>
      <c r="AJ48" s="262" t="str">
        <f>IF(AND('Mapa final'!$Y$24="Muy Baja",'Mapa final'!$AA$24="Catastrófico"),CONCATENATE("R3C",'Mapa final'!$O$24),"")</f>
        <v/>
      </c>
      <c r="AK48" s="262" t="str">
        <f>IF(AND('Mapa final'!$Y$25="Muy Baja",'Mapa final'!$AA$25="Catastrófico"),CONCATENATE("R3C",'Mapa final'!$O$25),"")</f>
        <v/>
      </c>
      <c r="AL48" s="262" t="str">
        <f>IF(AND('Mapa final'!$Y$26="Muy Baja",'Mapa final'!$AA$26="Catastrófico"),CONCATENATE("R3C",'Mapa final'!$O$26),"")</f>
        <v/>
      </c>
      <c r="AM48" s="26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05"/>
      <c r="C49" s="705"/>
      <c r="D49" s="706"/>
      <c r="E49" s="710"/>
      <c r="F49" s="711"/>
      <c r="G49" s="711"/>
      <c r="H49" s="711"/>
      <c r="I49" s="712"/>
      <c r="J49" s="282" t="str">
        <f>IF(AND('Mapa final'!$Y$28="Muy Baja",'Mapa final'!$AA$28="Leve"),CONCATENATE("R4C",'Mapa final'!$O$28),"")</f>
        <v/>
      </c>
      <c r="K49" s="283" t="str">
        <f>IF(AND('Mapa final'!$Y$29="Muy Baja",'Mapa final'!$AA$29="Leve"),CONCATENATE("R4C",'Mapa final'!$O$29),"")</f>
        <v/>
      </c>
      <c r="L49" s="283" t="str">
        <f>IF(AND('Mapa final'!$Y$30="Muy Baja",'Mapa final'!$AA$30="Leve"),CONCATENATE("R4C",'Mapa final'!$O$30),"")</f>
        <v/>
      </c>
      <c r="M49" s="283" t="str">
        <f>IF(AND('Mapa final'!$Y$31="Muy Baja",'Mapa final'!$AA$31="Leve"),CONCATENATE("R4C",'Mapa final'!$O$31),"")</f>
        <v/>
      </c>
      <c r="N49" s="283" t="str">
        <f>IF(AND('Mapa final'!$Y$32="Muy Baja",'Mapa final'!$AA$32="Leve"),CONCATENATE("R4C",'Mapa final'!$O$32),"")</f>
        <v/>
      </c>
      <c r="O49" s="284" t="str">
        <f>IF(AND('Mapa final'!$Y$33="Muy Baja",'Mapa final'!$AA$33="Leve"),CONCATENATE("R4C",'Mapa final'!$O$33),"")</f>
        <v/>
      </c>
      <c r="P49" s="282" t="str">
        <f>IF(AND('Mapa final'!$Y$28="Muy Baja",'Mapa final'!$AA$28="Menor"),CONCATENATE("R4C",'Mapa final'!$O$28),"")</f>
        <v/>
      </c>
      <c r="Q49" s="283" t="str">
        <f>IF(AND('Mapa final'!$Y$29="Muy Baja",'Mapa final'!$AA$29="Menor"),CONCATENATE("R4C",'Mapa final'!$O$29),"")</f>
        <v/>
      </c>
      <c r="R49" s="283" t="str">
        <f>IF(AND('Mapa final'!$Y$30="Muy Baja",'Mapa final'!$AA$30="Menor"),CONCATENATE("R4C",'Mapa final'!$O$30),"")</f>
        <v/>
      </c>
      <c r="S49" s="283" t="str">
        <f>IF(AND('Mapa final'!$Y$31="Muy Baja",'Mapa final'!$AA$31="Menor"),CONCATENATE("R4C",'Mapa final'!$O$31),"")</f>
        <v/>
      </c>
      <c r="T49" s="283" t="str">
        <f>IF(AND('Mapa final'!$Y$32="Muy Baja",'Mapa final'!$AA$32="Menor"),CONCATENATE("R4C",'Mapa final'!$O$32),"")</f>
        <v/>
      </c>
      <c r="U49" s="284" t="str">
        <f>IF(AND('Mapa final'!$Y$33="Muy Baja",'Mapa final'!$AA$33="Menor"),CONCATENATE("R4C",'Mapa final'!$O$33),"")</f>
        <v/>
      </c>
      <c r="V49" s="273" t="str">
        <f>IF(AND('Mapa final'!$Y$28="Muy Baja",'Mapa final'!$AA$28="Moderado"),CONCATENATE("R4C",'Mapa final'!$O$28),"")</f>
        <v/>
      </c>
      <c r="W49" s="274" t="str">
        <f>IF(AND('Mapa final'!$Y$29="Muy Baja",'Mapa final'!$AA$29="Moderado"),CONCATENATE("R4C",'Mapa final'!$O$29),"")</f>
        <v/>
      </c>
      <c r="X49" s="274" t="str">
        <f>IF(AND('Mapa final'!$Y$30="Muy Baja",'Mapa final'!$AA$30="Moderado"),CONCATENATE("R4C",'Mapa final'!$O$30),"")</f>
        <v/>
      </c>
      <c r="Y49" s="274" t="str">
        <f>IF(AND('Mapa final'!$Y$31="Muy Baja",'Mapa final'!$AA$31="Moderado"),CONCATENATE("R4C",'Mapa final'!$O$31),"")</f>
        <v/>
      </c>
      <c r="Z49" s="274" t="str">
        <f>IF(AND('Mapa final'!$Y$32="Muy Baja",'Mapa final'!$AA$32="Moderado"),CONCATENATE("R4C",'Mapa final'!$O$32),"")</f>
        <v/>
      </c>
      <c r="AA49" s="275" t="str">
        <f>IF(AND('Mapa final'!$Y$33="Muy Baja",'Mapa final'!$AA$33="Moderado"),CONCATENATE("R4C",'Mapa final'!$O$33),"")</f>
        <v/>
      </c>
      <c r="AB49" s="258" t="str">
        <f>IF(AND('Mapa final'!$Y$28="Muy Baja",'Mapa final'!$AA$28="Mayor"),CONCATENATE("R4C",'Mapa final'!$O$28),"")</f>
        <v/>
      </c>
      <c r="AC49" s="259" t="str">
        <f>IF(AND('Mapa final'!$Y$29="Muy Baja",'Mapa final'!$AA$29="Mayor"),CONCATENATE("R4C",'Mapa final'!$O$29),"")</f>
        <v/>
      </c>
      <c r="AD49" s="259" t="str">
        <f>IF(AND('Mapa final'!$Y$30="Muy Baja",'Mapa final'!$AA$30="Mayor"),CONCATENATE("R4C",'Mapa final'!$O$30),"")</f>
        <v/>
      </c>
      <c r="AE49" s="259" t="str">
        <f>IF(AND('Mapa final'!$Y$31="Muy Baja",'Mapa final'!$AA$31="Mayor"),CONCATENATE("R4C",'Mapa final'!$O$31),"")</f>
        <v/>
      </c>
      <c r="AF49" s="259" t="str">
        <f>IF(AND('Mapa final'!$Y$32="Muy Baja",'Mapa final'!$AA$32="Mayor"),CONCATENATE("R4C",'Mapa final'!$O$32),"")</f>
        <v/>
      </c>
      <c r="AG49" s="260" t="str">
        <f>IF(AND('Mapa final'!$Y$33="Muy Baja",'Mapa final'!$AA$33="Mayor"),CONCATENATE("R4C",'Mapa final'!$O$33),"")</f>
        <v/>
      </c>
      <c r="AH49" s="261" t="str">
        <f>IF(AND('Mapa final'!$Y$28="Muy Baja",'Mapa final'!$AA$28="Catastrófico"),CONCATENATE("R4C",'Mapa final'!$O$28),"")</f>
        <v/>
      </c>
      <c r="AI49" s="262" t="str">
        <f>IF(AND('Mapa final'!$Y$29="Muy Baja",'Mapa final'!$AA$29="Catastrófico"),CONCATENATE("R4C",'Mapa final'!$O$29),"")</f>
        <v/>
      </c>
      <c r="AJ49" s="262" t="str">
        <f>IF(AND('Mapa final'!$Y$30="Muy Baja",'Mapa final'!$AA$30="Catastrófico"),CONCATENATE("R4C",'Mapa final'!$O$30),"")</f>
        <v/>
      </c>
      <c r="AK49" s="262" t="str">
        <f>IF(AND('Mapa final'!$Y$31="Muy Baja",'Mapa final'!$AA$31="Catastrófico"),CONCATENATE("R4C",'Mapa final'!$O$31),"")</f>
        <v/>
      </c>
      <c r="AL49" s="262" t="str">
        <f>IF(AND('Mapa final'!$Y$32="Muy Baja",'Mapa final'!$AA$32="Catastrófico"),CONCATENATE("R4C",'Mapa final'!$O$32),"")</f>
        <v/>
      </c>
      <c r="AM49" s="26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05"/>
      <c r="C50" s="705"/>
      <c r="D50" s="706"/>
      <c r="E50" s="710"/>
      <c r="F50" s="711"/>
      <c r="G50" s="711"/>
      <c r="H50" s="711"/>
      <c r="I50" s="712"/>
      <c r="J50" s="282" t="str">
        <f>IF(AND('Mapa final'!$Y$34="Muy Baja",'Mapa final'!$AA$34="Leve"),CONCATENATE("R5C",'Mapa final'!$O$34),"")</f>
        <v/>
      </c>
      <c r="K50" s="283" t="str">
        <f>IF(AND('Mapa final'!$Y$35="Muy Baja",'Mapa final'!$AA$35="Leve"),CONCATENATE("R5C",'Mapa final'!$O$35),"")</f>
        <v/>
      </c>
      <c r="L50" s="283" t="str">
        <f>IF(AND('Mapa final'!$Y$36="Muy Baja",'Mapa final'!$AA$36="Leve"),CONCATENATE("R5C",'Mapa final'!$O$36),"")</f>
        <v/>
      </c>
      <c r="M50" s="283" t="str">
        <f>IF(AND('Mapa final'!$Y$37="Muy Baja",'Mapa final'!$AA$37="Leve"),CONCATENATE("R5C",'Mapa final'!$O$37),"")</f>
        <v/>
      </c>
      <c r="N50" s="283" t="str">
        <f>IF(AND('Mapa final'!$Y$38="Muy Baja",'Mapa final'!$AA$38="Leve"),CONCATENATE("R5C",'Mapa final'!$O$38),"")</f>
        <v/>
      </c>
      <c r="O50" s="284" t="str">
        <f>IF(AND('Mapa final'!$Y$39="Muy Baja",'Mapa final'!$AA$39="Leve"),CONCATENATE("R5C",'Mapa final'!$O$39),"")</f>
        <v/>
      </c>
      <c r="P50" s="282" t="str">
        <f>IF(AND('Mapa final'!$Y$34="Muy Baja",'Mapa final'!$AA$34="Menor"),CONCATENATE("R5C",'Mapa final'!$O$34),"")</f>
        <v/>
      </c>
      <c r="Q50" s="283" t="str">
        <f>IF(AND('Mapa final'!$Y$35="Muy Baja",'Mapa final'!$AA$35="Menor"),CONCATENATE("R5C",'Mapa final'!$O$35),"")</f>
        <v/>
      </c>
      <c r="R50" s="283" t="str">
        <f>IF(AND('Mapa final'!$Y$36="Muy Baja",'Mapa final'!$AA$36="Menor"),CONCATENATE("R5C",'Mapa final'!$O$36),"")</f>
        <v/>
      </c>
      <c r="S50" s="283" t="str">
        <f>IF(AND('Mapa final'!$Y$37="Muy Baja",'Mapa final'!$AA$37="Menor"),CONCATENATE("R5C",'Mapa final'!$O$37),"")</f>
        <v/>
      </c>
      <c r="T50" s="283" t="str">
        <f>IF(AND('Mapa final'!$Y$38="Muy Baja",'Mapa final'!$AA$38="Menor"),CONCATENATE("R5C",'Mapa final'!$O$38),"")</f>
        <v/>
      </c>
      <c r="U50" s="284" t="str">
        <f>IF(AND('Mapa final'!$Y$39="Muy Baja",'Mapa final'!$AA$39="Menor"),CONCATENATE("R5C",'Mapa final'!$O$39),"")</f>
        <v/>
      </c>
      <c r="V50" s="273" t="str">
        <f>IF(AND('Mapa final'!$Y$34="Muy Baja",'Mapa final'!$AA$34="Moderado"),CONCATENATE("R5C",'Mapa final'!$O$34),"")</f>
        <v/>
      </c>
      <c r="W50" s="274" t="str">
        <f>IF(AND('Mapa final'!$Y$35="Muy Baja",'Mapa final'!$AA$35="Moderado"),CONCATENATE("R5C",'Mapa final'!$O$35),"")</f>
        <v/>
      </c>
      <c r="X50" s="274" t="str">
        <f>IF(AND('Mapa final'!$Y$36="Muy Baja",'Mapa final'!$AA$36="Moderado"),CONCATENATE("R5C",'Mapa final'!$O$36),"")</f>
        <v/>
      </c>
      <c r="Y50" s="274" t="str">
        <f>IF(AND('Mapa final'!$Y$37="Muy Baja",'Mapa final'!$AA$37="Moderado"),CONCATENATE("R5C",'Mapa final'!$O$37),"")</f>
        <v/>
      </c>
      <c r="Z50" s="274" t="str">
        <f>IF(AND('Mapa final'!$Y$38="Muy Baja",'Mapa final'!$AA$38="Moderado"),CONCATENATE("R5C",'Mapa final'!$O$38),"")</f>
        <v/>
      </c>
      <c r="AA50" s="275" t="str">
        <f>IF(AND('Mapa final'!$Y$39="Muy Baja",'Mapa final'!$AA$39="Moderado"),CONCATENATE("R5C",'Mapa final'!$O$39),"")</f>
        <v/>
      </c>
      <c r="AB50" s="258" t="str">
        <f>IF(AND('Mapa final'!$Y$34="Muy Baja",'Mapa final'!$AA$34="Mayor"),CONCATENATE("R5C",'Mapa final'!$O$34),"")</f>
        <v/>
      </c>
      <c r="AC50" s="259" t="str">
        <f>IF(AND('Mapa final'!$Y$35="Muy Baja",'Mapa final'!$AA$35="Mayor"),CONCATENATE("R5C",'Mapa final'!$O$35),"")</f>
        <v/>
      </c>
      <c r="AD50" s="259" t="str">
        <f>IF(AND('Mapa final'!$Y$36="Muy Baja",'Mapa final'!$AA$36="Mayor"),CONCATENATE("R5C",'Mapa final'!$O$36),"")</f>
        <v/>
      </c>
      <c r="AE50" s="259" t="str">
        <f>IF(AND('Mapa final'!$Y$37="Muy Baja",'Mapa final'!$AA$37="Mayor"),CONCATENATE("R5C",'Mapa final'!$O$37),"")</f>
        <v/>
      </c>
      <c r="AF50" s="259" t="str">
        <f>IF(AND('Mapa final'!$Y$38="Muy Baja",'Mapa final'!$AA$38="Mayor"),CONCATENATE("R5C",'Mapa final'!$O$38),"")</f>
        <v/>
      </c>
      <c r="AG50" s="260" t="str">
        <f>IF(AND('Mapa final'!$Y$39="Muy Baja",'Mapa final'!$AA$39="Mayor"),CONCATENATE("R5C",'Mapa final'!$O$39),"")</f>
        <v/>
      </c>
      <c r="AH50" s="261" t="str">
        <f>IF(AND('Mapa final'!$Y$34="Muy Baja",'Mapa final'!$AA$34="Catastrófico"),CONCATENATE("R5C",'Mapa final'!$O$34),"")</f>
        <v/>
      </c>
      <c r="AI50" s="262" t="str">
        <f>IF(AND('Mapa final'!$Y$35="Muy Baja",'Mapa final'!$AA$35="Catastrófico"),CONCATENATE("R5C",'Mapa final'!$O$35),"")</f>
        <v/>
      </c>
      <c r="AJ50" s="262" t="str">
        <f>IF(AND('Mapa final'!$Y$36="Muy Baja",'Mapa final'!$AA$36="Catastrófico"),CONCATENATE("R5C",'Mapa final'!$O$36),"")</f>
        <v/>
      </c>
      <c r="AK50" s="262" t="str">
        <f>IF(AND('Mapa final'!$Y$37="Muy Baja",'Mapa final'!$AA$37="Catastrófico"),CONCATENATE("R5C",'Mapa final'!$O$37),"")</f>
        <v/>
      </c>
      <c r="AL50" s="262" t="str">
        <f>IF(AND('Mapa final'!$Y$38="Muy Baja",'Mapa final'!$AA$38="Catastrófico"),CONCATENATE("R5C",'Mapa final'!$O$38),"")</f>
        <v/>
      </c>
      <c r="AM50" s="26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05"/>
      <c r="C51" s="705"/>
      <c r="D51" s="706"/>
      <c r="E51" s="710"/>
      <c r="F51" s="711"/>
      <c r="G51" s="711"/>
      <c r="H51" s="711"/>
      <c r="I51" s="712"/>
      <c r="J51" s="282" t="str">
        <f>IF(AND('Mapa final'!$Y$40="Muy Baja",'Mapa final'!$AA$40="Leve"),CONCATENATE("R6C",'Mapa final'!$O$40),"")</f>
        <v/>
      </c>
      <c r="K51" s="283" t="str">
        <f>IF(AND('Mapa final'!$Y$41="Muy Baja",'Mapa final'!$AA$41="Leve"),CONCATENATE("R6C",'Mapa final'!$O$41),"")</f>
        <v/>
      </c>
      <c r="L51" s="283" t="str">
        <f>IF(AND('Mapa final'!$Y$42="Muy Baja",'Mapa final'!$AA$42="Leve"),CONCATENATE("R6C",'Mapa final'!$O$42),"")</f>
        <v/>
      </c>
      <c r="M51" s="283" t="str">
        <f>IF(AND('Mapa final'!$Y$43="Muy Baja",'Mapa final'!$AA$43="Leve"),CONCATENATE("R6C",'Mapa final'!$O$43),"")</f>
        <v/>
      </c>
      <c r="N51" s="283" t="str">
        <f>IF(AND('Mapa final'!$Y$44="Muy Baja",'Mapa final'!$AA$44="Leve"),CONCATENATE("R6C",'Mapa final'!$O$44),"")</f>
        <v/>
      </c>
      <c r="O51" s="284" t="str">
        <f>IF(AND('Mapa final'!$Y$45="Muy Baja",'Mapa final'!$AA$45="Leve"),CONCATENATE("R6C",'Mapa final'!$O$45),"")</f>
        <v/>
      </c>
      <c r="P51" s="282" t="str">
        <f>IF(AND('Mapa final'!$Y$40="Muy Baja",'Mapa final'!$AA$40="Menor"),CONCATENATE("R6C",'Mapa final'!$O$40),"")</f>
        <v/>
      </c>
      <c r="Q51" s="283" t="str">
        <f>IF(AND('Mapa final'!$Y$41="Muy Baja",'Mapa final'!$AA$41="Menor"),CONCATENATE("R6C",'Mapa final'!$O$41),"")</f>
        <v/>
      </c>
      <c r="R51" s="283" t="str">
        <f>IF(AND('Mapa final'!$Y$42="Muy Baja",'Mapa final'!$AA$42="Menor"),CONCATENATE("R6C",'Mapa final'!$O$42),"")</f>
        <v/>
      </c>
      <c r="S51" s="283" t="str">
        <f>IF(AND('Mapa final'!$Y$43="Muy Baja",'Mapa final'!$AA$43="Menor"),CONCATENATE("R6C",'Mapa final'!$O$43),"")</f>
        <v/>
      </c>
      <c r="T51" s="283" t="str">
        <f>IF(AND('Mapa final'!$Y$44="Muy Baja",'Mapa final'!$AA$44="Menor"),CONCATENATE("R6C",'Mapa final'!$O$44),"")</f>
        <v/>
      </c>
      <c r="U51" s="284" t="str">
        <f>IF(AND('Mapa final'!$Y$45="Muy Baja",'Mapa final'!$AA$45="Menor"),CONCATENATE("R6C",'Mapa final'!$O$45),"")</f>
        <v/>
      </c>
      <c r="V51" s="273" t="str">
        <f>IF(AND('Mapa final'!$Y$40="Muy Baja",'Mapa final'!$AA$40="Moderado"),CONCATENATE("R6C",'Mapa final'!$O$40),"")</f>
        <v/>
      </c>
      <c r="W51" s="274" t="str">
        <f>IF(AND('Mapa final'!$Y$41="Muy Baja",'Mapa final'!$AA$41="Moderado"),CONCATENATE("R6C",'Mapa final'!$O$41),"")</f>
        <v/>
      </c>
      <c r="X51" s="274" t="str">
        <f>IF(AND('Mapa final'!$Y$42="Muy Baja",'Mapa final'!$AA$42="Moderado"),CONCATENATE("R6C",'Mapa final'!$O$42),"")</f>
        <v/>
      </c>
      <c r="Y51" s="274" t="str">
        <f>IF(AND('Mapa final'!$Y$43="Muy Baja",'Mapa final'!$AA$43="Moderado"),CONCATENATE("R6C",'Mapa final'!$O$43),"")</f>
        <v/>
      </c>
      <c r="Z51" s="274" t="str">
        <f>IF(AND('Mapa final'!$Y$44="Muy Baja",'Mapa final'!$AA$44="Moderado"),CONCATENATE("R6C",'Mapa final'!$O$44),"")</f>
        <v/>
      </c>
      <c r="AA51" s="275" t="str">
        <f>IF(AND('Mapa final'!$Y$45="Muy Baja",'Mapa final'!$AA$45="Moderado"),CONCATENATE("R6C",'Mapa final'!$O$45),"")</f>
        <v/>
      </c>
      <c r="AB51" s="258" t="str">
        <f>IF(AND('Mapa final'!$Y$40="Muy Baja",'Mapa final'!$AA$40="Mayor"),CONCATENATE("R6C",'Mapa final'!$O$40),"")</f>
        <v/>
      </c>
      <c r="AC51" s="259" t="str">
        <f>IF(AND('Mapa final'!$Y$41="Muy Baja",'Mapa final'!$AA$41="Mayor"),CONCATENATE("R6C",'Mapa final'!$O$41),"")</f>
        <v/>
      </c>
      <c r="AD51" s="259" t="str">
        <f>IF(AND('Mapa final'!$Y$42="Muy Baja",'Mapa final'!$AA$42="Mayor"),CONCATENATE("R6C",'Mapa final'!$O$42),"")</f>
        <v/>
      </c>
      <c r="AE51" s="259" t="str">
        <f>IF(AND('Mapa final'!$Y$43="Muy Baja",'Mapa final'!$AA$43="Mayor"),CONCATENATE("R6C",'Mapa final'!$O$43),"")</f>
        <v/>
      </c>
      <c r="AF51" s="259" t="str">
        <f>IF(AND('Mapa final'!$Y$44="Muy Baja",'Mapa final'!$AA$44="Mayor"),CONCATENATE("R6C",'Mapa final'!$O$44),"")</f>
        <v/>
      </c>
      <c r="AG51" s="260" t="str">
        <f>IF(AND('Mapa final'!$Y$45="Muy Baja",'Mapa final'!$AA$45="Mayor"),CONCATENATE("R6C",'Mapa final'!$O$45),"")</f>
        <v/>
      </c>
      <c r="AH51" s="261" t="str">
        <f>IF(AND('Mapa final'!$Y$40="Muy Baja",'Mapa final'!$AA$40="Catastrófico"),CONCATENATE("R6C",'Mapa final'!$O$40),"")</f>
        <v/>
      </c>
      <c r="AI51" s="262" t="str">
        <f>IF(AND('Mapa final'!$Y$41="Muy Baja",'Mapa final'!$AA$41="Catastrófico"),CONCATENATE("R6C",'Mapa final'!$O$41),"")</f>
        <v/>
      </c>
      <c r="AJ51" s="262" t="str">
        <f>IF(AND('Mapa final'!$Y$42="Muy Baja",'Mapa final'!$AA$42="Catastrófico"),CONCATENATE("R6C",'Mapa final'!$O$42),"")</f>
        <v/>
      </c>
      <c r="AK51" s="262" t="str">
        <f>IF(AND('Mapa final'!$Y$43="Muy Baja",'Mapa final'!$AA$43="Catastrófico"),CONCATENATE("R6C",'Mapa final'!$O$43),"")</f>
        <v/>
      </c>
      <c r="AL51" s="262" t="str">
        <f>IF(AND('Mapa final'!$Y$44="Muy Baja",'Mapa final'!$AA$44="Catastrófico"),CONCATENATE("R6C",'Mapa final'!$O$44),"")</f>
        <v/>
      </c>
      <c r="AM51" s="26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05"/>
      <c r="C52" s="705"/>
      <c r="D52" s="706"/>
      <c r="E52" s="710"/>
      <c r="F52" s="711"/>
      <c r="G52" s="711"/>
      <c r="H52" s="711"/>
      <c r="I52" s="712"/>
      <c r="J52" s="282" t="str">
        <f>IF(AND('Mapa final'!$Y$46="Muy Baja",'Mapa final'!$AA$46="Leve"),CONCATENATE("R7C",'Mapa final'!$O$46),"")</f>
        <v/>
      </c>
      <c r="K52" s="283" t="str">
        <f>IF(AND('Mapa final'!$Y$47="Muy Baja",'Mapa final'!$AA$47="Leve"),CONCATENATE("R7C",'Mapa final'!$O$47),"")</f>
        <v/>
      </c>
      <c r="L52" s="283" t="str">
        <f>IF(AND('Mapa final'!$Y$48="Muy Baja",'Mapa final'!$AA$48="Leve"),CONCATENATE("R7C",'Mapa final'!$O$48),"")</f>
        <v/>
      </c>
      <c r="M52" s="283" t="str">
        <f>IF(AND('Mapa final'!$Y$49="Muy Baja",'Mapa final'!$AA$49="Leve"),CONCATENATE("R7C",'Mapa final'!$O$49),"")</f>
        <v/>
      </c>
      <c r="N52" s="283" t="str">
        <f>IF(AND('Mapa final'!$Y$50="Muy Baja",'Mapa final'!$AA$50="Leve"),CONCATENATE("R7C",'Mapa final'!$O$50),"")</f>
        <v/>
      </c>
      <c r="O52" s="284" t="str">
        <f>IF(AND('Mapa final'!$Y$51="Muy Baja",'Mapa final'!$AA$51="Leve"),CONCATENATE("R7C",'Mapa final'!$O$51),"")</f>
        <v/>
      </c>
      <c r="P52" s="282" t="str">
        <f>IF(AND('Mapa final'!$Y$46="Muy Baja",'Mapa final'!$AA$46="Menor"),CONCATENATE("R7C",'Mapa final'!$O$46),"")</f>
        <v/>
      </c>
      <c r="Q52" s="283" t="str">
        <f>IF(AND('Mapa final'!$Y$47="Muy Baja",'Mapa final'!$AA$47="Menor"),CONCATENATE("R7C",'Mapa final'!$O$47),"")</f>
        <v/>
      </c>
      <c r="R52" s="283" t="str">
        <f>IF(AND('Mapa final'!$Y$48="Muy Baja",'Mapa final'!$AA$48="Menor"),CONCATENATE("R7C",'Mapa final'!$O$48),"")</f>
        <v/>
      </c>
      <c r="S52" s="283" t="str">
        <f>IF(AND('Mapa final'!$Y$49="Muy Baja",'Mapa final'!$AA$49="Menor"),CONCATENATE("R7C",'Mapa final'!$O$49),"")</f>
        <v/>
      </c>
      <c r="T52" s="283" t="str">
        <f>IF(AND('Mapa final'!$Y$50="Muy Baja",'Mapa final'!$AA$50="Menor"),CONCATENATE("R7C",'Mapa final'!$O$50),"")</f>
        <v/>
      </c>
      <c r="U52" s="284" t="str">
        <f>IF(AND('Mapa final'!$Y$51="Muy Baja",'Mapa final'!$AA$51="Menor"),CONCATENATE("R7C",'Mapa final'!$O$51),"")</f>
        <v/>
      </c>
      <c r="V52" s="273" t="str">
        <f>IF(AND('Mapa final'!$Y$46="Muy Baja",'Mapa final'!$AA$46="Moderado"),CONCATENATE("R7C",'Mapa final'!$O$46),"")</f>
        <v/>
      </c>
      <c r="W52" s="274" t="str">
        <f>IF(AND('Mapa final'!$Y$47="Muy Baja",'Mapa final'!$AA$47="Moderado"),CONCATENATE("R7C",'Mapa final'!$O$47),"")</f>
        <v/>
      </c>
      <c r="X52" s="274" t="str">
        <f>IF(AND('Mapa final'!$Y$48="Muy Baja",'Mapa final'!$AA$48="Moderado"),CONCATENATE("R7C",'Mapa final'!$O$48),"")</f>
        <v/>
      </c>
      <c r="Y52" s="274" t="str">
        <f>IF(AND('Mapa final'!$Y$49="Muy Baja",'Mapa final'!$AA$49="Moderado"),CONCATENATE("R7C",'Mapa final'!$O$49),"")</f>
        <v/>
      </c>
      <c r="Z52" s="274" t="str">
        <f>IF(AND('Mapa final'!$Y$50="Muy Baja",'Mapa final'!$AA$50="Moderado"),CONCATENATE("R7C",'Mapa final'!$O$50),"")</f>
        <v/>
      </c>
      <c r="AA52" s="275" t="str">
        <f>IF(AND('Mapa final'!$Y$51="Muy Baja",'Mapa final'!$AA$51="Moderado"),CONCATENATE("R7C",'Mapa final'!$O$51),"")</f>
        <v/>
      </c>
      <c r="AB52" s="258" t="str">
        <f>IF(AND('Mapa final'!$Y$46="Muy Baja",'Mapa final'!$AA$46="Mayor"),CONCATENATE("R7C",'Mapa final'!$O$46),"")</f>
        <v/>
      </c>
      <c r="AC52" s="259" t="str">
        <f>IF(AND('Mapa final'!$Y$47="Muy Baja",'Mapa final'!$AA$47="Mayor"),CONCATENATE("R7C",'Mapa final'!$O$47),"")</f>
        <v/>
      </c>
      <c r="AD52" s="259" t="str">
        <f>IF(AND('Mapa final'!$Y$48="Muy Baja",'Mapa final'!$AA$48="Mayor"),CONCATENATE("R7C",'Mapa final'!$O$48),"")</f>
        <v/>
      </c>
      <c r="AE52" s="259" t="str">
        <f>IF(AND('Mapa final'!$Y$49="Muy Baja",'Mapa final'!$AA$49="Mayor"),CONCATENATE("R7C",'Mapa final'!$O$49),"")</f>
        <v/>
      </c>
      <c r="AF52" s="259" t="str">
        <f>IF(AND('Mapa final'!$Y$50="Muy Baja",'Mapa final'!$AA$50="Mayor"),CONCATENATE("R7C",'Mapa final'!$O$50),"")</f>
        <v/>
      </c>
      <c r="AG52" s="260" t="str">
        <f>IF(AND('Mapa final'!$Y$51="Muy Baja",'Mapa final'!$AA$51="Mayor"),CONCATENATE("R7C",'Mapa final'!$O$51),"")</f>
        <v/>
      </c>
      <c r="AH52" s="261" t="str">
        <f>IF(AND('Mapa final'!$Y$46="Muy Baja",'Mapa final'!$AA$46="Catastrófico"),CONCATENATE("R7C",'Mapa final'!$O$46),"")</f>
        <v/>
      </c>
      <c r="AI52" s="262" t="str">
        <f>IF(AND('Mapa final'!$Y$47="Muy Baja",'Mapa final'!$AA$47="Catastrófico"),CONCATENATE("R7C",'Mapa final'!$O$47),"")</f>
        <v/>
      </c>
      <c r="AJ52" s="262" t="str">
        <f>IF(AND('Mapa final'!$Y$48="Muy Baja",'Mapa final'!$AA$48="Catastrófico"),CONCATENATE("R7C",'Mapa final'!$O$48),"")</f>
        <v/>
      </c>
      <c r="AK52" s="262" t="str">
        <f>IF(AND('Mapa final'!$Y$49="Muy Baja",'Mapa final'!$AA$49="Catastrófico"),CONCATENATE("R7C",'Mapa final'!$O$49),"")</f>
        <v/>
      </c>
      <c r="AL52" s="262" t="str">
        <f>IF(AND('Mapa final'!$Y$50="Muy Baja",'Mapa final'!$AA$50="Catastrófico"),CONCATENATE("R7C",'Mapa final'!$O$50),"")</f>
        <v/>
      </c>
      <c r="AM52" s="26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05"/>
      <c r="C53" s="705"/>
      <c r="D53" s="706"/>
      <c r="E53" s="710"/>
      <c r="F53" s="711"/>
      <c r="G53" s="711"/>
      <c r="H53" s="711"/>
      <c r="I53" s="712"/>
      <c r="J53" s="282" t="str">
        <f>IF(AND('Mapa final'!$Y$52="Muy Baja",'Mapa final'!$AA$52="Leve"),CONCATENATE("R8C",'Mapa final'!$O$52),"")</f>
        <v/>
      </c>
      <c r="K53" s="283" t="str">
        <f>IF(AND('Mapa final'!$Y$53="Muy Baja",'Mapa final'!$AA$53="Leve"),CONCATENATE("R8C",'Mapa final'!$O$53),"")</f>
        <v/>
      </c>
      <c r="L53" s="283" t="str">
        <f>IF(AND('Mapa final'!$Y$54="Muy Baja",'Mapa final'!$AA$54="Leve"),CONCATENATE("R8C",'Mapa final'!$O$54),"")</f>
        <v/>
      </c>
      <c r="M53" s="283" t="str">
        <f>IF(AND('Mapa final'!$Y$55="Muy Baja",'Mapa final'!$AA$55="Leve"),CONCATENATE("R8C",'Mapa final'!$O$55),"")</f>
        <v/>
      </c>
      <c r="N53" s="283" t="str">
        <f>IF(AND('Mapa final'!$Y$56="Muy Baja",'Mapa final'!$AA$56="Leve"),CONCATENATE("R8C",'Mapa final'!$O$56),"")</f>
        <v/>
      </c>
      <c r="O53" s="284" t="str">
        <f>IF(AND('Mapa final'!$Y$57="Muy Baja",'Mapa final'!$AA$57="Leve"),CONCATENATE("R8C",'Mapa final'!$O$57),"")</f>
        <v/>
      </c>
      <c r="P53" s="282" t="str">
        <f>IF(AND('Mapa final'!$Y$52="Muy Baja",'Mapa final'!$AA$52="Menor"),CONCATENATE("R8C",'Mapa final'!$O$52),"")</f>
        <v/>
      </c>
      <c r="Q53" s="283" t="str">
        <f>IF(AND('Mapa final'!$Y$53="Muy Baja",'Mapa final'!$AA$53="Menor"),CONCATENATE("R8C",'Mapa final'!$O$53),"")</f>
        <v/>
      </c>
      <c r="R53" s="283" t="str">
        <f>IF(AND('Mapa final'!$Y$54="Muy Baja",'Mapa final'!$AA$54="Menor"),CONCATENATE("R8C",'Mapa final'!$O$54),"")</f>
        <v/>
      </c>
      <c r="S53" s="283" t="str">
        <f>IF(AND('Mapa final'!$Y$55="Muy Baja",'Mapa final'!$AA$55="Menor"),CONCATENATE("R8C",'Mapa final'!$O$55),"")</f>
        <v/>
      </c>
      <c r="T53" s="283" t="str">
        <f>IF(AND('Mapa final'!$Y$56="Muy Baja",'Mapa final'!$AA$56="Menor"),CONCATENATE("R8C",'Mapa final'!$O$56),"")</f>
        <v/>
      </c>
      <c r="U53" s="284" t="str">
        <f>IF(AND('Mapa final'!$Y$57="Muy Baja",'Mapa final'!$AA$57="Menor"),CONCATENATE("R8C",'Mapa final'!$O$57),"")</f>
        <v/>
      </c>
      <c r="V53" s="273" t="str">
        <f>IF(AND('Mapa final'!$Y$52="Muy Baja",'Mapa final'!$AA$52="Moderado"),CONCATENATE("R8C",'Mapa final'!$O$52),"")</f>
        <v/>
      </c>
      <c r="W53" s="274" t="str">
        <f>IF(AND('Mapa final'!$Y$53="Muy Baja",'Mapa final'!$AA$53="Moderado"),CONCATENATE("R8C",'Mapa final'!$O$53),"")</f>
        <v/>
      </c>
      <c r="X53" s="274" t="str">
        <f>IF(AND('Mapa final'!$Y$54="Muy Baja",'Mapa final'!$AA$54="Moderado"),CONCATENATE("R8C",'Mapa final'!$O$54),"")</f>
        <v/>
      </c>
      <c r="Y53" s="274" t="str">
        <f>IF(AND('Mapa final'!$Y$55="Muy Baja",'Mapa final'!$AA$55="Moderado"),CONCATENATE("R8C",'Mapa final'!$O$55),"")</f>
        <v/>
      </c>
      <c r="Z53" s="274" t="str">
        <f>IF(AND('Mapa final'!$Y$56="Muy Baja",'Mapa final'!$AA$56="Moderado"),CONCATENATE("R8C",'Mapa final'!$O$56),"")</f>
        <v/>
      </c>
      <c r="AA53" s="275" t="str">
        <f>IF(AND('Mapa final'!$Y$57="Muy Baja",'Mapa final'!$AA$57="Moderado"),CONCATENATE("R8C",'Mapa final'!$O$57),"")</f>
        <v/>
      </c>
      <c r="AB53" s="258" t="str">
        <f>IF(AND('Mapa final'!$Y$52="Muy Baja",'Mapa final'!$AA$52="Mayor"),CONCATENATE("R8C",'Mapa final'!$O$52),"")</f>
        <v/>
      </c>
      <c r="AC53" s="259" t="str">
        <f>IF(AND('Mapa final'!$Y$53="Muy Baja",'Mapa final'!$AA$53="Mayor"),CONCATENATE("R8C",'Mapa final'!$O$53),"")</f>
        <v/>
      </c>
      <c r="AD53" s="259" t="str">
        <f>IF(AND('Mapa final'!$Y$54="Muy Baja",'Mapa final'!$AA$54="Mayor"),CONCATENATE("R8C",'Mapa final'!$O$54),"")</f>
        <v/>
      </c>
      <c r="AE53" s="259" t="str">
        <f>IF(AND('Mapa final'!$Y$55="Muy Baja",'Mapa final'!$AA$55="Mayor"),CONCATENATE("R8C",'Mapa final'!$O$55),"")</f>
        <v/>
      </c>
      <c r="AF53" s="259" t="str">
        <f>IF(AND('Mapa final'!$Y$56="Muy Baja",'Mapa final'!$AA$56="Mayor"),CONCATENATE("R8C",'Mapa final'!$O$56),"")</f>
        <v/>
      </c>
      <c r="AG53" s="260" t="str">
        <f>IF(AND('Mapa final'!$Y$57="Muy Baja",'Mapa final'!$AA$57="Mayor"),CONCATENATE("R8C",'Mapa final'!$O$57),"")</f>
        <v/>
      </c>
      <c r="AH53" s="261" t="str">
        <f>IF(AND('Mapa final'!$Y$52="Muy Baja",'Mapa final'!$AA$52="Catastrófico"),CONCATENATE("R8C",'Mapa final'!$O$52),"")</f>
        <v/>
      </c>
      <c r="AI53" s="262" t="str">
        <f>IF(AND('Mapa final'!$Y$53="Muy Baja",'Mapa final'!$AA$53="Catastrófico"),CONCATENATE("R8C",'Mapa final'!$O$53),"")</f>
        <v/>
      </c>
      <c r="AJ53" s="262" t="str">
        <f>IF(AND('Mapa final'!$Y$54="Muy Baja",'Mapa final'!$AA$54="Catastrófico"),CONCATENATE("R8C",'Mapa final'!$O$54),"")</f>
        <v/>
      </c>
      <c r="AK53" s="262" t="str">
        <f>IF(AND('Mapa final'!$Y$55="Muy Baja",'Mapa final'!$AA$55="Catastrófico"),CONCATENATE("R8C",'Mapa final'!$O$55),"")</f>
        <v/>
      </c>
      <c r="AL53" s="262" t="str">
        <f>IF(AND('Mapa final'!$Y$56="Muy Baja",'Mapa final'!$AA$56="Catastrófico"),CONCATENATE("R8C",'Mapa final'!$O$56),"")</f>
        <v/>
      </c>
      <c r="AM53" s="26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05"/>
      <c r="C54" s="705"/>
      <c r="D54" s="706"/>
      <c r="E54" s="710"/>
      <c r="F54" s="711"/>
      <c r="G54" s="711"/>
      <c r="H54" s="711"/>
      <c r="I54" s="712"/>
      <c r="J54" s="282" t="str">
        <f>IF(AND('Mapa final'!$Y$58="Muy Baja",'Mapa final'!$AA$58="Leve"),CONCATENATE("R9C",'Mapa final'!$O$58),"")</f>
        <v/>
      </c>
      <c r="K54" s="283" t="str">
        <f>IF(AND('Mapa final'!$Y$59="Muy Baja",'Mapa final'!$AA$59="Leve"),CONCATENATE("R9C",'Mapa final'!$O$59),"")</f>
        <v/>
      </c>
      <c r="L54" s="283" t="str">
        <f>IF(AND('Mapa final'!$Y$60="Muy Baja",'Mapa final'!$AA$60="Leve"),CONCATENATE("R9C",'Mapa final'!$O$60),"")</f>
        <v/>
      </c>
      <c r="M54" s="283" t="str">
        <f>IF(AND('Mapa final'!$Y$61="Muy Baja",'Mapa final'!$AA$61="Leve"),CONCATENATE("R9C",'Mapa final'!$O$61),"")</f>
        <v/>
      </c>
      <c r="N54" s="283" t="str">
        <f>IF(AND('Mapa final'!$Y$62="Muy Baja",'Mapa final'!$AA$62="Leve"),CONCATENATE("R9C",'Mapa final'!$O$62),"")</f>
        <v/>
      </c>
      <c r="O54" s="284" t="str">
        <f>IF(AND('Mapa final'!$Y$63="Muy Baja",'Mapa final'!$AA$63="Leve"),CONCATENATE("R9C",'Mapa final'!$O$63),"")</f>
        <v/>
      </c>
      <c r="P54" s="282" t="str">
        <f>IF(AND('Mapa final'!$Y$58="Muy Baja",'Mapa final'!$AA$58="Menor"),CONCATENATE("R9C",'Mapa final'!$O$58),"")</f>
        <v/>
      </c>
      <c r="Q54" s="283" t="str">
        <f>IF(AND('Mapa final'!$Y$59="Muy Baja",'Mapa final'!$AA$59="Menor"),CONCATENATE("R9C",'Mapa final'!$O$59),"")</f>
        <v/>
      </c>
      <c r="R54" s="283" t="str">
        <f>IF(AND('Mapa final'!$Y$60="Muy Baja",'Mapa final'!$AA$60="Menor"),CONCATENATE("R9C",'Mapa final'!$O$60),"")</f>
        <v/>
      </c>
      <c r="S54" s="283" t="str">
        <f>IF(AND('Mapa final'!$Y$61="Muy Baja",'Mapa final'!$AA$61="Menor"),CONCATENATE("R9C",'Mapa final'!$O$61),"")</f>
        <v/>
      </c>
      <c r="T54" s="283" t="str">
        <f>IF(AND('Mapa final'!$Y$62="Muy Baja",'Mapa final'!$AA$62="Menor"),CONCATENATE("R9C",'Mapa final'!$O$62),"")</f>
        <v/>
      </c>
      <c r="U54" s="284" t="str">
        <f>IF(AND('Mapa final'!$Y$63="Muy Baja",'Mapa final'!$AA$63="Menor"),CONCATENATE("R9C",'Mapa final'!$O$63),"")</f>
        <v/>
      </c>
      <c r="V54" s="273" t="str">
        <f>IF(AND('Mapa final'!$Y$58="Muy Baja",'Mapa final'!$AA$58="Moderado"),CONCATENATE("R9C",'Mapa final'!$O$58),"")</f>
        <v/>
      </c>
      <c r="W54" s="274" t="str">
        <f>IF(AND('Mapa final'!$Y$59="Muy Baja",'Mapa final'!$AA$59="Moderado"),CONCATENATE("R9C",'Mapa final'!$O$59),"")</f>
        <v/>
      </c>
      <c r="X54" s="274" t="str">
        <f>IF(AND('Mapa final'!$Y$60="Muy Baja",'Mapa final'!$AA$60="Moderado"),CONCATENATE("R9C",'Mapa final'!$O$60),"")</f>
        <v/>
      </c>
      <c r="Y54" s="274" t="str">
        <f>IF(AND('Mapa final'!$Y$61="Muy Baja",'Mapa final'!$AA$61="Moderado"),CONCATENATE("R9C",'Mapa final'!$O$61),"")</f>
        <v/>
      </c>
      <c r="Z54" s="274" t="str">
        <f>IF(AND('Mapa final'!$Y$62="Muy Baja",'Mapa final'!$AA$62="Moderado"),CONCATENATE("R9C",'Mapa final'!$O$62),"")</f>
        <v/>
      </c>
      <c r="AA54" s="275" t="str">
        <f>IF(AND('Mapa final'!$Y$63="Muy Baja",'Mapa final'!$AA$63="Moderado"),CONCATENATE("R9C",'Mapa final'!$O$63),"")</f>
        <v/>
      </c>
      <c r="AB54" s="258" t="str">
        <f>IF(AND('Mapa final'!$Y$58="Muy Baja",'Mapa final'!$AA$58="Mayor"),CONCATENATE("R9C",'Mapa final'!$O$58),"")</f>
        <v/>
      </c>
      <c r="AC54" s="259" t="str">
        <f>IF(AND('Mapa final'!$Y$59="Muy Baja",'Mapa final'!$AA$59="Mayor"),CONCATENATE("R9C",'Mapa final'!$O$59),"")</f>
        <v/>
      </c>
      <c r="AD54" s="259" t="str">
        <f>IF(AND('Mapa final'!$Y$60="Muy Baja",'Mapa final'!$AA$60="Mayor"),CONCATENATE("R9C",'Mapa final'!$O$60),"")</f>
        <v/>
      </c>
      <c r="AE54" s="259" t="str">
        <f>IF(AND('Mapa final'!$Y$61="Muy Baja",'Mapa final'!$AA$61="Mayor"),CONCATENATE("R9C",'Mapa final'!$O$61),"")</f>
        <v/>
      </c>
      <c r="AF54" s="259" t="str">
        <f>IF(AND('Mapa final'!$Y$62="Muy Baja",'Mapa final'!$AA$62="Mayor"),CONCATENATE("R9C",'Mapa final'!$O$62),"")</f>
        <v/>
      </c>
      <c r="AG54" s="260" t="str">
        <f>IF(AND('Mapa final'!$Y$63="Muy Baja",'Mapa final'!$AA$63="Mayor"),CONCATENATE("R9C",'Mapa final'!$O$63),"")</f>
        <v/>
      </c>
      <c r="AH54" s="261" t="str">
        <f>IF(AND('Mapa final'!$Y$58="Muy Baja",'Mapa final'!$AA$58="Catastrófico"),CONCATENATE("R9C",'Mapa final'!$O$58),"")</f>
        <v/>
      </c>
      <c r="AI54" s="262" t="str">
        <f>IF(AND('Mapa final'!$Y$59="Muy Baja",'Mapa final'!$AA$59="Catastrófico"),CONCATENATE("R9C",'Mapa final'!$O$59),"")</f>
        <v/>
      </c>
      <c r="AJ54" s="262" t="str">
        <f>IF(AND('Mapa final'!$Y$60="Muy Baja",'Mapa final'!$AA$60="Catastrófico"),CONCATENATE("R9C",'Mapa final'!$O$60),"")</f>
        <v/>
      </c>
      <c r="AK54" s="262" t="str">
        <f>IF(AND('Mapa final'!$Y$61="Muy Baja",'Mapa final'!$AA$61="Catastrófico"),CONCATENATE("R9C",'Mapa final'!$O$61),"")</f>
        <v/>
      </c>
      <c r="AL54" s="262" t="str">
        <f>IF(AND('Mapa final'!$Y$62="Muy Baja",'Mapa final'!$AA$62="Catastrófico"),CONCATENATE("R9C",'Mapa final'!$O$62),"")</f>
        <v/>
      </c>
      <c r="AM54" s="26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05"/>
      <c r="C55" s="705"/>
      <c r="D55" s="706"/>
      <c r="E55" s="713"/>
      <c r="F55" s="714"/>
      <c r="G55" s="714"/>
      <c r="H55" s="714"/>
      <c r="I55" s="715"/>
      <c r="J55" s="285" t="str">
        <f>IF(AND('Mapa final'!$Y$64="Muy Baja",'Mapa final'!$AA$64="Leve"),CONCATENATE("R10C",'Mapa final'!$O$64),"")</f>
        <v/>
      </c>
      <c r="K55" s="286" t="str">
        <f>IF(AND('Mapa final'!$Y$65="Muy Baja",'Mapa final'!$AA$65="Leve"),CONCATENATE("R10C",'Mapa final'!$O$65),"")</f>
        <v/>
      </c>
      <c r="L55" s="286" t="str">
        <f>IF(AND('Mapa final'!$Y$66="Muy Baja",'Mapa final'!$AA$66="Leve"),CONCATENATE("R10C",'Mapa final'!$O$66),"")</f>
        <v/>
      </c>
      <c r="M55" s="286" t="str">
        <f>IF(AND('Mapa final'!$Y$67="Muy Baja",'Mapa final'!$AA$67="Leve"),CONCATENATE("R10C",'Mapa final'!$O$67),"")</f>
        <v/>
      </c>
      <c r="N55" s="286" t="str">
        <f>IF(AND('Mapa final'!$Y$68="Muy Baja",'Mapa final'!$AA$68="Leve"),CONCATENATE("R10C",'Mapa final'!$O$68),"")</f>
        <v/>
      </c>
      <c r="O55" s="287" t="str">
        <f>IF(AND('Mapa final'!$Y$69="Muy Baja",'Mapa final'!$AA$69="Leve"),CONCATENATE("R10C",'Mapa final'!$O$69),"")</f>
        <v/>
      </c>
      <c r="P55" s="285" t="str">
        <f>IF(AND('Mapa final'!$Y$64="Muy Baja",'Mapa final'!$AA$64="Menor"),CONCATENATE("R10C",'Mapa final'!$O$64),"")</f>
        <v/>
      </c>
      <c r="Q55" s="286" t="str">
        <f>IF(AND('Mapa final'!$Y$65="Muy Baja",'Mapa final'!$AA$65="Menor"),CONCATENATE("R10C",'Mapa final'!$O$65),"")</f>
        <v/>
      </c>
      <c r="R55" s="286" t="str">
        <f>IF(AND('Mapa final'!$Y$66="Muy Baja",'Mapa final'!$AA$66="Menor"),CONCATENATE("R10C",'Mapa final'!$O$66),"")</f>
        <v/>
      </c>
      <c r="S55" s="286" t="str">
        <f>IF(AND('Mapa final'!$Y$67="Muy Baja",'Mapa final'!$AA$67="Menor"),CONCATENATE("R10C",'Mapa final'!$O$67),"")</f>
        <v/>
      </c>
      <c r="T55" s="286" t="str">
        <f>IF(AND('Mapa final'!$Y$68="Muy Baja",'Mapa final'!$AA$68="Menor"),CONCATENATE("R10C",'Mapa final'!$O$68),"")</f>
        <v/>
      </c>
      <c r="U55" s="287" t="str">
        <f>IF(AND('Mapa final'!$Y$69="Muy Baja",'Mapa final'!$AA$69="Menor"),CONCATENATE("R10C",'Mapa final'!$O$69),"")</f>
        <v/>
      </c>
      <c r="V55" s="276" t="str">
        <f>IF(AND('Mapa final'!$Y$64="Muy Baja",'Mapa final'!$AA$64="Moderado"),CONCATENATE("R10C",'Mapa final'!$O$64),"")</f>
        <v/>
      </c>
      <c r="W55" s="277" t="str">
        <f>IF(AND('Mapa final'!$Y$65="Muy Baja",'Mapa final'!$AA$65="Moderado"),CONCATENATE("R10C",'Mapa final'!$O$65),"")</f>
        <v/>
      </c>
      <c r="X55" s="277" t="str">
        <f>IF(AND('Mapa final'!$Y$66="Muy Baja",'Mapa final'!$AA$66="Moderado"),CONCATENATE("R10C",'Mapa final'!$O$66),"")</f>
        <v/>
      </c>
      <c r="Y55" s="277" t="str">
        <f>IF(AND('Mapa final'!$Y$67="Muy Baja",'Mapa final'!$AA$67="Moderado"),CONCATENATE("R10C",'Mapa final'!$O$67),"")</f>
        <v/>
      </c>
      <c r="Z55" s="277" t="str">
        <f>IF(AND('Mapa final'!$Y$68="Muy Baja",'Mapa final'!$AA$68="Moderado"),CONCATENATE("R10C",'Mapa final'!$O$68),"")</f>
        <v/>
      </c>
      <c r="AA55" s="278" t="str">
        <f>IF(AND('Mapa final'!$Y$69="Muy Baja",'Mapa final'!$AA$69="Moderado"),CONCATENATE("R10C",'Mapa final'!$O$69),"")</f>
        <v/>
      </c>
      <c r="AB55" s="264" t="str">
        <f>IF(AND('Mapa final'!$Y$64="Muy Baja",'Mapa final'!$AA$64="Mayor"),CONCATENATE("R10C",'Mapa final'!$O$64),"")</f>
        <v/>
      </c>
      <c r="AC55" s="265" t="str">
        <f>IF(AND('Mapa final'!$Y$65="Muy Baja",'Mapa final'!$AA$65="Mayor"),CONCATENATE("R10C",'Mapa final'!$O$65),"")</f>
        <v/>
      </c>
      <c r="AD55" s="265" t="str">
        <f>IF(AND('Mapa final'!$Y$66="Muy Baja",'Mapa final'!$AA$66="Mayor"),CONCATENATE("R10C",'Mapa final'!$O$66),"")</f>
        <v/>
      </c>
      <c r="AE55" s="265" t="str">
        <f>IF(AND('Mapa final'!$Y$67="Muy Baja",'Mapa final'!$AA$67="Mayor"),CONCATENATE("R10C",'Mapa final'!$O$67),"")</f>
        <v/>
      </c>
      <c r="AF55" s="265" t="str">
        <f>IF(AND('Mapa final'!$Y$68="Muy Baja",'Mapa final'!$AA$68="Mayor"),CONCATENATE("R10C",'Mapa final'!$O$68),"")</f>
        <v/>
      </c>
      <c r="AG55" s="266" t="str">
        <f>IF(AND('Mapa final'!$Y$69="Muy Baja",'Mapa final'!$AA$69="Mayor"),CONCATENATE("R10C",'Mapa final'!$O$69),"")</f>
        <v/>
      </c>
      <c r="AH55" s="267" t="str">
        <f>IF(AND('Mapa final'!$Y$64="Muy Baja",'Mapa final'!$AA$64="Catastrófico"),CONCATENATE("R10C",'Mapa final'!$O$64),"")</f>
        <v/>
      </c>
      <c r="AI55" s="268" t="str">
        <f>IF(AND('Mapa final'!$Y$65="Muy Baja",'Mapa final'!$AA$65="Catastrófico"),CONCATENATE("R10C",'Mapa final'!$O$65),"")</f>
        <v/>
      </c>
      <c r="AJ55" s="268" t="str">
        <f>IF(AND('Mapa final'!$Y$66="Muy Baja",'Mapa final'!$AA$66="Catastrófico"),CONCATENATE("R10C",'Mapa final'!$O$66),"")</f>
        <v/>
      </c>
      <c r="AK55" s="268" t="str">
        <f>IF(AND('Mapa final'!$Y$67="Muy Baja",'Mapa final'!$AA$67="Catastrófico"),CONCATENATE("R10C",'Mapa final'!$O$67),"")</f>
        <v/>
      </c>
      <c r="AL55" s="268" t="str">
        <f>IF(AND('Mapa final'!$Y$68="Muy Baja",'Mapa final'!$AA$68="Catastrófico"),CONCATENATE("R10C",'Mapa final'!$O$68),"")</f>
        <v/>
      </c>
      <c r="AM55" s="26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7" t="s">
        <v>569</v>
      </c>
      <c r="K56" s="708"/>
      <c r="L56" s="708"/>
      <c r="M56" s="708"/>
      <c r="N56" s="708"/>
      <c r="O56" s="709"/>
      <c r="P56" s="707" t="s">
        <v>570</v>
      </c>
      <c r="Q56" s="708"/>
      <c r="R56" s="708"/>
      <c r="S56" s="708"/>
      <c r="T56" s="708"/>
      <c r="U56" s="709"/>
      <c r="V56" s="707" t="s">
        <v>571</v>
      </c>
      <c r="W56" s="708"/>
      <c r="X56" s="708"/>
      <c r="Y56" s="708"/>
      <c r="Z56" s="708"/>
      <c r="AA56" s="709"/>
      <c r="AB56" s="707" t="s">
        <v>572</v>
      </c>
      <c r="AC56" s="716"/>
      <c r="AD56" s="708"/>
      <c r="AE56" s="708"/>
      <c r="AF56" s="708"/>
      <c r="AG56" s="709"/>
      <c r="AH56" s="707" t="s">
        <v>573</v>
      </c>
      <c r="AI56" s="708"/>
      <c r="AJ56" s="708"/>
      <c r="AK56" s="708"/>
      <c r="AL56" s="708"/>
      <c r="AM56" s="70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0"/>
      <c r="K57" s="711"/>
      <c r="L57" s="711"/>
      <c r="M57" s="711"/>
      <c r="N57" s="711"/>
      <c r="O57" s="712"/>
      <c r="P57" s="710"/>
      <c r="Q57" s="711"/>
      <c r="R57" s="711"/>
      <c r="S57" s="711"/>
      <c r="T57" s="711"/>
      <c r="U57" s="712"/>
      <c r="V57" s="710"/>
      <c r="W57" s="711"/>
      <c r="X57" s="711"/>
      <c r="Y57" s="711"/>
      <c r="Z57" s="711"/>
      <c r="AA57" s="712"/>
      <c r="AB57" s="710"/>
      <c r="AC57" s="711"/>
      <c r="AD57" s="711"/>
      <c r="AE57" s="711"/>
      <c r="AF57" s="711"/>
      <c r="AG57" s="712"/>
      <c r="AH57" s="710"/>
      <c r="AI57" s="711"/>
      <c r="AJ57" s="711"/>
      <c r="AK57" s="711"/>
      <c r="AL57" s="711"/>
      <c r="AM57" s="71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0"/>
      <c r="K58" s="711"/>
      <c r="L58" s="711"/>
      <c r="M58" s="711"/>
      <c r="N58" s="711"/>
      <c r="O58" s="712"/>
      <c r="P58" s="710"/>
      <c r="Q58" s="711"/>
      <c r="R58" s="711"/>
      <c r="S58" s="711"/>
      <c r="T58" s="711"/>
      <c r="U58" s="712"/>
      <c r="V58" s="710"/>
      <c r="W58" s="711"/>
      <c r="X58" s="711"/>
      <c r="Y58" s="711"/>
      <c r="Z58" s="711"/>
      <c r="AA58" s="712"/>
      <c r="AB58" s="710"/>
      <c r="AC58" s="711"/>
      <c r="AD58" s="711"/>
      <c r="AE58" s="711"/>
      <c r="AF58" s="711"/>
      <c r="AG58" s="712"/>
      <c r="AH58" s="710"/>
      <c r="AI58" s="711"/>
      <c r="AJ58" s="711"/>
      <c r="AK58" s="711"/>
      <c r="AL58" s="711"/>
      <c r="AM58" s="71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0"/>
      <c r="K59" s="711"/>
      <c r="L59" s="711"/>
      <c r="M59" s="711"/>
      <c r="N59" s="711"/>
      <c r="O59" s="712"/>
      <c r="P59" s="710"/>
      <c r="Q59" s="711"/>
      <c r="R59" s="711"/>
      <c r="S59" s="711"/>
      <c r="T59" s="711"/>
      <c r="U59" s="712"/>
      <c r="V59" s="710"/>
      <c r="W59" s="711"/>
      <c r="X59" s="711"/>
      <c r="Y59" s="711"/>
      <c r="Z59" s="711"/>
      <c r="AA59" s="712"/>
      <c r="AB59" s="710"/>
      <c r="AC59" s="711"/>
      <c r="AD59" s="711"/>
      <c r="AE59" s="711"/>
      <c r="AF59" s="711"/>
      <c r="AG59" s="712"/>
      <c r="AH59" s="710"/>
      <c r="AI59" s="711"/>
      <c r="AJ59" s="711"/>
      <c r="AK59" s="711"/>
      <c r="AL59" s="711"/>
      <c r="AM59" s="71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0"/>
      <c r="K60" s="711"/>
      <c r="L60" s="711"/>
      <c r="M60" s="711"/>
      <c r="N60" s="711"/>
      <c r="O60" s="712"/>
      <c r="P60" s="710"/>
      <c r="Q60" s="711"/>
      <c r="R60" s="711"/>
      <c r="S60" s="711"/>
      <c r="T60" s="711"/>
      <c r="U60" s="712"/>
      <c r="V60" s="710"/>
      <c r="W60" s="711"/>
      <c r="X60" s="711"/>
      <c r="Y60" s="711"/>
      <c r="Z60" s="711"/>
      <c r="AA60" s="712"/>
      <c r="AB60" s="710"/>
      <c r="AC60" s="711"/>
      <c r="AD60" s="711"/>
      <c r="AE60" s="711"/>
      <c r="AF60" s="711"/>
      <c r="AG60" s="712"/>
      <c r="AH60" s="710"/>
      <c r="AI60" s="711"/>
      <c r="AJ60" s="711"/>
      <c r="AK60" s="711"/>
      <c r="AL60" s="711"/>
      <c r="AM60" s="71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3"/>
      <c r="K61" s="714"/>
      <c r="L61" s="714"/>
      <c r="M61" s="714"/>
      <c r="N61" s="714"/>
      <c r="O61" s="715"/>
      <c r="P61" s="713"/>
      <c r="Q61" s="714"/>
      <c r="R61" s="714"/>
      <c r="S61" s="714"/>
      <c r="T61" s="714"/>
      <c r="U61" s="715"/>
      <c r="V61" s="713"/>
      <c r="W61" s="714"/>
      <c r="X61" s="714"/>
      <c r="Y61" s="714"/>
      <c r="Z61" s="714"/>
      <c r="AA61" s="715"/>
      <c r="AB61" s="713"/>
      <c r="AC61" s="714"/>
      <c r="AD61" s="714"/>
      <c r="AE61" s="714"/>
      <c r="AF61" s="714"/>
      <c r="AG61" s="715"/>
      <c r="AH61" s="713"/>
      <c r="AI61" s="714"/>
      <c r="AJ61" s="714"/>
      <c r="AK61" s="714"/>
      <c r="AL61" s="714"/>
      <c r="AM61" s="7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x14ac:dyDescent="0.25">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qmkXldcn77z0V/ywyDe8AfwpHWNr2zfI9HpmX0reqEPhIq1mk3oHMP1IJP7oV/bhwDVWdpVynu9zGtY5XIKMcA==" saltValue="Th6D9OKTsCjRcfYOra5hT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64" zoomScaleNormal="70" workbookViewId="0">
      <pane xSplit="4" ySplit="6" topLeftCell="E7" activePane="bottomRight" state="frozen"/>
      <selection pane="topRight" activeCell="B6" sqref="B6:AM55"/>
      <selection pane="bottomLeft" activeCell="B6" sqref="B6:AM55"/>
      <selection pane="bottomRight" activeCell="N7" sqref="N7:Q7"/>
    </sheetView>
  </sheetViews>
  <sheetFormatPr baseColWidth="10" defaultColWidth="11.42578125" defaultRowHeight="15" x14ac:dyDescent="0.25"/>
  <cols>
    <col min="1" max="1" width="4.140625" style="116" customWidth="1"/>
    <col min="2" max="2" width="12.7109375" style="43" customWidth="1"/>
    <col min="3" max="3" width="30.140625" style="43" customWidth="1"/>
    <col min="4" max="4" width="14.5703125" style="43" customWidth="1"/>
    <col min="5" max="5" width="26.85546875" style="43" customWidth="1"/>
    <col min="6" max="6" width="11.7109375" style="85" customWidth="1"/>
    <col min="7" max="8" width="10.28515625" style="85" customWidth="1"/>
    <col min="9" max="11" width="10.28515625" style="425" customWidth="1"/>
    <col min="12" max="12" width="13.140625" style="425" customWidth="1"/>
    <col min="13" max="13" width="82.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9"/>
      <c r="C1" s="160"/>
      <c r="D1" s="772" t="s">
        <v>575</v>
      </c>
      <c r="E1" s="768" t="s">
        <v>576</v>
      </c>
      <c r="F1" s="774"/>
      <c r="G1" s="774"/>
      <c r="H1" s="774"/>
      <c r="I1" s="774"/>
      <c r="J1" s="774"/>
      <c r="K1" s="774"/>
      <c r="L1" s="774"/>
      <c r="M1" s="774"/>
      <c r="N1" s="774"/>
      <c r="O1" s="774"/>
      <c r="P1" s="165" t="s">
        <v>577</v>
      </c>
      <c r="Q1" s="164">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65" t="s">
        <v>578</v>
      </c>
      <c r="CL1" s="766"/>
    </row>
    <row r="2" spans="1:90" ht="24" customHeight="1" thickBot="1" x14ac:dyDescent="0.3">
      <c r="A2" s="115"/>
      <c r="B2" s="148"/>
      <c r="C2" s="161"/>
      <c r="D2" s="773"/>
      <c r="E2" s="768"/>
      <c r="F2" s="774"/>
      <c r="G2" s="774"/>
      <c r="H2" s="774"/>
      <c r="I2" s="774"/>
      <c r="J2" s="774"/>
      <c r="K2" s="774"/>
      <c r="L2" s="774"/>
      <c r="M2" s="774"/>
      <c r="N2" s="774"/>
      <c r="O2" s="774"/>
      <c r="P2" s="165" t="s">
        <v>579</v>
      </c>
      <c r="Q2" s="165" t="s">
        <v>580</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65" t="s">
        <v>581</v>
      </c>
      <c r="CL2" s="766"/>
    </row>
    <row r="3" spans="1:90" s="109" customFormat="1" ht="36.75" customHeight="1" thickBot="1" x14ac:dyDescent="0.3">
      <c r="A3" s="115"/>
      <c r="B3" s="148"/>
      <c r="C3" s="426"/>
      <c r="D3" s="444" t="s">
        <v>582</v>
      </c>
      <c r="E3" s="767" t="s">
        <v>583</v>
      </c>
      <c r="F3" s="767"/>
      <c r="G3" s="767"/>
      <c r="H3" s="767"/>
      <c r="I3" s="767"/>
      <c r="J3" s="767"/>
      <c r="K3" s="767"/>
      <c r="L3" s="767"/>
      <c r="M3" s="767"/>
      <c r="N3" s="767"/>
      <c r="O3" s="768"/>
      <c r="P3" s="165" t="s">
        <v>584</v>
      </c>
      <c r="Q3" s="166">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69" t="s">
        <v>585</v>
      </c>
      <c r="CL3" s="770"/>
    </row>
    <row r="4" spans="1:90" ht="27" customHeight="1" x14ac:dyDescent="0.25">
      <c r="A4" s="115"/>
      <c r="B4" s="150"/>
      <c r="C4" s="151"/>
      <c r="D4" s="152"/>
      <c r="E4" s="771" t="s">
        <v>586</v>
      </c>
      <c r="F4" s="771"/>
      <c r="G4" s="771"/>
      <c r="H4" s="771"/>
      <c r="I4" s="771"/>
      <c r="J4" s="771"/>
      <c r="K4" s="771"/>
      <c r="L4" s="771"/>
      <c r="M4" s="771"/>
      <c r="N4" s="771"/>
      <c r="O4" s="771"/>
      <c r="P4" s="153"/>
      <c r="Q4" s="139"/>
    </row>
    <row r="5" spans="1:90" ht="41.25" customHeight="1" thickBot="1" x14ac:dyDescent="0.3">
      <c r="B5" s="62" t="s">
        <v>587</v>
      </c>
      <c r="C5" s="204" t="str">
        <f>IF('Mapa final'!C4="","",'Mapa final'!C4)</f>
        <v>Gestión de Asuntos Disciplinarios</v>
      </c>
      <c r="D5" s="64"/>
      <c r="F5" s="43"/>
      <c r="G5" s="43"/>
      <c r="H5" s="43"/>
      <c r="I5" s="424"/>
      <c r="J5" s="424"/>
      <c r="K5" s="424"/>
      <c r="L5" s="424"/>
      <c r="Q5" s="110"/>
    </row>
    <row r="6" spans="1:90" s="113" customFormat="1" ht="66.75" thickBot="1" x14ac:dyDescent="0.3">
      <c r="A6" s="117" t="s">
        <v>588</v>
      </c>
      <c r="B6" s="111" t="s">
        <v>254</v>
      </c>
      <c r="C6" s="125" t="s">
        <v>255</v>
      </c>
      <c r="D6" s="159" t="s">
        <v>535</v>
      </c>
      <c r="E6" s="158" t="s">
        <v>589</v>
      </c>
      <c r="F6" s="345" t="s">
        <v>560</v>
      </c>
      <c r="G6" s="345" t="s">
        <v>463</v>
      </c>
      <c r="H6" s="345" t="s">
        <v>590</v>
      </c>
      <c r="I6" s="126" t="s">
        <v>560</v>
      </c>
      <c r="J6" s="126" t="s">
        <v>463</v>
      </c>
      <c r="K6" s="126" t="s">
        <v>591</v>
      </c>
      <c r="L6" s="126" t="s">
        <v>592</v>
      </c>
      <c r="M6" s="125" t="s">
        <v>593</v>
      </c>
      <c r="N6" s="125" t="s">
        <v>594</v>
      </c>
      <c r="O6" s="125" t="s">
        <v>530</v>
      </c>
      <c r="P6" s="125" t="s">
        <v>595</v>
      </c>
      <c r="Q6" s="125" t="s">
        <v>596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24.5" customHeight="1" x14ac:dyDescent="0.25">
      <c r="A7" s="118" t="s">
        <v>597</v>
      </c>
      <c r="B7" s="757" t="s">
        <v>73</v>
      </c>
      <c r="C7" s="759" t="str">
        <f>IF('Mapa final'!E10="","",'Mapa final'!E10)</f>
        <v>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v>
      </c>
      <c r="D7" s="764" t="s">
        <v>144</v>
      </c>
      <c r="E7" s="759" t="str">
        <f>IF('Mapa final'!D10="","",'Mapa final'!D10)</f>
        <v xml:space="preserve">Demora e inoportuna respuesta de las dependencias y de otras entidades, en allegar las pruebas para la toma de decisiones en la etapa de instrucción </v>
      </c>
      <c r="F7" s="763" t="str">
        <f>IF('Mapa final'!H10="","",'Mapa final'!H10)</f>
        <v>Baja</v>
      </c>
      <c r="G7" s="763" t="str">
        <f>IF('Mapa final'!L10="","",'Mapa final'!L10)</f>
        <v>Leve</v>
      </c>
      <c r="H7" s="75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22" t="str">
        <f>IF('Mapa final'!Y10="","",'Mapa final'!Y10)</f>
        <v>Baja</v>
      </c>
      <c r="J7" s="422" t="str">
        <f>IF('Mapa final'!AA10="","",'Mapa final'!AA10)</f>
        <v>Leve</v>
      </c>
      <c r="K7" s="42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22" t="str">
        <f>IF('Mapa final'!AD10="","",'Mapa final'!AD10)</f>
        <v>Aceptar</v>
      </c>
      <c r="M7" s="346" t="str">
        <f>IF('Mapa final'!P10="","",'Mapa final'!P10)</f>
        <v>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v>
      </c>
      <c r="N7" s="416" t="s">
        <v>1355</v>
      </c>
      <c r="O7" s="417" t="s">
        <v>598</v>
      </c>
      <c r="P7" s="417" t="s">
        <v>599</v>
      </c>
      <c r="Q7" s="442" t="s">
        <v>600</v>
      </c>
    </row>
    <row r="8" spans="1:90" ht="99" customHeight="1" x14ac:dyDescent="0.25">
      <c r="A8" s="118" t="s">
        <v>601</v>
      </c>
      <c r="B8" s="758"/>
      <c r="C8" s="760"/>
      <c r="D8" s="762"/>
      <c r="E8" s="760"/>
      <c r="F8" s="763"/>
      <c r="G8" s="763"/>
      <c r="H8" s="756"/>
      <c r="I8" s="422" t="str">
        <f>IF('Mapa final'!Y11="","",'Mapa final'!Y11)</f>
        <v/>
      </c>
      <c r="J8" s="422" t="str">
        <f>IF('Mapa final'!AA11="","",'Mapa final'!AA11)</f>
        <v/>
      </c>
      <c r="K8" s="42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22" t="str">
        <f>IF('Mapa final'!AD11="","",'Mapa final'!AD11)</f>
        <v/>
      </c>
      <c r="M8" s="346" t="str">
        <f>IF('Mapa final'!P11="","",'Mapa final'!P11)</f>
        <v/>
      </c>
      <c r="N8" s="450"/>
      <c r="O8" s="417"/>
      <c r="P8" s="417"/>
      <c r="Q8" s="187"/>
    </row>
    <row r="9" spans="1:90" ht="43.5" customHeight="1" x14ac:dyDescent="0.25">
      <c r="A9" s="118" t="s">
        <v>602</v>
      </c>
      <c r="B9" s="758"/>
      <c r="C9" s="760"/>
      <c r="D9" s="762"/>
      <c r="E9" s="760"/>
      <c r="F9" s="763"/>
      <c r="G9" s="763"/>
      <c r="H9" s="756"/>
      <c r="I9" s="422" t="str">
        <f>IF('Mapa final'!Y12="","",'Mapa final'!Y12)</f>
        <v/>
      </c>
      <c r="J9" s="422" t="str">
        <f>IF('Mapa final'!AA12="","",'Mapa final'!AA12)</f>
        <v/>
      </c>
      <c r="K9" s="422" t="str">
        <f t="shared" si="0"/>
        <v/>
      </c>
      <c r="L9" s="422" t="str">
        <f>IF('Mapa final'!AD12="","",'Mapa final'!AD12)</f>
        <v/>
      </c>
      <c r="M9" s="346" t="str">
        <f>IF('Mapa final'!P12="","",'Mapa final'!P12)</f>
        <v xml:space="preserve"> </v>
      </c>
      <c r="N9" s="417"/>
      <c r="O9" s="417"/>
      <c r="P9" s="417"/>
      <c r="Q9" s="187"/>
    </row>
    <row r="10" spans="1:90" ht="43.5" customHeight="1" x14ac:dyDescent="0.25">
      <c r="A10" s="118" t="s">
        <v>603</v>
      </c>
      <c r="B10" s="758"/>
      <c r="C10" s="760"/>
      <c r="D10" s="762"/>
      <c r="E10" s="760"/>
      <c r="F10" s="763"/>
      <c r="G10" s="763"/>
      <c r="H10" s="756"/>
      <c r="I10" s="422" t="str">
        <f>IF('Mapa final'!Y13="","",'Mapa final'!Y13)</f>
        <v/>
      </c>
      <c r="J10" s="422" t="str">
        <f>IF('Mapa final'!AA13="","",'Mapa final'!AA13)</f>
        <v/>
      </c>
      <c r="K10" s="422" t="str">
        <f t="shared" si="0"/>
        <v/>
      </c>
      <c r="L10" s="422" t="str">
        <f>IF('Mapa final'!AD13="","",'Mapa final'!AD13)</f>
        <v/>
      </c>
      <c r="M10" s="346" t="str">
        <f>IF('Mapa final'!P13="","",'Mapa final'!P13)</f>
        <v/>
      </c>
      <c r="N10" s="417"/>
      <c r="O10" s="417"/>
      <c r="P10" s="417"/>
      <c r="Q10" s="187"/>
    </row>
    <row r="11" spans="1:90" ht="43.5" customHeight="1" x14ac:dyDescent="0.25">
      <c r="A11" s="118" t="s">
        <v>604</v>
      </c>
      <c r="B11" s="758"/>
      <c r="C11" s="760"/>
      <c r="D11" s="762"/>
      <c r="E11" s="760"/>
      <c r="F11" s="763"/>
      <c r="G11" s="763"/>
      <c r="H11" s="756"/>
      <c r="I11" s="422" t="str">
        <f>IF('Mapa final'!Y14="","",'Mapa final'!Y14)</f>
        <v/>
      </c>
      <c r="J11" s="422" t="str">
        <f>IF('Mapa final'!AA14="","",'Mapa final'!AA14)</f>
        <v/>
      </c>
      <c r="K11" s="422" t="str">
        <f t="shared" si="0"/>
        <v/>
      </c>
      <c r="L11" s="422" t="str">
        <f>IF('Mapa final'!AD14="","",'Mapa final'!AD14)</f>
        <v/>
      </c>
      <c r="M11" s="346" t="str">
        <f>IF('Mapa final'!P14="","",'Mapa final'!P14)</f>
        <v/>
      </c>
      <c r="N11" s="417"/>
      <c r="O11" s="417"/>
      <c r="P11" s="417"/>
      <c r="Q11" s="187"/>
    </row>
    <row r="12" spans="1:90" ht="43.5" customHeight="1" thickBot="1" x14ac:dyDescent="0.3">
      <c r="A12" s="118" t="s">
        <v>605</v>
      </c>
      <c r="B12" s="758"/>
      <c r="C12" s="760"/>
      <c r="D12" s="762"/>
      <c r="E12" s="760"/>
      <c r="F12" s="763"/>
      <c r="G12" s="763"/>
      <c r="H12" s="756"/>
      <c r="I12" s="422" t="str">
        <f>IF('Mapa final'!Y15="","",'Mapa final'!Y15)</f>
        <v/>
      </c>
      <c r="J12" s="422" t="str">
        <f>IF('Mapa final'!AA15="","",'Mapa final'!AA15)</f>
        <v/>
      </c>
      <c r="K12" s="422" t="str">
        <f t="shared" si="0"/>
        <v/>
      </c>
      <c r="L12" s="422" t="str">
        <f>IF('Mapa final'!AD15="","",'Mapa final'!AD15)</f>
        <v/>
      </c>
      <c r="M12" s="346" t="str">
        <f>IF('Mapa final'!P15="","",'Mapa final'!P15)</f>
        <v/>
      </c>
      <c r="N12" s="417"/>
      <c r="O12" s="417"/>
      <c r="P12" s="417"/>
      <c r="Q12" s="187"/>
    </row>
    <row r="13" spans="1:90" ht="43.5" customHeight="1" x14ac:dyDescent="0.25">
      <c r="A13" s="118" t="s">
        <v>606</v>
      </c>
      <c r="B13" s="757"/>
      <c r="C13" s="759" t="str">
        <f>IF('Mapa final'!E16="","",'Mapa final'!E16)</f>
        <v/>
      </c>
      <c r="D13" s="764"/>
      <c r="E13" s="759" t="str">
        <f>IF('Mapa final'!D16="","",'Mapa final'!D16)</f>
        <v/>
      </c>
      <c r="F13" s="763" t="str">
        <f>IF('Mapa final'!H16="","",'Mapa final'!H16)</f>
        <v/>
      </c>
      <c r="G13" s="763" t="str">
        <f>IF('Mapa final'!L16="","",'Mapa final'!L16)</f>
        <v/>
      </c>
      <c r="H13" s="75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2" t="str">
        <f>IF('Mapa final'!Y16="","",'Mapa final'!Y16)</f>
        <v/>
      </c>
      <c r="J13" s="422" t="str">
        <f>IF('Mapa final'!AA16="","",'Mapa final'!AA16)</f>
        <v/>
      </c>
      <c r="K13" s="422" t="str">
        <f t="shared" si="0"/>
        <v/>
      </c>
      <c r="L13" s="422" t="str">
        <f>IF('Mapa final'!AD16="","",'Mapa final'!AD16)</f>
        <v/>
      </c>
      <c r="M13" s="346" t="str">
        <f>IF('Mapa final'!P16="","",'Mapa final'!P16)</f>
        <v/>
      </c>
      <c r="N13" s="417"/>
      <c r="O13" s="417"/>
      <c r="P13" s="417"/>
      <c r="Q13" s="187"/>
    </row>
    <row r="14" spans="1:90" ht="43.5" customHeight="1" x14ac:dyDescent="0.25">
      <c r="A14" s="118" t="s">
        <v>607</v>
      </c>
      <c r="B14" s="758"/>
      <c r="C14" s="760"/>
      <c r="D14" s="762"/>
      <c r="E14" s="760"/>
      <c r="F14" s="763"/>
      <c r="G14" s="763"/>
      <c r="H14" s="756"/>
      <c r="I14" s="422" t="str">
        <f>IF('Mapa final'!Y17="","",'Mapa final'!Y17)</f>
        <v/>
      </c>
      <c r="J14" s="422" t="str">
        <f>IF('Mapa final'!AA17="","",'Mapa final'!AA17)</f>
        <v/>
      </c>
      <c r="K14" s="422" t="str">
        <f t="shared" si="0"/>
        <v/>
      </c>
      <c r="L14" s="422" t="str">
        <f>IF('Mapa final'!AD17="","",'Mapa final'!AD17)</f>
        <v/>
      </c>
      <c r="M14" s="346" t="str">
        <f>IF('Mapa final'!P17="","",'Mapa final'!P17)</f>
        <v/>
      </c>
      <c r="N14" s="417"/>
      <c r="O14" s="417"/>
      <c r="P14" s="417"/>
      <c r="Q14" s="187"/>
    </row>
    <row r="15" spans="1:90" ht="43.5" customHeight="1" x14ac:dyDescent="0.25">
      <c r="A15" s="118" t="s">
        <v>608</v>
      </c>
      <c r="B15" s="758"/>
      <c r="C15" s="760"/>
      <c r="D15" s="762"/>
      <c r="E15" s="760"/>
      <c r="F15" s="763"/>
      <c r="G15" s="763"/>
      <c r="H15" s="756"/>
      <c r="I15" s="422" t="str">
        <f>IF('Mapa final'!Y18="","",'Mapa final'!Y18)</f>
        <v/>
      </c>
      <c r="J15" s="422" t="str">
        <f>IF('Mapa final'!AA18="","",'Mapa final'!AA18)</f>
        <v/>
      </c>
      <c r="K15" s="422" t="str">
        <f t="shared" si="0"/>
        <v/>
      </c>
      <c r="L15" s="422" t="str">
        <f>IF('Mapa final'!AD18="","",'Mapa final'!AD18)</f>
        <v/>
      </c>
      <c r="M15" s="346" t="str">
        <f>IF('Mapa final'!P18="","",'Mapa final'!P18)</f>
        <v/>
      </c>
      <c r="N15" s="417"/>
      <c r="O15" s="417"/>
      <c r="P15" s="417"/>
      <c r="Q15" s="187"/>
    </row>
    <row r="16" spans="1:90" ht="43.5" customHeight="1" x14ac:dyDescent="0.25">
      <c r="A16" s="118" t="s">
        <v>609</v>
      </c>
      <c r="B16" s="758"/>
      <c r="C16" s="760"/>
      <c r="D16" s="762"/>
      <c r="E16" s="760"/>
      <c r="F16" s="763"/>
      <c r="G16" s="763"/>
      <c r="H16" s="756"/>
      <c r="I16" s="422" t="str">
        <f>IF('Mapa final'!Y19="","",'Mapa final'!Y19)</f>
        <v/>
      </c>
      <c r="J16" s="422" t="str">
        <f>IF('Mapa final'!AA19="","",'Mapa final'!AA19)</f>
        <v/>
      </c>
      <c r="K16" s="422" t="str">
        <f t="shared" si="0"/>
        <v/>
      </c>
      <c r="L16" s="422" t="str">
        <f>IF('Mapa final'!AD19="","",'Mapa final'!AD19)</f>
        <v/>
      </c>
      <c r="M16" s="346" t="str">
        <f>IF('Mapa final'!P19="","",'Mapa final'!P19)</f>
        <v/>
      </c>
      <c r="N16" s="417"/>
      <c r="O16" s="417"/>
      <c r="P16" s="417"/>
      <c r="Q16" s="187"/>
    </row>
    <row r="17" spans="1:17" ht="43.5" customHeight="1" x14ac:dyDescent="0.25">
      <c r="A17" s="118" t="s">
        <v>610</v>
      </c>
      <c r="B17" s="758"/>
      <c r="C17" s="760"/>
      <c r="D17" s="762"/>
      <c r="E17" s="760"/>
      <c r="F17" s="763"/>
      <c r="G17" s="763"/>
      <c r="H17" s="756"/>
      <c r="I17" s="422" t="str">
        <f>IF('Mapa final'!Y20="","",'Mapa final'!Y20)</f>
        <v/>
      </c>
      <c r="J17" s="422" t="str">
        <f>IF('Mapa final'!AA20="","",'Mapa final'!AA20)</f>
        <v/>
      </c>
      <c r="K17" s="422" t="str">
        <f t="shared" si="0"/>
        <v/>
      </c>
      <c r="L17" s="422" t="str">
        <f>IF('Mapa final'!AD20="","",'Mapa final'!AD20)</f>
        <v/>
      </c>
      <c r="M17" s="346" t="str">
        <f>IF('Mapa final'!P20="","",'Mapa final'!P20)</f>
        <v/>
      </c>
      <c r="N17" s="417"/>
      <c r="O17" s="417"/>
      <c r="P17" s="417"/>
      <c r="Q17" s="187"/>
    </row>
    <row r="18" spans="1:17" ht="43.5" customHeight="1" x14ac:dyDescent="0.25">
      <c r="A18" s="118" t="s">
        <v>611</v>
      </c>
      <c r="B18" s="758"/>
      <c r="C18" s="760"/>
      <c r="D18" s="762"/>
      <c r="E18" s="760"/>
      <c r="F18" s="763"/>
      <c r="G18" s="763"/>
      <c r="H18" s="756"/>
      <c r="I18" s="422" t="str">
        <f>IF('Mapa final'!Y21="","",'Mapa final'!Y21)</f>
        <v/>
      </c>
      <c r="J18" s="422" t="str">
        <f>IF('Mapa final'!AA21="","",'Mapa final'!AA21)</f>
        <v/>
      </c>
      <c r="K18" s="422" t="str">
        <f t="shared" si="0"/>
        <v/>
      </c>
      <c r="L18" s="422" t="str">
        <f>IF('Mapa final'!AD21="","",'Mapa final'!AD21)</f>
        <v/>
      </c>
      <c r="M18" s="346" t="str">
        <f>IF('Mapa final'!P21="","",'Mapa final'!P21)</f>
        <v/>
      </c>
      <c r="N18" s="417"/>
      <c r="O18" s="417"/>
      <c r="P18" s="417"/>
      <c r="Q18" s="187"/>
    </row>
    <row r="19" spans="1:17" ht="43.5" customHeight="1" x14ac:dyDescent="0.25">
      <c r="A19" s="118" t="s">
        <v>612</v>
      </c>
      <c r="B19" s="757"/>
      <c r="C19" s="759" t="str">
        <f>IF('Mapa final'!E22="","",'Mapa final'!E22)</f>
        <v/>
      </c>
      <c r="D19" s="762"/>
      <c r="E19" s="759" t="str">
        <f>IF('Mapa final'!D22="","",'Mapa final'!D22)</f>
        <v/>
      </c>
      <c r="F19" s="763" t="str">
        <f>IF('Mapa final'!H22="","",'Mapa final'!H22)</f>
        <v/>
      </c>
      <c r="G19" s="763" t="str">
        <f>IF('Mapa final'!L22="","",'Mapa final'!L22)</f>
        <v/>
      </c>
      <c r="H19" s="75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2" t="str">
        <f>IF('Mapa final'!Y22="","",'Mapa final'!Y22)</f>
        <v/>
      </c>
      <c r="J19" s="422" t="str">
        <f>IF('Mapa final'!AA22="","",'Mapa final'!AA22)</f>
        <v/>
      </c>
      <c r="K19" s="422" t="str">
        <f t="shared" si="0"/>
        <v/>
      </c>
      <c r="L19" s="422" t="str">
        <f>IF('Mapa final'!AD22="","",'Mapa final'!AD22)</f>
        <v/>
      </c>
      <c r="M19" s="346" t="str">
        <f>IF('Mapa final'!P22="","",'Mapa final'!P22)</f>
        <v/>
      </c>
      <c r="N19" s="417"/>
      <c r="O19" s="417"/>
      <c r="P19" s="417"/>
      <c r="Q19" s="187"/>
    </row>
    <row r="20" spans="1:17" ht="43.5" customHeight="1" x14ac:dyDescent="0.25">
      <c r="A20" s="118" t="s">
        <v>613</v>
      </c>
      <c r="B20" s="758"/>
      <c r="C20" s="760"/>
      <c r="D20" s="762"/>
      <c r="E20" s="760"/>
      <c r="F20" s="763"/>
      <c r="G20" s="763"/>
      <c r="H20" s="756"/>
      <c r="I20" s="422" t="str">
        <f>IF('Mapa final'!Y23="","",'Mapa final'!Y23)</f>
        <v/>
      </c>
      <c r="J20" s="422" t="str">
        <f>IF('Mapa final'!AA23="","",'Mapa final'!AA23)</f>
        <v/>
      </c>
      <c r="K20" s="422" t="str">
        <f t="shared" si="0"/>
        <v/>
      </c>
      <c r="L20" s="422" t="str">
        <f>IF('Mapa final'!AD23="","",'Mapa final'!AD23)</f>
        <v/>
      </c>
      <c r="M20" s="346" t="str">
        <f>IF('Mapa final'!P23="","",'Mapa final'!P23)</f>
        <v/>
      </c>
      <c r="N20" s="417"/>
      <c r="O20" s="417"/>
      <c r="P20" s="417"/>
      <c r="Q20" s="187"/>
    </row>
    <row r="21" spans="1:17" ht="43.5" customHeight="1" x14ac:dyDescent="0.25">
      <c r="A21" s="118" t="s">
        <v>614</v>
      </c>
      <c r="B21" s="758"/>
      <c r="C21" s="760"/>
      <c r="D21" s="762"/>
      <c r="E21" s="760"/>
      <c r="F21" s="763"/>
      <c r="G21" s="763"/>
      <c r="H21" s="756"/>
      <c r="I21" s="422" t="str">
        <f>IF('Mapa final'!Y24="","",'Mapa final'!Y24)</f>
        <v/>
      </c>
      <c r="J21" s="422" t="str">
        <f>IF('Mapa final'!AA24="","",'Mapa final'!AA24)</f>
        <v/>
      </c>
      <c r="K21" s="422" t="str">
        <f t="shared" si="0"/>
        <v/>
      </c>
      <c r="L21" s="422" t="str">
        <f>IF('Mapa final'!AD24="","",'Mapa final'!AD24)</f>
        <v/>
      </c>
      <c r="M21" s="346" t="str">
        <f>IF('Mapa final'!P24="","",'Mapa final'!P24)</f>
        <v/>
      </c>
      <c r="N21" s="417"/>
      <c r="O21" s="417"/>
      <c r="P21" s="417"/>
      <c r="Q21" s="187"/>
    </row>
    <row r="22" spans="1:17" ht="43.5" customHeight="1" x14ac:dyDescent="0.25">
      <c r="A22" s="118" t="s">
        <v>615</v>
      </c>
      <c r="B22" s="758"/>
      <c r="C22" s="760"/>
      <c r="D22" s="762"/>
      <c r="E22" s="760"/>
      <c r="F22" s="763"/>
      <c r="G22" s="763"/>
      <c r="H22" s="756"/>
      <c r="I22" s="422" t="str">
        <f>IF('Mapa final'!Y25="","",'Mapa final'!Y25)</f>
        <v/>
      </c>
      <c r="J22" s="422" t="str">
        <f>IF('Mapa final'!AA25="","",'Mapa final'!AA25)</f>
        <v/>
      </c>
      <c r="K22" s="422" t="str">
        <f t="shared" si="0"/>
        <v/>
      </c>
      <c r="L22" s="422" t="str">
        <f>IF('Mapa final'!AD25="","",'Mapa final'!AD25)</f>
        <v/>
      </c>
      <c r="M22" s="346" t="str">
        <f>IF('Mapa final'!P25="","",'Mapa final'!P25)</f>
        <v/>
      </c>
      <c r="N22" s="417"/>
      <c r="O22" s="417"/>
      <c r="P22" s="417"/>
      <c r="Q22" s="187"/>
    </row>
    <row r="23" spans="1:17" ht="43.5" customHeight="1" x14ac:dyDescent="0.25">
      <c r="A23" s="118" t="s">
        <v>616</v>
      </c>
      <c r="B23" s="758"/>
      <c r="C23" s="760"/>
      <c r="D23" s="762"/>
      <c r="E23" s="760"/>
      <c r="F23" s="763"/>
      <c r="G23" s="763"/>
      <c r="H23" s="756"/>
      <c r="I23" s="422" t="str">
        <f>IF('Mapa final'!Y26="","",'Mapa final'!Y26)</f>
        <v/>
      </c>
      <c r="J23" s="422" t="str">
        <f>IF('Mapa final'!AA26="","",'Mapa final'!AA26)</f>
        <v/>
      </c>
      <c r="K23" s="422" t="str">
        <f t="shared" si="0"/>
        <v/>
      </c>
      <c r="L23" s="422" t="str">
        <f>IF('Mapa final'!AD26="","",'Mapa final'!AD26)</f>
        <v/>
      </c>
      <c r="M23" s="346" t="str">
        <f>IF('Mapa final'!P26="","",'Mapa final'!P26)</f>
        <v/>
      </c>
      <c r="N23" s="417"/>
      <c r="O23" s="417"/>
      <c r="P23" s="417"/>
      <c r="Q23" s="187"/>
    </row>
    <row r="24" spans="1:17" ht="43.5" customHeight="1" x14ac:dyDescent="0.25">
      <c r="A24" s="118" t="s">
        <v>617</v>
      </c>
      <c r="B24" s="758"/>
      <c r="C24" s="760"/>
      <c r="D24" s="762"/>
      <c r="E24" s="760"/>
      <c r="F24" s="763"/>
      <c r="G24" s="763"/>
      <c r="H24" s="756"/>
      <c r="I24" s="422" t="str">
        <f>IF('Mapa final'!Y27="","",'Mapa final'!Y27)</f>
        <v/>
      </c>
      <c r="J24" s="422" t="str">
        <f>IF('Mapa final'!AA27="","",'Mapa final'!AA27)</f>
        <v/>
      </c>
      <c r="K24" s="422" t="str">
        <f t="shared" si="0"/>
        <v/>
      </c>
      <c r="L24" s="422" t="str">
        <f>IF('Mapa final'!AD27="","",'Mapa final'!AD27)</f>
        <v/>
      </c>
      <c r="M24" s="346" t="str">
        <f>IF('Mapa final'!P27="","",'Mapa final'!P27)</f>
        <v/>
      </c>
      <c r="N24" s="417"/>
      <c r="O24" s="417"/>
      <c r="P24" s="417"/>
      <c r="Q24" s="187"/>
    </row>
    <row r="25" spans="1:17" ht="43.5" customHeight="1" x14ac:dyDescent="0.25">
      <c r="A25" s="118" t="s">
        <v>618</v>
      </c>
      <c r="B25" s="757"/>
      <c r="C25" s="759" t="str">
        <f>IF('Mapa final'!E28="","",'Mapa final'!E28)</f>
        <v/>
      </c>
      <c r="D25" s="762"/>
      <c r="E25" s="759" t="str">
        <f>IF('Mapa final'!D28="","",'Mapa final'!D28)</f>
        <v/>
      </c>
      <c r="F25" s="763" t="str">
        <f>IF('Mapa final'!H28="","",'Mapa final'!H28)</f>
        <v/>
      </c>
      <c r="G25" s="763" t="str">
        <f>IF('Mapa final'!L28="","",'Mapa final'!L28)</f>
        <v/>
      </c>
      <c r="H25" s="75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2" t="str">
        <f>IF('Mapa final'!Y28="","",'Mapa final'!Y28)</f>
        <v/>
      </c>
      <c r="J25" s="422" t="str">
        <f>IF('Mapa final'!AA28="","",'Mapa final'!AA28)</f>
        <v/>
      </c>
      <c r="K25" s="422" t="str">
        <f t="shared" si="0"/>
        <v/>
      </c>
      <c r="L25" s="422" t="str">
        <f>IF('Mapa final'!AD28="","",'Mapa final'!AD28)</f>
        <v/>
      </c>
      <c r="M25" s="346" t="str">
        <f>IF('Mapa final'!P28="","",'Mapa final'!P28)</f>
        <v/>
      </c>
      <c r="N25" s="417"/>
      <c r="O25" s="417"/>
      <c r="P25" s="417"/>
      <c r="Q25" s="187"/>
    </row>
    <row r="26" spans="1:17" ht="43.5" customHeight="1" x14ac:dyDescent="0.25">
      <c r="A26" s="118" t="s">
        <v>619</v>
      </c>
      <c r="B26" s="758"/>
      <c r="C26" s="760"/>
      <c r="D26" s="762"/>
      <c r="E26" s="760"/>
      <c r="F26" s="763"/>
      <c r="G26" s="763"/>
      <c r="H26" s="756"/>
      <c r="I26" s="422" t="str">
        <f>IF('Mapa final'!Y29="","",'Mapa final'!Y29)</f>
        <v/>
      </c>
      <c r="J26" s="422" t="str">
        <f>IF('Mapa final'!AA29="","",'Mapa final'!AA29)</f>
        <v/>
      </c>
      <c r="K26" s="422" t="str">
        <f t="shared" si="0"/>
        <v/>
      </c>
      <c r="L26" s="422" t="str">
        <f>IF('Mapa final'!AD29="","",'Mapa final'!AD29)</f>
        <v/>
      </c>
      <c r="M26" s="346" t="str">
        <f>IF('Mapa final'!P29="","",'Mapa final'!P29)</f>
        <v/>
      </c>
      <c r="N26" s="417"/>
      <c r="O26" s="417"/>
      <c r="P26" s="417"/>
      <c r="Q26" s="187"/>
    </row>
    <row r="27" spans="1:17" ht="43.5" customHeight="1" x14ac:dyDescent="0.25">
      <c r="A27" s="118" t="s">
        <v>620</v>
      </c>
      <c r="B27" s="758"/>
      <c r="C27" s="760"/>
      <c r="D27" s="762"/>
      <c r="E27" s="760"/>
      <c r="F27" s="763"/>
      <c r="G27" s="763"/>
      <c r="H27" s="756"/>
      <c r="I27" s="422" t="str">
        <f>IF('Mapa final'!Y30="","",'Mapa final'!Y30)</f>
        <v/>
      </c>
      <c r="J27" s="422" t="str">
        <f>IF('Mapa final'!AA30="","",'Mapa final'!AA30)</f>
        <v/>
      </c>
      <c r="K27" s="422" t="str">
        <f t="shared" si="0"/>
        <v/>
      </c>
      <c r="L27" s="422" t="str">
        <f>IF('Mapa final'!AD30="","",'Mapa final'!AD30)</f>
        <v/>
      </c>
      <c r="M27" s="346" t="str">
        <f>IF('Mapa final'!P30="","",'Mapa final'!P30)</f>
        <v/>
      </c>
      <c r="N27" s="417"/>
      <c r="O27" s="417"/>
      <c r="P27" s="417"/>
      <c r="Q27" s="187"/>
    </row>
    <row r="28" spans="1:17" ht="43.5" customHeight="1" x14ac:dyDescent="0.25">
      <c r="A28" s="118" t="s">
        <v>621</v>
      </c>
      <c r="B28" s="758"/>
      <c r="C28" s="760"/>
      <c r="D28" s="762"/>
      <c r="E28" s="760"/>
      <c r="F28" s="763"/>
      <c r="G28" s="763"/>
      <c r="H28" s="756"/>
      <c r="I28" s="422" t="str">
        <f>IF('Mapa final'!Y31="","",'Mapa final'!Y31)</f>
        <v/>
      </c>
      <c r="J28" s="422" t="str">
        <f>IF('Mapa final'!AA31="","",'Mapa final'!AA31)</f>
        <v/>
      </c>
      <c r="K28" s="422" t="str">
        <f t="shared" si="0"/>
        <v/>
      </c>
      <c r="L28" s="422" t="str">
        <f>IF('Mapa final'!AD31="","",'Mapa final'!AD31)</f>
        <v/>
      </c>
      <c r="M28" s="346" t="str">
        <f>IF('Mapa final'!P31="","",'Mapa final'!P31)</f>
        <v/>
      </c>
      <c r="N28" s="417"/>
      <c r="O28" s="417"/>
      <c r="P28" s="417"/>
      <c r="Q28" s="187"/>
    </row>
    <row r="29" spans="1:17" ht="43.5" customHeight="1" x14ac:dyDescent="0.25">
      <c r="A29" s="118" t="s">
        <v>622</v>
      </c>
      <c r="B29" s="758"/>
      <c r="C29" s="760"/>
      <c r="D29" s="762"/>
      <c r="E29" s="760"/>
      <c r="F29" s="763"/>
      <c r="G29" s="763"/>
      <c r="H29" s="756"/>
      <c r="I29" s="422" t="str">
        <f>IF('Mapa final'!Y32="","",'Mapa final'!Y32)</f>
        <v/>
      </c>
      <c r="J29" s="422" t="str">
        <f>IF('Mapa final'!AA32="","",'Mapa final'!AA32)</f>
        <v/>
      </c>
      <c r="K29" s="422" t="str">
        <f t="shared" si="0"/>
        <v/>
      </c>
      <c r="L29" s="422" t="str">
        <f>IF('Mapa final'!AD32="","",'Mapa final'!AD32)</f>
        <v/>
      </c>
      <c r="M29" s="346" t="str">
        <f>IF('Mapa final'!P32="","",'Mapa final'!P32)</f>
        <v/>
      </c>
      <c r="N29" s="417"/>
      <c r="O29" s="417"/>
      <c r="P29" s="417"/>
      <c r="Q29" s="187"/>
    </row>
    <row r="30" spans="1:17" ht="43.5" customHeight="1" x14ac:dyDescent="0.25">
      <c r="A30" s="118" t="s">
        <v>623</v>
      </c>
      <c r="B30" s="758"/>
      <c r="C30" s="760"/>
      <c r="D30" s="762"/>
      <c r="E30" s="760"/>
      <c r="F30" s="763"/>
      <c r="G30" s="763"/>
      <c r="H30" s="756"/>
      <c r="I30" s="422" t="str">
        <f>IF('Mapa final'!Y33="","",'Mapa final'!Y33)</f>
        <v/>
      </c>
      <c r="J30" s="422" t="str">
        <f>IF('Mapa final'!AA33="","",'Mapa final'!AA33)</f>
        <v/>
      </c>
      <c r="K30" s="422" t="str">
        <f t="shared" si="0"/>
        <v/>
      </c>
      <c r="L30" s="422" t="str">
        <f>IF('Mapa final'!AD33="","",'Mapa final'!AD33)</f>
        <v/>
      </c>
      <c r="M30" s="346" t="str">
        <f>IF('Mapa final'!P33="","",'Mapa final'!P33)</f>
        <v/>
      </c>
      <c r="N30" s="417"/>
      <c r="O30" s="417"/>
      <c r="P30" s="417"/>
      <c r="Q30" s="187"/>
    </row>
    <row r="31" spans="1:17" ht="43.5" customHeight="1" x14ac:dyDescent="0.25">
      <c r="A31" s="118" t="s">
        <v>624</v>
      </c>
      <c r="B31" s="757"/>
      <c r="C31" s="759" t="str">
        <f>IF('Mapa final'!E34="","",'Mapa final'!E34)</f>
        <v/>
      </c>
      <c r="D31" s="762"/>
      <c r="E31" s="759" t="str">
        <f>IF('Mapa final'!D34="","",'Mapa final'!D34)</f>
        <v/>
      </c>
      <c r="F31" s="763" t="str">
        <f>IF('Mapa final'!H34="","",'Mapa final'!H34)</f>
        <v/>
      </c>
      <c r="G31" s="763" t="str">
        <f>IF('Mapa final'!L34="","",'Mapa final'!L34)</f>
        <v/>
      </c>
      <c r="H31" s="75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2" t="str">
        <f>IF('Mapa final'!Y34="","",'Mapa final'!Y34)</f>
        <v/>
      </c>
      <c r="J31" s="422" t="str">
        <f>IF('Mapa final'!AA34="","",'Mapa final'!AA34)</f>
        <v/>
      </c>
      <c r="K31" s="422" t="str">
        <f t="shared" si="0"/>
        <v/>
      </c>
      <c r="L31" s="422" t="str">
        <f>IF('Mapa final'!AD34="","",'Mapa final'!AD34)</f>
        <v/>
      </c>
      <c r="M31" s="346" t="str">
        <f>IF('Mapa final'!P34="","",'Mapa final'!P34)</f>
        <v/>
      </c>
      <c r="N31" s="417"/>
      <c r="O31" s="417"/>
      <c r="P31" s="417"/>
      <c r="Q31" s="187"/>
    </row>
    <row r="32" spans="1:17" ht="43.5" customHeight="1" x14ac:dyDescent="0.25">
      <c r="A32" s="118" t="s">
        <v>625</v>
      </c>
      <c r="B32" s="758"/>
      <c r="C32" s="760"/>
      <c r="D32" s="762"/>
      <c r="E32" s="760"/>
      <c r="F32" s="763"/>
      <c r="G32" s="763"/>
      <c r="H32" s="756"/>
      <c r="I32" s="422" t="str">
        <f>IF('Mapa final'!Y35="","",'Mapa final'!Y35)</f>
        <v/>
      </c>
      <c r="J32" s="422" t="str">
        <f>IF('Mapa final'!AA35="","",'Mapa final'!AA35)</f>
        <v/>
      </c>
      <c r="K32" s="422" t="str">
        <f t="shared" si="0"/>
        <v/>
      </c>
      <c r="L32" s="422" t="str">
        <f>IF('Mapa final'!AD35="","",'Mapa final'!AD35)</f>
        <v/>
      </c>
      <c r="M32" s="346" t="str">
        <f>IF('Mapa final'!P35="","",'Mapa final'!P35)</f>
        <v/>
      </c>
      <c r="N32" s="417"/>
      <c r="O32" s="417"/>
      <c r="P32" s="417"/>
      <c r="Q32" s="187"/>
    </row>
    <row r="33" spans="1:17" ht="43.5" customHeight="1" x14ac:dyDescent="0.25">
      <c r="A33" s="118" t="s">
        <v>626</v>
      </c>
      <c r="B33" s="758"/>
      <c r="C33" s="760"/>
      <c r="D33" s="762"/>
      <c r="E33" s="760"/>
      <c r="F33" s="763"/>
      <c r="G33" s="763"/>
      <c r="H33" s="756"/>
      <c r="I33" s="422" t="str">
        <f>IF('Mapa final'!Y36="","",'Mapa final'!Y36)</f>
        <v/>
      </c>
      <c r="J33" s="422" t="str">
        <f>IF('Mapa final'!AA36="","",'Mapa final'!AA36)</f>
        <v/>
      </c>
      <c r="K33" s="422" t="str">
        <f t="shared" si="0"/>
        <v/>
      </c>
      <c r="L33" s="422" t="str">
        <f>IF('Mapa final'!AD36="","",'Mapa final'!AD36)</f>
        <v/>
      </c>
      <c r="M33" s="346" t="str">
        <f>IF('Mapa final'!P36="","",'Mapa final'!P36)</f>
        <v/>
      </c>
      <c r="N33" s="417"/>
      <c r="O33" s="417"/>
      <c r="P33" s="417"/>
      <c r="Q33" s="187"/>
    </row>
    <row r="34" spans="1:17" ht="43.5" customHeight="1" x14ac:dyDescent="0.25">
      <c r="A34" s="118" t="s">
        <v>627</v>
      </c>
      <c r="B34" s="758"/>
      <c r="C34" s="760"/>
      <c r="D34" s="762"/>
      <c r="E34" s="760"/>
      <c r="F34" s="763"/>
      <c r="G34" s="763"/>
      <c r="H34" s="756"/>
      <c r="I34" s="422" t="str">
        <f>IF('Mapa final'!Y37="","",'Mapa final'!Y37)</f>
        <v/>
      </c>
      <c r="J34" s="422" t="str">
        <f>IF('Mapa final'!AA37="","",'Mapa final'!AA37)</f>
        <v/>
      </c>
      <c r="K34" s="422" t="str">
        <f t="shared" si="0"/>
        <v/>
      </c>
      <c r="L34" s="422" t="str">
        <f>IF('Mapa final'!AD37="","",'Mapa final'!AD37)</f>
        <v/>
      </c>
      <c r="M34" s="346" t="str">
        <f>IF('Mapa final'!P37="","",'Mapa final'!P37)</f>
        <v/>
      </c>
      <c r="N34" s="417"/>
      <c r="O34" s="417"/>
      <c r="P34" s="417"/>
      <c r="Q34" s="187"/>
    </row>
    <row r="35" spans="1:17" ht="43.5" customHeight="1" x14ac:dyDescent="0.25">
      <c r="A35" s="118" t="s">
        <v>628</v>
      </c>
      <c r="B35" s="758"/>
      <c r="C35" s="760"/>
      <c r="D35" s="762"/>
      <c r="E35" s="760"/>
      <c r="F35" s="763"/>
      <c r="G35" s="763"/>
      <c r="H35" s="756"/>
      <c r="I35" s="422" t="str">
        <f>IF('Mapa final'!Y38="","",'Mapa final'!Y38)</f>
        <v/>
      </c>
      <c r="J35" s="422" t="str">
        <f>IF('Mapa final'!AA38="","",'Mapa final'!AA38)</f>
        <v/>
      </c>
      <c r="K35" s="422" t="str">
        <f t="shared" si="0"/>
        <v/>
      </c>
      <c r="L35" s="422" t="str">
        <f>IF('Mapa final'!AD38="","",'Mapa final'!AD38)</f>
        <v/>
      </c>
      <c r="M35" s="346" t="str">
        <f>IF('Mapa final'!P38="","",'Mapa final'!P38)</f>
        <v/>
      </c>
      <c r="N35" s="417"/>
      <c r="O35" s="417"/>
      <c r="P35" s="417"/>
      <c r="Q35" s="187"/>
    </row>
    <row r="36" spans="1:17" ht="43.5" customHeight="1" x14ac:dyDescent="0.25">
      <c r="A36" s="118" t="s">
        <v>629</v>
      </c>
      <c r="B36" s="758"/>
      <c r="C36" s="760"/>
      <c r="D36" s="762"/>
      <c r="E36" s="760"/>
      <c r="F36" s="763"/>
      <c r="G36" s="763"/>
      <c r="H36" s="756"/>
      <c r="I36" s="422" t="str">
        <f>IF('Mapa final'!Y39="","",'Mapa final'!Y39)</f>
        <v/>
      </c>
      <c r="J36" s="422" t="str">
        <f>IF('Mapa final'!AA39="","",'Mapa final'!AA39)</f>
        <v/>
      </c>
      <c r="K36" s="422" t="str">
        <f t="shared" si="0"/>
        <v/>
      </c>
      <c r="L36" s="422" t="str">
        <f>IF('Mapa final'!AD39="","",'Mapa final'!AD39)</f>
        <v/>
      </c>
      <c r="M36" s="346" t="str">
        <f>IF('Mapa final'!P39="","",'Mapa final'!P39)</f>
        <v/>
      </c>
      <c r="N36" s="417"/>
      <c r="O36" s="417"/>
      <c r="P36" s="417"/>
      <c r="Q36" s="187"/>
    </row>
    <row r="37" spans="1:17" ht="43.5" customHeight="1" x14ac:dyDescent="0.25">
      <c r="A37" s="118" t="s">
        <v>630</v>
      </c>
      <c r="B37" s="757"/>
      <c r="C37" s="759" t="str">
        <f>IF('Mapa final'!E40="","",'Mapa final'!E40)</f>
        <v/>
      </c>
      <c r="D37" s="762"/>
      <c r="E37" s="759" t="str">
        <f>IF('Mapa final'!D40="","",'Mapa final'!D40)</f>
        <v/>
      </c>
      <c r="F37" s="763" t="str">
        <f>IF('Mapa final'!H40="","",'Mapa final'!H40)</f>
        <v/>
      </c>
      <c r="G37" s="763" t="str">
        <f>IF('Mapa final'!L40="","",'Mapa final'!L40)</f>
        <v/>
      </c>
      <c r="H37" s="75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2" t="str">
        <f>IF('Mapa final'!Y40="","",'Mapa final'!Y40)</f>
        <v/>
      </c>
      <c r="J37" s="422" t="str">
        <f>IF('Mapa final'!AA40="","",'Mapa final'!AA40)</f>
        <v/>
      </c>
      <c r="K37" s="422" t="str">
        <f t="shared" si="0"/>
        <v/>
      </c>
      <c r="L37" s="422" t="str">
        <f>IF('Mapa final'!AD40="","",'Mapa final'!AD40)</f>
        <v/>
      </c>
      <c r="M37" s="346" t="str">
        <f>IF('Mapa final'!P40="","",'Mapa final'!P40)</f>
        <v/>
      </c>
      <c r="N37" s="417"/>
      <c r="O37" s="417"/>
      <c r="P37" s="417"/>
      <c r="Q37" s="187"/>
    </row>
    <row r="38" spans="1:17" ht="43.5" customHeight="1" x14ac:dyDescent="0.25">
      <c r="A38" s="118" t="s">
        <v>631</v>
      </c>
      <c r="B38" s="758"/>
      <c r="C38" s="760"/>
      <c r="D38" s="762"/>
      <c r="E38" s="760"/>
      <c r="F38" s="763"/>
      <c r="G38" s="763"/>
      <c r="H38" s="756"/>
      <c r="I38" s="422" t="str">
        <f>IF('Mapa final'!Y41="","",'Mapa final'!Y41)</f>
        <v/>
      </c>
      <c r="J38" s="422" t="str">
        <f>IF('Mapa final'!AA41="","",'Mapa final'!AA41)</f>
        <v/>
      </c>
      <c r="K38" s="422" t="str">
        <f t="shared" si="0"/>
        <v/>
      </c>
      <c r="L38" s="422" t="str">
        <f>IF('Mapa final'!AD41="","",'Mapa final'!AD41)</f>
        <v/>
      </c>
      <c r="M38" s="346" t="str">
        <f>IF('Mapa final'!P41="","",'Mapa final'!P41)</f>
        <v/>
      </c>
      <c r="N38" s="417"/>
      <c r="O38" s="417"/>
      <c r="P38" s="417"/>
      <c r="Q38" s="187"/>
    </row>
    <row r="39" spans="1:17" ht="43.5" customHeight="1" x14ac:dyDescent="0.25">
      <c r="A39" s="118" t="s">
        <v>632</v>
      </c>
      <c r="B39" s="758"/>
      <c r="C39" s="760"/>
      <c r="D39" s="762"/>
      <c r="E39" s="760"/>
      <c r="F39" s="763"/>
      <c r="G39" s="763"/>
      <c r="H39" s="756"/>
      <c r="I39" s="422" t="str">
        <f>IF('Mapa final'!Y42="","",'Mapa final'!Y42)</f>
        <v/>
      </c>
      <c r="J39" s="422" t="str">
        <f>IF('Mapa final'!AA42="","",'Mapa final'!AA42)</f>
        <v/>
      </c>
      <c r="K39" s="422" t="str">
        <f t="shared" si="0"/>
        <v/>
      </c>
      <c r="L39" s="422" t="str">
        <f>IF('Mapa final'!AD42="","",'Mapa final'!AD42)</f>
        <v/>
      </c>
      <c r="M39" s="346" t="str">
        <f>IF('Mapa final'!P42="","",'Mapa final'!P42)</f>
        <v/>
      </c>
      <c r="N39" s="417"/>
      <c r="O39" s="417"/>
      <c r="P39" s="417"/>
      <c r="Q39" s="187"/>
    </row>
    <row r="40" spans="1:17" ht="43.5" customHeight="1" x14ac:dyDescent="0.25">
      <c r="A40" s="118" t="s">
        <v>633</v>
      </c>
      <c r="B40" s="758"/>
      <c r="C40" s="760"/>
      <c r="D40" s="762"/>
      <c r="E40" s="760"/>
      <c r="F40" s="763"/>
      <c r="G40" s="763"/>
      <c r="H40" s="756"/>
      <c r="I40" s="422" t="str">
        <f>IF('Mapa final'!Y43="","",'Mapa final'!Y43)</f>
        <v/>
      </c>
      <c r="J40" s="422" t="str">
        <f>IF('Mapa final'!AA43="","",'Mapa final'!AA43)</f>
        <v/>
      </c>
      <c r="K40" s="422" t="str">
        <f t="shared" si="0"/>
        <v/>
      </c>
      <c r="L40" s="422" t="str">
        <f>IF('Mapa final'!AD43="","",'Mapa final'!AD43)</f>
        <v/>
      </c>
      <c r="M40" s="346" t="str">
        <f>IF('Mapa final'!P43="","",'Mapa final'!P43)</f>
        <v/>
      </c>
      <c r="N40" s="417"/>
      <c r="O40" s="417"/>
      <c r="P40" s="417"/>
      <c r="Q40" s="187"/>
    </row>
    <row r="41" spans="1:17" ht="43.5" customHeight="1" x14ac:dyDescent="0.25">
      <c r="A41" s="118" t="s">
        <v>634</v>
      </c>
      <c r="B41" s="758"/>
      <c r="C41" s="760"/>
      <c r="D41" s="762"/>
      <c r="E41" s="760"/>
      <c r="F41" s="763"/>
      <c r="G41" s="763"/>
      <c r="H41" s="756"/>
      <c r="I41" s="422" t="str">
        <f>IF('Mapa final'!Y44="","",'Mapa final'!Y44)</f>
        <v/>
      </c>
      <c r="J41" s="422" t="str">
        <f>IF('Mapa final'!AA44="","",'Mapa final'!AA44)</f>
        <v/>
      </c>
      <c r="K41" s="422" t="str">
        <f t="shared" si="0"/>
        <v/>
      </c>
      <c r="L41" s="422" t="str">
        <f>IF('Mapa final'!AD44="","",'Mapa final'!AD44)</f>
        <v/>
      </c>
      <c r="M41" s="346" t="str">
        <f>IF('Mapa final'!P44="","",'Mapa final'!P44)</f>
        <v/>
      </c>
      <c r="N41" s="417"/>
      <c r="O41" s="417"/>
      <c r="P41" s="417"/>
      <c r="Q41" s="187"/>
    </row>
    <row r="42" spans="1:17" ht="43.5" customHeight="1" x14ac:dyDescent="0.25">
      <c r="A42" s="118" t="s">
        <v>635</v>
      </c>
      <c r="B42" s="758"/>
      <c r="C42" s="760"/>
      <c r="D42" s="762"/>
      <c r="E42" s="760"/>
      <c r="F42" s="763"/>
      <c r="G42" s="763"/>
      <c r="H42" s="756"/>
      <c r="I42" s="422" t="str">
        <f>IF('Mapa final'!Y45="","",'Mapa final'!Y45)</f>
        <v/>
      </c>
      <c r="J42" s="422" t="str">
        <f>IF('Mapa final'!AA45="","",'Mapa final'!AA45)</f>
        <v/>
      </c>
      <c r="K42" s="422" t="str">
        <f t="shared" si="0"/>
        <v/>
      </c>
      <c r="L42" s="422" t="str">
        <f>IF('Mapa final'!AD45="","",'Mapa final'!AD45)</f>
        <v/>
      </c>
      <c r="M42" s="346" t="str">
        <f>IF('Mapa final'!P45="","",'Mapa final'!P45)</f>
        <v/>
      </c>
      <c r="N42" s="417"/>
      <c r="O42" s="417"/>
      <c r="P42" s="417"/>
      <c r="Q42" s="187"/>
    </row>
    <row r="43" spans="1:17" ht="43.5" customHeight="1" x14ac:dyDescent="0.25">
      <c r="A43" s="118" t="s">
        <v>636</v>
      </c>
      <c r="B43" s="757"/>
      <c r="C43" s="759" t="str">
        <f>IF('Mapa final'!E46="","",'Mapa final'!E46)</f>
        <v/>
      </c>
      <c r="D43" s="762"/>
      <c r="E43" s="759" t="str">
        <f>IF('Mapa final'!D46="","",'Mapa final'!D46)</f>
        <v/>
      </c>
      <c r="F43" s="763" t="str">
        <f>IF('Mapa final'!H46="","",'Mapa final'!H46)</f>
        <v/>
      </c>
      <c r="G43" s="763" t="str">
        <f>IF('Mapa final'!L46="","",'Mapa final'!L46)</f>
        <v/>
      </c>
      <c r="H43" s="75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2" t="str">
        <f>IF('Mapa final'!Y46="","",'Mapa final'!Y46)</f>
        <v/>
      </c>
      <c r="J43" s="422" t="str">
        <f>IF('Mapa final'!AA46="","",'Mapa final'!AA46)</f>
        <v/>
      </c>
      <c r="K43" s="422" t="str">
        <f t="shared" si="0"/>
        <v/>
      </c>
      <c r="L43" s="422" t="str">
        <f>IF('Mapa final'!AD46="","",'Mapa final'!AD46)</f>
        <v/>
      </c>
      <c r="M43" s="346" t="str">
        <f>IF('Mapa final'!P46="","",'Mapa final'!P46)</f>
        <v/>
      </c>
      <c r="N43" s="417"/>
      <c r="O43" s="417"/>
      <c r="P43" s="417"/>
      <c r="Q43" s="187"/>
    </row>
    <row r="44" spans="1:17" ht="43.5" customHeight="1" x14ac:dyDescent="0.25">
      <c r="A44" s="118" t="s">
        <v>637</v>
      </c>
      <c r="B44" s="758"/>
      <c r="C44" s="760"/>
      <c r="D44" s="762"/>
      <c r="E44" s="760"/>
      <c r="F44" s="763"/>
      <c r="G44" s="763"/>
      <c r="H44" s="756"/>
      <c r="I44" s="422" t="str">
        <f>IF('Mapa final'!Y47="","",'Mapa final'!Y47)</f>
        <v/>
      </c>
      <c r="J44" s="422" t="str">
        <f>IF('Mapa final'!AA47="","",'Mapa final'!AA47)</f>
        <v/>
      </c>
      <c r="K44" s="422" t="str">
        <f t="shared" si="0"/>
        <v/>
      </c>
      <c r="L44" s="422" t="str">
        <f>IF('Mapa final'!AD47="","",'Mapa final'!AD47)</f>
        <v/>
      </c>
      <c r="M44" s="346" t="str">
        <f>IF('Mapa final'!P47="","",'Mapa final'!P47)</f>
        <v/>
      </c>
      <c r="N44" s="417"/>
      <c r="O44" s="417"/>
      <c r="P44" s="417"/>
      <c r="Q44" s="187"/>
    </row>
    <row r="45" spans="1:17" ht="43.5" customHeight="1" x14ac:dyDescent="0.25">
      <c r="A45" s="118" t="s">
        <v>638</v>
      </c>
      <c r="B45" s="758"/>
      <c r="C45" s="760"/>
      <c r="D45" s="762"/>
      <c r="E45" s="760"/>
      <c r="F45" s="763"/>
      <c r="G45" s="763"/>
      <c r="H45" s="756"/>
      <c r="I45" s="422" t="str">
        <f>IF('Mapa final'!Y48="","",'Mapa final'!Y48)</f>
        <v/>
      </c>
      <c r="J45" s="422" t="str">
        <f>IF('Mapa final'!AA48="","",'Mapa final'!AA48)</f>
        <v/>
      </c>
      <c r="K45" s="422" t="str">
        <f t="shared" si="0"/>
        <v/>
      </c>
      <c r="L45" s="422" t="str">
        <f>IF('Mapa final'!AD48="","",'Mapa final'!AD48)</f>
        <v/>
      </c>
      <c r="M45" s="346" t="str">
        <f>IF('Mapa final'!P48="","",'Mapa final'!P48)</f>
        <v/>
      </c>
      <c r="N45" s="417"/>
      <c r="O45" s="417"/>
      <c r="P45" s="417"/>
      <c r="Q45" s="187"/>
    </row>
    <row r="46" spans="1:17" ht="43.5" customHeight="1" x14ac:dyDescent="0.25">
      <c r="A46" s="118" t="s">
        <v>639</v>
      </c>
      <c r="B46" s="758"/>
      <c r="C46" s="760"/>
      <c r="D46" s="762"/>
      <c r="E46" s="760"/>
      <c r="F46" s="763"/>
      <c r="G46" s="763"/>
      <c r="H46" s="756"/>
      <c r="I46" s="422" t="str">
        <f>IF('Mapa final'!Y49="","",'Mapa final'!Y49)</f>
        <v/>
      </c>
      <c r="J46" s="422" t="str">
        <f>IF('Mapa final'!AA49="","",'Mapa final'!AA49)</f>
        <v/>
      </c>
      <c r="K46" s="422" t="str">
        <f t="shared" si="0"/>
        <v/>
      </c>
      <c r="L46" s="422" t="str">
        <f>IF('Mapa final'!AD49="","",'Mapa final'!AD49)</f>
        <v/>
      </c>
      <c r="M46" s="346" t="str">
        <f>IF('Mapa final'!P49="","",'Mapa final'!P49)</f>
        <v/>
      </c>
      <c r="N46" s="417"/>
      <c r="O46" s="417"/>
      <c r="P46" s="417"/>
      <c r="Q46" s="187"/>
    </row>
    <row r="47" spans="1:17" ht="43.5" customHeight="1" x14ac:dyDescent="0.25">
      <c r="A47" s="118" t="s">
        <v>640</v>
      </c>
      <c r="B47" s="758"/>
      <c r="C47" s="760"/>
      <c r="D47" s="762"/>
      <c r="E47" s="760"/>
      <c r="F47" s="763"/>
      <c r="G47" s="763"/>
      <c r="H47" s="756"/>
      <c r="I47" s="422" t="str">
        <f>IF('Mapa final'!Y50="","",'Mapa final'!Y50)</f>
        <v/>
      </c>
      <c r="J47" s="422" t="str">
        <f>IF('Mapa final'!AA50="","",'Mapa final'!AA50)</f>
        <v/>
      </c>
      <c r="K47" s="422" t="str">
        <f t="shared" si="0"/>
        <v/>
      </c>
      <c r="L47" s="422" t="str">
        <f>IF('Mapa final'!AD50="","",'Mapa final'!AD50)</f>
        <v/>
      </c>
      <c r="M47" s="346" t="str">
        <f>IF('Mapa final'!P50="","",'Mapa final'!P50)</f>
        <v/>
      </c>
      <c r="N47" s="417"/>
      <c r="O47" s="417"/>
      <c r="P47" s="417"/>
      <c r="Q47" s="187"/>
    </row>
    <row r="48" spans="1:17" ht="43.5" customHeight="1" x14ac:dyDescent="0.25">
      <c r="A48" s="118" t="s">
        <v>641</v>
      </c>
      <c r="B48" s="758"/>
      <c r="C48" s="760"/>
      <c r="D48" s="762"/>
      <c r="E48" s="760"/>
      <c r="F48" s="763"/>
      <c r="G48" s="763"/>
      <c r="H48" s="756"/>
      <c r="I48" s="422" t="str">
        <f>IF('Mapa final'!Y51="","",'Mapa final'!Y51)</f>
        <v/>
      </c>
      <c r="J48" s="422" t="str">
        <f>IF('Mapa final'!AA51="","",'Mapa final'!AA51)</f>
        <v/>
      </c>
      <c r="K48" s="422" t="str">
        <f t="shared" si="0"/>
        <v/>
      </c>
      <c r="L48" s="422" t="str">
        <f>IF('Mapa final'!AD51="","",'Mapa final'!AD51)</f>
        <v/>
      </c>
      <c r="M48" s="346" t="str">
        <f>IF('Mapa final'!P51="","",'Mapa final'!P51)</f>
        <v/>
      </c>
      <c r="N48" s="417"/>
      <c r="O48" s="417"/>
      <c r="P48" s="417"/>
      <c r="Q48" s="187"/>
    </row>
    <row r="49" spans="1:17" ht="43.5" customHeight="1" x14ac:dyDescent="0.25">
      <c r="A49" s="118" t="s">
        <v>642</v>
      </c>
      <c r="B49" s="757"/>
      <c r="C49" s="759" t="str">
        <f>IF('Mapa final'!E52="","",'Mapa final'!E52)</f>
        <v/>
      </c>
      <c r="D49" s="762"/>
      <c r="E49" s="759" t="str">
        <f>IF('Mapa final'!D52="","",'Mapa final'!D52)</f>
        <v/>
      </c>
      <c r="F49" s="763" t="str">
        <f>IF('Mapa final'!H52="","",'Mapa final'!H52)</f>
        <v/>
      </c>
      <c r="G49" s="763" t="str">
        <f>IF('Mapa final'!L52="","",'Mapa final'!L52)</f>
        <v/>
      </c>
      <c r="H49" s="75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2" t="str">
        <f>IF('Mapa final'!Y52="","",'Mapa final'!Y52)</f>
        <v/>
      </c>
      <c r="J49" s="422" t="str">
        <f>IF('Mapa final'!AA52="","",'Mapa final'!AA52)</f>
        <v/>
      </c>
      <c r="K49" s="422" t="str">
        <f t="shared" si="0"/>
        <v/>
      </c>
      <c r="L49" s="422" t="str">
        <f>IF('Mapa final'!AD52="","",'Mapa final'!AD52)</f>
        <v/>
      </c>
      <c r="M49" s="346" t="str">
        <f>IF('Mapa final'!P52="","",'Mapa final'!P52)</f>
        <v/>
      </c>
      <c r="N49" s="417"/>
      <c r="O49" s="417"/>
      <c r="P49" s="417"/>
      <c r="Q49" s="187"/>
    </row>
    <row r="50" spans="1:17" ht="43.5" customHeight="1" x14ac:dyDescent="0.25">
      <c r="A50" s="118" t="s">
        <v>643</v>
      </c>
      <c r="B50" s="758"/>
      <c r="C50" s="760"/>
      <c r="D50" s="762"/>
      <c r="E50" s="760"/>
      <c r="F50" s="763"/>
      <c r="G50" s="763"/>
      <c r="H50" s="756"/>
      <c r="I50" s="422" t="str">
        <f>IF('Mapa final'!Y53="","",'Mapa final'!Y53)</f>
        <v/>
      </c>
      <c r="J50" s="422" t="str">
        <f>IF('Mapa final'!AA53="","",'Mapa final'!AA53)</f>
        <v/>
      </c>
      <c r="K50" s="422" t="str">
        <f t="shared" si="0"/>
        <v/>
      </c>
      <c r="L50" s="422" t="str">
        <f>IF('Mapa final'!AD53="","",'Mapa final'!AD53)</f>
        <v/>
      </c>
      <c r="M50" s="346" t="str">
        <f>IF('Mapa final'!P53="","",'Mapa final'!P53)</f>
        <v/>
      </c>
      <c r="N50" s="417"/>
      <c r="O50" s="417"/>
      <c r="P50" s="417"/>
      <c r="Q50" s="187"/>
    </row>
    <row r="51" spans="1:17" ht="43.5" customHeight="1" x14ac:dyDescent="0.25">
      <c r="A51" s="118" t="s">
        <v>644</v>
      </c>
      <c r="B51" s="758"/>
      <c r="C51" s="760"/>
      <c r="D51" s="762"/>
      <c r="E51" s="760"/>
      <c r="F51" s="763"/>
      <c r="G51" s="763"/>
      <c r="H51" s="756"/>
      <c r="I51" s="422" t="str">
        <f>IF('Mapa final'!Y54="","",'Mapa final'!Y54)</f>
        <v/>
      </c>
      <c r="J51" s="422" t="str">
        <f>IF('Mapa final'!AA54="","",'Mapa final'!AA54)</f>
        <v/>
      </c>
      <c r="K51" s="422" t="str">
        <f t="shared" si="0"/>
        <v/>
      </c>
      <c r="L51" s="422" t="str">
        <f>IF('Mapa final'!AD54="","",'Mapa final'!AD54)</f>
        <v/>
      </c>
      <c r="M51" s="346" t="str">
        <f>IF('Mapa final'!P54="","",'Mapa final'!P54)</f>
        <v/>
      </c>
      <c r="N51" s="417"/>
      <c r="O51" s="417"/>
      <c r="P51" s="417"/>
      <c r="Q51" s="187"/>
    </row>
    <row r="52" spans="1:17" ht="43.5" customHeight="1" x14ac:dyDescent="0.25">
      <c r="A52" s="118" t="s">
        <v>645</v>
      </c>
      <c r="B52" s="758"/>
      <c r="C52" s="760"/>
      <c r="D52" s="762"/>
      <c r="E52" s="760"/>
      <c r="F52" s="763"/>
      <c r="G52" s="763"/>
      <c r="H52" s="756"/>
      <c r="I52" s="422" t="str">
        <f>IF('Mapa final'!Y55="","",'Mapa final'!Y55)</f>
        <v/>
      </c>
      <c r="J52" s="422" t="str">
        <f>IF('Mapa final'!AA55="","",'Mapa final'!AA55)</f>
        <v/>
      </c>
      <c r="K52" s="422" t="str">
        <f t="shared" si="0"/>
        <v/>
      </c>
      <c r="L52" s="422" t="str">
        <f>IF('Mapa final'!AD55="","",'Mapa final'!AD55)</f>
        <v/>
      </c>
      <c r="M52" s="346" t="str">
        <f>IF('Mapa final'!P55="","",'Mapa final'!P55)</f>
        <v/>
      </c>
      <c r="N52" s="417"/>
      <c r="O52" s="417"/>
      <c r="P52" s="417"/>
      <c r="Q52" s="187"/>
    </row>
    <row r="53" spans="1:17" ht="43.5" customHeight="1" x14ac:dyDescent="0.25">
      <c r="A53" s="118" t="s">
        <v>646</v>
      </c>
      <c r="B53" s="758"/>
      <c r="C53" s="760"/>
      <c r="D53" s="762"/>
      <c r="E53" s="760"/>
      <c r="F53" s="763"/>
      <c r="G53" s="763"/>
      <c r="H53" s="756"/>
      <c r="I53" s="422" t="str">
        <f>IF('Mapa final'!Y56="","",'Mapa final'!Y56)</f>
        <v/>
      </c>
      <c r="J53" s="422" t="str">
        <f>IF('Mapa final'!AA56="","",'Mapa final'!AA56)</f>
        <v/>
      </c>
      <c r="K53" s="422" t="str">
        <f t="shared" si="0"/>
        <v/>
      </c>
      <c r="L53" s="422" t="str">
        <f>IF('Mapa final'!AD56="","",'Mapa final'!AD56)</f>
        <v/>
      </c>
      <c r="M53" s="346" t="str">
        <f>IF('Mapa final'!P56="","",'Mapa final'!P56)</f>
        <v/>
      </c>
      <c r="N53" s="417"/>
      <c r="O53" s="417"/>
      <c r="P53" s="417"/>
      <c r="Q53" s="187"/>
    </row>
    <row r="54" spans="1:17" ht="43.5" customHeight="1" x14ac:dyDescent="0.25">
      <c r="A54" s="118" t="s">
        <v>647</v>
      </c>
      <c r="B54" s="758"/>
      <c r="C54" s="760"/>
      <c r="D54" s="762"/>
      <c r="E54" s="760"/>
      <c r="F54" s="763"/>
      <c r="G54" s="763"/>
      <c r="H54" s="756"/>
      <c r="I54" s="422" t="str">
        <f>IF('Mapa final'!Y57="","",'Mapa final'!Y57)</f>
        <v/>
      </c>
      <c r="J54" s="422" t="str">
        <f>IF('Mapa final'!AA57="","",'Mapa final'!AA57)</f>
        <v/>
      </c>
      <c r="K54" s="422" t="str">
        <f t="shared" si="0"/>
        <v/>
      </c>
      <c r="L54" s="422" t="str">
        <f>IF('Mapa final'!AD57="","",'Mapa final'!AD57)</f>
        <v/>
      </c>
      <c r="M54" s="346" t="str">
        <f>IF('Mapa final'!P57="","",'Mapa final'!P57)</f>
        <v/>
      </c>
      <c r="N54" s="417"/>
      <c r="O54" s="417"/>
      <c r="P54" s="417"/>
      <c r="Q54" s="187"/>
    </row>
    <row r="55" spans="1:17" ht="43.5" customHeight="1" x14ac:dyDescent="0.25">
      <c r="A55" s="118" t="s">
        <v>648</v>
      </c>
      <c r="B55" s="757"/>
      <c r="C55" s="759" t="str">
        <f>IF('Mapa final'!E58="","",'Mapa final'!E58)</f>
        <v/>
      </c>
      <c r="D55" s="761"/>
      <c r="E55" s="759" t="str">
        <f>IF('Mapa final'!D58="","",'Mapa final'!D58)</f>
        <v/>
      </c>
      <c r="F55" s="763" t="str">
        <f>IF('Mapa final'!H58="","",'Mapa final'!H58)</f>
        <v/>
      </c>
      <c r="G55" s="763" t="str">
        <f>IF('Mapa final'!L58="","",'Mapa final'!L58)</f>
        <v/>
      </c>
      <c r="H55" s="75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2" t="str">
        <f>IF('Mapa final'!Y58="","",'Mapa final'!Y58)</f>
        <v/>
      </c>
      <c r="J55" s="422" t="str">
        <f>IF('Mapa final'!AA58="","",'Mapa final'!AA58)</f>
        <v/>
      </c>
      <c r="K55" s="422" t="str">
        <f t="shared" si="0"/>
        <v/>
      </c>
      <c r="L55" s="422" t="str">
        <f>IF('Mapa final'!AD58="","",'Mapa final'!AD58)</f>
        <v/>
      </c>
      <c r="M55" s="346" t="str">
        <f>IF('Mapa final'!P58="","",'Mapa final'!P58)</f>
        <v/>
      </c>
      <c r="N55" s="417"/>
      <c r="O55" s="417"/>
      <c r="P55" s="417"/>
      <c r="Q55" s="187"/>
    </row>
    <row r="56" spans="1:17" ht="43.5" customHeight="1" x14ac:dyDescent="0.25">
      <c r="A56" s="118" t="s">
        <v>649</v>
      </c>
      <c r="B56" s="758"/>
      <c r="C56" s="760"/>
      <c r="D56" s="762"/>
      <c r="E56" s="760"/>
      <c r="F56" s="763"/>
      <c r="G56" s="763"/>
      <c r="H56" s="756"/>
      <c r="I56" s="422" t="str">
        <f>IF('Mapa final'!Y59="","",'Mapa final'!Y59)</f>
        <v/>
      </c>
      <c r="J56" s="422" t="str">
        <f>IF('Mapa final'!AA59="","",'Mapa final'!AA59)</f>
        <v/>
      </c>
      <c r="K56" s="422" t="str">
        <f t="shared" si="0"/>
        <v/>
      </c>
      <c r="L56" s="422" t="str">
        <f>IF('Mapa final'!AD59="","",'Mapa final'!AD59)</f>
        <v/>
      </c>
      <c r="M56" s="346" t="str">
        <f>IF('Mapa final'!P59="","",'Mapa final'!P59)</f>
        <v/>
      </c>
      <c r="N56" s="417"/>
      <c r="O56" s="417"/>
      <c r="P56" s="417"/>
      <c r="Q56" s="187"/>
    </row>
    <row r="57" spans="1:17" ht="43.5" customHeight="1" x14ac:dyDescent="0.25">
      <c r="A57" s="118" t="s">
        <v>650</v>
      </c>
      <c r="B57" s="758"/>
      <c r="C57" s="760"/>
      <c r="D57" s="762"/>
      <c r="E57" s="760"/>
      <c r="F57" s="763"/>
      <c r="G57" s="763"/>
      <c r="H57" s="756"/>
      <c r="I57" s="422" t="str">
        <f>IF('Mapa final'!Y60="","",'Mapa final'!Y60)</f>
        <v/>
      </c>
      <c r="J57" s="422" t="str">
        <f>IF('Mapa final'!AA60="","",'Mapa final'!AA60)</f>
        <v/>
      </c>
      <c r="K57" s="422" t="str">
        <f t="shared" si="0"/>
        <v/>
      </c>
      <c r="L57" s="422" t="str">
        <f>IF('Mapa final'!AD60="","",'Mapa final'!AD60)</f>
        <v/>
      </c>
      <c r="M57" s="346" t="str">
        <f>IF('Mapa final'!P60="","",'Mapa final'!P60)</f>
        <v/>
      </c>
      <c r="N57" s="417"/>
      <c r="O57" s="417"/>
      <c r="P57" s="417"/>
      <c r="Q57" s="187"/>
    </row>
    <row r="58" spans="1:17" ht="43.5" customHeight="1" x14ac:dyDescent="0.25">
      <c r="A58" s="118" t="s">
        <v>651</v>
      </c>
      <c r="B58" s="758"/>
      <c r="C58" s="760"/>
      <c r="D58" s="762"/>
      <c r="E58" s="760"/>
      <c r="F58" s="763"/>
      <c r="G58" s="763"/>
      <c r="H58" s="756"/>
      <c r="I58" s="422" t="str">
        <f>IF('Mapa final'!Y61="","",'Mapa final'!Y61)</f>
        <v/>
      </c>
      <c r="J58" s="422" t="str">
        <f>IF('Mapa final'!AA61="","",'Mapa final'!AA61)</f>
        <v/>
      </c>
      <c r="K58" s="422" t="str">
        <f t="shared" si="0"/>
        <v/>
      </c>
      <c r="L58" s="422" t="str">
        <f>IF('Mapa final'!AD61="","",'Mapa final'!AD61)</f>
        <v/>
      </c>
      <c r="M58" s="346" t="str">
        <f>IF('Mapa final'!P61="","",'Mapa final'!P61)</f>
        <v/>
      </c>
      <c r="N58" s="417"/>
      <c r="O58" s="417"/>
      <c r="P58" s="417"/>
      <c r="Q58" s="187"/>
    </row>
    <row r="59" spans="1:17" ht="43.5" customHeight="1" x14ac:dyDescent="0.25">
      <c r="A59" s="118" t="s">
        <v>652</v>
      </c>
      <c r="B59" s="758"/>
      <c r="C59" s="760"/>
      <c r="D59" s="762"/>
      <c r="E59" s="760"/>
      <c r="F59" s="763"/>
      <c r="G59" s="763"/>
      <c r="H59" s="756"/>
      <c r="I59" s="422" t="str">
        <f>IF('Mapa final'!Y62="","",'Mapa final'!Y62)</f>
        <v/>
      </c>
      <c r="J59" s="422" t="str">
        <f>IF('Mapa final'!AA62="","",'Mapa final'!AA62)</f>
        <v/>
      </c>
      <c r="K59" s="422" t="str">
        <f t="shared" si="0"/>
        <v/>
      </c>
      <c r="L59" s="422" t="str">
        <f>IF('Mapa final'!AD62="","",'Mapa final'!AD62)</f>
        <v/>
      </c>
      <c r="M59" s="346" t="str">
        <f>IF('Mapa final'!P62="","",'Mapa final'!P62)</f>
        <v/>
      </c>
      <c r="N59" s="417"/>
      <c r="O59" s="417"/>
      <c r="P59" s="417"/>
      <c r="Q59" s="187"/>
    </row>
    <row r="60" spans="1:17" ht="43.5" customHeight="1" x14ac:dyDescent="0.25">
      <c r="A60" s="118" t="s">
        <v>653</v>
      </c>
      <c r="B60" s="758"/>
      <c r="C60" s="760"/>
      <c r="D60" s="762"/>
      <c r="E60" s="760"/>
      <c r="F60" s="763"/>
      <c r="G60" s="763"/>
      <c r="H60" s="756"/>
      <c r="I60" s="422" t="str">
        <f>IF('Mapa final'!Y63="","",'Mapa final'!Y63)</f>
        <v/>
      </c>
      <c r="J60" s="422" t="str">
        <f>IF('Mapa final'!AA63="","",'Mapa final'!AA63)</f>
        <v/>
      </c>
      <c r="K60" s="422" t="str">
        <f t="shared" si="0"/>
        <v/>
      </c>
      <c r="L60" s="422" t="str">
        <f>IF('Mapa final'!AD63="","",'Mapa final'!AD63)</f>
        <v/>
      </c>
      <c r="M60" s="346" t="str">
        <f>IF('Mapa final'!P63="","",'Mapa final'!P63)</f>
        <v/>
      </c>
      <c r="N60" s="417"/>
      <c r="O60" s="417"/>
      <c r="P60" s="417"/>
      <c r="Q60" s="187"/>
    </row>
    <row r="61" spans="1:17" ht="43.5" customHeight="1" x14ac:dyDescent="0.25">
      <c r="A61" s="118" t="s">
        <v>654</v>
      </c>
      <c r="B61" s="757"/>
      <c r="C61" s="759" t="str">
        <f>IF('Mapa final'!E64="","",'Mapa final'!E64)</f>
        <v/>
      </c>
      <c r="D61" s="761"/>
      <c r="E61" s="759" t="str">
        <f>IF('Mapa final'!D64="","",'Mapa final'!D64)</f>
        <v/>
      </c>
      <c r="F61" s="763" t="str">
        <f>IF('Mapa final'!H64="","",'Mapa final'!H64)</f>
        <v/>
      </c>
      <c r="G61" s="763" t="str">
        <f>IF('Mapa final'!L64="","",'Mapa final'!L64)</f>
        <v/>
      </c>
      <c r="H61" s="75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2" t="str">
        <f>IF('Mapa final'!Y64="","",'Mapa final'!Y64)</f>
        <v/>
      </c>
      <c r="J61" s="422" t="str">
        <f>IF('Mapa final'!AA64="","",'Mapa final'!AA64)</f>
        <v/>
      </c>
      <c r="K61" s="422" t="str">
        <f t="shared" si="0"/>
        <v/>
      </c>
      <c r="L61" s="422" t="str">
        <f>IF('Mapa final'!AD64="","",'Mapa final'!AD64)</f>
        <v/>
      </c>
      <c r="M61" s="346" t="str">
        <f>IF('Mapa final'!P64="","",'Mapa final'!P64)</f>
        <v/>
      </c>
      <c r="N61" s="417"/>
      <c r="O61" s="417"/>
      <c r="P61" s="417"/>
      <c r="Q61" s="187"/>
    </row>
    <row r="62" spans="1:17" ht="43.5" customHeight="1" x14ac:dyDescent="0.25">
      <c r="A62" s="118" t="s">
        <v>655</v>
      </c>
      <c r="B62" s="758"/>
      <c r="C62" s="760"/>
      <c r="D62" s="762"/>
      <c r="E62" s="760"/>
      <c r="F62" s="763"/>
      <c r="G62" s="763"/>
      <c r="H62" s="756"/>
      <c r="I62" s="422" t="str">
        <f>IF('Mapa final'!Y65="","",'Mapa final'!Y65)</f>
        <v/>
      </c>
      <c r="J62" s="422" t="str">
        <f>IF('Mapa final'!AA65="","",'Mapa final'!AA65)</f>
        <v/>
      </c>
      <c r="K62" s="422" t="str">
        <f t="shared" si="0"/>
        <v/>
      </c>
      <c r="L62" s="422" t="str">
        <f>IF('Mapa final'!AD65="","",'Mapa final'!AD65)</f>
        <v/>
      </c>
      <c r="M62" s="346" t="str">
        <f>IF('Mapa final'!P65="","",'Mapa final'!P65)</f>
        <v/>
      </c>
      <c r="N62" s="417"/>
      <c r="O62" s="417"/>
      <c r="P62" s="417"/>
      <c r="Q62" s="187"/>
    </row>
    <row r="63" spans="1:17" ht="43.5" customHeight="1" x14ac:dyDescent="0.25">
      <c r="A63" s="118" t="s">
        <v>656</v>
      </c>
      <c r="B63" s="758"/>
      <c r="C63" s="760"/>
      <c r="D63" s="762"/>
      <c r="E63" s="760"/>
      <c r="F63" s="763"/>
      <c r="G63" s="763"/>
      <c r="H63" s="756"/>
      <c r="I63" s="422" t="str">
        <f>IF('Mapa final'!Y66="","",'Mapa final'!Y66)</f>
        <v/>
      </c>
      <c r="J63" s="422" t="str">
        <f>IF('Mapa final'!AA66="","",'Mapa final'!AA66)</f>
        <v/>
      </c>
      <c r="K63" s="422" t="str">
        <f t="shared" si="0"/>
        <v/>
      </c>
      <c r="L63" s="422" t="str">
        <f>IF('Mapa final'!AD66="","",'Mapa final'!AD66)</f>
        <v/>
      </c>
      <c r="M63" s="346" t="str">
        <f>IF('Mapa final'!P66="","",'Mapa final'!P66)</f>
        <v/>
      </c>
      <c r="N63" s="417"/>
      <c r="O63" s="417"/>
      <c r="P63" s="417"/>
      <c r="Q63" s="187"/>
    </row>
    <row r="64" spans="1:17" ht="43.5" customHeight="1" x14ac:dyDescent="0.25">
      <c r="A64" s="118" t="s">
        <v>657</v>
      </c>
      <c r="B64" s="758"/>
      <c r="C64" s="760"/>
      <c r="D64" s="762"/>
      <c r="E64" s="760"/>
      <c r="F64" s="763"/>
      <c r="G64" s="763"/>
      <c r="H64" s="756"/>
      <c r="I64" s="422" t="str">
        <f>IF('Mapa final'!Y67="","",'Mapa final'!Y67)</f>
        <v/>
      </c>
      <c r="J64" s="422" t="str">
        <f>IF('Mapa final'!AA67="","",'Mapa final'!AA67)</f>
        <v/>
      </c>
      <c r="K64" s="422" t="str">
        <f t="shared" si="0"/>
        <v/>
      </c>
      <c r="L64" s="422" t="str">
        <f>IF('Mapa final'!AD67="","",'Mapa final'!AD67)</f>
        <v/>
      </c>
      <c r="M64" s="346" t="str">
        <f>IF('Mapa final'!P67="","",'Mapa final'!P67)</f>
        <v/>
      </c>
      <c r="N64" s="417"/>
      <c r="O64" s="417"/>
      <c r="P64" s="417"/>
      <c r="Q64" s="187"/>
    </row>
    <row r="65" spans="1:17" ht="43.5" customHeight="1" x14ac:dyDescent="0.25">
      <c r="A65" s="118" t="s">
        <v>658</v>
      </c>
      <c r="B65" s="758"/>
      <c r="C65" s="760"/>
      <c r="D65" s="762"/>
      <c r="E65" s="760"/>
      <c r="F65" s="763"/>
      <c r="G65" s="763"/>
      <c r="H65" s="756"/>
      <c r="I65" s="422" t="str">
        <f>IF('Mapa final'!Y68="","",'Mapa final'!Y68)</f>
        <v/>
      </c>
      <c r="J65" s="422" t="str">
        <f>IF('Mapa final'!AA68="","",'Mapa final'!AA68)</f>
        <v/>
      </c>
      <c r="K65" s="422" t="str">
        <f t="shared" si="0"/>
        <v/>
      </c>
      <c r="L65" s="422" t="str">
        <f>IF('Mapa final'!AD68="","",'Mapa final'!AD68)</f>
        <v/>
      </c>
      <c r="M65" s="346" t="str">
        <f>IF('Mapa final'!P68="","",'Mapa final'!P68)</f>
        <v/>
      </c>
      <c r="N65" s="417"/>
      <c r="O65" s="417"/>
      <c r="P65" s="417"/>
      <c r="Q65" s="187"/>
    </row>
    <row r="66" spans="1:17" ht="43.5" customHeight="1" x14ac:dyDescent="0.25">
      <c r="A66" s="118" t="s">
        <v>659</v>
      </c>
      <c r="B66" s="758"/>
      <c r="C66" s="760"/>
      <c r="D66" s="762"/>
      <c r="E66" s="760"/>
      <c r="F66" s="763"/>
      <c r="G66" s="763"/>
      <c r="H66" s="756"/>
      <c r="I66" s="422" t="str">
        <f>IF('Mapa final'!Y69="","",'Mapa final'!Y69)</f>
        <v/>
      </c>
      <c r="J66" s="422" t="str">
        <f>IF('Mapa final'!AA69="","",'Mapa final'!AA69)</f>
        <v/>
      </c>
      <c r="K66" s="422" t="str">
        <f t="shared" si="0"/>
        <v/>
      </c>
      <c r="L66" s="422" t="str">
        <f>IF('Mapa final'!AD69="","",'Mapa final'!AD69)</f>
        <v/>
      </c>
      <c r="M66" s="346" t="str">
        <f>IF('Mapa final'!P69="","",'Mapa final'!P69)</f>
        <v/>
      </c>
      <c r="N66" s="417"/>
      <c r="O66" s="417"/>
      <c r="P66" s="417"/>
      <c r="Q66" s="187"/>
    </row>
    <row r="67" spans="1:17" ht="43.5" customHeight="1" x14ac:dyDescent="0.25">
      <c r="A67" s="118" t="s">
        <v>660</v>
      </c>
      <c r="B67" s="757"/>
      <c r="C67" s="759" t="str">
        <f>IF('Mapa final'!E70="","",'Mapa final'!E70)</f>
        <v/>
      </c>
      <c r="D67" s="761"/>
      <c r="E67" s="759" t="str">
        <f>IF('Mapa final'!D70="","",'Mapa final'!D70)</f>
        <v/>
      </c>
      <c r="F67" s="763" t="str">
        <f>IF('Mapa final'!H70="","",'Mapa final'!H70)</f>
        <v/>
      </c>
      <c r="G67" s="763" t="str">
        <f>IF('Mapa final'!L70="","",'Mapa final'!L70)</f>
        <v/>
      </c>
      <c r="H67" s="75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2" t="str">
        <f>IF('Mapa final'!Y70="","",'Mapa final'!Y70)</f>
        <v/>
      </c>
      <c r="J67" s="422" t="str">
        <f>IF('Mapa final'!AA70="","",'Mapa final'!AA70)</f>
        <v/>
      </c>
      <c r="K67" s="422" t="str">
        <f t="shared" si="0"/>
        <v/>
      </c>
      <c r="L67" s="422" t="str">
        <f>IF('Mapa final'!AD70="","",'Mapa final'!AD70)</f>
        <v/>
      </c>
      <c r="M67" s="346" t="str">
        <f>IF('Mapa final'!P70="","",'Mapa final'!P70)</f>
        <v/>
      </c>
      <c r="N67" s="417"/>
      <c r="O67" s="417"/>
      <c r="P67" s="417"/>
      <c r="Q67" s="187"/>
    </row>
    <row r="68" spans="1:17" ht="43.5" customHeight="1" x14ac:dyDescent="0.25">
      <c r="A68" s="118" t="s">
        <v>661</v>
      </c>
      <c r="B68" s="758"/>
      <c r="C68" s="760"/>
      <c r="D68" s="762"/>
      <c r="E68" s="760"/>
      <c r="F68" s="763"/>
      <c r="G68" s="763"/>
      <c r="H68" s="756"/>
      <c r="I68" s="422" t="str">
        <f>IF('Mapa final'!Y71="","",'Mapa final'!Y71)</f>
        <v/>
      </c>
      <c r="J68" s="422" t="str">
        <f>IF('Mapa final'!AA71="","",'Mapa final'!AA71)</f>
        <v/>
      </c>
      <c r="K68" s="422" t="str">
        <f t="shared" si="0"/>
        <v/>
      </c>
      <c r="L68" s="422" t="str">
        <f>IF('Mapa final'!AD71="","",'Mapa final'!AD71)</f>
        <v/>
      </c>
      <c r="M68" s="346" t="str">
        <f>IF('Mapa final'!P71="","",'Mapa final'!P71)</f>
        <v/>
      </c>
      <c r="N68" s="417"/>
      <c r="O68" s="417"/>
      <c r="P68" s="417"/>
      <c r="Q68" s="187"/>
    </row>
    <row r="69" spans="1:17" ht="43.5" customHeight="1" x14ac:dyDescent="0.25">
      <c r="A69" s="118" t="s">
        <v>662</v>
      </c>
      <c r="B69" s="758"/>
      <c r="C69" s="760"/>
      <c r="D69" s="762"/>
      <c r="E69" s="760"/>
      <c r="F69" s="763"/>
      <c r="G69" s="763"/>
      <c r="H69" s="756"/>
      <c r="I69" s="422" t="str">
        <f>IF('Mapa final'!Y72="","",'Mapa final'!Y72)</f>
        <v/>
      </c>
      <c r="J69" s="422" t="str">
        <f>IF('Mapa final'!AA72="","",'Mapa final'!AA72)</f>
        <v/>
      </c>
      <c r="K69" s="422" t="str">
        <f t="shared" si="0"/>
        <v/>
      </c>
      <c r="L69" s="422" t="str">
        <f>IF('Mapa final'!AD72="","",'Mapa final'!AD72)</f>
        <v/>
      </c>
      <c r="M69" s="346" t="str">
        <f>IF('Mapa final'!P72="","",'Mapa final'!P72)</f>
        <v/>
      </c>
      <c r="N69" s="417"/>
      <c r="O69" s="417"/>
      <c r="P69" s="417"/>
      <c r="Q69" s="187"/>
    </row>
    <row r="70" spans="1:17" ht="43.5" customHeight="1" x14ac:dyDescent="0.25">
      <c r="A70" s="118" t="s">
        <v>663</v>
      </c>
      <c r="B70" s="758"/>
      <c r="C70" s="760"/>
      <c r="D70" s="762"/>
      <c r="E70" s="760"/>
      <c r="F70" s="763"/>
      <c r="G70" s="763"/>
      <c r="H70" s="756"/>
      <c r="I70" s="422" t="str">
        <f>IF('Mapa final'!Y73="","",'Mapa final'!Y73)</f>
        <v/>
      </c>
      <c r="J70" s="422" t="str">
        <f>IF('Mapa final'!AA73="","",'Mapa final'!AA73)</f>
        <v/>
      </c>
      <c r="K70" s="422" t="str">
        <f t="shared" si="0"/>
        <v/>
      </c>
      <c r="L70" s="422" t="str">
        <f>IF('Mapa final'!AD73="","",'Mapa final'!AD73)</f>
        <v/>
      </c>
      <c r="M70" s="346" t="str">
        <f>IF('Mapa final'!P73="","",'Mapa final'!P73)</f>
        <v/>
      </c>
      <c r="N70" s="417"/>
      <c r="O70" s="417"/>
      <c r="P70" s="417"/>
      <c r="Q70" s="187"/>
    </row>
    <row r="71" spans="1:17" ht="43.5" customHeight="1" x14ac:dyDescent="0.25">
      <c r="A71" s="118" t="s">
        <v>664</v>
      </c>
      <c r="B71" s="758"/>
      <c r="C71" s="760"/>
      <c r="D71" s="762"/>
      <c r="E71" s="760"/>
      <c r="F71" s="763"/>
      <c r="G71" s="763"/>
      <c r="H71" s="756"/>
      <c r="I71" s="422" t="str">
        <f>IF('Mapa final'!Y74="","",'Mapa final'!Y74)</f>
        <v/>
      </c>
      <c r="J71" s="422" t="str">
        <f>IF('Mapa final'!AA74="","",'Mapa final'!AA74)</f>
        <v/>
      </c>
      <c r="K71" s="422" t="str">
        <f t="shared" si="0"/>
        <v/>
      </c>
      <c r="L71" s="422" t="str">
        <f>IF('Mapa final'!AD74="","",'Mapa final'!AD74)</f>
        <v/>
      </c>
      <c r="M71" s="346" t="str">
        <f>IF('Mapa final'!P74="","",'Mapa final'!P74)</f>
        <v/>
      </c>
      <c r="N71" s="417"/>
      <c r="O71" s="417"/>
      <c r="P71" s="417"/>
      <c r="Q71" s="187"/>
    </row>
    <row r="72" spans="1:17" ht="43.5" customHeight="1" x14ac:dyDescent="0.25">
      <c r="A72" s="118" t="s">
        <v>665</v>
      </c>
      <c r="B72" s="758"/>
      <c r="C72" s="760"/>
      <c r="D72" s="762"/>
      <c r="E72" s="760"/>
      <c r="F72" s="763"/>
      <c r="G72" s="763"/>
      <c r="H72" s="756"/>
      <c r="I72" s="422" t="str">
        <f>IF('Mapa final'!Y75="","",'Mapa final'!Y75)</f>
        <v/>
      </c>
      <c r="J72" s="422" t="str">
        <f>IF('Mapa final'!AA75="","",'Mapa final'!AA75)</f>
        <v/>
      </c>
      <c r="K72" s="42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2" t="str">
        <f>IF('Mapa final'!AD75="","",'Mapa final'!AD75)</f>
        <v/>
      </c>
      <c r="M72" s="346" t="str">
        <f>IF('Mapa final'!P75="","",'Mapa final'!P75)</f>
        <v/>
      </c>
      <c r="N72" s="417"/>
      <c r="O72" s="417"/>
      <c r="P72" s="417"/>
      <c r="Q72" s="187"/>
    </row>
    <row r="73" spans="1:17" ht="43.5" customHeight="1" x14ac:dyDescent="0.25">
      <c r="A73" s="118" t="s">
        <v>666</v>
      </c>
      <c r="B73" s="757"/>
      <c r="C73" s="759" t="str">
        <f>IF('Mapa final'!E76="","",'Mapa final'!E76)</f>
        <v/>
      </c>
      <c r="D73" s="761"/>
      <c r="E73" s="759" t="str">
        <f>IF('Mapa final'!D76="","",'Mapa final'!D76)</f>
        <v/>
      </c>
      <c r="F73" s="763" t="str">
        <f>IF('Mapa final'!H76="","",'Mapa final'!H76)</f>
        <v/>
      </c>
      <c r="G73" s="763" t="str">
        <f>IF('Mapa final'!L76="","",'Mapa final'!L76)</f>
        <v/>
      </c>
      <c r="H73" s="75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2" t="str">
        <f>IF('Mapa final'!Y76="","",'Mapa final'!Y76)</f>
        <v/>
      </c>
      <c r="J73" s="422" t="str">
        <f>IF('Mapa final'!AA76="","",'Mapa final'!AA76)</f>
        <v/>
      </c>
      <c r="K73" s="422" t="str">
        <f t="shared" si="1"/>
        <v/>
      </c>
      <c r="L73" s="422" t="str">
        <f>IF('Mapa final'!AD76="","",'Mapa final'!AD76)</f>
        <v/>
      </c>
      <c r="M73" s="346" t="str">
        <f>IF('Mapa final'!P76="","",'Mapa final'!P76)</f>
        <v/>
      </c>
      <c r="N73" s="417"/>
      <c r="O73" s="417"/>
      <c r="P73" s="417"/>
      <c r="Q73" s="187"/>
    </row>
    <row r="74" spans="1:17" ht="43.5" customHeight="1" x14ac:dyDescent="0.25">
      <c r="A74" s="118" t="s">
        <v>667</v>
      </c>
      <c r="B74" s="758"/>
      <c r="C74" s="760"/>
      <c r="D74" s="762"/>
      <c r="E74" s="760"/>
      <c r="F74" s="763"/>
      <c r="G74" s="763"/>
      <c r="H74" s="756"/>
      <c r="I74" s="422" t="str">
        <f>IF('Mapa final'!Y77="","",'Mapa final'!Y77)</f>
        <v/>
      </c>
      <c r="J74" s="422" t="str">
        <f>IF('Mapa final'!AA77="","",'Mapa final'!AA77)</f>
        <v/>
      </c>
      <c r="K74" s="422" t="str">
        <f t="shared" si="1"/>
        <v/>
      </c>
      <c r="L74" s="422" t="str">
        <f>IF('Mapa final'!AD77="","",'Mapa final'!AD77)</f>
        <v/>
      </c>
      <c r="M74" s="346" t="str">
        <f>IF('Mapa final'!P77="","",'Mapa final'!P77)</f>
        <v/>
      </c>
      <c r="N74" s="417"/>
      <c r="O74" s="417"/>
      <c r="P74" s="417"/>
      <c r="Q74" s="187"/>
    </row>
    <row r="75" spans="1:17" ht="43.5" customHeight="1" x14ac:dyDescent="0.25">
      <c r="A75" s="118" t="s">
        <v>668</v>
      </c>
      <c r="B75" s="758"/>
      <c r="C75" s="760"/>
      <c r="D75" s="762"/>
      <c r="E75" s="760"/>
      <c r="F75" s="763"/>
      <c r="G75" s="763"/>
      <c r="H75" s="756"/>
      <c r="I75" s="422" t="str">
        <f>IF('Mapa final'!Y78="","",'Mapa final'!Y78)</f>
        <v/>
      </c>
      <c r="J75" s="422" t="str">
        <f>IF('Mapa final'!AA78="","",'Mapa final'!AA78)</f>
        <v/>
      </c>
      <c r="K75" s="422" t="str">
        <f t="shared" si="1"/>
        <v/>
      </c>
      <c r="L75" s="422" t="str">
        <f>IF('Mapa final'!AD78="","",'Mapa final'!AD78)</f>
        <v/>
      </c>
      <c r="M75" s="346" t="str">
        <f>IF('Mapa final'!P78="","",'Mapa final'!P78)</f>
        <v/>
      </c>
      <c r="N75" s="417"/>
      <c r="O75" s="417"/>
      <c r="P75" s="417"/>
      <c r="Q75" s="187"/>
    </row>
    <row r="76" spans="1:17" ht="43.5" customHeight="1" x14ac:dyDescent="0.25">
      <c r="A76" s="118" t="s">
        <v>669</v>
      </c>
      <c r="B76" s="758"/>
      <c r="C76" s="760"/>
      <c r="D76" s="762"/>
      <c r="E76" s="760"/>
      <c r="F76" s="763"/>
      <c r="G76" s="763"/>
      <c r="H76" s="756"/>
      <c r="I76" s="422" t="str">
        <f>IF('Mapa final'!Y79="","",'Mapa final'!Y79)</f>
        <v/>
      </c>
      <c r="J76" s="422" t="str">
        <f>IF('Mapa final'!AA79="","",'Mapa final'!AA79)</f>
        <v/>
      </c>
      <c r="K76" s="422" t="str">
        <f t="shared" si="1"/>
        <v/>
      </c>
      <c r="L76" s="422" t="str">
        <f>IF('Mapa final'!AD79="","",'Mapa final'!AD79)</f>
        <v/>
      </c>
      <c r="M76" s="346" t="str">
        <f>IF('Mapa final'!P79="","",'Mapa final'!P79)</f>
        <v/>
      </c>
      <c r="N76" s="417"/>
      <c r="O76" s="417"/>
      <c r="P76" s="417"/>
      <c r="Q76" s="187"/>
    </row>
    <row r="77" spans="1:17" ht="43.5" customHeight="1" x14ac:dyDescent="0.25">
      <c r="A77" s="118" t="s">
        <v>670</v>
      </c>
      <c r="B77" s="758"/>
      <c r="C77" s="760"/>
      <c r="D77" s="762"/>
      <c r="E77" s="760"/>
      <c r="F77" s="763"/>
      <c r="G77" s="763"/>
      <c r="H77" s="756"/>
      <c r="I77" s="422" t="str">
        <f>IF('Mapa final'!Y80="","",'Mapa final'!Y80)</f>
        <v/>
      </c>
      <c r="J77" s="422" t="str">
        <f>IF('Mapa final'!AA80="","",'Mapa final'!AA80)</f>
        <v/>
      </c>
      <c r="K77" s="422" t="str">
        <f t="shared" si="1"/>
        <v/>
      </c>
      <c r="L77" s="422" t="str">
        <f>IF('Mapa final'!AD80="","",'Mapa final'!AD80)</f>
        <v/>
      </c>
      <c r="M77" s="346" t="str">
        <f>IF('Mapa final'!P80="","",'Mapa final'!P80)</f>
        <v/>
      </c>
      <c r="N77" s="417"/>
      <c r="O77" s="417"/>
      <c r="P77" s="417"/>
      <c r="Q77" s="187"/>
    </row>
    <row r="78" spans="1:17" ht="43.5" customHeight="1" x14ac:dyDescent="0.25">
      <c r="A78" s="118" t="s">
        <v>671</v>
      </c>
      <c r="B78" s="758"/>
      <c r="C78" s="760"/>
      <c r="D78" s="762"/>
      <c r="E78" s="760"/>
      <c r="F78" s="763"/>
      <c r="G78" s="763"/>
      <c r="H78" s="756"/>
      <c r="I78" s="422" t="str">
        <f>IF('Mapa final'!Y81="","",'Mapa final'!Y81)</f>
        <v/>
      </c>
      <c r="J78" s="422" t="str">
        <f>IF('Mapa final'!AA81="","",'Mapa final'!AA81)</f>
        <v/>
      </c>
      <c r="K78" s="422" t="str">
        <f t="shared" si="1"/>
        <v/>
      </c>
      <c r="L78" s="422" t="str">
        <f>IF('Mapa final'!AD81="","",'Mapa final'!AD81)</f>
        <v/>
      </c>
      <c r="M78" s="346" t="str">
        <f>IF('Mapa final'!P81="","",'Mapa final'!P81)</f>
        <v/>
      </c>
      <c r="N78" s="417"/>
      <c r="O78" s="417"/>
      <c r="P78" s="417"/>
      <c r="Q78" s="187"/>
    </row>
    <row r="79" spans="1:17" ht="43.5" customHeight="1" x14ac:dyDescent="0.25">
      <c r="A79" s="118" t="s">
        <v>672</v>
      </c>
      <c r="B79" s="757"/>
      <c r="C79" s="759" t="str">
        <f>IF('Mapa final'!E82="","",'Mapa final'!E82)</f>
        <v/>
      </c>
      <c r="D79" s="761"/>
      <c r="E79" s="759" t="str">
        <f>IF('Mapa final'!D82="","",'Mapa final'!D82)</f>
        <v/>
      </c>
      <c r="F79" s="763" t="str">
        <f>IF('Mapa final'!H82="","",'Mapa final'!H82)</f>
        <v/>
      </c>
      <c r="G79" s="763" t="str">
        <f>IF('Mapa final'!L82="","",'Mapa final'!L82)</f>
        <v/>
      </c>
      <c r="H79" s="75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2" t="str">
        <f>IF('Mapa final'!Y82="","",'Mapa final'!Y82)</f>
        <v/>
      </c>
      <c r="J79" s="422" t="str">
        <f>IF('Mapa final'!AA82="","",'Mapa final'!AA82)</f>
        <v/>
      </c>
      <c r="K79" s="422" t="str">
        <f t="shared" si="1"/>
        <v/>
      </c>
      <c r="L79" s="422" t="str">
        <f>IF('Mapa final'!AD82="","",'Mapa final'!AD82)</f>
        <v/>
      </c>
      <c r="M79" s="346" t="str">
        <f>IF('Mapa final'!P82="","",'Mapa final'!P82)</f>
        <v/>
      </c>
      <c r="N79" s="417"/>
      <c r="O79" s="417"/>
      <c r="P79" s="417"/>
      <c r="Q79" s="187"/>
    </row>
    <row r="80" spans="1:17" ht="43.5" customHeight="1" x14ac:dyDescent="0.25">
      <c r="A80" s="118" t="s">
        <v>673</v>
      </c>
      <c r="B80" s="758"/>
      <c r="C80" s="760"/>
      <c r="D80" s="762"/>
      <c r="E80" s="760"/>
      <c r="F80" s="763"/>
      <c r="G80" s="763"/>
      <c r="H80" s="756"/>
      <c r="I80" s="422" t="str">
        <f>IF('Mapa final'!Y83="","",'Mapa final'!Y83)</f>
        <v/>
      </c>
      <c r="J80" s="422" t="str">
        <f>IF('Mapa final'!AA83="","",'Mapa final'!AA83)</f>
        <v/>
      </c>
      <c r="K80" s="422" t="str">
        <f t="shared" si="1"/>
        <v/>
      </c>
      <c r="L80" s="422" t="str">
        <f>IF('Mapa final'!AD83="","",'Mapa final'!AD83)</f>
        <v/>
      </c>
      <c r="M80" s="346" t="str">
        <f>IF('Mapa final'!P83="","",'Mapa final'!P83)</f>
        <v/>
      </c>
      <c r="N80" s="417"/>
      <c r="O80" s="417"/>
      <c r="P80" s="417"/>
      <c r="Q80" s="187"/>
    </row>
    <row r="81" spans="1:17" ht="43.5" customHeight="1" x14ac:dyDescent="0.25">
      <c r="A81" s="118" t="s">
        <v>674</v>
      </c>
      <c r="B81" s="758"/>
      <c r="C81" s="760"/>
      <c r="D81" s="762"/>
      <c r="E81" s="760"/>
      <c r="F81" s="763"/>
      <c r="G81" s="763"/>
      <c r="H81" s="756"/>
      <c r="I81" s="422" t="str">
        <f>IF('Mapa final'!Y84="","",'Mapa final'!Y84)</f>
        <v/>
      </c>
      <c r="J81" s="422" t="str">
        <f>IF('Mapa final'!AA84="","",'Mapa final'!AA84)</f>
        <v/>
      </c>
      <c r="K81" s="422" t="str">
        <f t="shared" si="1"/>
        <v/>
      </c>
      <c r="L81" s="422" t="str">
        <f>IF('Mapa final'!AD84="","",'Mapa final'!AD84)</f>
        <v/>
      </c>
      <c r="M81" s="346" t="str">
        <f>IF('Mapa final'!P84="","",'Mapa final'!P84)</f>
        <v/>
      </c>
      <c r="N81" s="417"/>
      <c r="O81" s="417"/>
      <c r="P81" s="417"/>
      <c r="Q81" s="187"/>
    </row>
    <row r="82" spans="1:17" ht="43.5" customHeight="1" x14ac:dyDescent="0.25">
      <c r="A82" s="118" t="s">
        <v>675</v>
      </c>
      <c r="B82" s="758"/>
      <c r="C82" s="760"/>
      <c r="D82" s="762"/>
      <c r="E82" s="760"/>
      <c r="F82" s="763"/>
      <c r="G82" s="763"/>
      <c r="H82" s="756"/>
      <c r="I82" s="422" t="str">
        <f>IF('Mapa final'!Y85="","",'Mapa final'!Y85)</f>
        <v/>
      </c>
      <c r="J82" s="422" t="str">
        <f>IF('Mapa final'!AA85="","",'Mapa final'!AA85)</f>
        <v/>
      </c>
      <c r="K82" s="422" t="str">
        <f t="shared" si="1"/>
        <v/>
      </c>
      <c r="L82" s="422" t="str">
        <f>IF('Mapa final'!AD85="","",'Mapa final'!AD85)</f>
        <v/>
      </c>
      <c r="M82" s="346" t="str">
        <f>IF('Mapa final'!P85="","",'Mapa final'!P85)</f>
        <v/>
      </c>
      <c r="N82" s="417"/>
      <c r="O82" s="417"/>
      <c r="P82" s="417"/>
      <c r="Q82" s="187"/>
    </row>
    <row r="83" spans="1:17" ht="43.5" customHeight="1" x14ac:dyDescent="0.25">
      <c r="A83" s="118" t="s">
        <v>676</v>
      </c>
      <c r="B83" s="758"/>
      <c r="C83" s="760"/>
      <c r="D83" s="762"/>
      <c r="E83" s="760"/>
      <c r="F83" s="763"/>
      <c r="G83" s="763"/>
      <c r="H83" s="756"/>
      <c r="I83" s="422" t="str">
        <f>IF('Mapa final'!Y86="","",'Mapa final'!Y86)</f>
        <v/>
      </c>
      <c r="J83" s="422" t="str">
        <f>IF('Mapa final'!AA86="","",'Mapa final'!AA86)</f>
        <v/>
      </c>
      <c r="K83" s="422" t="str">
        <f t="shared" si="1"/>
        <v/>
      </c>
      <c r="L83" s="422" t="str">
        <f>IF('Mapa final'!AD86="","",'Mapa final'!AD86)</f>
        <v/>
      </c>
      <c r="M83" s="346" t="str">
        <f>IF('Mapa final'!P86="","",'Mapa final'!P86)</f>
        <v/>
      </c>
      <c r="N83" s="417"/>
      <c r="O83" s="417"/>
      <c r="P83" s="417"/>
      <c r="Q83" s="187"/>
    </row>
    <row r="84" spans="1:17" ht="43.5" customHeight="1" x14ac:dyDescent="0.25">
      <c r="A84" s="118" t="s">
        <v>677</v>
      </c>
      <c r="B84" s="758"/>
      <c r="C84" s="760"/>
      <c r="D84" s="762"/>
      <c r="E84" s="760"/>
      <c r="F84" s="763"/>
      <c r="G84" s="763"/>
      <c r="H84" s="756"/>
      <c r="I84" s="422" t="str">
        <f>IF('Mapa final'!Y87="","",'Mapa final'!Y87)</f>
        <v/>
      </c>
      <c r="J84" s="422" t="str">
        <f>IF('Mapa final'!AA87="","",'Mapa final'!AA87)</f>
        <v/>
      </c>
      <c r="K84" s="422" t="str">
        <f t="shared" si="1"/>
        <v/>
      </c>
      <c r="L84" s="422" t="str">
        <f>IF('Mapa final'!AD87="","",'Mapa final'!AD87)</f>
        <v/>
      </c>
      <c r="M84" s="346" t="str">
        <f>IF('Mapa final'!P87="","",'Mapa final'!P87)</f>
        <v/>
      </c>
      <c r="N84" s="417"/>
      <c r="O84" s="417"/>
      <c r="P84" s="417"/>
      <c r="Q84" s="187"/>
    </row>
    <row r="85" spans="1:17" ht="43.5" customHeight="1" x14ac:dyDescent="0.25">
      <c r="A85" s="118" t="s">
        <v>678</v>
      </c>
      <c r="B85" s="757"/>
      <c r="C85" s="759" t="str">
        <f>IF('Mapa final'!E88="","",'Mapa final'!E88)</f>
        <v/>
      </c>
      <c r="D85" s="761"/>
      <c r="E85" s="759" t="str">
        <f>IF('Mapa final'!D88="","",'Mapa final'!D88)</f>
        <v/>
      </c>
      <c r="F85" s="763" t="str">
        <f>IF('Mapa final'!H88="","",'Mapa final'!H88)</f>
        <v/>
      </c>
      <c r="G85" s="763" t="str">
        <f>IF('Mapa final'!L88="","",'Mapa final'!L88)</f>
        <v/>
      </c>
      <c r="H85" s="75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2" t="str">
        <f>IF('Mapa final'!Y88="","",'Mapa final'!Y88)</f>
        <v/>
      </c>
      <c r="J85" s="422" t="str">
        <f>IF('Mapa final'!AA88="","",'Mapa final'!AA88)</f>
        <v/>
      </c>
      <c r="K85" s="422" t="str">
        <f t="shared" si="1"/>
        <v/>
      </c>
      <c r="L85" s="422" t="str">
        <f>IF('Mapa final'!AD88="","",'Mapa final'!AD88)</f>
        <v/>
      </c>
      <c r="M85" s="346" t="str">
        <f>IF('Mapa final'!P88="","",'Mapa final'!P88)</f>
        <v/>
      </c>
      <c r="N85" s="417"/>
      <c r="O85" s="417"/>
      <c r="P85" s="417"/>
      <c r="Q85" s="187"/>
    </row>
    <row r="86" spans="1:17" ht="43.5" customHeight="1" x14ac:dyDescent="0.25">
      <c r="A86" s="118" t="s">
        <v>679</v>
      </c>
      <c r="B86" s="758"/>
      <c r="C86" s="760"/>
      <c r="D86" s="762"/>
      <c r="E86" s="760"/>
      <c r="F86" s="763"/>
      <c r="G86" s="763"/>
      <c r="H86" s="756"/>
      <c r="I86" s="422" t="str">
        <f>IF('Mapa final'!Y89="","",'Mapa final'!Y89)</f>
        <v/>
      </c>
      <c r="J86" s="422" t="str">
        <f>IF('Mapa final'!AA89="","",'Mapa final'!AA89)</f>
        <v/>
      </c>
      <c r="K86" s="422" t="str">
        <f t="shared" si="1"/>
        <v/>
      </c>
      <c r="L86" s="422" t="str">
        <f>IF('Mapa final'!AD89="","",'Mapa final'!AD89)</f>
        <v/>
      </c>
      <c r="M86" s="346" t="str">
        <f>IF('Mapa final'!P89="","",'Mapa final'!P89)</f>
        <v/>
      </c>
      <c r="N86" s="417"/>
      <c r="O86" s="417"/>
      <c r="P86" s="417"/>
      <c r="Q86" s="187"/>
    </row>
    <row r="87" spans="1:17" ht="43.5" customHeight="1" x14ac:dyDescent="0.25">
      <c r="A87" s="118" t="s">
        <v>680</v>
      </c>
      <c r="B87" s="758"/>
      <c r="C87" s="760"/>
      <c r="D87" s="762"/>
      <c r="E87" s="760"/>
      <c r="F87" s="763"/>
      <c r="G87" s="763"/>
      <c r="H87" s="756"/>
      <c r="I87" s="422" t="str">
        <f>IF('Mapa final'!Y90="","",'Mapa final'!Y90)</f>
        <v/>
      </c>
      <c r="J87" s="422" t="str">
        <f>IF('Mapa final'!AA90="","",'Mapa final'!AA90)</f>
        <v/>
      </c>
      <c r="K87" s="422" t="str">
        <f t="shared" si="1"/>
        <v/>
      </c>
      <c r="L87" s="422" t="str">
        <f>IF('Mapa final'!AD90="","",'Mapa final'!AD90)</f>
        <v/>
      </c>
      <c r="M87" s="346" t="str">
        <f>IF('Mapa final'!P90="","",'Mapa final'!P90)</f>
        <v/>
      </c>
      <c r="N87" s="417"/>
      <c r="O87" s="417"/>
      <c r="P87" s="417"/>
      <c r="Q87" s="187"/>
    </row>
    <row r="88" spans="1:17" ht="43.5" customHeight="1" x14ac:dyDescent="0.25">
      <c r="A88" s="118" t="s">
        <v>681</v>
      </c>
      <c r="B88" s="758"/>
      <c r="C88" s="760"/>
      <c r="D88" s="762"/>
      <c r="E88" s="760"/>
      <c r="F88" s="763"/>
      <c r="G88" s="763"/>
      <c r="H88" s="756"/>
      <c r="I88" s="422" t="str">
        <f>IF('Mapa final'!Y91="","",'Mapa final'!Y91)</f>
        <v/>
      </c>
      <c r="J88" s="422" t="str">
        <f>IF('Mapa final'!AA91="","",'Mapa final'!AA91)</f>
        <v/>
      </c>
      <c r="K88" s="422" t="str">
        <f t="shared" si="1"/>
        <v/>
      </c>
      <c r="L88" s="422" t="str">
        <f>IF('Mapa final'!AD91="","",'Mapa final'!AD91)</f>
        <v/>
      </c>
      <c r="M88" s="346" t="str">
        <f>IF('Mapa final'!P91="","",'Mapa final'!P91)</f>
        <v/>
      </c>
      <c r="N88" s="417"/>
      <c r="O88" s="417"/>
      <c r="P88" s="417"/>
      <c r="Q88" s="187"/>
    </row>
    <row r="89" spans="1:17" ht="43.5" customHeight="1" x14ac:dyDescent="0.25">
      <c r="A89" s="118" t="s">
        <v>682</v>
      </c>
      <c r="B89" s="758"/>
      <c r="C89" s="760"/>
      <c r="D89" s="762"/>
      <c r="E89" s="760"/>
      <c r="F89" s="763"/>
      <c r="G89" s="763"/>
      <c r="H89" s="756"/>
      <c r="I89" s="422" t="str">
        <f>IF('Mapa final'!Y92="","",'Mapa final'!Y92)</f>
        <v/>
      </c>
      <c r="J89" s="422" t="str">
        <f>IF('Mapa final'!AA92="","",'Mapa final'!AA92)</f>
        <v/>
      </c>
      <c r="K89" s="422" t="str">
        <f t="shared" si="1"/>
        <v/>
      </c>
      <c r="L89" s="422" t="str">
        <f>IF('Mapa final'!AD92="","",'Mapa final'!AD92)</f>
        <v/>
      </c>
      <c r="M89" s="346" t="str">
        <f>IF('Mapa final'!P92="","",'Mapa final'!P92)</f>
        <v/>
      </c>
      <c r="N89" s="417"/>
      <c r="O89" s="417"/>
      <c r="P89" s="417"/>
      <c r="Q89" s="187"/>
    </row>
    <row r="90" spans="1:17" ht="43.5" customHeight="1" x14ac:dyDescent="0.25">
      <c r="A90" s="118" t="s">
        <v>683</v>
      </c>
      <c r="B90" s="758"/>
      <c r="C90" s="760"/>
      <c r="D90" s="762"/>
      <c r="E90" s="760"/>
      <c r="F90" s="763"/>
      <c r="G90" s="763"/>
      <c r="H90" s="756"/>
      <c r="I90" s="422" t="str">
        <f>IF('Mapa final'!Y93="","",'Mapa final'!Y93)</f>
        <v/>
      </c>
      <c r="J90" s="422" t="str">
        <f>IF('Mapa final'!AA93="","",'Mapa final'!AA93)</f>
        <v/>
      </c>
      <c r="K90" s="422" t="str">
        <f t="shared" si="1"/>
        <v/>
      </c>
      <c r="L90" s="422" t="str">
        <f>IF('Mapa final'!AD93="","",'Mapa final'!AD93)</f>
        <v/>
      </c>
      <c r="M90" s="346" t="str">
        <f>IF('Mapa final'!P93="","",'Mapa final'!P93)</f>
        <v/>
      </c>
      <c r="N90" s="417"/>
      <c r="O90" s="417"/>
      <c r="P90" s="417"/>
      <c r="Q90" s="187"/>
    </row>
    <row r="91" spans="1:17" ht="43.5" customHeight="1" x14ac:dyDescent="0.25">
      <c r="A91" s="118" t="s">
        <v>684</v>
      </c>
      <c r="B91" s="757"/>
      <c r="C91" s="759" t="str">
        <f>IF('Mapa final'!E94="","",'Mapa final'!E94)</f>
        <v/>
      </c>
      <c r="D91" s="761"/>
      <c r="E91" s="759" t="str">
        <f>IF('Mapa final'!D94="","",'Mapa final'!D94)</f>
        <v/>
      </c>
      <c r="F91" s="763" t="str">
        <f>IF('Mapa final'!H94="","",'Mapa final'!H94)</f>
        <v/>
      </c>
      <c r="G91" s="763" t="str">
        <f>IF('Mapa final'!L94="","",'Mapa final'!L94)</f>
        <v/>
      </c>
      <c r="H91" s="75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2" t="str">
        <f>IF('Mapa final'!Y94="","",'Mapa final'!Y94)</f>
        <v/>
      </c>
      <c r="J91" s="422" t="str">
        <f>IF('Mapa final'!AA94="","",'Mapa final'!AA94)</f>
        <v/>
      </c>
      <c r="K91" s="422" t="str">
        <f t="shared" si="1"/>
        <v/>
      </c>
      <c r="L91" s="422" t="str">
        <f>IF('Mapa final'!AD94="","",'Mapa final'!AD94)</f>
        <v/>
      </c>
      <c r="M91" s="346" t="str">
        <f>IF('Mapa final'!P94="","",'Mapa final'!P94)</f>
        <v/>
      </c>
      <c r="N91" s="417"/>
      <c r="O91" s="417"/>
      <c r="P91" s="417"/>
      <c r="Q91" s="187"/>
    </row>
    <row r="92" spans="1:17" ht="43.5" customHeight="1" x14ac:dyDescent="0.25">
      <c r="A92" s="118" t="s">
        <v>685</v>
      </c>
      <c r="B92" s="758"/>
      <c r="C92" s="760"/>
      <c r="D92" s="762"/>
      <c r="E92" s="760"/>
      <c r="F92" s="763"/>
      <c r="G92" s="763"/>
      <c r="H92" s="756"/>
      <c r="I92" s="422" t="str">
        <f>IF('Mapa final'!Y95="","",'Mapa final'!Y95)</f>
        <v/>
      </c>
      <c r="J92" s="422" t="str">
        <f>IF('Mapa final'!AA95="","",'Mapa final'!AA95)</f>
        <v/>
      </c>
      <c r="K92" s="422" t="str">
        <f t="shared" si="1"/>
        <v/>
      </c>
      <c r="L92" s="422" t="str">
        <f>IF('Mapa final'!AD95="","",'Mapa final'!AD95)</f>
        <v/>
      </c>
      <c r="M92" s="346" t="str">
        <f>IF('Mapa final'!P95="","",'Mapa final'!P95)</f>
        <v/>
      </c>
      <c r="N92" s="417"/>
      <c r="O92" s="417"/>
      <c r="P92" s="417"/>
      <c r="Q92" s="187"/>
    </row>
    <row r="93" spans="1:17" ht="43.5" customHeight="1" x14ac:dyDescent="0.25">
      <c r="A93" s="118" t="s">
        <v>686</v>
      </c>
      <c r="B93" s="758"/>
      <c r="C93" s="760"/>
      <c r="D93" s="762"/>
      <c r="E93" s="760"/>
      <c r="F93" s="763"/>
      <c r="G93" s="763"/>
      <c r="H93" s="756"/>
      <c r="I93" s="422" t="str">
        <f>IF('Mapa final'!Y96="","",'Mapa final'!Y96)</f>
        <v/>
      </c>
      <c r="J93" s="422" t="str">
        <f>IF('Mapa final'!AA96="","",'Mapa final'!AA96)</f>
        <v/>
      </c>
      <c r="K93" s="422" t="str">
        <f t="shared" si="1"/>
        <v/>
      </c>
      <c r="L93" s="422" t="str">
        <f>IF('Mapa final'!AD96="","",'Mapa final'!AD96)</f>
        <v/>
      </c>
      <c r="M93" s="346" t="str">
        <f>IF('Mapa final'!P96="","",'Mapa final'!P96)</f>
        <v/>
      </c>
      <c r="N93" s="417"/>
      <c r="O93" s="417"/>
      <c r="P93" s="417"/>
      <c r="Q93" s="187"/>
    </row>
    <row r="94" spans="1:17" ht="43.5" customHeight="1" x14ac:dyDescent="0.25">
      <c r="A94" s="118" t="s">
        <v>687</v>
      </c>
      <c r="B94" s="758"/>
      <c r="C94" s="760"/>
      <c r="D94" s="762"/>
      <c r="E94" s="760"/>
      <c r="F94" s="763"/>
      <c r="G94" s="763"/>
      <c r="H94" s="756"/>
      <c r="I94" s="422" t="str">
        <f>IF('Mapa final'!Y97="","",'Mapa final'!Y97)</f>
        <v/>
      </c>
      <c r="J94" s="422" t="str">
        <f>IF('Mapa final'!AA97="","",'Mapa final'!AA97)</f>
        <v/>
      </c>
      <c r="K94" s="422" t="str">
        <f t="shared" si="1"/>
        <v/>
      </c>
      <c r="L94" s="422" t="str">
        <f>IF('Mapa final'!AD97="","",'Mapa final'!AD97)</f>
        <v/>
      </c>
      <c r="M94" s="346" t="str">
        <f>IF('Mapa final'!P97="","",'Mapa final'!P97)</f>
        <v/>
      </c>
      <c r="N94" s="417"/>
      <c r="O94" s="417"/>
      <c r="P94" s="417"/>
      <c r="Q94" s="187"/>
    </row>
    <row r="95" spans="1:17" ht="43.5" customHeight="1" x14ac:dyDescent="0.25">
      <c r="A95" s="118" t="s">
        <v>688</v>
      </c>
      <c r="B95" s="758"/>
      <c r="C95" s="760"/>
      <c r="D95" s="762"/>
      <c r="E95" s="760"/>
      <c r="F95" s="763"/>
      <c r="G95" s="763"/>
      <c r="H95" s="756"/>
      <c r="I95" s="422" t="str">
        <f>IF('Mapa final'!Y98="","",'Mapa final'!Y98)</f>
        <v/>
      </c>
      <c r="J95" s="422" t="str">
        <f>IF('Mapa final'!AA98="","",'Mapa final'!AA98)</f>
        <v/>
      </c>
      <c r="K95" s="422" t="str">
        <f t="shared" si="1"/>
        <v/>
      </c>
      <c r="L95" s="422" t="str">
        <f>IF('Mapa final'!AD98="","",'Mapa final'!AD98)</f>
        <v/>
      </c>
      <c r="M95" s="346" t="str">
        <f>IF('Mapa final'!P98="","",'Mapa final'!P98)</f>
        <v/>
      </c>
      <c r="N95" s="417"/>
      <c r="O95" s="417"/>
      <c r="P95" s="417"/>
      <c r="Q95" s="187"/>
    </row>
    <row r="96" spans="1:17" ht="43.5" customHeight="1" x14ac:dyDescent="0.25">
      <c r="A96" s="118" t="s">
        <v>689</v>
      </c>
      <c r="B96" s="758"/>
      <c r="C96" s="760"/>
      <c r="D96" s="762"/>
      <c r="E96" s="760"/>
      <c r="F96" s="763"/>
      <c r="G96" s="763"/>
      <c r="H96" s="756"/>
      <c r="I96" s="422" t="str">
        <f>IF('Mapa final'!Y99="","",'Mapa final'!Y99)</f>
        <v/>
      </c>
      <c r="J96" s="422" t="str">
        <f>IF('Mapa final'!AA99="","",'Mapa final'!AA99)</f>
        <v/>
      </c>
      <c r="K96" s="422" t="str">
        <f t="shared" si="1"/>
        <v/>
      </c>
      <c r="L96" s="422" t="str">
        <f>IF('Mapa final'!AD99="","",'Mapa final'!AD99)</f>
        <v/>
      </c>
      <c r="M96" s="346" t="str">
        <f>IF('Mapa final'!P99="","",'Mapa final'!P99)</f>
        <v/>
      </c>
      <c r="N96" s="417"/>
      <c r="O96" s="417"/>
      <c r="P96" s="417"/>
      <c r="Q96" s="187"/>
    </row>
    <row r="97" spans="1:17" ht="43.5" customHeight="1" x14ac:dyDescent="0.25">
      <c r="A97" s="118" t="s">
        <v>690</v>
      </c>
      <c r="B97" s="757"/>
      <c r="C97" s="759" t="str">
        <f>IF('Mapa final'!E100="","",'Mapa final'!E100)</f>
        <v/>
      </c>
      <c r="D97" s="761"/>
      <c r="E97" s="759" t="str">
        <f>IF('Mapa final'!D100="","",'Mapa final'!D100)</f>
        <v/>
      </c>
      <c r="F97" s="763" t="str">
        <f>IF('Mapa final'!H100="","",'Mapa final'!H100)</f>
        <v/>
      </c>
      <c r="G97" s="763" t="str">
        <f>IF('Mapa final'!L100="","",'Mapa final'!L100)</f>
        <v/>
      </c>
      <c r="H97" s="75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2" t="str">
        <f>IF('Mapa final'!Y100="","",'Mapa final'!Y100)</f>
        <v/>
      </c>
      <c r="J97" s="422" t="str">
        <f>IF('Mapa final'!AA100="","",'Mapa final'!AA100)</f>
        <v/>
      </c>
      <c r="K97" s="422" t="str">
        <f t="shared" si="1"/>
        <v/>
      </c>
      <c r="L97" s="422" t="str">
        <f>IF('Mapa final'!AD100="","",'Mapa final'!AD100)</f>
        <v/>
      </c>
      <c r="M97" s="346" t="str">
        <f>IF('Mapa final'!P100="","",'Mapa final'!P100)</f>
        <v/>
      </c>
      <c r="N97" s="417"/>
      <c r="O97" s="417"/>
      <c r="P97" s="417"/>
      <c r="Q97" s="187"/>
    </row>
    <row r="98" spans="1:17" ht="43.5" customHeight="1" x14ac:dyDescent="0.25">
      <c r="A98" s="118" t="s">
        <v>691</v>
      </c>
      <c r="B98" s="758"/>
      <c r="C98" s="760"/>
      <c r="D98" s="762"/>
      <c r="E98" s="760"/>
      <c r="F98" s="763"/>
      <c r="G98" s="763"/>
      <c r="H98" s="756"/>
      <c r="I98" s="422" t="str">
        <f>IF('Mapa final'!Y101="","",'Mapa final'!Y101)</f>
        <v/>
      </c>
      <c r="J98" s="422" t="str">
        <f>IF('Mapa final'!AA101="","",'Mapa final'!AA101)</f>
        <v/>
      </c>
      <c r="K98" s="422" t="str">
        <f t="shared" si="1"/>
        <v/>
      </c>
      <c r="L98" s="422" t="str">
        <f>IF('Mapa final'!AD101="","",'Mapa final'!AD101)</f>
        <v/>
      </c>
      <c r="M98" s="346" t="str">
        <f>IF('Mapa final'!P101="","",'Mapa final'!P101)</f>
        <v/>
      </c>
      <c r="N98" s="417"/>
      <c r="O98" s="417"/>
      <c r="P98" s="417"/>
      <c r="Q98" s="187"/>
    </row>
    <row r="99" spans="1:17" ht="43.5" customHeight="1" x14ac:dyDescent="0.25">
      <c r="A99" s="118" t="s">
        <v>692</v>
      </c>
      <c r="B99" s="758"/>
      <c r="C99" s="760"/>
      <c r="D99" s="762"/>
      <c r="E99" s="760"/>
      <c r="F99" s="763"/>
      <c r="G99" s="763"/>
      <c r="H99" s="756"/>
      <c r="I99" s="422" t="str">
        <f>IF('Mapa final'!Y102="","",'Mapa final'!Y102)</f>
        <v/>
      </c>
      <c r="J99" s="422" t="str">
        <f>IF('Mapa final'!AA102="","",'Mapa final'!AA102)</f>
        <v/>
      </c>
      <c r="K99" s="422" t="str">
        <f t="shared" si="1"/>
        <v/>
      </c>
      <c r="L99" s="422" t="str">
        <f>IF('Mapa final'!AD102="","",'Mapa final'!AD102)</f>
        <v/>
      </c>
      <c r="M99" s="346" t="str">
        <f>IF('Mapa final'!P102="","",'Mapa final'!P102)</f>
        <v/>
      </c>
      <c r="N99" s="417"/>
      <c r="O99" s="417"/>
      <c r="P99" s="417"/>
      <c r="Q99" s="187"/>
    </row>
    <row r="100" spans="1:17" ht="43.5" customHeight="1" x14ac:dyDescent="0.25">
      <c r="A100" s="118" t="s">
        <v>693</v>
      </c>
      <c r="B100" s="758"/>
      <c r="C100" s="760"/>
      <c r="D100" s="762"/>
      <c r="E100" s="760"/>
      <c r="F100" s="763"/>
      <c r="G100" s="763"/>
      <c r="H100" s="756"/>
      <c r="I100" s="422" t="str">
        <f>IF('Mapa final'!Y103="","",'Mapa final'!Y103)</f>
        <v/>
      </c>
      <c r="J100" s="422" t="str">
        <f>IF('Mapa final'!AA103="","",'Mapa final'!AA103)</f>
        <v/>
      </c>
      <c r="K100" s="422" t="str">
        <f t="shared" si="1"/>
        <v/>
      </c>
      <c r="L100" s="422" t="str">
        <f>IF('Mapa final'!AD103="","",'Mapa final'!AD103)</f>
        <v/>
      </c>
      <c r="M100" s="346" t="str">
        <f>IF('Mapa final'!P103="","",'Mapa final'!P103)</f>
        <v/>
      </c>
      <c r="N100" s="417"/>
      <c r="O100" s="417"/>
      <c r="P100" s="417"/>
      <c r="Q100" s="187"/>
    </row>
    <row r="101" spans="1:17" ht="43.5" customHeight="1" x14ac:dyDescent="0.25">
      <c r="A101" s="118" t="s">
        <v>694</v>
      </c>
      <c r="B101" s="758"/>
      <c r="C101" s="760"/>
      <c r="D101" s="762"/>
      <c r="E101" s="760"/>
      <c r="F101" s="763"/>
      <c r="G101" s="763"/>
      <c r="H101" s="756"/>
      <c r="I101" s="422" t="str">
        <f>IF('Mapa final'!Y104="","",'Mapa final'!Y104)</f>
        <v/>
      </c>
      <c r="J101" s="422" t="str">
        <f>IF('Mapa final'!AA104="","",'Mapa final'!AA104)</f>
        <v/>
      </c>
      <c r="K101" s="422" t="str">
        <f t="shared" si="1"/>
        <v/>
      </c>
      <c r="L101" s="422" t="str">
        <f>IF('Mapa final'!AD104="","",'Mapa final'!AD104)</f>
        <v/>
      </c>
      <c r="M101" s="346" t="str">
        <f>IF('Mapa final'!P104="","",'Mapa final'!P104)</f>
        <v/>
      </c>
      <c r="N101" s="417"/>
      <c r="O101" s="417"/>
      <c r="P101" s="417"/>
      <c r="Q101" s="187"/>
    </row>
    <row r="102" spans="1:17" ht="43.5" customHeight="1" x14ac:dyDescent="0.25">
      <c r="A102" s="118" t="s">
        <v>695</v>
      </c>
      <c r="B102" s="758"/>
      <c r="C102" s="760"/>
      <c r="D102" s="762"/>
      <c r="E102" s="760"/>
      <c r="F102" s="763"/>
      <c r="G102" s="763"/>
      <c r="H102" s="756"/>
      <c r="I102" s="422" t="str">
        <f>IF('Mapa final'!Y105="","",'Mapa final'!Y105)</f>
        <v/>
      </c>
      <c r="J102" s="422" t="str">
        <f>IF('Mapa final'!AA105="","",'Mapa final'!AA105)</f>
        <v/>
      </c>
      <c r="K102" s="422" t="str">
        <f t="shared" si="1"/>
        <v/>
      </c>
      <c r="L102" s="422" t="str">
        <f>IF('Mapa final'!AD105="","",'Mapa final'!AD105)</f>
        <v/>
      </c>
      <c r="M102" s="346" t="str">
        <f>IF('Mapa final'!P105="","",'Mapa final'!P105)</f>
        <v/>
      </c>
      <c r="N102" s="417"/>
      <c r="O102" s="417"/>
      <c r="P102" s="417"/>
      <c r="Q102" s="187"/>
    </row>
    <row r="103" spans="1:17" ht="43.5" customHeight="1" x14ac:dyDescent="0.25">
      <c r="A103" s="118" t="s">
        <v>696</v>
      </c>
      <c r="B103" s="757"/>
      <c r="C103" s="759" t="str">
        <f>IF('Mapa final'!E106="","",'Mapa final'!E106)</f>
        <v/>
      </c>
      <c r="D103" s="761"/>
      <c r="E103" s="759" t="str">
        <f>IF('Mapa final'!D106="","",'Mapa final'!D106)</f>
        <v/>
      </c>
      <c r="F103" s="763" t="str">
        <f>IF('Mapa final'!H106="","",'Mapa final'!H106)</f>
        <v/>
      </c>
      <c r="G103" s="763" t="str">
        <f>IF('Mapa final'!L106="","",'Mapa final'!L106)</f>
        <v/>
      </c>
      <c r="H103" s="75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2" t="str">
        <f>IF('Mapa final'!Y106="","",'Mapa final'!Y106)</f>
        <v/>
      </c>
      <c r="J103" s="422" t="str">
        <f>IF('Mapa final'!AA106="","",'Mapa final'!AA106)</f>
        <v/>
      </c>
      <c r="K103" s="422" t="str">
        <f t="shared" si="1"/>
        <v/>
      </c>
      <c r="L103" s="422" t="str">
        <f>IF('Mapa final'!AD106="","",'Mapa final'!AD106)</f>
        <v/>
      </c>
      <c r="M103" s="346" t="str">
        <f>IF('Mapa final'!P106="","",'Mapa final'!P106)</f>
        <v/>
      </c>
      <c r="N103" s="417"/>
      <c r="O103" s="417"/>
      <c r="P103" s="417"/>
      <c r="Q103" s="187"/>
    </row>
    <row r="104" spans="1:17" ht="43.5" customHeight="1" x14ac:dyDescent="0.25">
      <c r="A104" s="118" t="s">
        <v>697</v>
      </c>
      <c r="B104" s="758"/>
      <c r="C104" s="760"/>
      <c r="D104" s="762"/>
      <c r="E104" s="760"/>
      <c r="F104" s="763"/>
      <c r="G104" s="763"/>
      <c r="H104" s="756"/>
      <c r="I104" s="422" t="str">
        <f>IF('Mapa final'!Y107="","",'Mapa final'!Y107)</f>
        <v/>
      </c>
      <c r="J104" s="422" t="str">
        <f>IF('Mapa final'!AA107="","",'Mapa final'!AA107)</f>
        <v/>
      </c>
      <c r="K104" s="422" t="str">
        <f t="shared" si="1"/>
        <v/>
      </c>
      <c r="L104" s="422" t="str">
        <f>IF('Mapa final'!AD107="","",'Mapa final'!AD107)</f>
        <v/>
      </c>
      <c r="M104" s="346" t="str">
        <f>IF('Mapa final'!P107="","",'Mapa final'!P107)</f>
        <v/>
      </c>
      <c r="N104" s="417"/>
      <c r="O104" s="417"/>
      <c r="P104" s="417"/>
      <c r="Q104" s="187"/>
    </row>
    <row r="105" spans="1:17" ht="43.5" customHeight="1" x14ac:dyDescent="0.25">
      <c r="A105" s="118" t="s">
        <v>698</v>
      </c>
      <c r="B105" s="758"/>
      <c r="C105" s="760"/>
      <c r="D105" s="762"/>
      <c r="E105" s="760"/>
      <c r="F105" s="763"/>
      <c r="G105" s="763"/>
      <c r="H105" s="756"/>
      <c r="I105" s="422" t="str">
        <f>IF('Mapa final'!Y108="","",'Mapa final'!Y108)</f>
        <v/>
      </c>
      <c r="J105" s="422" t="str">
        <f>IF('Mapa final'!AA108="","",'Mapa final'!AA108)</f>
        <v/>
      </c>
      <c r="K105" s="422" t="str">
        <f t="shared" si="1"/>
        <v/>
      </c>
      <c r="L105" s="422" t="str">
        <f>IF('Mapa final'!AD108="","",'Mapa final'!AD108)</f>
        <v/>
      </c>
      <c r="M105" s="346" t="str">
        <f>IF('Mapa final'!P108="","",'Mapa final'!P108)</f>
        <v/>
      </c>
      <c r="N105" s="417"/>
      <c r="O105" s="417"/>
      <c r="P105" s="417"/>
      <c r="Q105" s="187"/>
    </row>
    <row r="106" spans="1:17" ht="43.5" customHeight="1" x14ac:dyDescent="0.25">
      <c r="A106" s="118" t="s">
        <v>699</v>
      </c>
      <c r="B106" s="758"/>
      <c r="C106" s="760"/>
      <c r="D106" s="762"/>
      <c r="E106" s="760"/>
      <c r="F106" s="763"/>
      <c r="G106" s="763"/>
      <c r="H106" s="756"/>
      <c r="I106" s="422" t="str">
        <f>IF('Mapa final'!Y109="","",'Mapa final'!Y109)</f>
        <v/>
      </c>
      <c r="J106" s="422" t="str">
        <f>IF('Mapa final'!AA109="","",'Mapa final'!AA109)</f>
        <v/>
      </c>
      <c r="K106" s="422" t="str">
        <f t="shared" si="1"/>
        <v/>
      </c>
      <c r="L106" s="422" t="str">
        <f>IF('Mapa final'!AD109="","",'Mapa final'!AD109)</f>
        <v/>
      </c>
      <c r="M106" s="346" t="str">
        <f>IF('Mapa final'!P109="","",'Mapa final'!P109)</f>
        <v/>
      </c>
      <c r="N106" s="417"/>
      <c r="O106" s="417"/>
      <c r="P106" s="417"/>
      <c r="Q106" s="187"/>
    </row>
    <row r="107" spans="1:17" ht="43.5" customHeight="1" x14ac:dyDescent="0.25">
      <c r="A107" s="118" t="s">
        <v>700</v>
      </c>
      <c r="B107" s="758"/>
      <c r="C107" s="760"/>
      <c r="D107" s="762"/>
      <c r="E107" s="760"/>
      <c r="F107" s="763"/>
      <c r="G107" s="763"/>
      <c r="H107" s="756"/>
      <c r="I107" s="422" t="str">
        <f>IF('Mapa final'!Y110="","",'Mapa final'!Y110)</f>
        <v/>
      </c>
      <c r="J107" s="422" t="str">
        <f>IF('Mapa final'!AA110="","",'Mapa final'!AA110)</f>
        <v/>
      </c>
      <c r="K107" s="422" t="str">
        <f t="shared" si="1"/>
        <v/>
      </c>
      <c r="L107" s="422" t="str">
        <f>IF('Mapa final'!AD110="","",'Mapa final'!AD110)</f>
        <v/>
      </c>
      <c r="M107" s="346" t="str">
        <f>IF('Mapa final'!P110="","",'Mapa final'!P110)</f>
        <v/>
      </c>
      <c r="N107" s="417"/>
      <c r="O107" s="417"/>
      <c r="P107" s="417"/>
      <c r="Q107" s="187"/>
    </row>
    <row r="108" spans="1:17" ht="43.5" customHeight="1" x14ac:dyDescent="0.25">
      <c r="A108" s="118" t="s">
        <v>701</v>
      </c>
      <c r="B108" s="758"/>
      <c r="C108" s="760"/>
      <c r="D108" s="762"/>
      <c r="E108" s="760"/>
      <c r="F108" s="763"/>
      <c r="G108" s="763"/>
      <c r="H108" s="756"/>
      <c r="I108" s="422" t="str">
        <f>IF('Mapa final'!Y111="","",'Mapa final'!Y111)</f>
        <v/>
      </c>
      <c r="J108" s="422" t="str">
        <f>IF('Mapa final'!AA111="","",'Mapa final'!AA111)</f>
        <v/>
      </c>
      <c r="K108" s="422" t="str">
        <f t="shared" si="1"/>
        <v/>
      </c>
      <c r="L108" s="422" t="str">
        <f>IF('Mapa final'!AD111="","",'Mapa final'!AD111)</f>
        <v/>
      </c>
      <c r="M108" s="346" t="str">
        <f>IF('Mapa final'!P111="","",'Mapa final'!P111)</f>
        <v/>
      </c>
      <c r="N108" s="417"/>
      <c r="O108" s="417"/>
      <c r="P108" s="417"/>
      <c r="Q108" s="187"/>
    </row>
    <row r="109" spans="1:17" ht="43.5" customHeight="1" x14ac:dyDescent="0.25">
      <c r="A109" s="118" t="s">
        <v>702</v>
      </c>
      <c r="B109" s="757"/>
      <c r="C109" s="759" t="str">
        <f>IF('Mapa final'!E112="","",'Mapa final'!E112)</f>
        <v/>
      </c>
      <c r="D109" s="761"/>
      <c r="E109" s="759" t="str">
        <f>IF('Mapa final'!D112="","",'Mapa final'!D112)</f>
        <v/>
      </c>
      <c r="F109" s="763" t="str">
        <f>IF('Mapa final'!H112="","",'Mapa final'!H112)</f>
        <v/>
      </c>
      <c r="G109" s="763" t="str">
        <f>IF('Mapa final'!L112="","",'Mapa final'!L112)</f>
        <v/>
      </c>
      <c r="H109" s="75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2" t="str">
        <f>IF('Mapa final'!Y112="","",'Mapa final'!Y112)</f>
        <v/>
      </c>
      <c r="J109" s="422" t="str">
        <f>IF('Mapa final'!AA112="","",'Mapa final'!AA112)</f>
        <v/>
      </c>
      <c r="K109" s="422" t="str">
        <f t="shared" si="1"/>
        <v/>
      </c>
      <c r="L109" s="422" t="str">
        <f>IF('Mapa final'!AD112="","",'Mapa final'!AD112)</f>
        <v/>
      </c>
      <c r="M109" s="346" t="str">
        <f>IF('Mapa final'!P112="","",'Mapa final'!P112)</f>
        <v/>
      </c>
      <c r="N109" s="417"/>
      <c r="O109" s="417"/>
      <c r="P109" s="417"/>
      <c r="Q109" s="187"/>
    </row>
    <row r="110" spans="1:17" ht="43.5" customHeight="1" x14ac:dyDescent="0.25">
      <c r="A110" s="118" t="s">
        <v>703</v>
      </c>
      <c r="B110" s="758"/>
      <c r="C110" s="760"/>
      <c r="D110" s="762"/>
      <c r="E110" s="760"/>
      <c r="F110" s="763"/>
      <c r="G110" s="763"/>
      <c r="H110" s="756"/>
      <c r="I110" s="422" t="str">
        <f>IF('Mapa final'!Y113="","",'Mapa final'!Y113)</f>
        <v/>
      </c>
      <c r="J110" s="422" t="str">
        <f>IF('Mapa final'!AA113="","",'Mapa final'!AA113)</f>
        <v/>
      </c>
      <c r="K110" s="422" t="str">
        <f t="shared" si="1"/>
        <v/>
      </c>
      <c r="L110" s="422" t="str">
        <f>IF('Mapa final'!AD113="","",'Mapa final'!AD113)</f>
        <v/>
      </c>
      <c r="M110" s="346" t="str">
        <f>IF('Mapa final'!P113="","",'Mapa final'!P113)</f>
        <v/>
      </c>
      <c r="N110" s="417"/>
      <c r="O110" s="417"/>
      <c r="P110" s="417"/>
      <c r="Q110" s="187"/>
    </row>
    <row r="111" spans="1:17" ht="43.5" customHeight="1" x14ac:dyDescent="0.25">
      <c r="A111" s="118" t="s">
        <v>704</v>
      </c>
      <c r="B111" s="758"/>
      <c r="C111" s="760"/>
      <c r="D111" s="762"/>
      <c r="E111" s="760"/>
      <c r="F111" s="763"/>
      <c r="G111" s="763"/>
      <c r="H111" s="756"/>
      <c r="I111" s="422" t="str">
        <f>IF('Mapa final'!Y114="","",'Mapa final'!Y114)</f>
        <v/>
      </c>
      <c r="J111" s="422" t="str">
        <f>IF('Mapa final'!AA114="","",'Mapa final'!AA114)</f>
        <v/>
      </c>
      <c r="K111" s="422" t="str">
        <f t="shared" si="1"/>
        <v/>
      </c>
      <c r="L111" s="422" t="str">
        <f>IF('Mapa final'!AD114="","",'Mapa final'!AD114)</f>
        <v/>
      </c>
      <c r="M111" s="346" t="str">
        <f>IF('Mapa final'!P114="","",'Mapa final'!P114)</f>
        <v/>
      </c>
      <c r="N111" s="417"/>
      <c r="O111" s="417"/>
      <c r="P111" s="417"/>
      <c r="Q111" s="187"/>
    </row>
    <row r="112" spans="1:17" ht="43.5" customHeight="1" x14ac:dyDescent="0.25">
      <c r="A112" s="118" t="s">
        <v>705</v>
      </c>
      <c r="B112" s="758"/>
      <c r="C112" s="760"/>
      <c r="D112" s="762"/>
      <c r="E112" s="760"/>
      <c r="F112" s="763"/>
      <c r="G112" s="763"/>
      <c r="H112" s="756"/>
      <c r="I112" s="422" t="str">
        <f>IF('Mapa final'!Y115="","",'Mapa final'!Y115)</f>
        <v/>
      </c>
      <c r="J112" s="422" t="str">
        <f>IF('Mapa final'!AA115="","",'Mapa final'!AA115)</f>
        <v/>
      </c>
      <c r="K112" s="422" t="str">
        <f t="shared" si="1"/>
        <v/>
      </c>
      <c r="L112" s="422" t="str">
        <f>IF('Mapa final'!AD115="","",'Mapa final'!AD115)</f>
        <v/>
      </c>
      <c r="M112" s="346" t="str">
        <f>IF('Mapa final'!P115="","",'Mapa final'!P115)</f>
        <v/>
      </c>
      <c r="N112" s="417"/>
      <c r="O112" s="417"/>
      <c r="P112" s="417"/>
      <c r="Q112" s="187"/>
    </row>
    <row r="113" spans="1:17" ht="43.5" customHeight="1" x14ac:dyDescent="0.25">
      <c r="A113" s="118" t="s">
        <v>706</v>
      </c>
      <c r="B113" s="758"/>
      <c r="C113" s="760"/>
      <c r="D113" s="762"/>
      <c r="E113" s="760"/>
      <c r="F113" s="763"/>
      <c r="G113" s="763"/>
      <c r="H113" s="756"/>
      <c r="I113" s="422" t="str">
        <f>IF('Mapa final'!Y116="","",'Mapa final'!Y116)</f>
        <v/>
      </c>
      <c r="J113" s="422" t="str">
        <f>IF('Mapa final'!AA116="","",'Mapa final'!AA116)</f>
        <v/>
      </c>
      <c r="K113" s="422" t="str">
        <f t="shared" si="1"/>
        <v/>
      </c>
      <c r="L113" s="422" t="str">
        <f>IF('Mapa final'!AD116="","",'Mapa final'!AD116)</f>
        <v/>
      </c>
      <c r="M113" s="346" t="str">
        <f>IF('Mapa final'!P116="","",'Mapa final'!P116)</f>
        <v/>
      </c>
      <c r="N113" s="417"/>
      <c r="O113" s="417"/>
      <c r="P113" s="417"/>
      <c r="Q113" s="187"/>
    </row>
    <row r="114" spans="1:17" ht="43.5" customHeight="1" x14ac:dyDescent="0.25">
      <c r="A114" s="118" t="s">
        <v>707</v>
      </c>
      <c r="B114" s="758"/>
      <c r="C114" s="760"/>
      <c r="D114" s="762"/>
      <c r="E114" s="760"/>
      <c r="F114" s="763"/>
      <c r="G114" s="763"/>
      <c r="H114" s="756"/>
      <c r="I114" s="422" t="str">
        <f>IF('Mapa final'!Y117="","",'Mapa final'!Y117)</f>
        <v/>
      </c>
      <c r="J114" s="422" t="str">
        <f>IF('Mapa final'!AA117="","",'Mapa final'!AA117)</f>
        <v/>
      </c>
      <c r="K114" s="422" t="str">
        <f t="shared" si="1"/>
        <v/>
      </c>
      <c r="L114" s="422" t="str">
        <f>IF('Mapa final'!AD117="","",'Mapa final'!AD117)</f>
        <v/>
      </c>
      <c r="M114" s="346" t="str">
        <f>IF('Mapa final'!P117="","",'Mapa final'!P117)</f>
        <v/>
      </c>
      <c r="N114" s="417"/>
      <c r="O114" s="417"/>
      <c r="P114" s="417"/>
      <c r="Q114" s="187"/>
    </row>
    <row r="115" spans="1:17" ht="43.5" customHeight="1" x14ac:dyDescent="0.25">
      <c r="A115" s="118" t="s">
        <v>708</v>
      </c>
      <c r="B115" s="757"/>
      <c r="C115" s="759" t="str">
        <f>IF('Mapa final'!E118="","",'Mapa final'!E118)</f>
        <v/>
      </c>
      <c r="D115" s="761"/>
      <c r="E115" s="759" t="str">
        <f>IF('Mapa final'!D118="","",'Mapa final'!D118)</f>
        <v/>
      </c>
      <c r="F115" s="763" t="str">
        <f>IF('Mapa final'!H118="","",'Mapa final'!H118)</f>
        <v/>
      </c>
      <c r="G115" s="763" t="str">
        <f>IF('Mapa final'!L118="","",'Mapa final'!L118)</f>
        <v/>
      </c>
      <c r="H115" s="75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2" t="str">
        <f>IF('Mapa final'!Y118="","",'Mapa final'!Y118)</f>
        <v/>
      </c>
      <c r="J115" s="422" t="str">
        <f>IF('Mapa final'!AA118="","",'Mapa final'!AA118)</f>
        <v/>
      </c>
      <c r="K115" s="422" t="str">
        <f t="shared" si="1"/>
        <v/>
      </c>
      <c r="L115" s="422" t="str">
        <f>IF('Mapa final'!AD118="","",'Mapa final'!AD118)</f>
        <v/>
      </c>
      <c r="M115" s="346" t="str">
        <f>IF('Mapa final'!P118="","",'Mapa final'!P118)</f>
        <v/>
      </c>
      <c r="N115" s="417"/>
      <c r="O115" s="417"/>
      <c r="P115" s="417"/>
      <c r="Q115" s="187"/>
    </row>
    <row r="116" spans="1:17" ht="43.5" customHeight="1" x14ac:dyDescent="0.25">
      <c r="A116" s="118" t="s">
        <v>709</v>
      </c>
      <c r="B116" s="758"/>
      <c r="C116" s="760"/>
      <c r="D116" s="762"/>
      <c r="E116" s="760"/>
      <c r="F116" s="763"/>
      <c r="G116" s="763"/>
      <c r="H116" s="756"/>
      <c r="I116" s="422" t="str">
        <f>IF('Mapa final'!Y119="","",'Mapa final'!Y119)</f>
        <v/>
      </c>
      <c r="J116" s="422" t="str">
        <f>IF('Mapa final'!AA119="","",'Mapa final'!AA119)</f>
        <v/>
      </c>
      <c r="K116" s="422" t="str">
        <f t="shared" si="1"/>
        <v/>
      </c>
      <c r="L116" s="422" t="str">
        <f>IF('Mapa final'!AD119="","",'Mapa final'!AD119)</f>
        <v/>
      </c>
      <c r="M116" s="346" t="str">
        <f>IF('Mapa final'!P119="","",'Mapa final'!P119)</f>
        <v/>
      </c>
      <c r="N116" s="417"/>
      <c r="O116" s="417"/>
      <c r="P116" s="417"/>
      <c r="Q116" s="187"/>
    </row>
    <row r="117" spans="1:17" ht="43.5" customHeight="1" x14ac:dyDescent="0.25">
      <c r="A117" s="118" t="s">
        <v>710</v>
      </c>
      <c r="B117" s="758"/>
      <c r="C117" s="760"/>
      <c r="D117" s="762"/>
      <c r="E117" s="760"/>
      <c r="F117" s="763"/>
      <c r="G117" s="763"/>
      <c r="H117" s="756"/>
      <c r="I117" s="422" t="str">
        <f>IF('Mapa final'!Y120="","",'Mapa final'!Y120)</f>
        <v/>
      </c>
      <c r="J117" s="422" t="str">
        <f>IF('Mapa final'!AA120="","",'Mapa final'!AA120)</f>
        <v/>
      </c>
      <c r="K117" s="422" t="str">
        <f t="shared" si="1"/>
        <v/>
      </c>
      <c r="L117" s="422" t="str">
        <f>IF('Mapa final'!AD120="","",'Mapa final'!AD120)</f>
        <v/>
      </c>
      <c r="M117" s="346" t="str">
        <f>IF('Mapa final'!P120="","",'Mapa final'!P120)</f>
        <v/>
      </c>
      <c r="N117" s="417"/>
      <c r="O117" s="417"/>
      <c r="P117" s="417"/>
      <c r="Q117" s="187"/>
    </row>
    <row r="118" spans="1:17" ht="43.5" customHeight="1" x14ac:dyDescent="0.25">
      <c r="A118" s="118" t="s">
        <v>711</v>
      </c>
      <c r="B118" s="758"/>
      <c r="C118" s="760"/>
      <c r="D118" s="762"/>
      <c r="E118" s="760"/>
      <c r="F118" s="763"/>
      <c r="G118" s="763"/>
      <c r="H118" s="756"/>
      <c r="I118" s="422" t="str">
        <f>IF('Mapa final'!Y121="","",'Mapa final'!Y121)</f>
        <v/>
      </c>
      <c r="J118" s="422" t="str">
        <f>IF('Mapa final'!AA121="","",'Mapa final'!AA121)</f>
        <v/>
      </c>
      <c r="K118" s="422" t="str">
        <f t="shared" si="1"/>
        <v/>
      </c>
      <c r="L118" s="422" t="str">
        <f>IF('Mapa final'!AD121="","",'Mapa final'!AD121)</f>
        <v/>
      </c>
      <c r="M118" s="346" t="str">
        <f>IF('Mapa final'!P121="","",'Mapa final'!P121)</f>
        <v/>
      </c>
      <c r="N118" s="417"/>
      <c r="O118" s="417"/>
      <c r="P118" s="417"/>
      <c r="Q118" s="187"/>
    </row>
    <row r="119" spans="1:17" ht="43.5" customHeight="1" x14ac:dyDescent="0.25">
      <c r="A119" s="118" t="s">
        <v>712</v>
      </c>
      <c r="B119" s="758"/>
      <c r="C119" s="760"/>
      <c r="D119" s="762"/>
      <c r="E119" s="760"/>
      <c r="F119" s="763"/>
      <c r="G119" s="763"/>
      <c r="H119" s="756"/>
      <c r="I119" s="422" t="str">
        <f>IF('Mapa final'!Y122="","",'Mapa final'!Y122)</f>
        <v/>
      </c>
      <c r="J119" s="422" t="str">
        <f>IF('Mapa final'!AA122="","",'Mapa final'!AA122)</f>
        <v/>
      </c>
      <c r="K119" s="422" t="str">
        <f t="shared" si="1"/>
        <v/>
      </c>
      <c r="L119" s="422" t="str">
        <f>IF('Mapa final'!AD122="","",'Mapa final'!AD122)</f>
        <v/>
      </c>
      <c r="M119" s="346" t="str">
        <f>IF('Mapa final'!P122="","",'Mapa final'!P122)</f>
        <v/>
      </c>
      <c r="N119" s="417"/>
      <c r="O119" s="417"/>
      <c r="P119" s="417"/>
      <c r="Q119" s="187"/>
    </row>
    <row r="120" spans="1:17" ht="43.5" customHeight="1" x14ac:dyDescent="0.25">
      <c r="A120" s="118" t="s">
        <v>713</v>
      </c>
      <c r="B120" s="758"/>
      <c r="C120" s="760"/>
      <c r="D120" s="762"/>
      <c r="E120" s="760"/>
      <c r="F120" s="763"/>
      <c r="G120" s="763"/>
      <c r="H120" s="756"/>
      <c r="I120" s="422" t="str">
        <f>IF('Mapa final'!Y123="","",'Mapa final'!Y123)</f>
        <v/>
      </c>
      <c r="J120" s="422" t="str">
        <f>IF('Mapa final'!AA123="","",'Mapa final'!AA123)</f>
        <v/>
      </c>
      <c r="K120" s="422" t="str">
        <f t="shared" si="1"/>
        <v/>
      </c>
      <c r="L120" s="422" t="str">
        <f>IF('Mapa final'!AD123="","",'Mapa final'!AD123)</f>
        <v/>
      </c>
      <c r="M120" s="346" t="str">
        <f>IF('Mapa final'!P123="","",'Mapa final'!P123)</f>
        <v/>
      </c>
      <c r="N120" s="417"/>
      <c r="O120" s="417"/>
      <c r="P120" s="417"/>
      <c r="Q120" s="187"/>
    </row>
    <row r="121" spans="1:17" ht="43.5" customHeight="1" x14ac:dyDescent="0.25">
      <c r="A121" s="118" t="s">
        <v>714</v>
      </c>
      <c r="B121" s="757"/>
      <c r="C121" s="759" t="str">
        <f>IF('Mapa final'!E124="","",'Mapa final'!E124)</f>
        <v/>
      </c>
      <c r="D121" s="761"/>
      <c r="E121" s="759" t="str">
        <f>IF('Mapa final'!D124="","",'Mapa final'!D124)</f>
        <v/>
      </c>
      <c r="F121" s="763" t="str">
        <f>IF('Mapa final'!H124="","",'Mapa final'!H124)</f>
        <v/>
      </c>
      <c r="G121" s="763" t="str">
        <f>IF('Mapa final'!L124="","",'Mapa final'!L124)</f>
        <v/>
      </c>
      <c r="H121" s="75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2" t="str">
        <f>IF('Mapa final'!Y124="","",'Mapa final'!Y124)</f>
        <v/>
      </c>
      <c r="J121" s="422" t="str">
        <f>IF('Mapa final'!AA124="","",'Mapa final'!AA124)</f>
        <v/>
      </c>
      <c r="K121" s="422" t="str">
        <f t="shared" si="1"/>
        <v/>
      </c>
      <c r="L121" s="422" t="str">
        <f>IF('Mapa final'!AD124="","",'Mapa final'!AD124)</f>
        <v/>
      </c>
      <c r="M121" s="346" t="str">
        <f>IF('Mapa final'!P124="","",'Mapa final'!P124)</f>
        <v/>
      </c>
      <c r="N121" s="417"/>
      <c r="O121" s="417"/>
      <c r="P121" s="417"/>
      <c r="Q121" s="187"/>
    </row>
    <row r="122" spans="1:17" ht="43.5" customHeight="1" x14ac:dyDescent="0.25">
      <c r="A122" s="118" t="s">
        <v>715</v>
      </c>
      <c r="B122" s="758"/>
      <c r="C122" s="760"/>
      <c r="D122" s="762"/>
      <c r="E122" s="760"/>
      <c r="F122" s="763"/>
      <c r="G122" s="763"/>
      <c r="H122" s="756"/>
      <c r="I122" s="422" t="str">
        <f>IF('Mapa final'!Y125="","",'Mapa final'!Y125)</f>
        <v/>
      </c>
      <c r="J122" s="422" t="str">
        <f>IF('Mapa final'!AA125="","",'Mapa final'!AA125)</f>
        <v/>
      </c>
      <c r="K122" s="422" t="str">
        <f t="shared" si="1"/>
        <v/>
      </c>
      <c r="L122" s="422" t="str">
        <f>IF('Mapa final'!AD125="","",'Mapa final'!AD125)</f>
        <v/>
      </c>
      <c r="M122" s="346" t="str">
        <f>IF('Mapa final'!P125="","",'Mapa final'!P125)</f>
        <v/>
      </c>
      <c r="N122" s="417"/>
      <c r="O122" s="417"/>
      <c r="P122" s="417"/>
      <c r="Q122" s="187"/>
    </row>
    <row r="123" spans="1:17" ht="43.5" customHeight="1" x14ac:dyDescent="0.25">
      <c r="A123" s="118" t="s">
        <v>716</v>
      </c>
      <c r="B123" s="758"/>
      <c r="C123" s="760"/>
      <c r="D123" s="762"/>
      <c r="E123" s="760"/>
      <c r="F123" s="763"/>
      <c r="G123" s="763"/>
      <c r="H123" s="756"/>
      <c r="I123" s="422" t="str">
        <f>IF('Mapa final'!Y126="","",'Mapa final'!Y126)</f>
        <v/>
      </c>
      <c r="J123" s="422" t="str">
        <f>IF('Mapa final'!AA126="","",'Mapa final'!AA126)</f>
        <v/>
      </c>
      <c r="K123" s="422" t="str">
        <f t="shared" si="1"/>
        <v/>
      </c>
      <c r="L123" s="422" t="str">
        <f>IF('Mapa final'!AD126="","",'Mapa final'!AD126)</f>
        <v/>
      </c>
      <c r="M123" s="346" t="str">
        <f>IF('Mapa final'!P126="","",'Mapa final'!P126)</f>
        <v/>
      </c>
      <c r="N123" s="417"/>
      <c r="O123" s="417"/>
      <c r="P123" s="417"/>
      <c r="Q123" s="187"/>
    </row>
    <row r="124" spans="1:17" ht="43.5" customHeight="1" x14ac:dyDescent="0.25">
      <c r="A124" s="118" t="s">
        <v>717</v>
      </c>
      <c r="B124" s="758"/>
      <c r="C124" s="760"/>
      <c r="D124" s="762"/>
      <c r="E124" s="760"/>
      <c r="F124" s="763"/>
      <c r="G124" s="763"/>
      <c r="H124" s="756"/>
      <c r="I124" s="422" t="str">
        <f>IF('Mapa final'!Y127="","",'Mapa final'!Y127)</f>
        <v/>
      </c>
      <c r="J124" s="422" t="str">
        <f>IF('Mapa final'!AA127="","",'Mapa final'!AA127)</f>
        <v/>
      </c>
      <c r="K124" s="422" t="str">
        <f t="shared" si="1"/>
        <v/>
      </c>
      <c r="L124" s="422" t="str">
        <f>IF('Mapa final'!AD127="","",'Mapa final'!AD127)</f>
        <v/>
      </c>
      <c r="M124" s="346" t="str">
        <f>IF('Mapa final'!P127="","",'Mapa final'!P127)</f>
        <v/>
      </c>
      <c r="N124" s="417"/>
      <c r="O124" s="417"/>
      <c r="P124" s="417"/>
      <c r="Q124" s="187"/>
    </row>
    <row r="125" spans="1:17" ht="43.5" customHeight="1" x14ac:dyDescent="0.25">
      <c r="A125" s="118" t="s">
        <v>718</v>
      </c>
      <c r="B125" s="758"/>
      <c r="C125" s="760"/>
      <c r="D125" s="762"/>
      <c r="E125" s="760"/>
      <c r="F125" s="763"/>
      <c r="G125" s="763"/>
      <c r="H125" s="756"/>
      <c r="I125" s="422" t="str">
        <f>IF('Mapa final'!Y128="","",'Mapa final'!Y128)</f>
        <v/>
      </c>
      <c r="J125" s="422" t="str">
        <f>IF('Mapa final'!AA128="","",'Mapa final'!AA128)</f>
        <v/>
      </c>
      <c r="K125" s="422" t="str">
        <f t="shared" si="1"/>
        <v/>
      </c>
      <c r="L125" s="422" t="str">
        <f>IF('Mapa final'!AD128="","",'Mapa final'!AD128)</f>
        <v/>
      </c>
      <c r="M125" s="346" t="str">
        <f>IF('Mapa final'!P128="","",'Mapa final'!P128)</f>
        <v/>
      </c>
      <c r="N125" s="417"/>
      <c r="O125" s="417"/>
      <c r="P125" s="417"/>
      <c r="Q125" s="187"/>
    </row>
    <row r="126" spans="1:17" ht="43.5" customHeight="1" x14ac:dyDescent="0.25">
      <c r="A126" s="118" t="s">
        <v>719</v>
      </c>
      <c r="B126" s="758"/>
      <c r="C126" s="760"/>
      <c r="D126" s="762"/>
      <c r="E126" s="760"/>
      <c r="F126" s="763"/>
      <c r="G126" s="763"/>
      <c r="H126" s="756"/>
      <c r="I126" s="422" t="str">
        <f>IF('Mapa final'!Y129="","",'Mapa final'!Y129)</f>
        <v/>
      </c>
      <c r="J126" s="422" t="str">
        <f>IF('Mapa final'!AA129="","",'Mapa final'!AA129)</f>
        <v/>
      </c>
      <c r="K126" s="422" t="str">
        <f t="shared" si="1"/>
        <v/>
      </c>
      <c r="L126" s="422" t="str">
        <f>IF('Mapa final'!AD129="","",'Mapa final'!AD129)</f>
        <v/>
      </c>
      <c r="M126" s="346" t="str">
        <f>IF('Mapa final'!P129="","",'Mapa final'!P129)</f>
        <v/>
      </c>
      <c r="N126" s="417"/>
      <c r="O126" s="417"/>
      <c r="P126" s="417"/>
      <c r="Q126" s="187"/>
    </row>
    <row r="127" spans="1:17" ht="43.5" customHeight="1" x14ac:dyDescent="0.25">
      <c r="A127" s="118" t="s">
        <v>720</v>
      </c>
      <c r="B127" s="757"/>
      <c r="C127" s="759" t="str">
        <f>IF('Mapa final'!E130="","",'Mapa final'!E130)</f>
        <v/>
      </c>
      <c r="D127" s="761"/>
      <c r="E127" s="759" t="str">
        <f>IF('Mapa final'!D130="","",'Mapa final'!D130)</f>
        <v/>
      </c>
      <c r="F127" s="763" t="str">
        <f>IF('Mapa final'!H130="","",'Mapa final'!H130)</f>
        <v/>
      </c>
      <c r="G127" s="763" t="str">
        <f>IF('Mapa final'!L130="","",'Mapa final'!L130)</f>
        <v/>
      </c>
      <c r="H127" s="75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2" t="str">
        <f>IF('Mapa final'!Y130="","",'Mapa final'!Y130)</f>
        <v/>
      </c>
      <c r="J127" s="422" t="str">
        <f>IF('Mapa final'!AA130="","",'Mapa final'!AA130)</f>
        <v/>
      </c>
      <c r="K127" s="422" t="str">
        <f t="shared" si="1"/>
        <v/>
      </c>
      <c r="L127" s="422" t="str">
        <f>IF('Mapa final'!AD130="","",'Mapa final'!AD130)</f>
        <v/>
      </c>
      <c r="M127" s="346" t="str">
        <f>IF('Mapa final'!P130="","",'Mapa final'!P130)</f>
        <v/>
      </c>
      <c r="N127" s="417"/>
      <c r="O127" s="417"/>
      <c r="P127" s="417"/>
      <c r="Q127" s="187"/>
    </row>
    <row r="128" spans="1:17" ht="43.5" customHeight="1" x14ac:dyDescent="0.25">
      <c r="A128" s="118" t="s">
        <v>721</v>
      </c>
      <c r="B128" s="758"/>
      <c r="C128" s="760"/>
      <c r="D128" s="762"/>
      <c r="E128" s="760"/>
      <c r="F128" s="763"/>
      <c r="G128" s="763"/>
      <c r="H128" s="756"/>
      <c r="I128" s="422" t="str">
        <f>IF('Mapa final'!Y131="","",'Mapa final'!Y131)</f>
        <v/>
      </c>
      <c r="J128" s="422" t="str">
        <f>IF('Mapa final'!AA131="","",'Mapa final'!AA131)</f>
        <v/>
      </c>
      <c r="K128" s="422" t="str">
        <f t="shared" si="1"/>
        <v/>
      </c>
      <c r="L128" s="422" t="str">
        <f>IF('Mapa final'!AD131="","",'Mapa final'!AD131)</f>
        <v/>
      </c>
      <c r="M128" s="346" t="str">
        <f>IF('Mapa final'!P131="","",'Mapa final'!P131)</f>
        <v/>
      </c>
      <c r="N128" s="417"/>
      <c r="O128" s="417"/>
      <c r="P128" s="417"/>
      <c r="Q128" s="187"/>
    </row>
    <row r="129" spans="1:17" ht="43.5" customHeight="1" x14ac:dyDescent="0.25">
      <c r="A129" s="118" t="s">
        <v>722</v>
      </c>
      <c r="B129" s="758"/>
      <c r="C129" s="760"/>
      <c r="D129" s="762"/>
      <c r="E129" s="760"/>
      <c r="F129" s="763"/>
      <c r="G129" s="763"/>
      <c r="H129" s="756"/>
      <c r="I129" s="422" t="str">
        <f>IF('Mapa final'!Y132="","",'Mapa final'!Y132)</f>
        <v/>
      </c>
      <c r="J129" s="422" t="str">
        <f>IF('Mapa final'!AA132="","",'Mapa final'!AA132)</f>
        <v/>
      </c>
      <c r="K129" s="422" t="str">
        <f t="shared" si="1"/>
        <v/>
      </c>
      <c r="L129" s="422" t="str">
        <f>IF('Mapa final'!AD132="","",'Mapa final'!AD132)</f>
        <v/>
      </c>
      <c r="M129" s="346" t="str">
        <f>IF('Mapa final'!P132="","",'Mapa final'!P132)</f>
        <v/>
      </c>
      <c r="N129" s="417"/>
      <c r="O129" s="417"/>
      <c r="P129" s="417"/>
      <c r="Q129" s="187"/>
    </row>
    <row r="130" spans="1:17" ht="43.5" customHeight="1" x14ac:dyDescent="0.25">
      <c r="A130" s="118" t="s">
        <v>723</v>
      </c>
      <c r="B130" s="758"/>
      <c r="C130" s="760"/>
      <c r="D130" s="762"/>
      <c r="E130" s="760"/>
      <c r="F130" s="763"/>
      <c r="G130" s="763"/>
      <c r="H130" s="756"/>
      <c r="I130" s="422" t="str">
        <f>IF('Mapa final'!Y133="","",'Mapa final'!Y133)</f>
        <v/>
      </c>
      <c r="J130" s="422" t="str">
        <f>IF('Mapa final'!AA133="","",'Mapa final'!AA133)</f>
        <v/>
      </c>
      <c r="K130" s="422" t="str">
        <f t="shared" si="1"/>
        <v/>
      </c>
      <c r="L130" s="422" t="str">
        <f>IF('Mapa final'!AD133="","",'Mapa final'!AD133)</f>
        <v/>
      </c>
      <c r="M130" s="346" t="str">
        <f>IF('Mapa final'!P133="","",'Mapa final'!P133)</f>
        <v/>
      </c>
      <c r="N130" s="417"/>
      <c r="O130" s="417"/>
      <c r="P130" s="417"/>
      <c r="Q130" s="187"/>
    </row>
    <row r="131" spans="1:17" ht="43.5" customHeight="1" x14ac:dyDescent="0.25">
      <c r="A131" s="118" t="s">
        <v>724</v>
      </c>
      <c r="B131" s="758"/>
      <c r="C131" s="760"/>
      <c r="D131" s="762"/>
      <c r="E131" s="760"/>
      <c r="F131" s="763"/>
      <c r="G131" s="763"/>
      <c r="H131" s="756"/>
      <c r="I131" s="422" t="str">
        <f>IF('Mapa final'!Y134="","",'Mapa final'!Y134)</f>
        <v/>
      </c>
      <c r="J131" s="422" t="str">
        <f>IF('Mapa final'!AA134="","",'Mapa final'!AA134)</f>
        <v/>
      </c>
      <c r="K131" s="422" t="str">
        <f t="shared" si="1"/>
        <v/>
      </c>
      <c r="L131" s="422" t="str">
        <f>IF('Mapa final'!AD134="","",'Mapa final'!AD134)</f>
        <v/>
      </c>
      <c r="M131" s="346" t="str">
        <f>IF('Mapa final'!P134="","",'Mapa final'!P134)</f>
        <v/>
      </c>
      <c r="N131" s="417"/>
      <c r="O131" s="417"/>
      <c r="P131" s="417"/>
      <c r="Q131" s="187"/>
    </row>
    <row r="132" spans="1:17" ht="43.5" customHeight="1" x14ac:dyDescent="0.25">
      <c r="A132" s="118" t="s">
        <v>725</v>
      </c>
      <c r="B132" s="758"/>
      <c r="C132" s="760"/>
      <c r="D132" s="762"/>
      <c r="E132" s="760"/>
      <c r="F132" s="763"/>
      <c r="G132" s="763"/>
      <c r="H132" s="756"/>
      <c r="I132" s="422" t="str">
        <f>IF('Mapa final'!Y135="","",'Mapa final'!Y135)</f>
        <v/>
      </c>
      <c r="J132" s="422" t="str">
        <f>IF('Mapa final'!AA135="","",'Mapa final'!AA135)</f>
        <v/>
      </c>
      <c r="K132" s="422" t="str">
        <f t="shared" si="1"/>
        <v/>
      </c>
      <c r="L132" s="422" t="str">
        <f>IF('Mapa final'!AD135="","",'Mapa final'!AD135)</f>
        <v/>
      </c>
      <c r="M132" s="346" t="str">
        <f>IF('Mapa final'!P135="","",'Mapa final'!P135)</f>
        <v/>
      </c>
      <c r="N132" s="417"/>
      <c r="O132" s="417"/>
      <c r="P132" s="417"/>
      <c r="Q132" s="187"/>
    </row>
    <row r="133" spans="1:17" ht="43.5" customHeight="1" x14ac:dyDescent="0.25">
      <c r="A133" s="118" t="s">
        <v>726</v>
      </c>
      <c r="B133" s="757"/>
      <c r="C133" s="759" t="str">
        <f>IF('Mapa final'!E136="","",'Mapa final'!E136)</f>
        <v/>
      </c>
      <c r="D133" s="761"/>
      <c r="E133" s="759" t="str">
        <f>IF('Mapa final'!D136="","",'Mapa final'!D136)</f>
        <v/>
      </c>
      <c r="F133" s="763" t="str">
        <f>IF('Mapa final'!H136="","",'Mapa final'!H136)</f>
        <v/>
      </c>
      <c r="G133" s="763" t="str">
        <f>IF('Mapa final'!L136="","",'Mapa final'!L136)</f>
        <v/>
      </c>
      <c r="H133" s="75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2" t="str">
        <f>IF('Mapa final'!Y136="","",'Mapa final'!Y136)</f>
        <v/>
      </c>
      <c r="J133" s="422" t="str">
        <f>IF('Mapa final'!AA136="","",'Mapa final'!AA136)</f>
        <v/>
      </c>
      <c r="K133" s="422" t="str">
        <f t="shared" si="1"/>
        <v/>
      </c>
      <c r="L133" s="422" t="str">
        <f>IF('Mapa final'!AD136="","",'Mapa final'!AD136)</f>
        <v/>
      </c>
      <c r="M133" s="346" t="str">
        <f>IF('Mapa final'!P136="","",'Mapa final'!P136)</f>
        <v/>
      </c>
      <c r="N133" s="417"/>
      <c r="O133" s="417"/>
      <c r="P133" s="417"/>
      <c r="Q133" s="187"/>
    </row>
    <row r="134" spans="1:17" ht="43.5" customHeight="1" x14ac:dyDescent="0.25">
      <c r="A134" s="118" t="s">
        <v>727</v>
      </c>
      <c r="B134" s="758"/>
      <c r="C134" s="760"/>
      <c r="D134" s="762"/>
      <c r="E134" s="760"/>
      <c r="F134" s="763"/>
      <c r="G134" s="763"/>
      <c r="H134" s="756"/>
      <c r="I134" s="422" t="str">
        <f>IF('Mapa final'!Y137="","",'Mapa final'!Y137)</f>
        <v/>
      </c>
      <c r="J134" s="422" t="str">
        <f>IF('Mapa final'!AA137="","",'Mapa final'!AA137)</f>
        <v/>
      </c>
      <c r="K134" s="422" t="str">
        <f t="shared" si="1"/>
        <v/>
      </c>
      <c r="L134" s="422" t="str">
        <f>IF('Mapa final'!AD137="","",'Mapa final'!AD137)</f>
        <v/>
      </c>
      <c r="M134" s="346" t="str">
        <f>IF('Mapa final'!P137="","",'Mapa final'!P137)</f>
        <v/>
      </c>
      <c r="N134" s="417"/>
      <c r="O134" s="417"/>
      <c r="P134" s="417"/>
      <c r="Q134" s="187"/>
    </row>
    <row r="135" spans="1:17" ht="43.5" customHeight="1" x14ac:dyDescent="0.25">
      <c r="A135" s="118" t="s">
        <v>728</v>
      </c>
      <c r="B135" s="758"/>
      <c r="C135" s="760"/>
      <c r="D135" s="762"/>
      <c r="E135" s="760"/>
      <c r="F135" s="763"/>
      <c r="G135" s="763"/>
      <c r="H135" s="756"/>
      <c r="I135" s="422" t="str">
        <f>IF('Mapa final'!Y138="","",'Mapa final'!Y138)</f>
        <v/>
      </c>
      <c r="J135" s="422" t="str">
        <f>IF('Mapa final'!AA138="","",'Mapa final'!AA138)</f>
        <v/>
      </c>
      <c r="K135" s="422" t="str">
        <f t="shared" si="1"/>
        <v/>
      </c>
      <c r="L135" s="422" t="str">
        <f>IF('Mapa final'!AD138="","",'Mapa final'!AD138)</f>
        <v/>
      </c>
      <c r="M135" s="346" t="str">
        <f>IF('Mapa final'!P138="","",'Mapa final'!P138)</f>
        <v/>
      </c>
      <c r="N135" s="417"/>
      <c r="O135" s="417"/>
      <c r="P135" s="417"/>
      <c r="Q135" s="187"/>
    </row>
    <row r="136" spans="1:17" ht="43.5" customHeight="1" x14ac:dyDescent="0.25">
      <c r="A136" s="118" t="s">
        <v>729</v>
      </c>
      <c r="B136" s="758"/>
      <c r="C136" s="760"/>
      <c r="D136" s="762"/>
      <c r="E136" s="760"/>
      <c r="F136" s="763"/>
      <c r="G136" s="763"/>
      <c r="H136" s="756"/>
      <c r="I136" s="422" t="str">
        <f>IF('Mapa final'!Y139="","",'Mapa final'!Y139)</f>
        <v/>
      </c>
      <c r="J136" s="422" t="str">
        <f>IF('Mapa final'!AA139="","",'Mapa final'!AA139)</f>
        <v/>
      </c>
      <c r="K136" s="42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2" t="str">
        <f>IF('Mapa final'!AD139="","",'Mapa final'!AD139)</f>
        <v/>
      </c>
      <c r="M136" s="346" t="str">
        <f>IF('Mapa final'!P139="","",'Mapa final'!P139)</f>
        <v/>
      </c>
      <c r="N136" s="417"/>
      <c r="O136" s="417"/>
      <c r="P136" s="417"/>
      <c r="Q136" s="187"/>
    </row>
    <row r="137" spans="1:17" ht="43.5" customHeight="1" x14ac:dyDescent="0.25">
      <c r="A137" s="118" t="s">
        <v>730</v>
      </c>
      <c r="B137" s="758"/>
      <c r="C137" s="760"/>
      <c r="D137" s="762"/>
      <c r="E137" s="760"/>
      <c r="F137" s="763"/>
      <c r="G137" s="763"/>
      <c r="H137" s="756"/>
      <c r="I137" s="422" t="str">
        <f>IF('Mapa final'!Y140="","",'Mapa final'!Y140)</f>
        <v/>
      </c>
      <c r="J137" s="422" t="str">
        <f>IF('Mapa final'!AA140="","",'Mapa final'!AA140)</f>
        <v/>
      </c>
      <c r="K137" s="422" t="str">
        <f t="shared" si="2"/>
        <v/>
      </c>
      <c r="L137" s="422" t="str">
        <f>IF('Mapa final'!AD140="","",'Mapa final'!AD140)</f>
        <v/>
      </c>
      <c r="M137" s="346" t="str">
        <f>IF('Mapa final'!P140="","",'Mapa final'!P140)</f>
        <v/>
      </c>
      <c r="N137" s="417"/>
      <c r="O137" s="417"/>
      <c r="P137" s="417"/>
      <c r="Q137" s="187"/>
    </row>
    <row r="138" spans="1:17" ht="43.5" customHeight="1" x14ac:dyDescent="0.25">
      <c r="A138" s="118" t="s">
        <v>731</v>
      </c>
      <c r="B138" s="758"/>
      <c r="C138" s="760"/>
      <c r="D138" s="762"/>
      <c r="E138" s="760"/>
      <c r="F138" s="763"/>
      <c r="G138" s="763"/>
      <c r="H138" s="756"/>
      <c r="I138" s="422" t="str">
        <f>IF('Mapa final'!Y141="","",'Mapa final'!Y141)</f>
        <v/>
      </c>
      <c r="J138" s="422" t="str">
        <f>IF('Mapa final'!AA141="","",'Mapa final'!AA141)</f>
        <v/>
      </c>
      <c r="K138" s="422" t="str">
        <f t="shared" si="2"/>
        <v/>
      </c>
      <c r="L138" s="422" t="str">
        <f>IF('Mapa final'!AD141="","",'Mapa final'!AD141)</f>
        <v/>
      </c>
      <c r="M138" s="346" t="str">
        <f>IF('Mapa final'!P141="","",'Mapa final'!P141)</f>
        <v/>
      </c>
      <c r="N138" s="417"/>
      <c r="O138" s="417"/>
      <c r="P138" s="417"/>
      <c r="Q138" s="187"/>
    </row>
    <row r="139" spans="1:17" ht="43.5" customHeight="1" x14ac:dyDescent="0.25">
      <c r="A139" s="118" t="s">
        <v>732</v>
      </c>
      <c r="B139" s="757"/>
      <c r="C139" s="759" t="str">
        <f>IF('Mapa final'!E142="","",'Mapa final'!E142)</f>
        <v/>
      </c>
      <c r="D139" s="761"/>
      <c r="E139" s="759" t="str">
        <f>IF('Mapa final'!D142="","",'Mapa final'!D142)</f>
        <v/>
      </c>
      <c r="F139" s="763" t="str">
        <f>IF('Mapa final'!H142="","",'Mapa final'!H142)</f>
        <v/>
      </c>
      <c r="G139" s="763" t="str">
        <f>IF('Mapa final'!L142="","",'Mapa final'!L142)</f>
        <v/>
      </c>
      <c r="H139" s="75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2" t="str">
        <f>IF('Mapa final'!Y142="","",'Mapa final'!Y142)</f>
        <v/>
      </c>
      <c r="J139" s="422" t="str">
        <f>IF('Mapa final'!AA142="","",'Mapa final'!AA142)</f>
        <v/>
      </c>
      <c r="K139" s="422" t="str">
        <f t="shared" si="2"/>
        <v/>
      </c>
      <c r="L139" s="422" t="str">
        <f>IF('Mapa final'!AD142="","",'Mapa final'!AD142)</f>
        <v/>
      </c>
      <c r="M139" s="346" t="str">
        <f>IF('Mapa final'!P142="","",'Mapa final'!P142)</f>
        <v/>
      </c>
      <c r="N139" s="417"/>
      <c r="O139" s="417"/>
      <c r="P139" s="417"/>
      <c r="Q139" s="187"/>
    </row>
    <row r="140" spans="1:17" ht="43.5" customHeight="1" x14ac:dyDescent="0.25">
      <c r="A140" s="118" t="s">
        <v>733</v>
      </c>
      <c r="B140" s="758"/>
      <c r="C140" s="760"/>
      <c r="D140" s="762"/>
      <c r="E140" s="760"/>
      <c r="F140" s="763"/>
      <c r="G140" s="763"/>
      <c r="H140" s="756"/>
      <c r="I140" s="422" t="str">
        <f>IF('Mapa final'!Y143="","",'Mapa final'!Y143)</f>
        <v/>
      </c>
      <c r="J140" s="422" t="str">
        <f>IF('Mapa final'!AA143="","",'Mapa final'!AA143)</f>
        <v/>
      </c>
      <c r="K140" s="422" t="str">
        <f t="shared" si="2"/>
        <v/>
      </c>
      <c r="L140" s="422" t="str">
        <f>IF('Mapa final'!AD143="","",'Mapa final'!AD143)</f>
        <v/>
      </c>
      <c r="M140" s="346" t="str">
        <f>IF('Mapa final'!P143="","",'Mapa final'!P143)</f>
        <v/>
      </c>
      <c r="N140" s="417"/>
      <c r="O140" s="417"/>
      <c r="P140" s="417"/>
      <c r="Q140" s="187"/>
    </row>
    <row r="141" spans="1:17" ht="43.5" customHeight="1" x14ac:dyDescent="0.25">
      <c r="A141" s="118" t="s">
        <v>734</v>
      </c>
      <c r="B141" s="758"/>
      <c r="C141" s="760"/>
      <c r="D141" s="762"/>
      <c r="E141" s="760"/>
      <c r="F141" s="763"/>
      <c r="G141" s="763"/>
      <c r="H141" s="756"/>
      <c r="I141" s="422" t="str">
        <f>IF('Mapa final'!Y144="","",'Mapa final'!Y144)</f>
        <v/>
      </c>
      <c r="J141" s="422" t="str">
        <f>IF('Mapa final'!AA144="","",'Mapa final'!AA144)</f>
        <v/>
      </c>
      <c r="K141" s="422" t="str">
        <f t="shared" si="2"/>
        <v/>
      </c>
      <c r="L141" s="422" t="str">
        <f>IF('Mapa final'!AD144="","",'Mapa final'!AD144)</f>
        <v/>
      </c>
      <c r="M141" s="346" t="str">
        <f>IF('Mapa final'!P144="","",'Mapa final'!P144)</f>
        <v/>
      </c>
      <c r="N141" s="417"/>
      <c r="O141" s="417"/>
      <c r="P141" s="417"/>
      <c r="Q141" s="187"/>
    </row>
    <row r="142" spans="1:17" ht="43.5" customHeight="1" x14ac:dyDescent="0.25">
      <c r="A142" s="118" t="s">
        <v>735</v>
      </c>
      <c r="B142" s="758"/>
      <c r="C142" s="760"/>
      <c r="D142" s="762"/>
      <c r="E142" s="760"/>
      <c r="F142" s="763"/>
      <c r="G142" s="763"/>
      <c r="H142" s="756"/>
      <c r="I142" s="422" t="str">
        <f>IF('Mapa final'!Y145="","",'Mapa final'!Y145)</f>
        <v/>
      </c>
      <c r="J142" s="422" t="str">
        <f>IF('Mapa final'!AA145="","",'Mapa final'!AA145)</f>
        <v/>
      </c>
      <c r="K142" s="422" t="str">
        <f t="shared" si="2"/>
        <v/>
      </c>
      <c r="L142" s="422" t="str">
        <f>IF('Mapa final'!AD145="","",'Mapa final'!AD145)</f>
        <v/>
      </c>
      <c r="M142" s="346" t="str">
        <f>IF('Mapa final'!P145="","",'Mapa final'!P145)</f>
        <v/>
      </c>
      <c r="N142" s="417"/>
      <c r="O142" s="417"/>
      <c r="P142" s="417"/>
      <c r="Q142" s="187"/>
    </row>
    <row r="143" spans="1:17" ht="43.5" customHeight="1" x14ac:dyDescent="0.25">
      <c r="A143" s="118" t="s">
        <v>736</v>
      </c>
      <c r="B143" s="758"/>
      <c r="C143" s="760"/>
      <c r="D143" s="762"/>
      <c r="E143" s="760"/>
      <c r="F143" s="763"/>
      <c r="G143" s="763"/>
      <c r="H143" s="756"/>
      <c r="I143" s="422" t="str">
        <f>IF('Mapa final'!Y146="","",'Mapa final'!Y146)</f>
        <v/>
      </c>
      <c r="J143" s="422" t="str">
        <f>IF('Mapa final'!AA146="","",'Mapa final'!AA146)</f>
        <v/>
      </c>
      <c r="K143" s="422" t="str">
        <f t="shared" si="2"/>
        <v/>
      </c>
      <c r="L143" s="422" t="str">
        <f>IF('Mapa final'!AD146="","",'Mapa final'!AD146)</f>
        <v/>
      </c>
      <c r="M143" s="346" t="str">
        <f>IF('Mapa final'!P146="","",'Mapa final'!P146)</f>
        <v/>
      </c>
      <c r="N143" s="417"/>
      <c r="O143" s="417"/>
      <c r="P143" s="417"/>
      <c r="Q143" s="187"/>
    </row>
    <row r="144" spans="1:17" ht="43.5" customHeight="1" x14ac:dyDescent="0.25">
      <c r="A144" s="118" t="s">
        <v>737</v>
      </c>
      <c r="B144" s="758"/>
      <c r="C144" s="760"/>
      <c r="D144" s="762"/>
      <c r="E144" s="760"/>
      <c r="F144" s="763"/>
      <c r="G144" s="763"/>
      <c r="H144" s="756"/>
      <c r="I144" s="422" t="str">
        <f>IF('Mapa final'!Y147="","",'Mapa final'!Y147)</f>
        <v/>
      </c>
      <c r="J144" s="422" t="str">
        <f>IF('Mapa final'!AA147="","",'Mapa final'!AA147)</f>
        <v/>
      </c>
      <c r="K144" s="422" t="str">
        <f t="shared" si="2"/>
        <v/>
      </c>
      <c r="L144" s="422" t="str">
        <f>IF('Mapa final'!AD147="","",'Mapa final'!AD147)</f>
        <v/>
      </c>
      <c r="M144" s="346" t="str">
        <f>IF('Mapa final'!P147="","",'Mapa final'!P147)</f>
        <v/>
      </c>
      <c r="N144" s="417"/>
      <c r="O144" s="417"/>
      <c r="P144" s="417"/>
      <c r="Q144" s="187"/>
    </row>
    <row r="145" spans="1:17" ht="43.5" customHeight="1" x14ac:dyDescent="0.25">
      <c r="A145" s="118" t="s">
        <v>738</v>
      </c>
      <c r="B145" s="757"/>
      <c r="C145" s="759" t="str">
        <f>IF('Mapa final'!E148="","",'Mapa final'!E148)</f>
        <v/>
      </c>
      <c r="D145" s="761"/>
      <c r="E145" s="759" t="str">
        <f>IF('Mapa final'!D148="","",'Mapa final'!D148)</f>
        <v/>
      </c>
      <c r="F145" s="763" t="str">
        <f>IF('Mapa final'!H148="","",'Mapa final'!H148)</f>
        <v/>
      </c>
      <c r="G145" s="763" t="str">
        <f>IF('Mapa final'!L148="","",'Mapa final'!L148)</f>
        <v/>
      </c>
      <c r="H145" s="75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2" t="str">
        <f>IF('Mapa final'!Y148="","",'Mapa final'!Y148)</f>
        <v/>
      </c>
      <c r="J145" s="422" t="str">
        <f>IF('Mapa final'!AA148="","",'Mapa final'!AA148)</f>
        <v/>
      </c>
      <c r="K145" s="422" t="str">
        <f t="shared" si="2"/>
        <v/>
      </c>
      <c r="L145" s="422" t="str">
        <f>IF('Mapa final'!AD148="","",'Mapa final'!AD148)</f>
        <v/>
      </c>
      <c r="M145" s="346" t="str">
        <f>IF('Mapa final'!P148="","",'Mapa final'!P148)</f>
        <v/>
      </c>
      <c r="N145" s="417"/>
      <c r="O145" s="417"/>
      <c r="P145" s="417"/>
      <c r="Q145" s="187"/>
    </row>
    <row r="146" spans="1:17" ht="43.5" customHeight="1" x14ac:dyDescent="0.25">
      <c r="A146" s="118" t="s">
        <v>739</v>
      </c>
      <c r="B146" s="758"/>
      <c r="C146" s="760"/>
      <c r="D146" s="762"/>
      <c r="E146" s="760"/>
      <c r="F146" s="763"/>
      <c r="G146" s="763"/>
      <c r="H146" s="756"/>
      <c r="I146" s="422" t="str">
        <f>IF('Mapa final'!Y149="","",'Mapa final'!Y149)</f>
        <v/>
      </c>
      <c r="J146" s="422" t="str">
        <f>IF('Mapa final'!AA149="","",'Mapa final'!AA149)</f>
        <v/>
      </c>
      <c r="K146" s="422" t="str">
        <f t="shared" si="2"/>
        <v/>
      </c>
      <c r="L146" s="422" t="str">
        <f>IF('Mapa final'!AD149="","",'Mapa final'!AD149)</f>
        <v/>
      </c>
      <c r="M146" s="346" t="str">
        <f>IF('Mapa final'!P149="","",'Mapa final'!P149)</f>
        <v/>
      </c>
      <c r="N146" s="417"/>
      <c r="O146" s="417"/>
      <c r="P146" s="417"/>
      <c r="Q146" s="187"/>
    </row>
    <row r="147" spans="1:17" ht="43.5" customHeight="1" x14ac:dyDescent="0.25">
      <c r="A147" s="118" t="s">
        <v>740</v>
      </c>
      <c r="B147" s="758"/>
      <c r="C147" s="760"/>
      <c r="D147" s="762"/>
      <c r="E147" s="760"/>
      <c r="F147" s="763"/>
      <c r="G147" s="763"/>
      <c r="H147" s="756"/>
      <c r="I147" s="422" t="str">
        <f>IF('Mapa final'!Y150="","",'Mapa final'!Y150)</f>
        <v/>
      </c>
      <c r="J147" s="422" t="str">
        <f>IF('Mapa final'!AA150="","",'Mapa final'!AA150)</f>
        <v/>
      </c>
      <c r="K147" s="422" t="str">
        <f t="shared" si="2"/>
        <v/>
      </c>
      <c r="L147" s="422" t="str">
        <f>IF('Mapa final'!AD150="","",'Mapa final'!AD150)</f>
        <v/>
      </c>
      <c r="M147" s="346" t="str">
        <f>IF('Mapa final'!P150="","",'Mapa final'!P150)</f>
        <v/>
      </c>
      <c r="N147" s="417"/>
      <c r="O147" s="417"/>
      <c r="P147" s="417"/>
      <c r="Q147" s="187"/>
    </row>
    <row r="148" spans="1:17" ht="43.5" customHeight="1" x14ac:dyDescent="0.25">
      <c r="A148" s="118" t="s">
        <v>741</v>
      </c>
      <c r="B148" s="758"/>
      <c r="C148" s="760"/>
      <c r="D148" s="762"/>
      <c r="E148" s="760"/>
      <c r="F148" s="763"/>
      <c r="G148" s="763"/>
      <c r="H148" s="756"/>
      <c r="I148" s="422" t="str">
        <f>IF('Mapa final'!Y151="","",'Mapa final'!Y151)</f>
        <v/>
      </c>
      <c r="J148" s="422" t="str">
        <f>IF('Mapa final'!AA151="","",'Mapa final'!AA151)</f>
        <v/>
      </c>
      <c r="K148" s="422" t="str">
        <f t="shared" si="2"/>
        <v/>
      </c>
      <c r="L148" s="422" t="str">
        <f>IF('Mapa final'!AD151="","",'Mapa final'!AD151)</f>
        <v/>
      </c>
      <c r="M148" s="346" t="str">
        <f>IF('Mapa final'!P151="","",'Mapa final'!P151)</f>
        <v/>
      </c>
      <c r="N148" s="417"/>
      <c r="O148" s="417"/>
      <c r="P148" s="417"/>
      <c r="Q148" s="187"/>
    </row>
    <row r="149" spans="1:17" ht="43.5" customHeight="1" x14ac:dyDescent="0.25">
      <c r="A149" s="118" t="s">
        <v>742</v>
      </c>
      <c r="B149" s="758"/>
      <c r="C149" s="760"/>
      <c r="D149" s="762"/>
      <c r="E149" s="760"/>
      <c r="F149" s="763"/>
      <c r="G149" s="763"/>
      <c r="H149" s="756"/>
      <c r="I149" s="422" t="str">
        <f>IF('Mapa final'!Y152="","",'Mapa final'!Y152)</f>
        <v/>
      </c>
      <c r="J149" s="422" t="str">
        <f>IF('Mapa final'!AA152="","",'Mapa final'!AA152)</f>
        <v/>
      </c>
      <c r="K149" s="422" t="str">
        <f t="shared" si="2"/>
        <v/>
      </c>
      <c r="L149" s="422" t="str">
        <f>IF('Mapa final'!AD152="","",'Mapa final'!AD152)</f>
        <v/>
      </c>
      <c r="M149" s="346" t="str">
        <f>IF('Mapa final'!P152="","",'Mapa final'!P152)</f>
        <v/>
      </c>
      <c r="N149" s="417"/>
      <c r="O149" s="417"/>
      <c r="P149" s="417"/>
      <c r="Q149" s="187"/>
    </row>
    <row r="150" spans="1:17" ht="43.5" customHeight="1" x14ac:dyDescent="0.25">
      <c r="A150" s="118" t="s">
        <v>743</v>
      </c>
      <c r="B150" s="758"/>
      <c r="C150" s="760"/>
      <c r="D150" s="762"/>
      <c r="E150" s="760"/>
      <c r="F150" s="763"/>
      <c r="G150" s="763"/>
      <c r="H150" s="756"/>
      <c r="I150" s="422" t="str">
        <f>IF('Mapa final'!Y153="","",'Mapa final'!Y153)</f>
        <v/>
      </c>
      <c r="J150" s="422" t="str">
        <f>IF('Mapa final'!AA153="","",'Mapa final'!AA153)</f>
        <v/>
      </c>
      <c r="K150" s="422" t="str">
        <f t="shared" si="2"/>
        <v/>
      </c>
      <c r="L150" s="422" t="str">
        <f>IF('Mapa final'!AD153="","",'Mapa final'!AD153)</f>
        <v/>
      </c>
      <c r="M150" s="346" t="str">
        <f>IF('Mapa final'!P153="","",'Mapa final'!P153)</f>
        <v/>
      </c>
      <c r="N150" s="417"/>
      <c r="O150" s="417"/>
      <c r="P150" s="417"/>
      <c r="Q150" s="187"/>
    </row>
    <row r="151" spans="1:17" ht="43.5" customHeight="1" x14ac:dyDescent="0.25">
      <c r="A151" s="118" t="s">
        <v>744</v>
      </c>
      <c r="B151" s="757"/>
      <c r="C151" s="759" t="str">
        <f>IF('Mapa final'!E154="","",'Mapa final'!E154)</f>
        <v/>
      </c>
      <c r="D151" s="761"/>
      <c r="E151" s="759" t="str">
        <f>IF('Mapa final'!D154="","",'Mapa final'!D154)</f>
        <v/>
      </c>
      <c r="F151" s="763" t="str">
        <f>IF('Mapa final'!H154="","",'Mapa final'!H154)</f>
        <v/>
      </c>
      <c r="G151" s="763" t="str">
        <f>IF('Mapa final'!L154="","",'Mapa final'!L154)</f>
        <v/>
      </c>
      <c r="H151" s="75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2" t="str">
        <f>IF('Mapa final'!Y154="","",'Mapa final'!Y154)</f>
        <v/>
      </c>
      <c r="J151" s="422" t="str">
        <f>IF('Mapa final'!AA154="","",'Mapa final'!AA154)</f>
        <v/>
      </c>
      <c r="K151" s="422" t="str">
        <f t="shared" si="2"/>
        <v/>
      </c>
      <c r="L151" s="422" t="str">
        <f>IF('Mapa final'!AD154="","",'Mapa final'!AD154)</f>
        <v/>
      </c>
      <c r="M151" s="346" t="str">
        <f>IF('Mapa final'!P154="","",'Mapa final'!P154)</f>
        <v/>
      </c>
      <c r="N151" s="417"/>
      <c r="O151" s="417"/>
      <c r="P151" s="417"/>
      <c r="Q151" s="187"/>
    </row>
    <row r="152" spans="1:17" ht="43.5" customHeight="1" x14ac:dyDescent="0.25">
      <c r="A152" s="118" t="s">
        <v>745</v>
      </c>
      <c r="B152" s="758"/>
      <c r="C152" s="760"/>
      <c r="D152" s="762"/>
      <c r="E152" s="760"/>
      <c r="F152" s="763"/>
      <c r="G152" s="763"/>
      <c r="H152" s="756"/>
      <c r="I152" s="422" t="str">
        <f>IF('Mapa final'!Y155="","",'Mapa final'!Y155)</f>
        <v/>
      </c>
      <c r="J152" s="422" t="str">
        <f>IF('Mapa final'!AA155="","",'Mapa final'!AA155)</f>
        <v/>
      </c>
      <c r="K152" s="422" t="str">
        <f t="shared" si="2"/>
        <v/>
      </c>
      <c r="L152" s="422" t="str">
        <f>IF('Mapa final'!AD155="","",'Mapa final'!AD155)</f>
        <v/>
      </c>
      <c r="M152" s="346" t="str">
        <f>IF('Mapa final'!P155="","",'Mapa final'!P155)</f>
        <v/>
      </c>
      <c r="N152" s="417"/>
      <c r="O152" s="417"/>
      <c r="P152" s="417"/>
      <c r="Q152" s="187"/>
    </row>
    <row r="153" spans="1:17" ht="43.5" customHeight="1" x14ac:dyDescent="0.25">
      <c r="A153" s="118" t="s">
        <v>746</v>
      </c>
      <c r="B153" s="758"/>
      <c r="C153" s="760"/>
      <c r="D153" s="762"/>
      <c r="E153" s="760"/>
      <c r="F153" s="763"/>
      <c r="G153" s="763"/>
      <c r="H153" s="756"/>
      <c r="I153" s="422" t="str">
        <f>IF('Mapa final'!Y156="","",'Mapa final'!Y156)</f>
        <v/>
      </c>
      <c r="J153" s="422" t="str">
        <f>IF('Mapa final'!AA156="","",'Mapa final'!AA156)</f>
        <v/>
      </c>
      <c r="K153" s="422" t="str">
        <f t="shared" si="2"/>
        <v/>
      </c>
      <c r="L153" s="422" t="str">
        <f>IF('Mapa final'!AD156="","",'Mapa final'!AD156)</f>
        <v/>
      </c>
      <c r="M153" s="346" t="str">
        <f>IF('Mapa final'!P156="","",'Mapa final'!P156)</f>
        <v/>
      </c>
      <c r="N153" s="417"/>
      <c r="O153" s="417"/>
      <c r="P153" s="417"/>
      <c r="Q153" s="187"/>
    </row>
    <row r="154" spans="1:17" ht="43.5" customHeight="1" x14ac:dyDescent="0.25">
      <c r="A154" s="118" t="s">
        <v>747</v>
      </c>
      <c r="B154" s="758"/>
      <c r="C154" s="760"/>
      <c r="D154" s="762"/>
      <c r="E154" s="760"/>
      <c r="F154" s="763"/>
      <c r="G154" s="763"/>
      <c r="H154" s="756"/>
      <c r="I154" s="422" t="str">
        <f>IF('Mapa final'!Y157="","",'Mapa final'!Y157)</f>
        <v/>
      </c>
      <c r="J154" s="422" t="str">
        <f>IF('Mapa final'!AA157="","",'Mapa final'!AA157)</f>
        <v/>
      </c>
      <c r="K154" s="422" t="str">
        <f t="shared" si="2"/>
        <v/>
      </c>
      <c r="L154" s="422" t="str">
        <f>IF('Mapa final'!AD157="","",'Mapa final'!AD157)</f>
        <v/>
      </c>
      <c r="M154" s="346" t="str">
        <f>IF('Mapa final'!P157="","",'Mapa final'!P157)</f>
        <v/>
      </c>
      <c r="N154" s="417"/>
      <c r="O154" s="417"/>
      <c r="P154" s="417"/>
      <c r="Q154" s="187"/>
    </row>
    <row r="155" spans="1:17" ht="43.5" customHeight="1" x14ac:dyDescent="0.25">
      <c r="A155" s="118" t="s">
        <v>748</v>
      </c>
      <c r="B155" s="758"/>
      <c r="C155" s="760"/>
      <c r="D155" s="762"/>
      <c r="E155" s="760"/>
      <c r="F155" s="763"/>
      <c r="G155" s="763"/>
      <c r="H155" s="756"/>
      <c r="I155" s="422" t="str">
        <f>IF('Mapa final'!Y158="","",'Mapa final'!Y158)</f>
        <v/>
      </c>
      <c r="J155" s="422" t="str">
        <f>IF('Mapa final'!AA158="","",'Mapa final'!AA158)</f>
        <v/>
      </c>
      <c r="K155" s="422" t="str">
        <f t="shared" si="2"/>
        <v/>
      </c>
      <c r="L155" s="422" t="str">
        <f>IF('Mapa final'!AD158="","",'Mapa final'!AD158)</f>
        <v/>
      </c>
      <c r="M155" s="346" t="str">
        <f>IF('Mapa final'!P158="","",'Mapa final'!P158)</f>
        <v/>
      </c>
      <c r="N155" s="417"/>
      <c r="O155" s="417"/>
      <c r="P155" s="417"/>
      <c r="Q155" s="187"/>
    </row>
    <row r="156" spans="1:17" ht="43.5" customHeight="1" x14ac:dyDescent="0.25">
      <c r="A156" s="118" t="s">
        <v>749</v>
      </c>
      <c r="B156" s="758"/>
      <c r="C156" s="760"/>
      <c r="D156" s="762"/>
      <c r="E156" s="760"/>
      <c r="F156" s="763"/>
      <c r="G156" s="763"/>
      <c r="H156" s="756"/>
      <c r="I156" s="422" t="str">
        <f>IF('Mapa final'!Y159="","",'Mapa final'!Y159)</f>
        <v/>
      </c>
      <c r="J156" s="422" t="str">
        <f>IF('Mapa final'!AA159="","",'Mapa final'!AA159)</f>
        <v/>
      </c>
      <c r="K156" s="422" t="str">
        <f t="shared" si="2"/>
        <v/>
      </c>
      <c r="L156" s="422" t="str">
        <f>IF('Mapa final'!AD159="","",'Mapa final'!AD159)</f>
        <v/>
      </c>
      <c r="M156" s="346" t="str">
        <f>IF('Mapa final'!P159="","",'Mapa final'!P159)</f>
        <v/>
      </c>
      <c r="N156" s="417"/>
      <c r="O156" s="417"/>
      <c r="P156" s="417"/>
      <c r="Q156" s="187"/>
    </row>
    <row r="157" spans="1:17" ht="43.5" customHeight="1" x14ac:dyDescent="0.25">
      <c r="A157" s="118" t="s">
        <v>750</v>
      </c>
      <c r="B157" s="757"/>
      <c r="C157" s="759" t="str">
        <f>IF('Mapa final'!E160="","",'Mapa final'!E160)</f>
        <v/>
      </c>
      <c r="D157" s="761"/>
      <c r="E157" s="759" t="str">
        <f>IF('Mapa final'!D160="","",'Mapa final'!D160)</f>
        <v/>
      </c>
      <c r="F157" s="763" t="str">
        <f>IF('Mapa final'!H160="","",'Mapa final'!H160)</f>
        <v/>
      </c>
      <c r="G157" s="763" t="str">
        <f>IF('Mapa final'!L160="","",'Mapa final'!L160)</f>
        <v/>
      </c>
      <c r="H157" s="75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2" t="str">
        <f>IF('Mapa final'!Y160="","",'Mapa final'!Y160)</f>
        <v/>
      </c>
      <c r="J157" s="422" t="str">
        <f>IF('Mapa final'!AA160="","",'Mapa final'!AA160)</f>
        <v/>
      </c>
      <c r="K157" s="422" t="str">
        <f t="shared" si="2"/>
        <v/>
      </c>
      <c r="L157" s="422" t="str">
        <f>IF('Mapa final'!AD160="","",'Mapa final'!AD160)</f>
        <v/>
      </c>
      <c r="M157" s="346" t="str">
        <f>IF('Mapa final'!P160="","",'Mapa final'!P160)</f>
        <v/>
      </c>
      <c r="N157" s="417"/>
      <c r="O157" s="417"/>
      <c r="P157" s="417"/>
      <c r="Q157" s="187"/>
    </row>
    <row r="158" spans="1:17" ht="43.5" customHeight="1" x14ac:dyDescent="0.25">
      <c r="A158" s="118" t="s">
        <v>751</v>
      </c>
      <c r="B158" s="758"/>
      <c r="C158" s="760"/>
      <c r="D158" s="762"/>
      <c r="E158" s="760"/>
      <c r="F158" s="763"/>
      <c r="G158" s="763"/>
      <c r="H158" s="756"/>
      <c r="I158" s="422" t="str">
        <f>IF('Mapa final'!Y161="","",'Mapa final'!Y161)</f>
        <v/>
      </c>
      <c r="J158" s="422" t="str">
        <f>IF('Mapa final'!AA161="","",'Mapa final'!AA161)</f>
        <v/>
      </c>
      <c r="K158" s="422" t="str">
        <f t="shared" si="2"/>
        <v/>
      </c>
      <c r="L158" s="422" t="str">
        <f>IF('Mapa final'!AD161="","",'Mapa final'!AD161)</f>
        <v/>
      </c>
      <c r="M158" s="346" t="str">
        <f>IF('Mapa final'!P161="","",'Mapa final'!P161)</f>
        <v/>
      </c>
      <c r="N158" s="417"/>
      <c r="O158" s="417"/>
      <c r="P158" s="417"/>
      <c r="Q158" s="187"/>
    </row>
    <row r="159" spans="1:17" ht="43.5" customHeight="1" x14ac:dyDescent="0.25">
      <c r="A159" s="118" t="s">
        <v>752</v>
      </c>
      <c r="B159" s="758"/>
      <c r="C159" s="760"/>
      <c r="D159" s="762"/>
      <c r="E159" s="760"/>
      <c r="F159" s="763"/>
      <c r="G159" s="763"/>
      <c r="H159" s="756"/>
      <c r="I159" s="422" t="str">
        <f>IF('Mapa final'!Y162="","",'Mapa final'!Y162)</f>
        <v/>
      </c>
      <c r="J159" s="422" t="str">
        <f>IF('Mapa final'!AA162="","",'Mapa final'!AA162)</f>
        <v/>
      </c>
      <c r="K159" s="422" t="str">
        <f t="shared" si="2"/>
        <v/>
      </c>
      <c r="L159" s="422" t="str">
        <f>IF('Mapa final'!AD162="","",'Mapa final'!AD162)</f>
        <v/>
      </c>
      <c r="M159" s="346" t="str">
        <f>IF('Mapa final'!P162="","",'Mapa final'!P162)</f>
        <v/>
      </c>
      <c r="N159" s="417"/>
      <c r="O159" s="417"/>
      <c r="P159" s="417"/>
      <c r="Q159" s="187"/>
    </row>
    <row r="160" spans="1:17" ht="43.5" customHeight="1" x14ac:dyDescent="0.25">
      <c r="A160" s="118" t="s">
        <v>753</v>
      </c>
      <c r="B160" s="758"/>
      <c r="C160" s="760"/>
      <c r="D160" s="762"/>
      <c r="E160" s="760"/>
      <c r="F160" s="763"/>
      <c r="G160" s="763"/>
      <c r="H160" s="756"/>
      <c r="I160" s="422" t="str">
        <f>IF('Mapa final'!Y163="","",'Mapa final'!Y163)</f>
        <v/>
      </c>
      <c r="J160" s="422" t="str">
        <f>IF('Mapa final'!AA163="","",'Mapa final'!AA163)</f>
        <v/>
      </c>
      <c r="K160" s="422" t="str">
        <f t="shared" si="2"/>
        <v/>
      </c>
      <c r="L160" s="422" t="str">
        <f>IF('Mapa final'!AD163="","",'Mapa final'!AD163)</f>
        <v/>
      </c>
      <c r="M160" s="346" t="str">
        <f>IF('Mapa final'!P163="","",'Mapa final'!P163)</f>
        <v/>
      </c>
      <c r="N160" s="417"/>
      <c r="O160" s="417"/>
      <c r="P160" s="417"/>
      <c r="Q160" s="187"/>
    </row>
    <row r="161" spans="1:17" ht="43.5" customHeight="1" x14ac:dyDescent="0.25">
      <c r="A161" s="118" t="s">
        <v>754</v>
      </c>
      <c r="B161" s="758"/>
      <c r="C161" s="760"/>
      <c r="D161" s="762"/>
      <c r="E161" s="760"/>
      <c r="F161" s="763"/>
      <c r="G161" s="763"/>
      <c r="H161" s="756"/>
      <c r="I161" s="422" t="str">
        <f>IF('Mapa final'!Y164="","",'Mapa final'!Y164)</f>
        <v/>
      </c>
      <c r="J161" s="422" t="str">
        <f>IF('Mapa final'!AA164="","",'Mapa final'!AA164)</f>
        <v/>
      </c>
      <c r="K161" s="422" t="str">
        <f t="shared" si="2"/>
        <v/>
      </c>
      <c r="L161" s="422" t="str">
        <f>IF('Mapa final'!AD164="","",'Mapa final'!AD164)</f>
        <v/>
      </c>
      <c r="M161" s="346" t="str">
        <f>IF('Mapa final'!P164="","",'Mapa final'!P164)</f>
        <v/>
      </c>
      <c r="N161" s="417"/>
      <c r="O161" s="417"/>
      <c r="P161" s="417"/>
      <c r="Q161" s="187"/>
    </row>
    <row r="162" spans="1:17" ht="43.5" customHeight="1" x14ac:dyDescent="0.25">
      <c r="A162" s="118" t="s">
        <v>755</v>
      </c>
      <c r="B162" s="758"/>
      <c r="C162" s="760"/>
      <c r="D162" s="762"/>
      <c r="E162" s="760"/>
      <c r="F162" s="763"/>
      <c r="G162" s="763"/>
      <c r="H162" s="756"/>
      <c r="I162" s="422" t="str">
        <f>IF('Mapa final'!Y165="","",'Mapa final'!Y165)</f>
        <v/>
      </c>
      <c r="J162" s="422" t="str">
        <f>IF('Mapa final'!AA165="","",'Mapa final'!AA165)</f>
        <v/>
      </c>
      <c r="K162" s="422" t="str">
        <f t="shared" si="2"/>
        <v/>
      </c>
      <c r="L162" s="422" t="str">
        <f>IF('Mapa final'!AD165="","",'Mapa final'!AD165)</f>
        <v/>
      </c>
      <c r="M162" s="346" t="str">
        <f>IF('Mapa final'!P165="","",'Mapa final'!P165)</f>
        <v/>
      </c>
      <c r="N162" s="417"/>
      <c r="O162" s="417"/>
      <c r="P162" s="417"/>
      <c r="Q162" s="187"/>
    </row>
    <row r="163" spans="1:17" ht="43.5" customHeight="1" x14ac:dyDescent="0.25">
      <c r="A163" s="118" t="s">
        <v>756</v>
      </c>
      <c r="B163" s="757"/>
      <c r="C163" s="759" t="str">
        <f>IF('Mapa final'!E166="","",'Mapa final'!E166)</f>
        <v/>
      </c>
      <c r="D163" s="761"/>
      <c r="E163" s="759" t="str">
        <f>IF('Mapa final'!D166="","",'Mapa final'!D166)</f>
        <v/>
      </c>
      <c r="F163" s="763" t="str">
        <f>IF('Mapa final'!H166="","",'Mapa final'!H166)</f>
        <v/>
      </c>
      <c r="G163" s="763" t="str">
        <f>IF('Mapa final'!L166="","",'Mapa final'!L166)</f>
        <v/>
      </c>
      <c r="H163" s="75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2" t="str">
        <f>IF('Mapa final'!Y166="","",'Mapa final'!Y166)</f>
        <v/>
      </c>
      <c r="J163" s="422" t="str">
        <f>IF('Mapa final'!AA166="","",'Mapa final'!AA166)</f>
        <v/>
      </c>
      <c r="K163" s="422" t="str">
        <f t="shared" si="2"/>
        <v/>
      </c>
      <c r="L163" s="422" t="str">
        <f>IF('Mapa final'!AD166="","",'Mapa final'!AD166)</f>
        <v/>
      </c>
      <c r="M163" s="346" t="str">
        <f>IF('Mapa final'!P166="","",'Mapa final'!P166)</f>
        <v/>
      </c>
      <c r="N163" s="417"/>
      <c r="O163" s="417"/>
      <c r="P163" s="417"/>
      <c r="Q163" s="187"/>
    </row>
    <row r="164" spans="1:17" ht="43.5" customHeight="1" x14ac:dyDescent="0.25">
      <c r="A164" s="118" t="s">
        <v>757</v>
      </c>
      <c r="B164" s="758"/>
      <c r="C164" s="760"/>
      <c r="D164" s="762"/>
      <c r="E164" s="760"/>
      <c r="F164" s="763"/>
      <c r="G164" s="763"/>
      <c r="H164" s="756"/>
      <c r="I164" s="422" t="str">
        <f>IF('Mapa final'!Y167="","",'Mapa final'!Y167)</f>
        <v/>
      </c>
      <c r="J164" s="422" t="str">
        <f>IF('Mapa final'!AA167="","",'Mapa final'!AA167)</f>
        <v/>
      </c>
      <c r="K164" s="422" t="str">
        <f t="shared" si="2"/>
        <v/>
      </c>
      <c r="L164" s="422" t="str">
        <f>IF('Mapa final'!AD167="","",'Mapa final'!AD167)</f>
        <v/>
      </c>
      <c r="M164" s="346" t="str">
        <f>IF('Mapa final'!P167="","",'Mapa final'!P167)</f>
        <v/>
      </c>
      <c r="N164" s="417"/>
      <c r="O164" s="417"/>
      <c r="P164" s="417"/>
      <c r="Q164" s="187"/>
    </row>
    <row r="165" spans="1:17" ht="43.5" customHeight="1" x14ac:dyDescent="0.25">
      <c r="A165" s="118" t="s">
        <v>758</v>
      </c>
      <c r="B165" s="758"/>
      <c r="C165" s="760"/>
      <c r="D165" s="762"/>
      <c r="E165" s="760"/>
      <c r="F165" s="763"/>
      <c r="G165" s="763"/>
      <c r="H165" s="756"/>
      <c r="I165" s="422" t="str">
        <f>IF('Mapa final'!Y168="","",'Mapa final'!Y168)</f>
        <v/>
      </c>
      <c r="J165" s="422" t="str">
        <f>IF('Mapa final'!AA168="","",'Mapa final'!AA168)</f>
        <v/>
      </c>
      <c r="K165" s="422" t="str">
        <f t="shared" si="2"/>
        <v/>
      </c>
      <c r="L165" s="422" t="str">
        <f>IF('Mapa final'!AD168="","",'Mapa final'!AD168)</f>
        <v/>
      </c>
      <c r="M165" s="346" t="str">
        <f>IF('Mapa final'!P168="","",'Mapa final'!P168)</f>
        <v/>
      </c>
      <c r="N165" s="417"/>
      <c r="O165" s="417"/>
      <c r="P165" s="417"/>
      <c r="Q165" s="187"/>
    </row>
    <row r="166" spans="1:17" ht="43.5" customHeight="1" x14ac:dyDescent="0.25">
      <c r="A166" s="118" t="s">
        <v>759</v>
      </c>
      <c r="B166" s="758"/>
      <c r="C166" s="760"/>
      <c r="D166" s="762"/>
      <c r="E166" s="760"/>
      <c r="F166" s="763"/>
      <c r="G166" s="763"/>
      <c r="H166" s="756"/>
      <c r="I166" s="422" t="str">
        <f>IF('Mapa final'!Y169="","",'Mapa final'!Y169)</f>
        <v/>
      </c>
      <c r="J166" s="422" t="str">
        <f>IF('Mapa final'!AA169="","",'Mapa final'!AA169)</f>
        <v/>
      </c>
      <c r="K166" s="422" t="str">
        <f t="shared" si="2"/>
        <v/>
      </c>
      <c r="L166" s="422" t="str">
        <f>IF('Mapa final'!AD169="","",'Mapa final'!AD169)</f>
        <v/>
      </c>
      <c r="M166" s="346" t="str">
        <f>IF('Mapa final'!P169="","",'Mapa final'!P169)</f>
        <v/>
      </c>
      <c r="N166" s="417"/>
      <c r="O166" s="417"/>
      <c r="P166" s="417"/>
      <c r="Q166" s="187"/>
    </row>
    <row r="167" spans="1:17" ht="43.5" customHeight="1" x14ac:dyDescent="0.25">
      <c r="A167" s="118" t="s">
        <v>760</v>
      </c>
      <c r="B167" s="758"/>
      <c r="C167" s="760"/>
      <c r="D167" s="762"/>
      <c r="E167" s="760"/>
      <c r="F167" s="763"/>
      <c r="G167" s="763"/>
      <c r="H167" s="756"/>
      <c r="I167" s="422" t="str">
        <f>IF('Mapa final'!Y170="","",'Mapa final'!Y170)</f>
        <v/>
      </c>
      <c r="J167" s="422" t="str">
        <f>IF('Mapa final'!AA170="","",'Mapa final'!AA170)</f>
        <v/>
      </c>
      <c r="K167" s="422" t="str">
        <f t="shared" si="2"/>
        <v/>
      </c>
      <c r="L167" s="422" t="str">
        <f>IF('Mapa final'!AD170="","",'Mapa final'!AD170)</f>
        <v/>
      </c>
      <c r="M167" s="346" t="str">
        <f>IF('Mapa final'!P170="","",'Mapa final'!P170)</f>
        <v/>
      </c>
      <c r="N167" s="417"/>
      <c r="O167" s="417"/>
      <c r="P167" s="417"/>
      <c r="Q167" s="187"/>
    </row>
    <row r="168" spans="1:17" ht="43.5" customHeight="1" x14ac:dyDescent="0.25">
      <c r="A168" s="118" t="s">
        <v>761</v>
      </c>
      <c r="B168" s="758"/>
      <c r="C168" s="760"/>
      <c r="D168" s="762"/>
      <c r="E168" s="760"/>
      <c r="F168" s="763"/>
      <c r="G168" s="763"/>
      <c r="H168" s="756"/>
      <c r="I168" s="422" t="str">
        <f>IF('Mapa final'!Y171="","",'Mapa final'!Y171)</f>
        <v/>
      </c>
      <c r="J168" s="422" t="str">
        <f>IF('Mapa final'!AA171="","",'Mapa final'!AA171)</f>
        <v/>
      </c>
      <c r="K168" s="422" t="str">
        <f t="shared" si="2"/>
        <v/>
      </c>
      <c r="L168" s="422" t="str">
        <f>IF('Mapa final'!AD171="","",'Mapa final'!AD171)</f>
        <v/>
      </c>
      <c r="M168" s="346" t="str">
        <f>IF('Mapa final'!P171="","",'Mapa final'!P171)</f>
        <v/>
      </c>
      <c r="N168" s="417"/>
      <c r="O168" s="417"/>
      <c r="P168" s="417"/>
      <c r="Q168" s="187"/>
    </row>
    <row r="169" spans="1:17" ht="43.5" customHeight="1" x14ac:dyDescent="0.25">
      <c r="A169" s="118" t="s">
        <v>762</v>
      </c>
      <c r="B169" s="757"/>
      <c r="C169" s="759" t="str">
        <f>IF('Mapa final'!E172="","",'Mapa final'!E172)</f>
        <v/>
      </c>
      <c r="D169" s="761"/>
      <c r="E169" s="759" t="str">
        <f>IF('Mapa final'!D172="","",'Mapa final'!D172)</f>
        <v/>
      </c>
      <c r="F169" s="763" t="str">
        <f>IF('Mapa final'!H172="","",'Mapa final'!H172)</f>
        <v/>
      </c>
      <c r="G169" s="763" t="str">
        <f>IF('Mapa final'!L172="","",'Mapa final'!L172)</f>
        <v/>
      </c>
      <c r="H169" s="75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2" t="str">
        <f>IF('Mapa final'!Y172="","",'Mapa final'!Y172)</f>
        <v/>
      </c>
      <c r="J169" s="422" t="str">
        <f>IF('Mapa final'!AA172="","",'Mapa final'!AA172)</f>
        <v/>
      </c>
      <c r="K169" s="422" t="str">
        <f t="shared" si="2"/>
        <v/>
      </c>
      <c r="L169" s="422" t="str">
        <f>IF('Mapa final'!AD172="","",'Mapa final'!AD172)</f>
        <v/>
      </c>
      <c r="M169" s="346" t="str">
        <f>IF('Mapa final'!P172="","",'Mapa final'!P172)</f>
        <v/>
      </c>
      <c r="N169" s="417"/>
      <c r="O169" s="417"/>
      <c r="P169" s="417"/>
      <c r="Q169" s="187"/>
    </row>
    <row r="170" spans="1:17" ht="43.5" customHeight="1" x14ac:dyDescent="0.25">
      <c r="A170" s="118" t="s">
        <v>763</v>
      </c>
      <c r="B170" s="758"/>
      <c r="C170" s="760"/>
      <c r="D170" s="762"/>
      <c r="E170" s="760"/>
      <c r="F170" s="763"/>
      <c r="G170" s="763"/>
      <c r="H170" s="756"/>
      <c r="I170" s="422" t="str">
        <f>IF('Mapa final'!Y173="","",'Mapa final'!Y173)</f>
        <v/>
      </c>
      <c r="J170" s="422" t="str">
        <f>IF('Mapa final'!AA173="","",'Mapa final'!AA173)</f>
        <v/>
      </c>
      <c r="K170" s="422" t="str">
        <f t="shared" si="2"/>
        <v/>
      </c>
      <c r="L170" s="422" t="str">
        <f>IF('Mapa final'!AD173="","",'Mapa final'!AD173)</f>
        <v/>
      </c>
      <c r="M170" s="346" t="str">
        <f>IF('Mapa final'!P173="","",'Mapa final'!P173)</f>
        <v/>
      </c>
      <c r="N170" s="417"/>
      <c r="O170" s="417"/>
      <c r="P170" s="417"/>
      <c r="Q170" s="187"/>
    </row>
    <row r="171" spans="1:17" ht="43.5" customHeight="1" x14ac:dyDescent="0.25">
      <c r="A171" s="118" t="s">
        <v>764</v>
      </c>
      <c r="B171" s="758"/>
      <c r="C171" s="760"/>
      <c r="D171" s="762"/>
      <c r="E171" s="760"/>
      <c r="F171" s="763"/>
      <c r="G171" s="763"/>
      <c r="H171" s="756"/>
      <c r="I171" s="422" t="str">
        <f>IF('Mapa final'!Y174="","",'Mapa final'!Y174)</f>
        <v/>
      </c>
      <c r="J171" s="422" t="str">
        <f>IF('Mapa final'!AA174="","",'Mapa final'!AA174)</f>
        <v/>
      </c>
      <c r="K171" s="422" t="str">
        <f t="shared" si="2"/>
        <v/>
      </c>
      <c r="L171" s="422" t="str">
        <f>IF('Mapa final'!AD174="","",'Mapa final'!AD174)</f>
        <v/>
      </c>
      <c r="M171" s="346" t="str">
        <f>IF('Mapa final'!P174="","",'Mapa final'!P174)</f>
        <v/>
      </c>
      <c r="N171" s="417"/>
      <c r="O171" s="417"/>
      <c r="P171" s="417"/>
      <c r="Q171" s="187"/>
    </row>
    <row r="172" spans="1:17" ht="43.5" customHeight="1" x14ac:dyDescent="0.25">
      <c r="A172" s="118" t="s">
        <v>765</v>
      </c>
      <c r="B172" s="758"/>
      <c r="C172" s="760"/>
      <c r="D172" s="762"/>
      <c r="E172" s="760"/>
      <c r="F172" s="763"/>
      <c r="G172" s="763"/>
      <c r="H172" s="756"/>
      <c r="I172" s="422" t="str">
        <f>IF('Mapa final'!Y175="","",'Mapa final'!Y175)</f>
        <v/>
      </c>
      <c r="J172" s="422" t="str">
        <f>IF('Mapa final'!AA175="","",'Mapa final'!AA175)</f>
        <v/>
      </c>
      <c r="K172" s="422" t="str">
        <f t="shared" si="2"/>
        <v/>
      </c>
      <c r="L172" s="422" t="str">
        <f>IF('Mapa final'!AD175="","",'Mapa final'!AD175)</f>
        <v/>
      </c>
      <c r="M172" s="346" t="str">
        <f>IF('Mapa final'!P175="","",'Mapa final'!P175)</f>
        <v/>
      </c>
      <c r="N172" s="417"/>
      <c r="O172" s="417"/>
      <c r="P172" s="417"/>
      <c r="Q172" s="187"/>
    </row>
    <row r="173" spans="1:17" ht="43.5" customHeight="1" x14ac:dyDescent="0.25">
      <c r="A173" s="118" t="s">
        <v>766</v>
      </c>
      <c r="B173" s="758"/>
      <c r="C173" s="760"/>
      <c r="D173" s="762"/>
      <c r="E173" s="760"/>
      <c r="F173" s="763"/>
      <c r="G173" s="763"/>
      <c r="H173" s="756"/>
      <c r="I173" s="422" t="str">
        <f>IF('Mapa final'!Y176="","",'Mapa final'!Y176)</f>
        <v/>
      </c>
      <c r="J173" s="422" t="str">
        <f>IF('Mapa final'!AA176="","",'Mapa final'!AA176)</f>
        <v/>
      </c>
      <c r="K173" s="422" t="str">
        <f t="shared" si="2"/>
        <v/>
      </c>
      <c r="L173" s="422" t="str">
        <f>IF('Mapa final'!AD176="","",'Mapa final'!AD176)</f>
        <v/>
      </c>
      <c r="M173" s="346" t="str">
        <f>IF('Mapa final'!P176="","",'Mapa final'!P176)</f>
        <v/>
      </c>
      <c r="N173" s="417"/>
      <c r="O173" s="417"/>
      <c r="P173" s="417"/>
      <c r="Q173" s="187"/>
    </row>
    <row r="174" spans="1:17" ht="43.5" customHeight="1" x14ac:dyDescent="0.25">
      <c r="A174" s="118" t="s">
        <v>767</v>
      </c>
      <c r="B174" s="758"/>
      <c r="C174" s="760"/>
      <c r="D174" s="762"/>
      <c r="E174" s="760"/>
      <c r="F174" s="763"/>
      <c r="G174" s="763"/>
      <c r="H174" s="756"/>
      <c r="I174" s="422" t="str">
        <f>IF('Mapa final'!Y177="","",'Mapa final'!Y177)</f>
        <v/>
      </c>
      <c r="J174" s="422" t="str">
        <f>IF('Mapa final'!AA177="","",'Mapa final'!AA177)</f>
        <v/>
      </c>
      <c r="K174" s="422" t="str">
        <f t="shared" si="2"/>
        <v/>
      </c>
      <c r="L174" s="422" t="str">
        <f>IF('Mapa final'!AD177="","",'Mapa final'!AD177)</f>
        <v/>
      </c>
      <c r="M174" s="346" t="str">
        <f>IF('Mapa final'!P177="","",'Mapa final'!P177)</f>
        <v/>
      </c>
      <c r="N174" s="417"/>
      <c r="O174" s="417"/>
      <c r="P174" s="417"/>
      <c r="Q174" s="187"/>
    </row>
    <row r="175" spans="1:17" ht="43.5" customHeight="1" x14ac:dyDescent="0.25">
      <c r="A175" s="118" t="s">
        <v>768</v>
      </c>
      <c r="B175" s="757"/>
      <c r="C175" s="759" t="str">
        <f>IF('Mapa final'!E178="","",'Mapa final'!E178)</f>
        <v/>
      </c>
      <c r="D175" s="761"/>
      <c r="E175" s="759" t="str">
        <f>IF('Mapa final'!D178="","",'Mapa final'!D178)</f>
        <v/>
      </c>
      <c r="F175" s="763" t="str">
        <f>IF('Mapa final'!H178="","",'Mapa final'!H178)</f>
        <v/>
      </c>
      <c r="G175" s="763" t="str">
        <f>IF('Mapa final'!L178="","",'Mapa final'!L178)</f>
        <v/>
      </c>
      <c r="H175" s="75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2" t="str">
        <f>IF('Mapa final'!Y178="","",'Mapa final'!Y178)</f>
        <v/>
      </c>
      <c r="J175" s="422" t="str">
        <f>IF('Mapa final'!AA178="","",'Mapa final'!AA178)</f>
        <v/>
      </c>
      <c r="K175" s="422" t="str">
        <f t="shared" si="2"/>
        <v/>
      </c>
      <c r="L175" s="422" t="str">
        <f>IF('Mapa final'!AD178="","",'Mapa final'!AD178)</f>
        <v/>
      </c>
      <c r="M175" s="346" t="str">
        <f>IF('Mapa final'!P178="","",'Mapa final'!P178)</f>
        <v/>
      </c>
      <c r="N175" s="417"/>
      <c r="O175" s="417"/>
      <c r="P175" s="417"/>
      <c r="Q175" s="187"/>
    </row>
    <row r="176" spans="1:17" ht="43.5" customHeight="1" x14ac:dyDescent="0.25">
      <c r="A176" s="118" t="s">
        <v>769</v>
      </c>
      <c r="B176" s="758"/>
      <c r="C176" s="760"/>
      <c r="D176" s="762"/>
      <c r="E176" s="760"/>
      <c r="F176" s="763"/>
      <c r="G176" s="763"/>
      <c r="H176" s="756"/>
      <c r="I176" s="422" t="str">
        <f>IF('Mapa final'!Y179="","",'Mapa final'!Y179)</f>
        <v/>
      </c>
      <c r="J176" s="422" t="str">
        <f>IF('Mapa final'!AA179="","",'Mapa final'!AA179)</f>
        <v/>
      </c>
      <c r="K176" s="422" t="str">
        <f t="shared" si="2"/>
        <v/>
      </c>
      <c r="L176" s="422" t="str">
        <f>IF('Mapa final'!AD179="","",'Mapa final'!AD179)</f>
        <v/>
      </c>
      <c r="M176" s="346" t="str">
        <f>IF('Mapa final'!P179="","",'Mapa final'!P179)</f>
        <v/>
      </c>
      <c r="N176" s="417"/>
      <c r="O176" s="417"/>
      <c r="P176" s="417"/>
      <c r="Q176" s="187"/>
    </row>
    <row r="177" spans="1:17" ht="43.5" customHeight="1" x14ac:dyDescent="0.25">
      <c r="A177" s="118" t="s">
        <v>770</v>
      </c>
      <c r="B177" s="758"/>
      <c r="C177" s="760"/>
      <c r="D177" s="762"/>
      <c r="E177" s="760"/>
      <c r="F177" s="763"/>
      <c r="G177" s="763"/>
      <c r="H177" s="756"/>
      <c r="I177" s="422" t="str">
        <f>IF('Mapa final'!Y180="","",'Mapa final'!Y180)</f>
        <v/>
      </c>
      <c r="J177" s="422" t="str">
        <f>IF('Mapa final'!AA180="","",'Mapa final'!AA180)</f>
        <v/>
      </c>
      <c r="K177" s="422" t="str">
        <f t="shared" si="2"/>
        <v/>
      </c>
      <c r="L177" s="422" t="str">
        <f>IF('Mapa final'!AD180="","",'Mapa final'!AD180)</f>
        <v/>
      </c>
      <c r="M177" s="346" t="str">
        <f>IF('Mapa final'!P180="","",'Mapa final'!P180)</f>
        <v/>
      </c>
      <c r="N177" s="417"/>
      <c r="O177" s="417"/>
      <c r="P177" s="417"/>
      <c r="Q177" s="187"/>
    </row>
    <row r="178" spans="1:17" ht="43.5" customHeight="1" x14ac:dyDescent="0.25">
      <c r="A178" s="118" t="s">
        <v>771</v>
      </c>
      <c r="B178" s="758"/>
      <c r="C178" s="760"/>
      <c r="D178" s="762"/>
      <c r="E178" s="760"/>
      <c r="F178" s="763"/>
      <c r="G178" s="763"/>
      <c r="H178" s="756"/>
      <c r="I178" s="422" t="str">
        <f>IF('Mapa final'!Y181="","",'Mapa final'!Y181)</f>
        <v/>
      </c>
      <c r="J178" s="422" t="str">
        <f>IF('Mapa final'!AA181="","",'Mapa final'!AA181)</f>
        <v/>
      </c>
      <c r="K178" s="422" t="str">
        <f t="shared" si="2"/>
        <v/>
      </c>
      <c r="L178" s="422" t="str">
        <f>IF('Mapa final'!AD181="","",'Mapa final'!AD181)</f>
        <v/>
      </c>
      <c r="M178" s="346" t="str">
        <f>IF('Mapa final'!P181="","",'Mapa final'!P181)</f>
        <v/>
      </c>
      <c r="N178" s="417"/>
      <c r="O178" s="417"/>
      <c r="P178" s="417"/>
      <c r="Q178" s="187"/>
    </row>
    <row r="179" spans="1:17" ht="43.5" customHeight="1" x14ac:dyDescent="0.25">
      <c r="A179" s="118" t="s">
        <v>772</v>
      </c>
      <c r="B179" s="758"/>
      <c r="C179" s="760"/>
      <c r="D179" s="762"/>
      <c r="E179" s="760"/>
      <c r="F179" s="763"/>
      <c r="G179" s="763"/>
      <c r="H179" s="756"/>
      <c r="I179" s="422" t="str">
        <f>IF('Mapa final'!Y182="","",'Mapa final'!Y182)</f>
        <v/>
      </c>
      <c r="J179" s="422" t="str">
        <f>IF('Mapa final'!AA182="","",'Mapa final'!AA182)</f>
        <v/>
      </c>
      <c r="K179" s="422" t="str">
        <f t="shared" si="2"/>
        <v/>
      </c>
      <c r="L179" s="422" t="str">
        <f>IF('Mapa final'!AD182="","",'Mapa final'!AD182)</f>
        <v/>
      </c>
      <c r="M179" s="346" t="str">
        <f>IF('Mapa final'!P182="","",'Mapa final'!P182)</f>
        <v/>
      </c>
      <c r="N179" s="417"/>
      <c r="O179" s="417"/>
      <c r="P179" s="417"/>
      <c r="Q179" s="187"/>
    </row>
    <row r="180" spans="1:17" ht="43.5" customHeight="1" x14ac:dyDescent="0.25">
      <c r="A180" s="118" t="s">
        <v>773</v>
      </c>
      <c r="B180" s="758"/>
      <c r="C180" s="760"/>
      <c r="D180" s="762"/>
      <c r="E180" s="760"/>
      <c r="F180" s="763"/>
      <c r="G180" s="763"/>
      <c r="H180" s="756"/>
      <c r="I180" s="422" t="str">
        <f>IF('Mapa final'!Y183="","",'Mapa final'!Y183)</f>
        <v/>
      </c>
      <c r="J180" s="422" t="str">
        <f>IF('Mapa final'!AA183="","",'Mapa final'!AA183)</f>
        <v/>
      </c>
      <c r="K180" s="422" t="str">
        <f t="shared" si="2"/>
        <v/>
      </c>
      <c r="L180" s="422" t="str">
        <f>IF('Mapa final'!AD183="","",'Mapa final'!AD183)</f>
        <v/>
      </c>
      <c r="M180" s="346" t="str">
        <f>IF('Mapa final'!P183="","",'Mapa final'!P183)</f>
        <v/>
      </c>
      <c r="N180" s="417"/>
      <c r="O180" s="417"/>
      <c r="P180" s="417"/>
      <c r="Q180" s="187"/>
    </row>
    <row r="181" spans="1:17" ht="43.5" customHeight="1" x14ac:dyDescent="0.25">
      <c r="A181" s="118" t="s">
        <v>774</v>
      </c>
      <c r="B181" s="757"/>
      <c r="C181" s="759" t="str">
        <f>IF('Mapa final'!E184="","",'Mapa final'!E184)</f>
        <v/>
      </c>
      <c r="D181" s="761"/>
      <c r="E181" s="759" t="str">
        <f>IF('Mapa final'!D184="","",'Mapa final'!D184)</f>
        <v/>
      </c>
      <c r="F181" s="763" t="str">
        <f>IF('Mapa final'!H184="","",'Mapa final'!H184)</f>
        <v/>
      </c>
      <c r="G181" s="763" t="str">
        <f>IF('Mapa final'!L184="","",'Mapa final'!L184)</f>
        <v/>
      </c>
      <c r="H181" s="75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2" t="str">
        <f>IF('Mapa final'!Y184="","",'Mapa final'!Y184)</f>
        <v/>
      </c>
      <c r="J181" s="422" t="str">
        <f>IF('Mapa final'!AA184="","",'Mapa final'!AA184)</f>
        <v/>
      </c>
      <c r="K181" s="422" t="str">
        <f t="shared" si="2"/>
        <v/>
      </c>
      <c r="L181" s="422" t="str">
        <f>IF('Mapa final'!AD184="","",'Mapa final'!AD184)</f>
        <v/>
      </c>
      <c r="M181" s="346" t="str">
        <f>IF('Mapa final'!P184="","",'Mapa final'!P184)</f>
        <v/>
      </c>
      <c r="N181" s="417"/>
      <c r="O181" s="417"/>
      <c r="P181" s="417"/>
      <c r="Q181" s="187"/>
    </row>
    <row r="182" spans="1:17" ht="43.5" customHeight="1" x14ac:dyDescent="0.25">
      <c r="A182" s="118" t="s">
        <v>775</v>
      </c>
      <c r="B182" s="758"/>
      <c r="C182" s="760"/>
      <c r="D182" s="762"/>
      <c r="E182" s="760"/>
      <c r="F182" s="763"/>
      <c r="G182" s="763"/>
      <c r="H182" s="756"/>
      <c r="I182" s="422" t="str">
        <f>IF('Mapa final'!Y185="","",'Mapa final'!Y185)</f>
        <v/>
      </c>
      <c r="J182" s="422" t="str">
        <f>IF('Mapa final'!AA185="","",'Mapa final'!AA185)</f>
        <v/>
      </c>
      <c r="K182" s="422" t="str">
        <f t="shared" si="2"/>
        <v/>
      </c>
      <c r="L182" s="422" t="str">
        <f>IF('Mapa final'!AD185="","",'Mapa final'!AD185)</f>
        <v/>
      </c>
      <c r="M182" s="346" t="str">
        <f>IF('Mapa final'!P185="","",'Mapa final'!P185)</f>
        <v/>
      </c>
      <c r="N182" s="417"/>
      <c r="O182" s="417"/>
      <c r="P182" s="417"/>
      <c r="Q182" s="187"/>
    </row>
    <row r="183" spans="1:17" ht="43.5" customHeight="1" x14ac:dyDescent="0.25">
      <c r="A183" s="118" t="s">
        <v>776</v>
      </c>
      <c r="B183" s="758"/>
      <c r="C183" s="760"/>
      <c r="D183" s="762"/>
      <c r="E183" s="760"/>
      <c r="F183" s="763"/>
      <c r="G183" s="763"/>
      <c r="H183" s="756"/>
      <c r="I183" s="422" t="str">
        <f>IF('Mapa final'!Y186="","",'Mapa final'!Y186)</f>
        <v/>
      </c>
      <c r="J183" s="422" t="str">
        <f>IF('Mapa final'!AA186="","",'Mapa final'!AA186)</f>
        <v/>
      </c>
      <c r="K183" s="422" t="str">
        <f t="shared" si="2"/>
        <v/>
      </c>
      <c r="L183" s="422" t="str">
        <f>IF('Mapa final'!AD186="","",'Mapa final'!AD186)</f>
        <v/>
      </c>
      <c r="M183" s="346" t="str">
        <f>IF('Mapa final'!P186="","",'Mapa final'!P186)</f>
        <v/>
      </c>
      <c r="N183" s="417"/>
      <c r="O183" s="417"/>
      <c r="P183" s="417"/>
      <c r="Q183" s="187"/>
    </row>
    <row r="184" spans="1:17" ht="43.5" customHeight="1" x14ac:dyDescent="0.25">
      <c r="A184" s="118" t="s">
        <v>777</v>
      </c>
      <c r="B184" s="758"/>
      <c r="C184" s="760"/>
      <c r="D184" s="762"/>
      <c r="E184" s="760"/>
      <c r="F184" s="763"/>
      <c r="G184" s="763"/>
      <c r="H184" s="756"/>
      <c r="I184" s="422" t="str">
        <f>IF('Mapa final'!Y187="","",'Mapa final'!Y187)</f>
        <v/>
      </c>
      <c r="J184" s="422" t="str">
        <f>IF('Mapa final'!AA187="","",'Mapa final'!AA187)</f>
        <v/>
      </c>
      <c r="K184" s="422" t="str">
        <f t="shared" si="2"/>
        <v/>
      </c>
      <c r="L184" s="422" t="str">
        <f>IF('Mapa final'!AD187="","",'Mapa final'!AD187)</f>
        <v/>
      </c>
      <c r="M184" s="346" t="str">
        <f>IF('Mapa final'!P187="","",'Mapa final'!P187)</f>
        <v/>
      </c>
      <c r="N184" s="417"/>
      <c r="O184" s="417"/>
      <c r="P184" s="417"/>
      <c r="Q184" s="187"/>
    </row>
    <row r="185" spans="1:17" ht="43.5" customHeight="1" x14ac:dyDescent="0.25">
      <c r="A185" s="118" t="s">
        <v>778</v>
      </c>
      <c r="B185" s="758"/>
      <c r="C185" s="760"/>
      <c r="D185" s="762"/>
      <c r="E185" s="760"/>
      <c r="F185" s="763"/>
      <c r="G185" s="763"/>
      <c r="H185" s="756"/>
      <c r="I185" s="422" t="str">
        <f>IF('Mapa final'!Y188="","",'Mapa final'!Y188)</f>
        <v/>
      </c>
      <c r="J185" s="422" t="str">
        <f>IF('Mapa final'!AA188="","",'Mapa final'!AA188)</f>
        <v/>
      </c>
      <c r="K185" s="422" t="str">
        <f t="shared" si="2"/>
        <v/>
      </c>
      <c r="L185" s="422" t="str">
        <f>IF('Mapa final'!AD188="","",'Mapa final'!AD188)</f>
        <v/>
      </c>
      <c r="M185" s="346" t="str">
        <f>IF('Mapa final'!P188="","",'Mapa final'!P188)</f>
        <v/>
      </c>
      <c r="N185" s="417"/>
      <c r="O185" s="417"/>
      <c r="P185" s="417"/>
      <c r="Q185" s="187"/>
    </row>
    <row r="186" spans="1:17" ht="43.5" customHeight="1" x14ac:dyDescent="0.25">
      <c r="A186" s="118" t="s">
        <v>779</v>
      </c>
      <c r="B186" s="758"/>
      <c r="C186" s="760"/>
      <c r="D186" s="762"/>
      <c r="E186" s="760"/>
      <c r="F186" s="763"/>
      <c r="G186" s="763"/>
      <c r="H186" s="756"/>
      <c r="I186" s="422" t="str">
        <f>IF('Mapa final'!Y189="","",'Mapa final'!Y189)</f>
        <v/>
      </c>
      <c r="J186" s="422" t="str">
        <f>IF('Mapa final'!AA189="","",'Mapa final'!AA189)</f>
        <v/>
      </c>
      <c r="K186" s="422" t="str">
        <f t="shared" si="2"/>
        <v/>
      </c>
      <c r="L186" s="422" t="str">
        <f>IF('Mapa final'!AD189="","",'Mapa final'!AD189)</f>
        <v/>
      </c>
      <c r="M186" s="346" t="str">
        <f>IF('Mapa final'!P189="","",'Mapa final'!P189)</f>
        <v/>
      </c>
      <c r="N186" s="417"/>
      <c r="O186" s="417"/>
      <c r="P186" s="417"/>
      <c r="Q186" s="187"/>
    </row>
    <row r="187" spans="1:17" ht="43.5" customHeight="1" x14ac:dyDescent="0.25">
      <c r="A187" s="118" t="s">
        <v>780</v>
      </c>
      <c r="B187" s="757"/>
      <c r="C187" s="759" t="str">
        <f>IF('Mapa final'!E190="","",'Mapa final'!E190)</f>
        <v/>
      </c>
      <c r="D187" s="761"/>
      <c r="E187" s="759" t="str">
        <f>IF('Mapa final'!D190="","",'Mapa final'!D190)</f>
        <v/>
      </c>
      <c r="F187" s="763" t="str">
        <f>IF('Mapa final'!H190="","",'Mapa final'!H190)</f>
        <v/>
      </c>
      <c r="G187" s="763" t="str">
        <f>IF('Mapa final'!L190="","",'Mapa final'!L190)</f>
        <v/>
      </c>
      <c r="H187" s="75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2" t="str">
        <f>IF('Mapa final'!Y190="","",'Mapa final'!Y190)</f>
        <v/>
      </c>
      <c r="J187" s="422" t="str">
        <f>IF('Mapa final'!AA190="","",'Mapa final'!AA190)</f>
        <v/>
      </c>
      <c r="K187" s="422" t="str">
        <f t="shared" si="2"/>
        <v/>
      </c>
      <c r="L187" s="422" t="str">
        <f>IF('Mapa final'!AD190="","",'Mapa final'!AD190)</f>
        <v/>
      </c>
      <c r="M187" s="346" t="str">
        <f>IF('Mapa final'!P190="","",'Mapa final'!P190)</f>
        <v/>
      </c>
      <c r="N187" s="417"/>
      <c r="O187" s="417"/>
      <c r="P187" s="417"/>
      <c r="Q187" s="187"/>
    </row>
    <row r="188" spans="1:17" ht="43.5" customHeight="1" x14ac:dyDescent="0.25">
      <c r="A188" s="118" t="s">
        <v>781</v>
      </c>
      <c r="B188" s="758"/>
      <c r="C188" s="760"/>
      <c r="D188" s="762"/>
      <c r="E188" s="760"/>
      <c r="F188" s="763"/>
      <c r="G188" s="763"/>
      <c r="H188" s="756"/>
      <c r="I188" s="422" t="str">
        <f>IF('Mapa final'!Y191="","",'Mapa final'!Y191)</f>
        <v/>
      </c>
      <c r="J188" s="422" t="str">
        <f>IF('Mapa final'!AA191="","",'Mapa final'!AA191)</f>
        <v/>
      </c>
      <c r="K188" s="422" t="str">
        <f t="shared" si="2"/>
        <v/>
      </c>
      <c r="L188" s="422" t="str">
        <f>IF('Mapa final'!AD191="","",'Mapa final'!AD191)</f>
        <v/>
      </c>
      <c r="M188" s="346" t="str">
        <f>IF('Mapa final'!P191="","",'Mapa final'!P191)</f>
        <v/>
      </c>
      <c r="N188" s="417"/>
      <c r="O188" s="417"/>
      <c r="P188" s="417"/>
      <c r="Q188" s="187"/>
    </row>
    <row r="189" spans="1:17" ht="43.5" customHeight="1" x14ac:dyDescent="0.25">
      <c r="A189" s="118" t="s">
        <v>782</v>
      </c>
      <c r="B189" s="758"/>
      <c r="C189" s="760"/>
      <c r="D189" s="762"/>
      <c r="E189" s="760"/>
      <c r="F189" s="763"/>
      <c r="G189" s="763"/>
      <c r="H189" s="756"/>
      <c r="I189" s="422" t="str">
        <f>IF('Mapa final'!Y192="","",'Mapa final'!Y192)</f>
        <v/>
      </c>
      <c r="J189" s="422" t="str">
        <f>IF('Mapa final'!AA192="","",'Mapa final'!AA192)</f>
        <v/>
      </c>
      <c r="K189" s="422" t="str">
        <f t="shared" si="2"/>
        <v/>
      </c>
      <c r="L189" s="422" t="str">
        <f>IF('Mapa final'!AD192="","",'Mapa final'!AD192)</f>
        <v/>
      </c>
      <c r="M189" s="346" t="str">
        <f>IF('Mapa final'!P192="","",'Mapa final'!P192)</f>
        <v/>
      </c>
      <c r="N189" s="417"/>
      <c r="O189" s="417"/>
      <c r="P189" s="417"/>
      <c r="Q189" s="187"/>
    </row>
    <row r="190" spans="1:17" ht="43.5" customHeight="1" x14ac:dyDescent="0.25">
      <c r="A190" s="118" t="s">
        <v>783</v>
      </c>
      <c r="B190" s="758"/>
      <c r="C190" s="760"/>
      <c r="D190" s="762"/>
      <c r="E190" s="760"/>
      <c r="F190" s="763"/>
      <c r="G190" s="763"/>
      <c r="H190" s="756"/>
      <c r="I190" s="422" t="str">
        <f>IF('Mapa final'!Y193="","",'Mapa final'!Y193)</f>
        <v/>
      </c>
      <c r="J190" s="422" t="str">
        <f>IF('Mapa final'!AA193="","",'Mapa final'!AA193)</f>
        <v/>
      </c>
      <c r="K190" s="422" t="str">
        <f t="shared" si="2"/>
        <v/>
      </c>
      <c r="L190" s="422" t="str">
        <f>IF('Mapa final'!AD193="","",'Mapa final'!AD193)</f>
        <v/>
      </c>
      <c r="M190" s="346" t="str">
        <f>IF('Mapa final'!P193="","",'Mapa final'!P193)</f>
        <v/>
      </c>
      <c r="N190" s="417"/>
      <c r="O190" s="417"/>
      <c r="P190" s="417"/>
      <c r="Q190" s="187"/>
    </row>
    <row r="191" spans="1:17" ht="43.5" customHeight="1" x14ac:dyDescent="0.25">
      <c r="A191" s="118" t="s">
        <v>784</v>
      </c>
      <c r="B191" s="758"/>
      <c r="C191" s="760"/>
      <c r="D191" s="762"/>
      <c r="E191" s="760"/>
      <c r="F191" s="763"/>
      <c r="G191" s="763"/>
      <c r="H191" s="756"/>
      <c r="I191" s="422" t="str">
        <f>IF('Mapa final'!Y194="","",'Mapa final'!Y194)</f>
        <v/>
      </c>
      <c r="J191" s="422" t="str">
        <f>IF('Mapa final'!AA194="","",'Mapa final'!AA194)</f>
        <v/>
      </c>
      <c r="K191" s="422" t="str">
        <f t="shared" si="2"/>
        <v/>
      </c>
      <c r="L191" s="422" t="str">
        <f>IF('Mapa final'!AD194="","",'Mapa final'!AD194)</f>
        <v/>
      </c>
      <c r="M191" s="346" t="str">
        <f>IF('Mapa final'!P194="","",'Mapa final'!P194)</f>
        <v/>
      </c>
      <c r="N191" s="417"/>
      <c r="O191" s="417"/>
      <c r="P191" s="417"/>
      <c r="Q191" s="187"/>
    </row>
    <row r="192" spans="1:17" ht="43.5" customHeight="1" x14ac:dyDescent="0.25">
      <c r="A192" s="118" t="s">
        <v>785</v>
      </c>
      <c r="B192" s="758"/>
      <c r="C192" s="760"/>
      <c r="D192" s="762"/>
      <c r="E192" s="760"/>
      <c r="F192" s="763"/>
      <c r="G192" s="763"/>
      <c r="H192" s="756"/>
      <c r="I192" s="422" t="str">
        <f>IF('Mapa final'!Y195="","",'Mapa final'!Y195)</f>
        <v/>
      </c>
      <c r="J192" s="422" t="str">
        <f>IF('Mapa final'!AA195="","",'Mapa final'!AA195)</f>
        <v/>
      </c>
      <c r="K192" s="422" t="str">
        <f t="shared" si="2"/>
        <v/>
      </c>
      <c r="L192" s="422" t="str">
        <f>IF('Mapa final'!AD195="","",'Mapa final'!AD195)</f>
        <v/>
      </c>
      <c r="M192" s="346" t="str">
        <f>IF('Mapa final'!P195="","",'Mapa final'!P195)</f>
        <v/>
      </c>
      <c r="N192" s="417"/>
      <c r="O192" s="417"/>
      <c r="P192" s="417"/>
      <c r="Q192" s="187"/>
    </row>
    <row r="193" spans="1:17" ht="43.5" customHeight="1" x14ac:dyDescent="0.25">
      <c r="A193" s="118" t="s">
        <v>786</v>
      </c>
      <c r="B193" s="757"/>
      <c r="C193" s="759" t="str">
        <f>IF('Mapa final'!E196="","",'Mapa final'!E196)</f>
        <v/>
      </c>
      <c r="D193" s="761"/>
      <c r="E193" s="759" t="str">
        <f>IF('Mapa final'!D196="","",'Mapa final'!D196)</f>
        <v/>
      </c>
      <c r="F193" s="763" t="str">
        <f>IF('Mapa final'!H196="","",'Mapa final'!H196)</f>
        <v/>
      </c>
      <c r="G193" s="763" t="str">
        <f>IF('Mapa final'!L196="","",'Mapa final'!L196)</f>
        <v/>
      </c>
      <c r="H193" s="75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2" t="str">
        <f>IF('Mapa final'!Y196="","",'Mapa final'!Y196)</f>
        <v/>
      </c>
      <c r="J193" s="422" t="str">
        <f>IF('Mapa final'!AA196="","",'Mapa final'!AA196)</f>
        <v/>
      </c>
      <c r="K193" s="422" t="str">
        <f t="shared" si="2"/>
        <v/>
      </c>
      <c r="L193" s="422" t="str">
        <f>IF('Mapa final'!AD196="","",'Mapa final'!AD196)</f>
        <v/>
      </c>
      <c r="M193" s="346" t="str">
        <f>IF('Mapa final'!P196="","",'Mapa final'!P196)</f>
        <v/>
      </c>
      <c r="N193" s="417"/>
      <c r="O193" s="417"/>
      <c r="P193" s="417"/>
      <c r="Q193" s="187"/>
    </row>
    <row r="194" spans="1:17" ht="43.5" customHeight="1" x14ac:dyDescent="0.25">
      <c r="A194" s="118" t="s">
        <v>787</v>
      </c>
      <c r="B194" s="758"/>
      <c r="C194" s="760"/>
      <c r="D194" s="762"/>
      <c r="E194" s="760"/>
      <c r="F194" s="763"/>
      <c r="G194" s="763"/>
      <c r="H194" s="756"/>
      <c r="I194" s="422" t="str">
        <f>IF('Mapa final'!Y197="","",'Mapa final'!Y197)</f>
        <v/>
      </c>
      <c r="J194" s="422" t="str">
        <f>IF('Mapa final'!AA197="","",'Mapa final'!AA197)</f>
        <v/>
      </c>
      <c r="K194" s="422" t="str">
        <f t="shared" si="2"/>
        <v/>
      </c>
      <c r="L194" s="422" t="str">
        <f>IF('Mapa final'!AD197="","",'Mapa final'!AD197)</f>
        <v/>
      </c>
      <c r="M194" s="346" t="str">
        <f>IF('Mapa final'!P197="","",'Mapa final'!P197)</f>
        <v/>
      </c>
      <c r="N194" s="417"/>
      <c r="O194" s="417"/>
      <c r="P194" s="417"/>
      <c r="Q194" s="187"/>
    </row>
    <row r="195" spans="1:17" ht="43.5" customHeight="1" x14ac:dyDescent="0.25">
      <c r="A195" s="118" t="s">
        <v>788</v>
      </c>
      <c r="B195" s="758"/>
      <c r="C195" s="760"/>
      <c r="D195" s="762"/>
      <c r="E195" s="760"/>
      <c r="F195" s="763"/>
      <c r="G195" s="763"/>
      <c r="H195" s="756"/>
      <c r="I195" s="422" t="str">
        <f>IF('Mapa final'!Y198="","",'Mapa final'!Y198)</f>
        <v/>
      </c>
      <c r="J195" s="422" t="str">
        <f>IF('Mapa final'!AA198="","",'Mapa final'!AA198)</f>
        <v/>
      </c>
      <c r="K195" s="422" t="str">
        <f t="shared" si="2"/>
        <v/>
      </c>
      <c r="L195" s="422" t="str">
        <f>IF('Mapa final'!AD198="","",'Mapa final'!AD198)</f>
        <v/>
      </c>
      <c r="M195" s="346" t="str">
        <f>IF('Mapa final'!P198="","",'Mapa final'!P198)</f>
        <v/>
      </c>
      <c r="N195" s="417"/>
      <c r="O195" s="417"/>
      <c r="P195" s="417"/>
      <c r="Q195" s="187"/>
    </row>
    <row r="196" spans="1:17" ht="43.5" customHeight="1" x14ac:dyDescent="0.25">
      <c r="A196" s="118" t="s">
        <v>789</v>
      </c>
      <c r="B196" s="758"/>
      <c r="C196" s="760"/>
      <c r="D196" s="762"/>
      <c r="E196" s="760"/>
      <c r="F196" s="763"/>
      <c r="G196" s="763"/>
      <c r="H196" s="756"/>
      <c r="I196" s="422" t="str">
        <f>IF('Mapa final'!Y199="","",'Mapa final'!Y199)</f>
        <v/>
      </c>
      <c r="J196" s="422" t="str">
        <f>IF('Mapa final'!AA199="","",'Mapa final'!AA199)</f>
        <v/>
      </c>
      <c r="K196" s="422" t="str">
        <f t="shared" si="2"/>
        <v/>
      </c>
      <c r="L196" s="422" t="str">
        <f>IF('Mapa final'!AD199="","",'Mapa final'!AD199)</f>
        <v/>
      </c>
      <c r="M196" s="346" t="str">
        <f>IF('Mapa final'!P199="","",'Mapa final'!P199)</f>
        <v/>
      </c>
      <c r="N196" s="417"/>
      <c r="O196" s="417"/>
      <c r="P196" s="417"/>
      <c r="Q196" s="187"/>
    </row>
    <row r="197" spans="1:17" ht="43.5" customHeight="1" x14ac:dyDescent="0.25">
      <c r="A197" s="118" t="s">
        <v>790</v>
      </c>
      <c r="B197" s="758"/>
      <c r="C197" s="760"/>
      <c r="D197" s="762"/>
      <c r="E197" s="760"/>
      <c r="F197" s="763"/>
      <c r="G197" s="763"/>
      <c r="H197" s="756"/>
      <c r="I197" s="422" t="str">
        <f>IF('Mapa final'!Y200="","",'Mapa final'!Y200)</f>
        <v/>
      </c>
      <c r="J197" s="422" t="str">
        <f>IF('Mapa final'!AA200="","",'Mapa final'!AA200)</f>
        <v/>
      </c>
      <c r="K197" s="422" t="str">
        <f t="shared" si="2"/>
        <v/>
      </c>
      <c r="L197" s="422" t="str">
        <f>IF('Mapa final'!AD200="","",'Mapa final'!AD200)</f>
        <v/>
      </c>
      <c r="M197" s="346" t="str">
        <f>IF('Mapa final'!P200="","",'Mapa final'!P200)</f>
        <v/>
      </c>
      <c r="N197" s="417"/>
      <c r="O197" s="417"/>
      <c r="P197" s="417"/>
      <c r="Q197" s="187"/>
    </row>
    <row r="198" spans="1:17" ht="43.5" customHeight="1" x14ac:dyDescent="0.25">
      <c r="A198" s="118" t="s">
        <v>791</v>
      </c>
      <c r="B198" s="758"/>
      <c r="C198" s="760"/>
      <c r="D198" s="762"/>
      <c r="E198" s="760"/>
      <c r="F198" s="763"/>
      <c r="G198" s="763"/>
      <c r="H198" s="756"/>
      <c r="I198" s="422" t="str">
        <f>IF('Mapa final'!Y201="","",'Mapa final'!Y201)</f>
        <v/>
      </c>
      <c r="J198" s="422" t="str">
        <f>IF('Mapa final'!AA201="","",'Mapa final'!AA201)</f>
        <v/>
      </c>
      <c r="K198" s="422" t="str">
        <f t="shared" si="2"/>
        <v/>
      </c>
      <c r="L198" s="422" t="str">
        <f>IF('Mapa final'!AD201="","",'Mapa final'!AD201)</f>
        <v/>
      </c>
      <c r="M198" s="346" t="str">
        <f>IF('Mapa final'!P201="","",'Mapa final'!P201)</f>
        <v/>
      </c>
      <c r="N198" s="417"/>
      <c r="O198" s="417"/>
      <c r="P198" s="417"/>
      <c r="Q198" s="187"/>
    </row>
    <row r="199" spans="1:17" ht="43.5" customHeight="1" x14ac:dyDescent="0.25">
      <c r="A199" s="118" t="s">
        <v>792</v>
      </c>
      <c r="B199" s="757"/>
      <c r="C199" s="759" t="str">
        <f>IF('Mapa final'!E202="","",'Mapa final'!E202)</f>
        <v/>
      </c>
      <c r="D199" s="761"/>
      <c r="E199" s="759" t="str">
        <f>IF('Mapa final'!D202="","",'Mapa final'!D202)</f>
        <v/>
      </c>
      <c r="F199" s="763" t="str">
        <f>IF('Mapa final'!H202="","",'Mapa final'!H202)</f>
        <v/>
      </c>
      <c r="G199" s="763" t="str">
        <f>IF('Mapa final'!L202="","",'Mapa final'!L202)</f>
        <v/>
      </c>
      <c r="H199" s="75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2" t="str">
        <f>IF('Mapa final'!Y202="","",'Mapa final'!Y202)</f>
        <v/>
      </c>
      <c r="J199" s="422" t="str">
        <f>IF('Mapa final'!AA202="","",'Mapa final'!AA202)</f>
        <v/>
      </c>
      <c r="K199" s="422" t="str">
        <f t="shared" si="2"/>
        <v/>
      </c>
      <c r="L199" s="422" t="str">
        <f>IF('Mapa final'!AD202="","",'Mapa final'!AD202)</f>
        <v/>
      </c>
      <c r="M199" s="346" t="str">
        <f>IF('Mapa final'!P202="","",'Mapa final'!P202)</f>
        <v/>
      </c>
      <c r="N199" s="417"/>
      <c r="O199" s="417"/>
      <c r="P199" s="417"/>
      <c r="Q199" s="187"/>
    </row>
    <row r="200" spans="1:17" ht="43.5" customHeight="1" x14ac:dyDescent="0.25">
      <c r="A200" s="118" t="s">
        <v>793</v>
      </c>
      <c r="B200" s="758"/>
      <c r="C200" s="760"/>
      <c r="D200" s="762"/>
      <c r="E200" s="760"/>
      <c r="F200" s="763"/>
      <c r="G200" s="763"/>
      <c r="H200" s="756"/>
      <c r="I200" s="422" t="str">
        <f>IF('Mapa final'!Y203="","",'Mapa final'!Y203)</f>
        <v/>
      </c>
      <c r="J200" s="422" t="str">
        <f>IF('Mapa final'!AA203="","",'Mapa final'!AA203)</f>
        <v/>
      </c>
      <c r="K200" s="42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2" t="str">
        <f>IF('Mapa final'!AD203="","",'Mapa final'!AD203)</f>
        <v/>
      </c>
      <c r="M200" s="346" t="str">
        <f>IF('Mapa final'!P203="","",'Mapa final'!P203)</f>
        <v/>
      </c>
      <c r="N200" s="417"/>
      <c r="O200" s="417"/>
      <c r="P200" s="417"/>
      <c r="Q200" s="187"/>
    </row>
    <row r="201" spans="1:17" ht="43.5" customHeight="1" x14ac:dyDescent="0.25">
      <c r="A201" s="118" t="s">
        <v>794</v>
      </c>
      <c r="B201" s="758"/>
      <c r="C201" s="760"/>
      <c r="D201" s="762"/>
      <c r="E201" s="760"/>
      <c r="F201" s="763"/>
      <c r="G201" s="763"/>
      <c r="H201" s="756"/>
      <c r="I201" s="422" t="str">
        <f>IF('Mapa final'!Y204="","",'Mapa final'!Y204)</f>
        <v/>
      </c>
      <c r="J201" s="422" t="str">
        <f>IF('Mapa final'!AA204="","",'Mapa final'!AA204)</f>
        <v/>
      </c>
      <c r="K201" s="422" t="str">
        <f t="shared" si="3"/>
        <v/>
      </c>
      <c r="L201" s="422" t="str">
        <f>IF('Mapa final'!AD204="","",'Mapa final'!AD204)</f>
        <v/>
      </c>
      <c r="M201" s="346" t="str">
        <f>IF('Mapa final'!P204="","",'Mapa final'!P204)</f>
        <v/>
      </c>
      <c r="N201" s="417"/>
      <c r="O201" s="417"/>
      <c r="P201" s="417"/>
      <c r="Q201" s="187"/>
    </row>
    <row r="202" spans="1:17" ht="43.5" customHeight="1" x14ac:dyDescent="0.25">
      <c r="A202" s="118" t="s">
        <v>795</v>
      </c>
      <c r="B202" s="758"/>
      <c r="C202" s="760"/>
      <c r="D202" s="762"/>
      <c r="E202" s="760"/>
      <c r="F202" s="763"/>
      <c r="G202" s="763"/>
      <c r="H202" s="756"/>
      <c r="I202" s="422" t="str">
        <f>IF('Mapa final'!Y205="","",'Mapa final'!Y205)</f>
        <v/>
      </c>
      <c r="J202" s="422" t="str">
        <f>IF('Mapa final'!AA205="","",'Mapa final'!AA205)</f>
        <v/>
      </c>
      <c r="K202" s="422" t="str">
        <f t="shared" si="3"/>
        <v/>
      </c>
      <c r="L202" s="422" t="str">
        <f>IF('Mapa final'!AD205="","",'Mapa final'!AD205)</f>
        <v/>
      </c>
      <c r="M202" s="346" t="str">
        <f>IF('Mapa final'!P205="","",'Mapa final'!P205)</f>
        <v/>
      </c>
      <c r="N202" s="417"/>
      <c r="O202" s="417"/>
      <c r="P202" s="417"/>
      <c r="Q202" s="187"/>
    </row>
    <row r="203" spans="1:17" ht="43.5" customHeight="1" x14ac:dyDescent="0.25">
      <c r="A203" s="118" t="s">
        <v>796</v>
      </c>
      <c r="B203" s="758"/>
      <c r="C203" s="760"/>
      <c r="D203" s="762"/>
      <c r="E203" s="760"/>
      <c r="F203" s="763"/>
      <c r="G203" s="763"/>
      <c r="H203" s="756"/>
      <c r="I203" s="422" t="str">
        <f>IF('Mapa final'!Y206="","",'Mapa final'!Y206)</f>
        <v/>
      </c>
      <c r="J203" s="422" t="str">
        <f>IF('Mapa final'!AA206="","",'Mapa final'!AA206)</f>
        <v/>
      </c>
      <c r="K203" s="422" t="str">
        <f t="shared" si="3"/>
        <v/>
      </c>
      <c r="L203" s="422" t="str">
        <f>IF('Mapa final'!AD206="","",'Mapa final'!AD206)</f>
        <v/>
      </c>
      <c r="M203" s="346" t="str">
        <f>IF('Mapa final'!P206="","",'Mapa final'!P206)</f>
        <v/>
      </c>
      <c r="N203" s="417"/>
      <c r="O203" s="417"/>
      <c r="P203" s="417"/>
      <c r="Q203" s="187"/>
    </row>
    <row r="204" spans="1:17" ht="43.5" customHeight="1" x14ac:dyDescent="0.25">
      <c r="A204" s="118" t="s">
        <v>797</v>
      </c>
      <c r="B204" s="758"/>
      <c r="C204" s="760"/>
      <c r="D204" s="762"/>
      <c r="E204" s="760"/>
      <c r="F204" s="763"/>
      <c r="G204" s="763"/>
      <c r="H204" s="756"/>
      <c r="I204" s="422" t="str">
        <f>IF('Mapa final'!Y207="","",'Mapa final'!Y207)</f>
        <v/>
      </c>
      <c r="J204" s="422" t="str">
        <f>IF('Mapa final'!AA207="","",'Mapa final'!AA207)</f>
        <v/>
      </c>
      <c r="K204" s="422" t="str">
        <f t="shared" si="3"/>
        <v/>
      </c>
      <c r="L204" s="422" t="str">
        <f>IF('Mapa final'!AD207="","",'Mapa final'!AD207)</f>
        <v/>
      </c>
      <c r="M204" s="346" t="str">
        <f>IF('Mapa final'!P207="","",'Mapa final'!P207)</f>
        <v/>
      </c>
      <c r="N204" s="417"/>
      <c r="O204" s="417"/>
      <c r="P204" s="417"/>
      <c r="Q204" s="187"/>
    </row>
    <row r="205" spans="1:17" ht="43.5" customHeight="1" x14ac:dyDescent="0.25">
      <c r="A205" s="118" t="s">
        <v>798</v>
      </c>
      <c r="B205" s="757"/>
      <c r="C205" s="759" t="str">
        <f>IF('Mapa final'!E208="","",'Mapa final'!E208)</f>
        <v/>
      </c>
      <c r="D205" s="761"/>
      <c r="E205" s="759" t="str">
        <f>IF('Mapa final'!D208="","",'Mapa final'!D208)</f>
        <v/>
      </c>
      <c r="F205" s="763" t="str">
        <f>IF('Mapa final'!H208="","",'Mapa final'!H208)</f>
        <v/>
      </c>
      <c r="G205" s="763" t="str">
        <f>IF('Mapa final'!L208="","",'Mapa final'!L208)</f>
        <v/>
      </c>
      <c r="H205" s="75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2" t="str">
        <f>IF('Mapa final'!Y208="","",'Mapa final'!Y208)</f>
        <v/>
      </c>
      <c r="J205" s="422" t="str">
        <f>IF('Mapa final'!AA208="","",'Mapa final'!AA208)</f>
        <v/>
      </c>
      <c r="K205" s="422" t="str">
        <f t="shared" si="3"/>
        <v/>
      </c>
      <c r="L205" s="422" t="str">
        <f>IF('Mapa final'!AD208="","",'Mapa final'!AD208)</f>
        <v/>
      </c>
      <c r="M205" s="346" t="str">
        <f>IF('Mapa final'!P208="","",'Mapa final'!P208)</f>
        <v/>
      </c>
      <c r="N205" s="417"/>
      <c r="O205" s="417"/>
      <c r="P205" s="417"/>
      <c r="Q205" s="187"/>
    </row>
    <row r="206" spans="1:17" ht="43.5" customHeight="1" x14ac:dyDescent="0.25">
      <c r="A206" s="118" t="s">
        <v>799</v>
      </c>
      <c r="B206" s="758"/>
      <c r="C206" s="760"/>
      <c r="D206" s="762"/>
      <c r="E206" s="760"/>
      <c r="F206" s="763"/>
      <c r="G206" s="763"/>
      <c r="H206" s="756"/>
      <c r="I206" s="422" t="str">
        <f>IF('Mapa final'!Y209="","",'Mapa final'!Y209)</f>
        <v/>
      </c>
      <c r="J206" s="422" t="str">
        <f>IF('Mapa final'!AA209="","",'Mapa final'!AA209)</f>
        <v/>
      </c>
      <c r="K206" s="422" t="str">
        <f t="shared" si="3"/>
        <v/>
      </c>
      <c r="L206" s="422" t="str">
        <f>IF('Mapa final'!AD209="","",'Mapa final'!AD209)</f>
        <v/>
      </c>
      <c r="M206" s="346" t="str">
        <f>IF('Mapa final'!P209="","",'Mapa final'!P209)</f>
        <v/>
      </c>
      <c r="N206" s="417"/>
      <c r="O206" s="417"/>
      <c r="P206" s="417"/>
      <c r="Q206" s="187"/>
    </row>
    <row r="207" spans="1:17" ht="43.5" customHeight="1" x14ac:dyDescent="0.25">
      <c r="A207" s="118" t="s">
        <v>800</v>
      </c>
      <c r="B207" s="758"/>
      <c r="C207" s="760"/>
      <c r="D207" s="762"/>
      <c r="E207" s="760"/>
      <c r="F207" s="763"/>
      <c r="G207" s="763"/>
      <c r="H207" s="756"/>
      <c r="I207" s="422" t="str">
        <f>IF('Mapa final'!Y210="","",'Mapa final'!Y210)</f>
        <v/>
      </c>
      <c r="J207" s="422" t="str">
        <f>IF('Mapa final'!AA210="","",'Mapa final'!AA210)</f>
        <v/>
      </c>
      <c r="K207" s="422" t="str">
        <f t="shared" si="3"/>
        <v/>
      </c>
      <c r="L207" s="422" t="str">
        <f>IF('Mapa final'!AD210="","",'Mapa final'!AD210)</f>
        <v/>
      </c>
      <c r="M207" s="346" t="str">
        <f>IF('Mapa final'!P210="","",'Mapa final'!P210)</f>
        <v/>
      </c>
      <c r="N207" s="417"/>
      <c r="O207" s="417"/>
      <c r="P207" s="417"/>
      <c r="Q207" s="187"/>
    </row>
    <row r="208" spans="1:17" ht="43.5" customHeight="1" x14ac:dyDescent="0.25">
      <c r="A208" s="118" t="s">
        <v>801</v>
      </c>
      <c r="B208" s="758"/>
      <c r="C208" s="760"/>
      <c r="D208" s="762"/>
      <c r="E208" s="760"/>
      <c r="F208" s="763"/>
      <c r="G208" s="763"/>
      <c r="H208" s="756"/>
      <c r="I208" s="422" t="str">
        <f>IF('Mapa final'!Y211="","",'Mapa final'!Y211)</f>
        <v/>
      </c>
      <c r="J208" s="422" t="str">
        <f>IF('Mapa final'!AA211="","",'Mapa final'!AA211)</f>
        <v/>
      </c>
      <c r="K208" s="422" t="str">
        <f t="shared" si="3"/>
        <v/>
      </c>
      <c r="L208" s="422" t="str">
        <f>IF('Mapa final'!AD211="","",'Mapa final'!AD211)</f>
        <v/>
      </c>
      <c r="M208" s="346" t="str">
        <f>IF('Mapa final'!P211="","",'Mapa final'!P211)</f>
        <v/>
      </c>
      <c r="N208" s="417"/>
      <c r="O208" s="417"/>
      <c r="P208" s="417"/>
      <c r="Q208" s="187"/>
    </row>
    <row r="209" spans="1:17" ht="43.5" customHeight="1" x14ac:dyDescent="0.25">
      <c r="A209" s="118" t="s">
        <v>802</v>
      </c>
      <c r="B209" s="758"/>
      <c r="C209" s="760"/>
      <c r="D209" s="762"/>
      <c r="E209" s="760"/>
      <c r="F209" s="763"/>
      <c r="G209" s="763"/>
      <c r="H209" s="756"/>
      <c r="I209" s="422" t="str">
        <f>IF('Mapa final'!Y212="","",'Mapa final'!Y212)</f>
        <v/>
      </c>
      <c r="J209" s="422" t="str">
        <f>IF('Mapa final'!AA212="","",'Mapa final'!AA212)</f>
        <v/>
      </c>
      <c r="K209" s="422" t="str">
        <f t="shared" si="3"/>
        <v/>
      </c>
      <c r="L209" s="422" t="str">
        <f>IF('Mapa final'!AD212="","",'Mapa final'!AD212)</f>
        <v/>
      </c>
      <c r="M209" s="346" t="str">
        <f>IF('Mapa final'!P212="","",'Mapa final'!P212)</f>
        <v/>
      </c>
      <c r="N209" s="417"/>
      <c r="O209" s="417"/>
      <c r="P209" s="417"/>
      <c r="Q209" s="187"/>
    </row>
    <row r="210" spans="1:17" ht="43.5" customHeight="1" x14ac:dyDescent="0.25">
      <c r="A210" s="118" t="s">
        <v>803</v>
      </c>
      <c r="B210" s="758"/>
      <c r="C210" s="760"/>
      <c r="D210" s="762"/>
      <c r="E210" s="760"/>
      <c r="F210" s="763"/>
      <c r="G210" s="763"/>
      <c r="H210" s="756"/>
      <c r="I210" s="422" t="str">
        <f>IF('Mapa final'!Y213="","",'Mapa final'!Y213)</f>
        <v/>
      </c>
      <c r="J210" s="422" t="str">
        <f>IF('Mapa final'!AA213="","",'Mapa final'!AA213)</f>
        <v/>
      </c>
      <c r="K210" s="422" t="str">
        <f t="shared" si="3"/>
        <v/>
      </c>
      <c r="L210" s="422" t="str">
        <f>IF('Mapa final'!AD213="","",'Mapa final'!AD213)</f>
        <v/>
      </c>
      <c r="M210" s="346" t="str">
        <f>IF('Mapa final'!P213="","",'Mapa final'!P213)</f>
        <v/>
      </c>
      <c r="N210" s="417"/>
      <c r="O210" s="417"/>
      <c r="P210" s="417"/>
      <c r="Q210" s="187"/>
    </row>
    <row r="211" spans="1:17" ht="43.5" customHeight="1" x14ac:dyDescent="0.25">
      <c r="A211" s="118" t="s">
        <v>804</v>
      </c>
      <c r="B211" s="757"/>
      <c r="C211" s="759" t="str">
        <f>IF('Mapa final'!E214="","",'Mapa final'!E214)</f>
        <v/>
      </c>
      <c r="D211" s="761"/>
      <c r="E211" s="759" t="str">
        <f>IF('Mapa final'!D214="","",'Mapa final'!D214)</f>
        <v/>
      </c>
      <c r="F211" s="763" t="str">
        <f>IF('Mapa final'!H214="","",'Mapa final'!H214)</f>
        <v/>
      </c>
      <c r="G211" s="763" t="str">
        <f>IF('Mapa final'!L214="","",'Mapa final'!L214)</f>
        <v/>
      </c>
      <c r="H211" s="75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2" t="str">
        <f>IF('Mapa final'!Y214="","",'Mapa final'!Y214)</f>
        <v/>
      </c>
      <c r="J211" s="422" t="str">
        <f>IF('Mapa final'!AA214="","",'Mapa final'!AA214)</f>
        <v/>
      </c>
      <c r="K211" s="422" t="str">
        <f t="shared" si="3"/>
        <v/>
      </c>
      <c r="L211" s="422" t="str">
        <f>IF('Mapa final'!AD214="","",'Mapa final'!AD214)</f>
        <v/>
      </c>
      <c r="M211" s="346" t="str">
        <f>IF('Mapa final'!P214="","",'Mapa final'!P214)</f>
        <v/>
      </c>
      <c r="N211" s="417"/>
      <c r="O211" s="417"/>
      <c r="P211" s="417"/>
      <c r="Q211" s="187"/>
    </row>
    <row r="212" spans="1:17" ht="43.5" customHeight="1" x14ac:dyDescent="0.25">
      <c r="A212" s="118" t="s">
        <v>805</v>
      </c>
      <c r="B212" s="758"/>
      <c r="C212" s="760"/>
      <c r="D212" s="762"/>
      <c r="E212" s="760"/>
      <c r="F212" s="763"/>
      <c r="G212" s="763"/>
      <c r="H212" s="756"/>
      <c r="I212" s="422" t="str">
        <f>IF('Mapa final'!Y215="","",'Mapa final'!Y215)</f>
        <v/>
      </c>
      <c r="J212" s="422" t="str">
        <f>IF('Mapa final'!AA215="","",'Mapa final'!AA215)</f>
        <v/>
      </c>
      <c r="K212" s="422" t="str">
        <f t="shared" si="3"/>
        <v/>
      </c>
      <c r="L212" s="422" t="str">
        <f>IF('Mapa final'!AD215="","",'Mapa final'!AD215)</f>
        <v/>
      </c>
      <c r="M212" s="346" t="str">
        <f>IF('Mapa final'!P215="","",'Mapa final'!P215)</f>
        <v/>
      </c>
      <c r="N212" s="417"/>
      <c r="O212" s="417"/>
      <c r="P212" s="417"/>
      <c r="Q212" s="187"/>
    </row>
    <row r="213" spans="1:17" ht="43.5" customHeight="1" x14ac:dyDescent="0.25">
      <c r="A213" s="118" t="s">
        <v>806</v>
      </c>
      <c r="B213" s="758"/>
      <c r="C213" s="760"/>
      <c r="D213" s="762"/>
      <c r="E213" s="760"/>
      <c r="F213" s="763"/>
      <c r="G213" s="763"/>
      <c r="H213" s="756"/>
      <c r="I213" s="422" t="str">
        <f>IF('Mapa final'!Y216="","",'Mapa final'!Y216)</f>
        <v/>
      </c>
      <c r="J213" s="422" t="str">
        <f>IF('Mapa final'!AA216="","",'Mapa final'!AA216)</f>
        <v/>
      </c>
      <c r="K213" s="422" t="str">
        <f t="shared" si="3"/>
        <v/>
      </c>
      <c r="L213" s="422" t="str">
        <f>IF('Mapa final'!AD216="","",'Mapa final'!AD216)</f>
        <v/>
      </c>
      <c r="M213" s="346" t="str">
        <f>IF('Mapa final'!P216="","",'Mapa final'!P216)</f>
        <v/>
      </c>
      <c r="N213" s="417"/>
      <c r="O213" s="417"/>
      <c r="P213" s="417"/>
      <c r="Q213" s="187"/>
    </row>
    <row r="214" spans="1:17" ht="43.5" customHeight="1" x14ac:dyDescent="0.25">
      <c r="A214" s="118" t="s">
        <v>807</v>
      </c>
      <c r="B214" s="758"/>
      <c r="C214" s="760"/>
      <c r="D214" s="762"/>
      <c r="E214" s="760"/>
      <c r="F214" s="763"/>
      <c r="G214" s="763"/>
      <c r="H214" s="756"/>
      <c r="I214" s="422" t="str">
        <f>IF('Mapa final'!Y217="","",'Mapa final'!Y217)</f>
        <v/>
      </c>
      <c r="J214" s="422" t="str">
        <f>IF('Mapa final'!AA217="","",'Mapa final'!AA217)</f>
        <v/>
      </c>
      <c r="K214" s="422" t="str">
        <f t="shared" si="3"/>
        <v/>
      </c>
      <c r="L214" s="422" t="str">
        <f>IF('Mapa final'!AD217="","",'Mapa final'!AD217)</f>
        <v/>
      </c>
      <c r="M214" s="346" t="str">
        <f>IF('Mapa final'!P217="","",'Mapa final'!P217)</f>
        <v/>
      </c>
      <c r="N214" s="417"/>
      <c r="O214" s="417"/>
      <c r="P214" s="417"/>
      <c r="Q214" s="187"/>
    </row>
    <row r="215" spans="1:17" ht="43.5" customHeight="1" x14ac:dyDescent="0.25">
      <c r="A215" s="118" t="s">
        <v>808</v>
      </c>
      <c r="B215" s="758"/>
      <c r="C215" s="760"/>
      <c r="D215" s="762"/>
      <c r="E215" s="760"/>
      <c r="F215" s="763"/>
      <c r="G215" s="763"/>
      <c r="H215" s="756"/>
      <c r="I215" s="422" t="str">
        <f>IF('Mapa final'!Y218="","",'Mapa final'!Y218)</f>
        <v/>
      </c>
      <c r="J215" s="422" t="str">
        <f>IF('Mapa final'!AA218="","",'Mapa final'!AA218)</f>
        <v/>
      </c>
      <c r="K215" s="422" t="str">
        <f t="shared" si="3"/>
        <v/>
      </c>
      <c r="L215" s="422" t="str">
        <f>IF('Mapa final'!AD218="","",'Mapa final'!AD218)</f>
        <v/>
      </c>
      <c r="M215" s="346" t="str">
        <f>IF('Mapa final'!P218="","",'Mapa final'!P218)</f>
        <v/>
      </c>
      <c r="N215" s="417"/>
      <c r="O215" s="417"/>
      <c r="P215" s="417"/>
      <c r="Q215" s="187"/>
    </row>
    <row r="216" spans="1:17" ht="43.5" customHeight="1" x14ac:dyDescent="0.25">
      <c r="A216" s="118" t="s">
        <v>809</v>
      </c>
      <c r="B216" s="758"/>
      <c r="C216" s="760"/>
      <c r="D216" s="762"/>
      <c r="E216" s="760"/>
      <c r="F216" s="763"/>
      <c r="G216" s="763"/>
      <c r="H216" s="756"/>
      <c r="I216" s="422" t="str">
        <f>IF('Mapa final'!Y219="","",'Mapa final'!Y219)</f>
        <v/>
      </c>
      <c r="J216" s="422" t="str">
        <f>IF('Mapa final'!AA219="","",'Mapa final'!AA219)</f>
        <v/>
      </c>
      <c r="K216" s="422" t="str">
        <f t="shared" si="3"/>
        <v/>
      </c>
      <c r="L216" s="422" t="str">
        <f>IF('Mapa final'!AD219="","",'Mapa final'!AD219)</f>
        <v/>
      </c>
      <c r="M216" s="346" t="str">
        <f>IF('Mapa final'!P219="","",'Mapa final'!P219)</f>
        <v/>
      </c>
      <c r="N216" s="417"/>
      <c r="O216" s="417"/>
      <c r="P216" s="417"/>
      <c r="Q216" s="187"/>
    </row>
    <row r="217" spans="1:17" ht="43.5" customHeight="1" x14ac:dyDescent="0.25">
      <c r="A217" s="118" t="s">
        <v>810</v>
      </c>
      <c r="B217" s="757"/>
      <c r="C217" s="759" t="str">
        <f>IF('Mapa final'!E220="","",'Mapa final'!E220)</f>
        <v/>
      </c>
      <c r="D217" s="761"/>
      <c r="E217" s="759" t="str">
        <f>IF('Mapa final'!D220="","",'Mapa final'!D220)</f>
        <v/>
      </c>
      <c r="F217" s="763" t="str">
        <f>IF('Mapa final'!H220="","",'Mapa final'!H220)</f>
        <v/>
      </c>
      <c r="G217" s="763" t="str">
        <f>IF('Mapa final'!L220="","",'Mapa final'!L220)</f>
        <v/>
      </c>
      <c r="H217" s="75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2" t="str">
        <f>IF('Mapa final'!Y220="","",'Mapa final'!Y220)</f>
        <v/>
      </c>
      <c r="J217" s="422" t="str">
        <f>IF('Mapa final'!AA220="","",'Mapa final'!AA220)</f>
        <v/>
      </c>
      <c r="K217" s="422" t="str">
        <f t="shared" si="3"/>
        <v/>
      </c>
      <c r="L217" s="422" t="str">
        <f>IF('Mapa final'!AD220="","",'Mapa final'!AD220)</f>
        <v/>
      </c>
      <c r="M217" s="346" t="str">
        <f>IF('Mapa final'!P220="","",'Mapa final'!P220)</f>
        <v/>
      </c>
      <c r="N217" s="417"/>
      <c r="O217" s="417"/>
      <c r="P217" s="417"/>
      <c r="Q217" s="187"/>
    </row>
    <row r="218" spans="1:17" ht="43.5" customHeight="1" x14ac:dyDescent="0.25">
      <c r="A218" s="118" t="s">
        <v>811</v>
      </c>
      <c r="B218" s="758"/>
      <c r="C218" s="760"/>
      <c r="D218" s="762"/>
      <c r="E218" s="760"/>
      <c r="F218" s="763"/>
      <c r="G218" s="763"/>
      <c r="H218" s="756"/>
      <c r="I218" s="422" t="str">
        <f>IF('Mapa final'!Y221="","",'Mapa final'!Y221)</f>
        <v/>
      </c>
      <c r="J218" s="422" t="str">
        <f>IF('Mapa final'!AA221="","",'Mapa final'!AA221)</f>
        <v/>
      </c>
      <c r="K218" s="422" t="str">
        <f t="shared" si="3"/>
        <v/>
      </c>
      <c r="L218" s="422" t="str">
        <f>IF('Mapa final'!AD221="","",'Mapa final'!AD221)</f>
        <v/>
      </c>
      <c r="M218" s="346" t="str">
        <f>IF('Mapa final'!P221="","",'Mapa final'!P221)</f>
        <v/>
      </c>
      <c r="N218" s="417"/>
      <c r="O218" s="417"/>
      <c r="P218" s="417"/>
      <c r="Q218" s="187"/>
    </row>
    <row r="219" spans="1:17" ht="43.5" customHeight="1" x14ac:dyDescent="0.25">
      <c r="A219" s="118" t="s">
        <v>812</v>
      </c>
      <c r="B219" s="758"/>
      <c r="C219" s="760"/>
      <c r="D219" s="762"/>
      <c r="E219" s="760"/>
      <c r="F219" s="763"/>
      <c r="G219" s="763"/>
      <c r="H219" s="756"/>
      <c r="I219" s="422" t="str">
        <f>IF('Mapa final'!Y222="","",'Mapa final'!Y222)</f>
        <v/>
      </c>
      <c r="J219" s="422" t="str">
        <f>IF('Mapa final'!AA222="","",'Mapa final'!AA222)</f>
        <v/>
      </c>
      <c r="K219" s="422" t="str">
        <f t="shared" si="3"/>
        <v/>
      </c>
      <c r="L219" s="422" t="str">
        <f>IF('Mapa final'!AD222="","",'Mapa final'!AD222)</f>
        <v/>
      </c>
      <c r="M219" s="346" t="str">
        <f>IF('Mapa final'!P222="","",'Mapa final'!P222)</f>
        <v/>
      </c>
      <c r="N219" s="417"/>
      <c r="O219" s="417"/>
      <c r="P219" s="417"/>
      <c r="Q219" s="187"/>
    </row>
    <row r="220" spans="1:17" ht="43.5" customHeight="1" x14ac:dyDescent="0.25">
      <c r="A220" s="118" t="s">
        <v>813</v>
      </c>
      <c r="B220" s="758"/>
      <c r="C220" s="760"/>
      <c r="D220" s="762"/>
      <c r="E220" s="760"/>
      <c r="F220" s="763"/>
      <c r="G220" s="763"/>
      <c r="H220" s="756"/>
      <c r="I220" s="422" t="str">
        <f>IF('Mapa final'!Y223="","",'Mapa final'!Y223)</f>
        <v/>
      </c>
      <c r="J220" s="422" t="str">
        <f>IF('Mapa final'!AA223="","",'Mapa final'!AA223)</f>
        <v/>
      </c>
      <c r="K220" s="422" t="str">
        <f t="shared" si="3"/>
        <v/>
      </c>
      <c r="L220" s="422" t="str">
        <f>IF('Mapa final'!AD223="","",'Mapa final'!AD223)</f>
        <v/>
      </c>
      <c r="M220" s="346" t="str">
        <f>IF('Mapa final'!P223="","",'Mapa final'!P223)</f>
        <v/>
      </c>
      <c r="N220" s="417"/>
      <c r="O220" s="417"/>
      <c r="P220" s="417"/>
      <c r="Q220" s="187"/>
    </row>
    <row r="221" spans="1:17" ht="43.5" customHeight="1" x14ac:dyDescent="0.25">
      <c r="A221" s="118" t="s">
        <v>814</v>
      </c>
      <c r="B221" s="758"/>
      <c r="C221" s="760"/>
      <c r="D221" s="762"/>
      <c r="E221" s="760"/>
      <c r="F221" s="763"/>
      <c r="G221" s="763"/>
      <c r="H221" s="756"/>
      <c r="I221" s="422" t="str">
        <f>IF('Mapa final'!Y224="","",'Mapa final'!Y224)</f>
        <v/>
      </c>
      <c r="J221" s="422" t="str">
        <f>IF('Mapa final'!AA224="","",'Mapa final'!AA224)</f>
        <v/>
      </c>
      <c r="K221" s="422" t="str">
        <f t="shared" si="3"/>
        <v/>
      </c>
      <c r="L221" s="422" t="str">
        <f>IF('Mapa final'!AD224="","",'Mapa final'!AD224)</f>
        <v/>
      </c>
      <c r="M221" s="346" t="str">
        <f>IF('Mapa final'!P224="","",'Mapa final'!P224)</f>
        <v/>
      </c>
      <c r="N221" s="417"/>
      <c r="O221" s="417"/>
      <c r="P221" s="417"/>
      <c r="Q221" s="187"/>
    </row>
    <row r="222" spans="1:17" ht="43.5" customHeight="1" x14ac:dyDescent="0.25">
      <c r="A222" s="118" t="s">
        <v>815</v>
      </c>
      <c r="B222" s="758"/>
      <c r="C222" s="760"/>
      <c r="D222" s="762"/>
      <c r="E222" s="760"/>
      <c r="F222" s="763"/>
      <c r="G222" s="763"/>
      <c r="H222" s="756"/>
      <c r="I222" s="422" t="str">
        <f>IF('Mapa final'!Y225="","",'Mapa final'!Y225)</f>
        <v/>
      </c>
      <c r="J222" s="422" t="str">
        <f>IF('Mapa final'!AA225="","",'Mapa final'!AA225)</f>
        <v/>
      </c>
      <c r="K222" s="422" t="str">
        <f t="shared" si="3"/>
        <v/>
      </c>
      <c r="L222" s="422" t="str">
        <f>IF('Mapa final'!AD225="","",'Mapa final'!AD225)</f>
        <v/>
      </c>
      <c r="M222" s="346" t="str">
        <f>IF('Mapa final'!P225="","",'Mapa final'!P225)</f>
        <v/>
      </c>
      <c r="N222" s="417"/>
      <c r="O222" s="417"/>
      <c r="P222" s="417"/>
      <c r="Q222" s="187"/>
    </row>
    <row r="223" spans="1:17" ht="43.5" customHeight="1" x14ac:dyDescent="0.25">
      <c r="A223" s="118" t="s">
        <v>816</v>
      </c>
      <c r="B223" s="757"/>
      <c r="C223" s="759" t="str">
        <f>IF('Mapa final'!E226="","",'Mapa final'!E226)</f>
        <v/>
      </c>
      <c r="D223" s="761"/>
      <c r="E223" s="759" t="str">
        <f>IF('Mapa final'!D226="","",'Mapa final'!D226)</f>
        <v/>
      </c>
      <c r="F223" s="763" t="str">
        <f>IF('Mapa final'!H226="","",'Mapa final'!H226)</f>
        <v/>
      </c>
      <c r="G223" s="763" t="str">
        <f>IF('Mapa final'!L226="","",'Mapa final'!L226)</f>
        <v/>
      </c>
      <c r="H223" s="75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2" t="str">
        <f>IF('Mapa final'!Y226="","",'Mapa final'!Y226)</f>
        <v/>
      </c>
      <c r="J223" s="422" t="str">
        <f>IF('Mapa final'!AA226="","",'Mapa final'!AA226)</f>
        <v/>
      </c>
      <c r="K223" s="422" t="str">
        <f t="shared" si="3"/>
        <v/>
      </c>
      <c r="L223" s="422" t="str">
        <f>IF('Mapa final'!AD226="","",'Mapa final'!AD226)</f>
        <v/>
      </c>
      <c r="M223" s="346" t="str">
        <f>IF('Mapa final'!P226="","",'Mapa final'!P226)</f>
        <v/>
      </c>
      <c r="N223" s="417"/>
      <c r="O223" s="417"/>
      <c r="P223" s="417"/>
      <c r="Q223" s="187"/>
    </row>
    <row r="224" spans="1:17" ht="43.5" customHeight="1" x14ac:dyDescent="0.25">
      <c r="A224" s="118" t="s">
        <v>817</v>
      </c>
      <c r="B224" s="758"/>
      <c r="C224" s="760"/>
      <c r="D224" s="762"/>
      <c r="E224" s="760"/>
      <c r="F224" s="763"/>
      <c r="G224" s="763"/>
      <c r="H224" s="756"/>
      <c r="I224" s="422" t="str">
        <f>IF('Mapa final'!Y227="","",'Mapa final'!Y227)</f>
        <v/>
      </c>
      <c r="J224" s="422" t="str">
        <f>IF('Mapa final'!AA227="","",'Mapa final'!AA227)</f>
        <v/>
      </c>
      <c r="K224" s="422" t="str">
        <f t="shared" si="3"/>
        <v/>
      </c>
      <c r="L224" s="422" t="str">
        <f>IF('Mapa final'!AD227="","",'Mapa final'!AD227)</f>
        <v/>
      </c>
      <c r="M224" s="346" t="str">
        <f>IF('Mapa final'!P227="","",'Mapa final'!P227)</f>
        <v/>
      </c>
      <c r="N224" s="417"/>
      <c r="O224" s="417"/>
      <c r="P224" s="417"/>
      <c r="Q224" s="187"/>
    </row>
    <row r="225" spans="1:17" ht="43.5" customHeight="1" x14ac:dyDescent="0.25">
      <c r="A225" s="118" t="s">
        <v>818</v>
      </c>
      <c r="B225" s="758"/>
      <c r="C225" s="760"/>
      <c r="D225" s="762"/>
      <c r="E225" s="760"/>
      <c r="F225" s="763"/>
      <c r="G225" s="763"/>
      <c r="H225" s="756"/>
      <c r="I225" s="422" t="str">
        <f>IF('Mapa final'!Y228="","",'Mapa final'!Y228)</f>
        <v/>
      </c>
      <c r="J225" s="422" t="str">
        <f>IF('Mapa final'!AA228="","",'Mapa final'!AA228)</f>
        <v/>
      </c>
      <c r="K225" s="422" t="str">
        <f t="shared" si="3"/>
        <v/>
      </c>
      <c r="L225" s="422" t="str">
        <f>IF('Mapa final'!AD228="","",'Mapa final'!AD228)</f>
        <v/>
      </c>
      <c r="M225" s="346" t="str">
        <f>IF('Mapa final'!P228="","",'Mapa final'!P228)</f>
        <v/>
      </c>
      <c r="N225" s="417"/>
      <c r="O225" s="417"/>
      <c r="P225" s="417"/>
      <c r="Q225" s="187"/>
    </row>
    <row r="226" spans="1:17" ht="43.5" customHeight="1" x14ac:dyDescent="0.25">
      <c r="A226" s="118" t="s">
        <v>819</v>
      </c>
      <c r="B226" s="758"/>
      <c r="C226" s="760"/>
      <c r="D226" s="762"/>
      <c r="E226" s="760"/>
      <c r="F226" s="763"/>
      <c r="G226" s="763"/>
      <c r="H226" s="756"/>
      <c r="I226" s="422" t="str">
        <f>IF('Mapa final'!Y229="","",'Mapa final'!Y229)</f>
        <v/>
      </c>
      <c r="J226" s="422" t="str">
        <f>IF('Mapa final'!AA229="","",'Mapa final'!AA229)</f>
        <v/>
      </c>
      <c r="K226" s="422" t="str">
        <f t="shared" si="3"/>
        <v/>
      </c>
      <c r="L226" s="422" t="str">
        <f>IF('Mapa final'!AD229="","",'Mapa final'!AD229)</f>
        <v/>
      </c>
      <c r="M226" s="346" t="str">
        <f>IF('Mapa final'!P229="","",'Mapa final'!P229)</f>
        <v/>
      </c>
      <c r="N226" s="417"/>
      <c r="O226" s="417"/>
      <c r="P226" s="417"/>
      <c r="Q226" s="187"/>
    </row>
    <row r="227" spans="1:17" ht="43.5" customHeight="1" x14ac:dyDescent="0.25">
      <c r="A227" s="118" t="s">
        <v>820</v>
      </c>
      <c r="B227" s="758"/>
      <c r="C227" s="760"/>
      <c r="D227" s="762"/>
      <c r="E227" s="760"/>
      <c r="F227" s="763"/>
      <c r="G227" s="763"/>
      <c r="H227" s="756"/>
      <c r="I227" s="422" t="str">
        <f>IF('Mapa final'!Y230="","",'Mapa final'!Y230)</f>
        <v/>
      </c>
      <c r="J227" s="422" t="str">
        <f>IF('Mapa final'!AA230="","",'Mapa final'!AA230)</f>
        <v/>
      </c>
      <c r="K227" s="422" t="str">
        <f t="shared" si="3"/>
        <v/>
      </c>
      <c r="L227" s="422" t="str">
        <f>IF('Mapa final'!AD230="","",'Mapa final'!AD230)</f>
        <v/>
      </c>
      <c r="M227" s="346" t="str">
        <f>IF('Mapa final'!P230="","",'Mapa final'!P230)</f>
        <v/>
      </c>
      <c r="N227" s="417"/>
      <c r="O227" s="417"/>
      <c r="P227" s="417"/>
      <c r="Q227" s="187"/>
    </row>
    <row r="228" spans="1:17" ht="43.5" customHeight="1" x14ac:dyDescent="0.25">
      <c r="A228" s="118" t="s">
        <v>821</v>
      </c>
      <c r="B228" s="758"/>
      <c r="C228" s="760"/>
      <c r="D228" s="762"/>
      <c r="E228" s="760"/>
      <c r="F228" s="763"/>
      <c r="G228" s="763"/>
      <c r="H228" s="756"/>
      <c r="I228" s="422" t="str">
        <f>IF('Mapa final'!Y231="","",'Mapa final'!Y231)</f>
        <v/>
      </c>
      <c r="J228" s="422" t="str">
        <f>IF('Mapa final'!AA231="","",'Mapa final'!AA231)</f>
        <v/>
      </c>
      <c r="K228" s="422" t="str">
        <f t="shared" si="3"/>
        <v/>
      </c>
      <c r="L228" s="422" t="str">
        <f>IF('Mapa final'!AD231="","",'Mapa final'!AD231)</f>
        <v/>
      </c>
      <c r="M228" s="346" t="str">
        <f>IF('Mapa final'!P231="","",'Mapa final'!P231)</f>
        <v/>
      </c>
      <c r="N228" s="417"/>
      <c r="O228" s="417"/>
      <c r="P228" s="417"/>
      <c r="Q228" s="187"/>
    </row>
    <row r="229" spans="1:17" ht="43.5" customHeight="1" x14ac:dyDescent="0.25">
      <c r="A229" s="118" t="s">
        <v>822</v>
      </c>
      <c r="B229" s="757"/>
      <c r="C229" s="759" t="str">
        <f>IF('Mapa final'!E232="","",'Mapa final'!E232)</f>
        <v/>
      </c>
      <c r="D229" s="761"/>
      <c r="E229" s="759" t="str">
        <f>IF('Mapa final'!D232="","",'Mapa final'!D232)</f>
        <v/>
      </c>
      <c r="F229" s="763" t="str">
        <f>IF('Mapa final'!H232="","",'Mapa final'!H232)</f>
        <v/>
      </c>
      <c r="G229" s="763" t="str">
        <f>IF('Mapa final'!L232="","",'Mapa final'!L232)</f>
        <v/>
      </c>
      <c r="H229" s="75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2" t="str">
        <f>IF('Mapa final'!Y232="","",'Mapa final'!Y232)</f>
        <v/>
      </c>
      <c r="J229" s="422" t="str">
        <f>IF('Mapa final'!AA232="","",'Mapa final'!AA232)</f>
        <v/>
      </c>
      <c r="K229" s="422" t="str">
        <f t="shared" si="3"/>
        <v/>
      </c>
      <c r="L229" s="422" t="str">
        <f>IF('Mapa final'!AD232="","",'Mapa final'!AD232)</f>
        <v/>
      </c>
      <c r="M229" s="346" t="str">
        <f>IF('Mapa final'!P232="","",'Mapa final'!P232)</f>
        <v/>
      </c>
      <c r="N229" s="417"/>
      <c r="O229" s="417"/>
      <c r="P229" s="417"/>
      <c r="Q229" s="187"/>
    </row>
    <row r="230" spans="1:17" ht="43.5" customHeight="1" x14ac:dyDescent="0.25">
      <c r="A230" s="118" t="s">
        <v>823</v>
      </c>
      <c r="B230" s="758"/>
      <c r="C230" s="760"/>
      <c r="D230" s="762"/>
      <c r="E230" s="760"/>
      <c r="F230" s="763"/>
      <c r="G230" s="763"/>
      <c r="H230" s="756"/>
      <c r="I230" s="422" t="str">
        <f>IF('Mapa final'!Y233="","",'Mapa final'!Y233)</f>
        <v/>
      </c>
      <c r="J230" s="422" t="str">
        <f>IF('Mapa final'!AA233="","",'Mapa final'!AA233)</f>
        <v/>
      </c>
      <c r="K230" s="422" t="str">
        <f t="shared" si="3"/>
        <v/>
      </c>
      <c r="L230" s="422" t="str">
        <f>IF('Mapa final'!AD233="","",'Mapa final'!AD233)</f>
        <v/>
      </c>
      <c r="M230" s="346" t="str">
        <f>IF('Mapa final'!P233="","",'Mapa final'!P233)</f>
        <v/>
      </c>
      <c r="N230" s="417"/>
      <c r="O230" s="417"/>
      <c r="P230" s="417"/>
      <c r="Q230" s="187"/>
    </row>
    <row r="231" spans="1:17" ht="43.5" customHeight="1" x14ac:dyDescent="0.25">
      <c r="A231" s="118" t="s">
        <v>824</v>
      </c>
      <c r="B231" s="758"/>
      <c r="C231" s="760"/>
      <c r="D231" s="762"/>
      <c r="E231" s="760"/>
      <c r="F231" s="763"/>
      <c r="G231" s="763"/>
      <c r="H231" s="756"/>
      <c r="I231" s="422" t="str">
        <f>IF('Mapa final'!Y234="","",'Mapa final'!Y234)</f>
        <v/>
      </c>
      <c r="J231" s="422" t="str">
        <f>IF('Mapa final'!AA234="","",'Mapa final'!AA234)</f>
        <v/>
      </c>
      <c r="K231" s="422" t="str">
        <f t="shared" si="3"/>
        <v/>
      </c>
      <c r="L231" s="422" t="str">
        <f>IF('Mapa final'!AD234="","",'Mapa final'!AD234)</f>
        <v/>
      </c>
      <c r="M231" s="346" t="str">
        <f>IF('Mapa final'!P234="","",'Mapa final'!P234)</f>
        <v/>
      </c>
      <c r="N231" s="417"/>
      <c r="O231" s="417"/>
      <c r="P231" s="417"/>
      <c r="Q231" s="187"/>
    </row>
    <row r="232" spans="1:17" ht="43.5" customHeight="1" x14ac:dyDescent="0.25">
      <c r="A232" s="118" t="s">
        <v>825</v>
      </c>
      <c r="B232" s="758"/>
      <c r="C232" s="760"/>
      <c r="D232" s="762"/>
      <c r="E232" s="760"/>
      <c r="F232" s="763"/>
      <c r="G232" s="763"/>
      <c r="H232" s="756"/>
      <c r="I232" s="422" t="str">
        <f>IF('Mapa final'!Y235="","",'Mapa final'!Y235)</f>
        <v/>
      </c>
      <c r="J232" s="422" t="str">
        <f>IF('Mapa final'!AA235="","",'Mapa final'!AA235)</f>
        <v/>
      </c>
      <c r="K232" s="422" t="str">
        <f t="shared" si="3"/>
        <v/>
      </c>
      <c r="L232" s="422" t="str">
        <f>IF('Mapa final'!AD235="","",'Mapa final'!AD235)</f>
        <v/>
      </c>
      <c r="M232" s="346" t="str">
        <f>IF('Mapa final'!P235="","",'Mapa final'!P235)</f>
        <v/>
      </c>
      <c r="N232" s="417"/>
      <c r="O232" s="417"/>
      <c r="P232" s="417"/>
      <c r="Q232" s="187"/>
    </row>
    <row r="233" spans="1:17" ht="43.5" customHeight="1" x14ac:dyDescent="0.25">
      <c r="A233" s="118" t="s">
        <v>826</v>
      </c>
      <c r="B233" s="758"/>
      <c r="C233" s="760"/>
      <c r="D233" s="762"/>
      <c r="E233" s="760"/>
      <c r="F233" s="763"/>
      <c r="G233" s="763"/>
      <c r="H233" s="756"/>
      <c r="I233" s="422" t="str">
        <f>IF('Mapa final'!Y236="","",'Mapa final'!Y236)</f>
        <v/>
      </c>
      <c r="J233" s="422" t="str">
        <f>IF('Mapa final'!AA236="","",'Mapa final'!AA236)</f>
        <v/>
      </c>
      <c r="K233" s="422" t="str">
        <f t="shared" si="3"/>
        <v/>
      </c>
      <c r="L233" s="422" t="str">
        <f>IF('Mapa final'!AD236="","",'Mapa final'!AD236)</f>
        <v/>
      </c>
      <c r="M233" s="346" t="str">
        <f>IF('Mapa final'!P236="","",'Mapa final'!P236)</f>
        <v/>
      </c>
      <c r="N233" s="417"/>
      <c r="O233" s="417"/>
      <c r="P233" s="417"/>
      <c r="Q233" s="187"/>
    </row>
    <row r="234" spans="1:17" ht="43.5" customHeight="1" x14ac:dyDescent="0.25">
      <c r="A234" s="118" t="s">
        <v>827</v>
      </c>
      <c r="B234" s="758"/>
      <c r="C234" s="760"/>
      <c r="D234" s="762"/>
      <c r="E234" s="760"/>
      <c r="F234" s="763"/>
      <c r="G234" s="763"/>
      <c r="H234" s="756"/>
      <c r="I234" s="422" t="str">
        <f>IF('Mapa final'!Y237="","",'Mapa final'!Y237)</f>
        <v/>
      </c>
      <c r="J234" s="422" t="str">
        <f>IF('Mapa final'!AA237="","",'Mapa final'!AA237)</f>
        <v/>
      </c>
      <c r="K234" s="422" t="str">
        <f t="shared" si="3"/>
        <v/>
      </c>
      <c r="L234" s="422" t="str">
        <f>IF('Mapa final'!AD237="","",'Mapa final'!AD237)</f>
        <v/>
      </c>
      <c r="M234" s="346" t="str">
        <f>IF('Mapa final'!P237="","",'Mapa final'!P237)</f>
        <v/>
      </c>
      <c r="N234" s="417"/>
      <c r="O234" s="417"/>
      <c r="P234" s="417"/>
      <c r="Q234" s="187"/>
    </row>
    <row r="235" spans="1:17" ht="43.5" customHeight="1" x14ac:dyDescent="0.25">
      <c r="A235" s="118" t="s">
        <v>828</v>
      </c>
      <c r="B235" s="757"/>
      <c r="C235" s="759" t="str">
        <f>IF('Mapa final'!E238="","",'Mapa final'!E238)</f>
        <v/>
      </c>
      <c r="D235" s="761"/>
      <c r="E235" s="759" t="str">
        <f>IF('Mapa final'!D238="","",'Mapa final'!D238)</f>
        <v/>
      </c>
      <c r="F235" s="763" t="str">
        <f>IF('Mapa final'!H238="","",'Mapa final'!H238)</f>
        <v/>
      </c>
      <c r="G235" s="763" t="str">
        <f>IF('Mapa final'!L238="","",'Mapa final'!L238)</f>
        <v/>
      </c>
      <c r="H235" s="75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2" t="str">
        <f>IF('Mapa final'!Y238="","",'Mapa final'!Y238)</f>
        <v/>
      </c>
      <c r="J235" s="422" t="str">
        <f>IF('Mapa final'!AA238="","",'Mapa final'!AA238)</f>
        <v/>
      </c>
      <c r="K235" s="422" t="str">
        <f t="shared" si="3"/>
        <v/>
      </c>
      <c r="L235" s="422" t="str">
        <f>IF('Mapa final'!AD238="","",'Mapa final'!AD238)</f>
        <v/>
      </c>
      <c r="M235" s="346" t="str">
        <f>IF('Mapa final'!P238="","",'Mapa final'!P238)</f>
        <v/>
      </c>
      <c r="N235" s="417"/>
      <c r="O235" s="417"/>
      <c r="P235" s="417"/>
      <c r="Q235" s="187"/>
    </row>
    <row r="236" spans="1:17" ht="43.5" customHeight="1" x14ac:dyDescent="0.25">
      <c r="A236" s="118" t="s">
        <v>829</v>
      </c>
      <c r="B236" s="758"/>
      <c r="C236" s="760"/>
      <c r="D236" s="762"/>
      <c r="E236" s="760"/>
      <c r="F236" s="763"/>
      <c r="G236" s="763"/>
      <c r="H236" s="756"/>
      <c r="I236" s="422" t="str">
        <f>IF('Mapa final'!Y239="","",'Mapa final'!Y239)</f>
        <v/>
      </c>
      <c r="J236" s="422" t="str">
        <f>IF('Mapa final'!AA239="","",'Mapa final'!AA239)</f>
        <v/>
      </c>
      <c r="K236" s="422" t="str">
        <f t="shared" si="3"/>
        <v/>
      </c>
      <c r="L236" s="422" t="str">
        <f>IF('Mapa final'!AD239="","",'Mapa final'!AD239)</f>
        <v/>
      </c>
      <c r="M236" s="346" t="str">
        <f>IF('Mapa final'!P239="","",'Mapa final'!P239)</f>
        <v/>
      </c>
      <c r="N236" s="417"/>
      <c r="O236" s="417"/>
      <c r="P236" s="417"/>
      <c r="Q236" s="187"/>
    </row>
    <row r="237" spans="1:17" ht="43.5" customHeight="1" x14ac:dyDescent="0.25">
      <c r="A237" s="118" t="s">
        <v>830</v>
      </c>
      <c r="B237" s="758"/>
      <c r="C237" s="760"/>
      <c r="D237" s="762"/>
      <c r="E237" s="760"/>
      <c r="F237" s="763"/>
      <c r="G237" s="763"/>
      <c r="H237" s="756"/>
      <c r="I237" s="422" t="str">
        <f>IF('Mapa final'!Y240="","",'Mapa final'!Y240)</f>
        <v/>
      </c>
      <c r="J237" s="422" t="str">
        <f>IF('Mapa final'!AA240="","",'Mapa final'!AA240)</f>
        <v/>
      </c>
      <c r="K237" s="422" t="str">
        <f t="shared" si="3"/>
        <v/>
      </c>
      <c r="L237" s="422" t="str">
        <f>IF('Mapa final'!AD240="","",'Mapa final'!AD240)</f>
        <v/>
      </c>
      <c r="M237" s="346" t="str">
        <f>IF('Mapa final'!P240="","",'Mapa final'!P240)</f>
        <v/>
      </c>
      <c r="N237" s="417"/>
      <c r="O237" s="417"/>
      <c r="P237" s="417"/>
      <c r="Q237" s="187"/>
    </row>
    <row r="238" spans="1:17" ht="43.5" customHeight="1" x14ac:dyDescent="0.25">
      <c r="A238" s="118" t="s">
        <v>831</v>
      </c>
      <c r="B238" s="758"/>
      <c r="C238" s="760"/>
      <c r="D238" s="762"/>
      <c r="E238" s="760"/>
      <c r="F238" s="763"/>
      <c r="G238" s="763"/>
      <c r="H238" s="756"/>
      <c r="I238" s="422" t="str">
        <f>IF('Mapa final'!Y241="","",'Mapa final'!Y241)</f>
        <v/>
      </c>
      <c r="J238" s="422" t="str">
        <f>IF('Mapa final'!AA241="","",'Mapa final'!AA241)</f>
        <v/>
      </c>
      <c r="K238" s="422" t="str">
        <f t="shared" si="3"/>
        <v/>
      </c>
      <c r="L238" s="422" t="str">
        <f>IF('Mapa final'!AD241="","",'Mapa final'!AD241)</f>
        <v/>
      </c>
      <c r="M238" s="346" t="str">
        <f>IF('Mapa final'!P241="","",'Mapa final'!P241)</f>
        <v/>
      </c>
      <c r="N238" s="417"/>
      <c r="O238" s="417"/>
      <c r="P238" s="417"/>
      <c r="Q238" s="187"/>
    </row>
    <row r="239" spans="1:17" ht="43.5" customHeight="1" x14ac:dyDescent="0.25">
      <c r="A239" s="118" t="s">
        <v>832</v>
      </c>
      <c r="B239" s="758"/>
      <c r="C239" s="760"/>
      <c r="D239" s="762"/>
      <c r="E239" s="760"/>
      <c r="F239" s="763"/>
      <c r="G239" s="763"/>
      <c r="H239" s="756"/>
      <c r="I239" s="422" t="str">
        <f>IF('Mapa final'!Y242="","",'Mapa final'!Y242)</f>
        <v/>
      </c>
      <c r="J239" s="422" t="str">
        <f>IF('Mapa final'!AA242="","",'Mapa final'!AA242)</f>
        <v/>
      </c>
      <c r="K239" s="422" t="str">
        <f t="shared" si="3"/>
        <v/>
      </c>
      <c r="L239" s="422" t="str">
        <f>IF('Mapa final'!AD242="","",'Mapa final'!AD242)</f>
        <v/>
      </c>
      <c r="M239" s="346" t="str">
        <f>IF('Mapa final'!P242="","",'Mapa final'!P242)</f>
        <v/>
      </c>
      <c r="N239" s="417"/>
      <c r="O239" s="417"/>
      <c r="P239" s="417"/>
      <c r="Q239" s="187"/>
    </row>
    <row r="240" spans="1:17" ht="43.5" customHeight="1" x14ac:dyDescent="0.25">
      <c r="A240" s="118" t="s">
        <v>833</v>
      </c>
      <c r="B240" s="758"/>
      <c r="C240" s="760"/>
      <c r="D240" s="762"/>
      <c r="E240" s="760"/>
      <c r="F240" s="763"/>
      <c r="G240" s="763"/>
      <c r="H240" s="756"/>
      <c r="I240" s="422" t="str">
        <f>IF('Mapa final'!Y243="","",'Mapa final'!Y243)</f>
        <v/>
      </c>
      <c r="J240" s="422" t="str">
        <f>IF('Mapa final'!AA243="","",'Mapa final'!AA243)</f>
        <v/>
      </c>
      <c r="K240" s="422" t="str">
        <f t="shared" si="3"/>
        <v/>
      </c>
      <c r="L240" s="422" t="str">
        <f>IF('Mapa final'!AD243="","",'Mapa final'!AD243)</f>
        <v/>
      </c>
      <c r="M240" s="346" t="str">
        <f>IF('Mapa final'!P243="","",'Mapa final'!P243)</f>
        <v/>
      </c>
      <c r="N240" s="417"/>
      <c r="O240" s="417"/>
      <c r="P240" s="417"/>
      <c r="Q240" s="187"/>
    </row>
    <row r="241" spans="1:17" ht="43.5" customHeight="1" x14ac:dyDescent="0.25">
      <c r="A241" s="118" t="s">
        <v>834</v>
      </c>
      <c r="B241" s="757"/>
      <c r="C241" s="759" t="str">
        <f>IF('Mapa final'!E244="","",'Mapa final'!E244)</f>
        <v/>
      </c>
      <c r="D241" s="761"/>
      <c r="E241" s="759" t="str">
        <f>IF('Mapa final'!D244="","",'Mapa final'!D244)</f>
        <v/>
      </c>
      <c r="F241" s="763" t="str">
        <f>IF('Mapa final'!H244="","",'Mapa final'!H244)</f>
        <v/>
      </c>
      <c r="G241" s="763" t="str">
        <f>IF('Mapa final'!L244="","",'Mapa final'!L244)</f>
        <v/>
      </c>
      <c r="H241" s="75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2" t="str">
        <f>IF('Mapa final'!Y244="","",'Mapa final'!Y244)</f>
        <v/>
      </c>
      <c r="J241" s="422" t="str">
        <f>IF('Mapa final'!AA244="","",'Mapa final'!AA244)</f>
        <v/>
      </c>
      <c r="K241" s="422" t="str">
        <f t="shared" si="3"/>
        <v/>
      </c>
      <c r="L241" s="422" t="str">
        <f>IF('Mapa final'!AD244="","",'Mapa final'!AD244)</f>
        <v/>
      </c>
      <c r="M241" s="346" t="str">
        <f>IF('Mapa final'!P244="","",'Mapa final'!P244)</f>
        <v/>
      </c>
      <c r="N241" s="417"/>
      <c r="O241" s="417"/>
      <c r="P241" s="417"/>
      <c r="Q241" s="187"/>
    </row>
    <row r="242" spans="1:17" ht="43.5" customHeight="1" x14ac:dyDescent="0.25">
      <c r="A242" s="118" t="s">
        <v>835</v>
      </c>
      <c r="B242" s="758"/>
      <c r="C242" s="760"/>
      <c r="D242" s="762"/>
      <c r="E242" s="760"/>
      <c r="F242" s="763"/>
      <c r="G242" s="763"/>
      <c r="H242" s="756"/>
      <c r="I242" s="422" t="str">
        <f>IF('Mapa final'!Y245="","",'Mapa final'!Y245)</f>
        <v/>
      </c>
      <c r="J242" s="422" t="str">
        <f>IF('Mapa final'!AA245="","",'Mapa final'!AA245)</f>
        <v/>
      </c>
      <c r="K242" s="422" t="str">
        <f t="shared" si="3"/>
        <v/>
      </c>
      <c r="L242" s="422" t="str">
        <f>IF('Mapa final'!AD245="","",'Mapa final'!AD245)</f>
        <v/>
      </c>
      <c r="M242" s="346" t="str">
        <f>IF('Mapa final'!P245="","",'Mapa final'!P245)</f>
        <v/>
      </c>
      <c r="N242" s="417"/>
      <c r="O242" s="417"/>
      <c r="P242" s="417"/>
      <c r="Q242" s="187"/>
    </row>
    <row r="243" spans="1:17" ht="43.5" customHeight="1" x14ac:dyDescent="0.25">
      <c r="A243" s="118" t="s">
        <v>836</v>
      </c>
      <c r="B243" s="758"/>
      <c r="C243" s="760"/>
      <c r="D243" s="762"/>
      <c r="E243" s="760"/>
      <c r="F243" s="763"/>
      <c r="G243" s="763"/>
      <c r="H243" s="756"/>
      <c r="I243" s="422" t="str">
        <f>IF('Mapa final'!Y246="","",'Mapa final'!Y246)</f>
        <v/>
      </c>
      <c r="J243" s="422" t="str">
        <f>IF('Mapa final'!AA246="","",'Mapa final'!AA246)</f>
        <v/>
      </c>
      <c r="K243" s="422" t="str">
        <f t="shared" si="3"/>
        <v/>
      </c>
      <c r="L243" s="422" t="str">
        <f>IF('Mapa final'!AD246="","",'Mapa final'!AD246)</f>
        <v/>
      </c>
      <c r="M243" s="346" t="str">
        <f>IF('Mapa final'!P246="","",'Mapa final'!P246)</f>
        <v/>
      </c>
      <c r="N243" s="417"/>
      <c r="O243" s="417"/>
      <c r="P243" s="417"/>
      <c r="Q243" s="187"/>
    </row>
    <row r="244" spans="1:17" ht="43.5" customHeight="1" x14ac:dyDescent="0.25">
      <c r="A244" s="118" t="s">
        <v>837</v>
      </c>
      <c r="B244" s="758"/>
      <c r="C244" s="760"/>
      <c r="D244" s="762"/>
      <c r="E244" s="760"/>
      <c r="F244" s="763"/>
      <c r="G244" s="763"/>
      <c r="H244" s="756"/>
      <c r="I244" s="422" t="str">
        <f>IF('Mapa final'!Y247="","",'Mapa final'!Y247)</f>
        <v/>
      </c>
      <c r="J244" s="422" t="str">
        <f>IF('Mapa final'!AA247="","",'Mapa final'!AA247)</f>
        <v/>
      </c>
      <c r="K244" s="422" t="str">
        <f t="shared" si="3"/>
        <v/>
      </c>
      <c r="L244" s="422" t="str">
        <f>IF('Mapa final'!AD247="","",'Mapa final'!AD247)</f>
        <v/>
      </c>
      <c r="M244" s="346" t="str">
        <f>IF('Mapa final'!P247="","",'Mapa final'!P247)</f>
        <v/>
      </c>
      <c r="N244" s="417"/>
      <c r="O244" s="417"/>
      <c r="P244" s="417"/>
      <c r="Q244" s="187"/>
    </row>
    <row r="245" spans="1:17" ht="43.5" customHeight="1" x14ac:dyDescent="0.25">
      <c r="A245" s="118" t="s">
        <v>838</v>
      </c>
      <c r="B245" s="758"/>
      <c r="C245" s="760"/>
      <c r="D245" s="762"/>
      <c r="E245" s="760"/>
      <c r="F245" s="763"/>
      <c r="G245" s="763"/>
      <c r="H245" s="756"/>
      <c r="I245" s="422" t="str">
        <f>IF('Mapa final'!Y248="","",'Mapa final'!Y248)</f>
        <v/>
      </c>
      <c r="J245" s="422" t="str">
        <f>IF('Mapa final'!AA248="","",'Mapa final'!AA248)</f>
        <v/>
      </c>
      <c r="K245" s="422" t="str">
        <f t="shared" si="3"/>
        <v/>
      </c>
      <c r="L245" s="422" t="str">
        <f>IF('Mapa final'!AD248="","",'Mapa final'!AD248)</f>
        <v/>
      </c>
      <c r="M245" s="346" t="str">
        <f>IF('Mapa final'!P248="","",'Mapa final'!P248)</f>
        <v/>
      </c>
      <c r="N245" s="417"/>
      <c r="O245" s="417"/>
      <c r="P245" s="417"/>
      <c r="Q245" s="187"/>
    </row>
    <row r="246" spans="1:17" ht="43.5" customHeight="1" x14ac:dyDescent="0.25">
      <c r="A246" s="118" t="s">
        <v>839</v>
      </c>
      <c r="B246" s="758"/>
      <c r="C246" s="760"/>
      <c r="D246" s="762"/>
      <c r="E246" s="760"/>
      <c r="F246" s="763"/>
      <c r="G246" s="763"/>
      <c r="H246" s="756"/>
      <c r="I246" s="422" t="str">
        <f>IF('Mapa final'!Y249="","",'Mapa final'!Y249)</f>
        <v/>
      </c>
      <c r="J246" s="422" t="str">
        <f>IF('Mapa final'!AA249="","",'Mapa final'!AA249)</f>
        <v/>
      </c>
      <c r="K246" s="422" t="str">
        <f t="shared" si="3"/>
        <v/>
      </c>
      <c r="L246" s="422" t="str">
        <f>IF('Mapa final'!AD249="","",'Mapa final'!AD249)</f>
        <v/>
      </c>
      <c r="M246" s="346" t="str">
        <f>IF('Mapa final'!P249="","",'Mapa final'!P249)</f>
        <v/>
      </c>
      <c r="N246" s="417"/>
      <c r="O246" s="417"/>
      <c r="P246" s="417"/>
      <c r="Q246" s="187"/>
    </row>
    <row r="247" spans="1:17" ht="43.5" customHeight="1" x14ac:dyDescent="0.25">
      <c r="A247" s="118" t="s">
        <v>840</v>
      </c>
      <c r="B247" s="757"/>
      <c r="C247" s="759" t="str">
        <f>IF('Mapa final'!E250="","",'Mapa final'!E250)</f>
        <v/>
      </c>
      <c r="D247" s="761"/>
      <c r="E247" s="759" t="str">
        <f>IF('Mapa final'!D250="","",'Mapa final'!D250)</f>
        <v/>
      </c>
      <c r="F247" s="763" t="str">
        <f>IF('Mapa final'!H250="","",'Mapa final'!H250)</f>
        <v/>
      </c>
      <c r="G247" s="763" t="str">
        <f>IF('Mapa final'!L250="","",'Mapa final'!L250)</f>
        <v/>
      </c>
      <c r="H247" s="75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2" t="str">
        <f>IF('Mapa final'!Y250="","",'Mapa final'!Y250)</f>
        <v/>
      </c>
      <c r="J247" s="422" t="str">
        <f>IF('Mapa final'!AA250="","",'Mapa final'!AA250)</f>
        <v/>
      </c>
      <c r="K247" s="422" t="str">
        <f t="shared" si="3"/>
        <v/>
      </c>
      <c r="L247" s="422" t="str">
        <f>IF('Mapa final'!AD250="","",'Mapa final'!AD250)</f>
        <v/>
      </c>
      <c r="M247" s="346" t="str">
        <f>IF('Mapa final'!P250="","",'Mapa final'!P250)</f>
        <v/>
      </c>
      <c r="N247" s="417"/>
      <c r="O247" s="417"/>
      <c r="P247" s="417"/>
      <c r="Q247" s="187"/>
    </row>
    <row r="248" spans="1:17" ht="43.5" customHeight="1" x14ac:dyDescent="0.25">
      <c r="A248" s="118" t="s">
        <v>841</v>
      </c>
      <c r="B248" s="758"/>
      <c r="C248" s="760"/>
      <c r="D248" s="762"/>
      <c r="E248" s="760"/>
      <c r="F248" s="763"/>
      <c r="G248" s="763"/>
      <c r="H248" s="756"/>
      <c r="I248" s="422" t="str">
        <f>IF('Mapa final'!Y251="","",'Mapa final'!Y251)</f>
        <v/>
      </c>
      <c r="J248" s="422" t="str">
        <f>IF('Mapa final'!AA251="","",'Mapa final'!AA251)</f>
        <v/>
      </c>
      <c r="K248" s="422" t="str">
        <f t="shared" si="3"/>
        <v/>
      </c>
      <c r="L248" s="422" t="str">
        <f>IF('Mapa final'!AD251="","",'Mapa final'!AD251)</f>
        <v/>
      </c>
      <c r="M248" s="346" t="str">
        <f>IF('Mapa final'!P251="","",'Mapa final'!P251)</f>
        <v/>
      </c>
      <c r="N248" s="417"/>
      <c r="O248" s="417"/>
      <c r="P248" s="417"/>
      <c r="Q248" s="187"/>
    </row>
    <row r="249" spans="1:17" ht="43.5" customHeight="1" x14ac:dyDescent="0.25">
      <c r="A249" s="118" t="s">
        <v>842</v>
      </c>
      <c r="B249" s="758"/>
      <c r="C249" s="760"/>
      <c r="D249" s="762"/>
      <c r="E249" s="760"/>
      <c r="F249" s="763"/>
      <c r="G249" s="763"/>
      <c r="H249" s="756"/>
      <c r="I249" s="422" t="str">
        <f>IF('Mapa final'!Y252="","",'Mapa final'!Y252)</f>
        <v/>
      </c>
      <c r="J249" s="422" t="str">
        <f>IF('Mapa final'!AA252="","",'Mapa final'!AA252)</f>
        <v/>
      </c>
      <c r="K249" s="422" t="str">
        <f t="shared" si="3"/>
        <v/>
      </c>
      <c r="L249" s="422" t="str">
        <f>IF('Mapa final'!AD252="","",'Mapa final'!AD252)</f>
        <v/>
      </c>
      <c r="M249" s="346" t="str">
        <f>IF('Mapa final'!P252="","",'Mapa final'!P252)</f>
        <v/>
      </c>
      <c r="N249" s="417"/>
      <c r="O249" s="417"/>
      <c r="P249" s="417"/>
      <c r="Q249" s="187"/>
    </row>
    <row r="250" spans="1:17" ht="43.5" customHeight="1" x14ac:dyDescent="0.25">
      <c r="A250" s="118" t="s">
        <v>843</v>
      </c>
      <c r="B250" s="758"/>
      <c r="C250" s="760"/>
      <c r="D250" s="762"/>
      <c r="E250" s="760"/>
      <c r="F250" s="763"/>
      <c r="G250" s="763"/>
      <c r="H250" s="756"/>
      <c r="I250" s="422" t="str">
        <f>IF('Mapa final'!Y253="","",'Mapa final'!Y253)</f>
        <v/>
      </c>
      <c r="J250" s="422" t="str">
        <f>IF('Mapa final'!AA253="","",'Mapa final'!AA253)</f>
        <v/>
      </c>
      <c r="K250" s="422" t="str">
        <f t="shared" si="3"/>
        <v/>
      </c>
      <c r="L250" s="422" t="str">
        <f>IF('Mapa final'!AD253="","",'Mapa final'!AD253)</f>
        <v/>
      </c>
      <c r="M250" s="346" t="str">
        <f>IF('Mapa final'!P253="","",'Mapa final'!P253)</f>
        <v/>
      </c>
      <c r="N250" s="417"/>
      <c r="O250" s="417"/>
      <c r="P250" s="417"/>
      <c r="Q250" s="187"/>
    </row>
    <row r="251" spans="1:17" ht="43.5" customHeight="1" x14ac:dyDescent="0.25">
      <c r="A251" s="118" t="s">
        <v>844</v>
      </c>
      <c r="B251" s="758"/>
      <c r="C251" s="760"/>
      <c r="D251" s="762"/>
      <c r="E251" s="760"/>
      <c r="F251" s="763"/>
      <c r="G251" s="763"/>
      <c r="H251" s="756"/>
      <c r="I251" s="422" t="str">
        <f>IF('Mapa final'!Y254="","",'Mapa final'!Y254)</f>
        <v/>
      </c>
      <c r="J251" s="422" t="str">
        <f>IF('Mapa final'!AA254="","",'Mapa final'!AA254)</f>
        <v/>
      </c>
      <c r="K251" s="422" t="str">
        <f t="shared" si="3"/>
        <v/>
      </c>
      <c r="L251" s="422" t="str">
        <f>IF('Mapa final'!AD254="","",'Mapa final'!AD254)</f>
        <v/>
      </c>
      <c r="M251" s="346" t="str">
        <f>IF('Mapa final'!P254="","",'Mapa final'!P254)</f>
        <v/>
      </c>
      <c r="N251" s="417"/>
      <c r="O251" s="417"/>
      <c r="P251" s="417"/>
      <c r="Q251" s="187"/>
    </row>
    <row r="252" spans="1:17" ht="43.5" customHeight="1" x14ac:dyDescent="0.25">
      <c r="A252" s="118" t="s">
        <v>845</v>
      </c>
      <c r="B252" s="758"/>
      <c r="C252" s="760"/>
      <c r="D252" s="762"/>
      <c r="E252" s="760"/>
      <c r="F252" s="763"/>
      <c r="G252" s="763"/>
      <c r="H252" s="756"/>
      <c r="I252" s="422" t="str">
        <f>IF('Mapa final'!Y255="","",'Mapa final'!Y255)</f>
        <v/>
      </c>
      <c r="J252" s="422" t="str">
        <f>IF('Mapa final'!AA255="","",'Mapa final'!AA255)</f>
        <v/>
      </c>
      <c r="K252" s="422" t="str">
        <f t="shared" si="3"/>
        <v/>
      </c>
      <c r="L252" s="422" t="str">
        <f>IF('Mapa final'!AD255="","",'Mapa final'!AD255)</f>
        <v/>
      </c>
      <c r="M252" s="346" t="str">
        <f>IF('Mapa final'!P255="","",'Mapa final'!P255)</f>
        <v/>
      </c>
      <c r="N252" s="417"/>
      <c r="O252" s="417"/>
      <c r="P252" s="417"/>
      <c r="Q252" s="187"/>
    </row>
    <row r="253" spans="1:17" ht="43.5" customHeight="1" x14ac:dyDescent="0.25">
      <c r="A253" s="118" t="s">
        <v>846</v>
      </c>
      <c r="B253" s="757"/>
      <c r="C253" s="759" t="str">
        <f>IF('Mapa final'!E256="","",'Mapa final'!E256)</f>
        <v/>
      </c>
      <c r="D253" s="761"/>
      <c r="E253" s="759" t="str">
        <f>IF('Mapa final'!D256="","",'Mapa final'!D256)</f>
        <v/>
      </c>
      <c r="F253" s="763" t="str">
        <f>IF('Mapa final'!H256="","",'Mapa final'!H256)</f>
        <v/>
      </c>
      <c r="G253" s="763" t="str">
        <f>IF('Mapa final'!L256="","",'Mapa final'!L256)</f>
        <v/>
      </c>
      <c r="H253" s="75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2" t="str">
        <f>IF('Mapa final'!Y256="","",'Mapa final'!Y256)</f>
        <v/>
      </c>
      <c r="J253" s="422" t="str">
        <f>IF('Mapa final'!AA256="","",'Mapa final'!AA256)</f>
        <v/>
      </c>
      <c r="K253" s="422" t="str">
        <f t="shared" si="3"/>
        <v/>
      </c>
      <c r="L253" s="422" t="str">
        <f>IF('Mapa final'!AD256="","",'Mapa final'!AD256)</f>
        <v/>
      </c>
      <c r="M253" s="346" t="str">
        <f>IF('Mapa final'!P256="","",'Mapa final'!P256)</f>
        <v/>
      </c>
      <c r="N253" s="417"/>
      <c r="O253" s="417"/>
      <c r="P253" s="417"/>
      <c r="Q253" s="187"/>
    </row>
    <row r="254" spans="1:17" ht="43.5" customHeight="1" x14ac:dyDescent="0.25">
      <c r="A254" s="118" t="s">
        <v>847</v>
      </c>
      <c r="B254" s="758"/>
      <c r="C254" s="760"/>
      <c r="D254" s="762"/>
      <c r="E254" s="760"/>
      <c r="F254" s="763"/>
      <c r="G254" s="763"/>
      <c r="H254" s="756"/>
      <c r="I254" s="422" t="str">
        <f>IF('Mapa final'!Y257="","",'Mapa final'!Y257)</f>
        <v/>
      </c>
      <c r="J254" s="422" t="str">
        <f>IF('Mapa final'!AA257="","",'Mapa final'!AA257)</f>
        <v/>
      </c>
      <c r="K254" s="422" t="str">
        <f t="shared" si="3"/>
        <v/>
      </c>
      <c r="L254" s="422" t="str">
        <f>IF('Mapa final'!AD257="","",'Mapa final'!AD257)</f>
        <v/>
      </c>
      <c r="M254" s="346" t="str">
        <f>IF('Mapa final'!P257="","",'Mapa final'!P257)</f>
        <v/>
      </c>
      <c r="N254" s="417"/>
      <c r="O254" s="417"/>
      <c r="P254" s="417"/>
      <c r="Q254" s="187"/>
    </row>
    <row r="255" spans="1:17" ht="43.5" customHeight="1" x14ac:dyDescent="0.25">
      <c r="A255" s="118" t="s">
        <v>848</v>
      </c>
      <c r="B255" s="758"/>
      <c r="C255" s="760"/>
      <c r="D255" s="762"/>
      <c r="E255" s="760"/>
      <c r="F255" s="763"/>
      <c r="G255" s="763"/>
      <c r="H255" s="756"/>
      <c r="I255" s="422" t="str">
        <f>IF('Mapa final'!Y258="","",'Mapa final'!Y258)</f>
        <v/>
      </c>
      <c r="J255" s="422" t="str">
        <f>IF('Mapa final'!AA258="","",'Mapa final'!AA258)</f>
        <v/>
      </c>
      <c r="K255" s="422" t="str">
        <f t="shared" si="3"/>
        <v/>
      </c>
      <c r="L255" s="422" t="str">
        <f>IF('Mapa final'!AD258="","",'Mapa final'!AD258)</f>
        <v/>
      </c>
      <c r="M255" s="346" t="str">
        <f>IF('Mapa final'!P258="","",'Mapa final'!P258)</f>
        <v/>
      </c>
      <c r="N255" s="417"/>
      <c r="O255" s="417"/>
      <c r="P255" s="417"/>
      <c r="Q255" s="187"/>
    </row>
    <row r="256" spans="1:17" ht="43.5" customHeight="1" x14ac:dyDescent="0.25">
      <c r="A256" s="118" t="s">
        <v>849</v>
      </c>
      <c r="B256" s="758"/>
      <c r="C256" s="760"/>
      <c r="D256" s="762"/>
      <c r="E256" s="760"/>
      <c r="F256" s="763"/>
      <c r="G256" s="763"/>
      <c r="H256" s="756"/>
      <c r="I256" s="422" t="str">
        <f>IF('Mapa final'!Y259="","",'Mapa final'!Y259)</f>
        <v/>
      </c>
      <c r="J256" s="422" t="str">
        <f>IF('Mapa final'!AA259="","",'Mapa final'!AA259)</f>
        <v/>
      </c>
      <c r="K256" s="422" t="str">
        <f t="shared" si="3"/>
        <v/>
      </c>
      <c r="L256" s="422" t="str">
        <f>IF('Mapa final'!AD259="","",'Mapa final'!AD259)</f>
        <v/>
      </c>
      <c r="M256" s="346" t="str">
        <f>IF('Mapa final'!P259="","",'Mapa final'!P259)</f>
        <v/>
      </c>
      <c r="N256" s="417"/>
      <c r="O256" s="417"/>
      <c r="P256" s="417"/>
      <c r="Q256" s="187"/>
    </row>
    <row r="257" spans="1:17" ht="43.5" customHeight="1" x14ac:dyDescent="0.25">
      <c r="A257" s="118" t="s">
        <v>850</v>
      </c>
      <c r="B257" s="758"/>
      <c r="C257" s="760"/>
      <c r="D257" s="762"/>
      <c r="E257" s="760"/>
      <c r="F257" s="763"/>
      <c r="G257" s="763"/>
      <c r="H257" s="756"/>
      <c r="I257" s="422" t="str">
        <f>IF('Mapa final'!Y260="","",'Mapa final'!Y260)</f>
        <v/>
      </c>
      <c r="J257" s="422" t="str">
        <f>IF('Mapa final'!AA260="","",'Mapa final'!AA260)</f>
        <v/>
      </c>
      <c r="K257" s="422" t="str">
        <f t="shared" si="3"/>
        <v/>
      </c>
      <c r="L257" s="422" t="str">
        <f>IF('Mapa final'!AD260="","",'Mapa final'!AD260)</f>
        <v/>
      </c>
      <c r="M257" s="346" t="str">
        <f>IF('Mapa final'!P260="","",'Mapa final'!P260)</f>
        <v/>
      </c>
      <c r="N257" s="417"/>
      <c r="O257" s="417"/>
      <c r="P257" s="417"/>
      <c r="Q257" s="187"/>
    </row>
    <row r="258" spans="1:17" ht="43.5" customHeight="1" x14ac:dyDescent="0.25">
      <c r="A258" s="118" t="s">
        <v>851</v>
      </c>
      <c r="B258" s="758"/>
      <c r="C258" s="760"/>
      <c r="D258" s="762"/>
      <c r="E258" s="760"/>
      <c r="F258" s="763"/>
      <c r="G258" s="763"/>
      <c r="H258" s="756"/>
      <c r="I258" s="422" t="str">
        <f>IF('Mapa final'!Y261="","",'Mapa final'!Y261)</f>
        <v/>
      </c>
      <c r="J258" s="422" t="str">
        <f>IF('Mapa final'!AA261="","",'Mapa final'!AA261)</f>
        <v/>
      </c>
      <c r="K258" s="422" t="str">
        <f t="shared" si="3"/>
        <v/>
      </c>
      <c r="L258" s="422" t="str">
        <f>IF('Mapa final'!AD261="","",'Mapa final'!AD261)</f>
        <v/>
      </c>
      <c r="M258" s="346" t="str">
        <f>IF('Mapa final'!P261="","",'Mapa final'!P261)</f>
        <v/>
      </c>
      <c r="N258" s="417"/>
      <c r="O258" s="417"/>
      <c r="P258" s="417"/>
      <c r="Q258" s="187"/>
    </row>
    <row r="259" spans="1:17" ht="43.5" customHeight="1" x14ac:dyDescent="0.25">
      <c r="A259" s="118" t="s">
        <v>852</v>
      </c>
      <c r="B259" s="757"/>
      <c r="C259" s="759" t="str">
        <f>IF('Mapa final'!E262="","",'Mapa final'!E262)</f>
        <v/>
      </c>
      <c r="D259" s="761"/>
      <c r="E259" s="759" t="str">
        <f>IF('Mapa final'!D262="","",'Mapa final'!D262)</f>
        <v/>
      </c>
      <c r="F259" s="763" t="str">
        <f>IF('Mapa final'!H262="","",'Mapa final'!H262)</f>
        <v/>
      </c>
      <c r="G259" s="763" t="str">
        <f>IF('Mapa final'!L262="","",'Mapa final'!L262)</f>
        <v/>
      </c>
      <c r="H259" s="75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2" t="str">
        <f>IF('Mapa final'!Y262="","",'Mapa final'!Y262)</f>
        <v/>
      </c>
      <c r="J259" s="422" t="str">
        <f>IF('Mapa final'!AA262="","",'Mapa final'!AA262)</f>
        <v/>
      </c>
      <c r="K259" s="422" t="str">
        <f t="shared" si="3"/>
        <v/>
      </c>
      <c r="L259" s="422" t="str">
        <f>IF('Mapa final'!AD262="","",'Mapa final'!AD262)</f>
        <v/>
      </c>
      <c r="M259" s="346" t="str">
        <f>IF('Mapa final'!P262="","",'Mapa final'!P262)</f>
        <v/>
      </c>
      <c r="N259" s="417"/>
      <c r="O259" s="417"/>
      <c r="P259" s="417"/>
      <c r="Q259" s="187"/>
    </row>
    <row r="260" spans="1:17" ht="43.5" customHeight="1" x14ac:dyDescent="0.25">
      <c r="A260" s="118" t="s">
        <v>853</v>
      </c>
      <c r="B260" s="758"/>
      <c r="C260" s="760"/>
      <c r="D260" s="762"/>
      <c r="E260" s="760"/>
      <c r="F260" s="763"/>
      <c r="G260" s="763"/>
      <c r="H260" s="756"/>
      <c r="I260" s="422" t="str">
        <f>IF('Mapa final'!Y263="","",'Mapa final'!Y263)</f>
        <v/>
      </c>
      <c r="J260" s="422" t="str">
        <f>IF('Mapa final'!AA263="","",'Mapa final'!AA263)</f>
        <v/>
      </c>
      <c r="K260" s="422" t="str">
        <f t="shared" si="3"/>
        <v/>
      </c>
      <c r="L260" s="422" t="str">
        <f>IF('Mapa final'!AD263="","",'Mapa final'!AD263)</f>
        <v/>
      </c>
      <c r="M260" s="346" t="str">
        <f>IF('Mapa final'!P263="","",'Mapa final'!P263)</f>
        <v/>
      </c>
      <c r="N260" s="417"/>
      <c r="O260" s="417"/>
      <c r="P260" s="417"/>
      <c r="Q260" s="187"/>
    </row>
    <row r="261" spans="1:17" ht="43.5" customHeight="1" x14ac:dyDescent="0.25">
      <c r="A261" s="118" t="s">
        <v>854</v>
      </c>
      <c r="B261" s="758"/>
      <c r="C261" s="760"/>
      <c r="D261" s="762"/>
      <c r="E261" s="760"/>
      <c r="F261" s="763"/>
      <c r="G261" s="763"/>
      <c r="H261" s="756"/>
      <c r="I261" s="422" t="str">
        <f>IF('Mapa final'!Y264="","",'Mapa final'!Y264)</f>
        <v/>
      </c>
      <c r="J261" s="422" t="str">
        <f>IF('Mapa final'!AA264="","",'Mapa final'!AA264)</f>
        <v/>
      </c>
      <c r="K261" s="422" t="str">
        <f t="shared" si="3"/>
        <v/>
      </c>
      <c r="L261" s="422" t="str">
        <f>IF('Mapa final'!AD264="","",'Mapa final'!AD264)</f>
        <v/>
      </c>
      <c r="M261" s="346" t="str">
        <f>IF('Mapa final'!P264="","",'Mapa final'!P264)</f>
        <v/>
      </c>
      <c r="N261" s="417"/>
      <c r="O261" s="417"/>
      <c r="P261" s="417"/>
      <c r="Q261" s="187"/>
    </row>
    <row r="262" spans="1:17" ht="43.5" customHeight="1" x14ac:dyDescent="0.25">
      <c r="A262" s="118" t="s">
        <v>855</v>
      </c>
      <c r="B262" s="758"/>
      <c r="C262" s="760"/>
      <c r="D262" s="762"/>
      <c r="E262" s="760"/>
      <c r="F262" s="763"/>
      <c r="G262" s="763"/>
      <c r="H262" s="756"/>
      <c r="I262" s="422" t="str">
        <f>IF('Mapa final'!Y265="","",'Mapa final'!Y265)</f>
        <v/>
      </c>
      <c r="J262" s="422" t="str">
        <f>IF('Mapa final'!AA265="","",'Mapa final'!AA265)</f>
        <v/>
      </c>
      <c r="K262" s="422" t="str">
        <f t="shared" si="3"/>
        <v/>
      </c>
      <c r="L262" s="422" t="str">
        <f>IF('Mapa final'!AD265="","",'Mapa final'!AD265)</f>
        <v/>
      </c>
      <c r="M262" s="346" t="str">
        <f>IF('Mapa final'!P265="","",'Mapa final'!P265)</f>
        <v/>
      </c>
      <c r="N262" s="417"/>
      <c r="O262" s="417"/>
      <c r="P262" s="417"/>
      <c r="Q262" s="187"/>
    </row>
    <row r="263" spans="1:17" ht="43.5" customHeight="1" x14ac:dyDescent="0.25">
      <c r="A263" s="118" t="s">
        <v>856</v>
      </c>
      <c r="B263" s="758"/>
      <c r="C263" s="760"/>
      <c r="D263" s="762"/>
      <c r="E263" s="760"/>
      <c r="F263" s="763"/>
      <c r="G263" s="763"/>
      <c r="H263" s="756"/>
      <c r="I263" s="422" t="str">
        <f>IF('Mapa final'!Y266="","",'Mapa final'!Y266)</f>
        <v/>
      </c>
      <c r="J263" s="422" t="str">
        <f>IF('Mapa final'!AA266="","",'Mapa final'!AA266)</f>
        <v/>
      </c>
      <c r="K263" s="422" t="str">
        <f t="shared" si="3"/>
        <v/>
      </c>
      <c r="L263" s="422" t="str">
        <f>IF('Mapa final'!AD266="","",'Mapa final'!AD266)</f>
        <v/>
      </c>
      <c r="M263" s="346" t="str">
        <f>IF('Mapa final'!P266="","",'Mapa final'!P266)</f>
        <v/>
      </c>
      <c r="N263" s="417"/>
      <c r="O263" s="417"/>
      <c r="P263" s="417"/>
      <c r="Q263" s="187"/>
    </row>
    <row r="264" spans="1:17" ht="43.5" customHeight="1" x14ac:dyDescent="0.25">
      <c r="A264" s="118" t="s">
        <v>857</v>
      </c>
      <c r="B264" s="758"/>
      <c r="C264" s="760"/>
      <c r="D264" s="762"/>
      <c r="E264" s="760"/>
      <c r="F264" s="763"/>
      <c r="G264" s="763"/>
      <c r="H264" s="756"/>
      <c r="I264" s="422" t="str">
        <f>IF('Mapa final'!Y267="","",'Mapa final'!Y267)</f>
        <v/>
      </c>
      <c r="J264" s="422" t="str">
        <f>IF('Mapa final'!AA267="","",'Mapa final'!AA267)</f>
        <v/>
      </c>
      <c r="K264" s="42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2" t="str">
        <f>IF('Mapa final'!AD267="","",'Mapa final'!AD267)</f>
        <v/>
      </c>
      <c r="M264" s="346" t="str">
        <f>IF('Mapa final'!P267="","",'Mapa final'!P267)</f>
        <v/>
      </c>
      <c r="N264" s="417"/>
      <c r="O264" s="417"/>
      <c r="P264" s="417"/>
      <c r="Q264" s="187"/>
    </row>
    <row r="265" spans="1:17" ht="43.5" customHeight="1" x14ac:dyDescent="0.25">
      <c r="A265" s="118" t="s">
        <v>858</v>
      </c>
      <c r="B265" s="757"/>
      <c r="C265" s="759" t="str">
        <f>IF('Mapa final'!E268="","",'Mapa final'!E268)</f>
        <v/>
      </c>
      <c r="D265" s="761"/>
      <c r="E265" s="759" t="str">
        <f>IF('Mapa final'!D268="","",'Mapa final'!D268)</f>
        <v/>
      </c>
      <c r="F265" s="763" t="str">
        <f>IF('Mapa final'!H268="","",'Mapa final'!H268)</f>
        <v/>
      </c>
      <c r="G265" s="763" t="str">
        <f>IF('Mapa final'!L268="","",'Mapa final'!L268)</f>
        <v/>
      </c>
      <c r="H265" s="75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2" t="str">
        <f>IF('Mapa final'!Y268="","",'Mapa final'!Y268)</f>
        <v/>
      </c>
      <c r="J265" s="422" t="str">
        <f>IF('Mapa final'!AA268="","",'Mapa final'!AA268)</f>
        <v/>
      </c>
      <c r="K265" s="422" t="str">
        <f t="shared" si="4"/>
        <v/>
      </c>
      <c r="L265" s="422" t="str">
        <f>IF('Mapa final'!AD268="","",'Mapa final'!AD268)</f>
        <v/>
      </c>
      <c r="M265" s="346" t="str">
        <f>IF('Mapa final'!P268="","",'Mapa final'!P268)</f>
        <v/>
      </c>
      <c r="N265" s="417"/>
      <c r="O265" s="417"/>
      <c r="P265" s="417"/>
      <c r="Q265" s="187"/>
    </row>
    <row r="266" spans="1:17" ht="43.5" customHeight="1" x14ac:dyDescent="0.25">
      <c r="A266" s="118" t="s">
        <v>859</v>
      </c>
      <c r="B266" s="758"/>
      <c r="C266" s="760"/>
      <c r="D266" s="762"/>
      <c r="E266" s="760"/>
      <c r="F266" s="763"/>
      <c r="G266" s="763"/>
      <c r="H266" s="756"/>
      <c r="I266" s="422" t="str">
        <f>IF('Mapa final'!Y269="","",'Mapa final'!Y269)</f>
        <v/>
      </c>
      <c r="J266" s="422" t="str">
        <f>IF('Mapa final'!AA269="","",'Mapa final'!AA269)</f>
        <v/>
      </c>
      <c r="K266" s="422" t="str">
        <f t="shared" si="4"/>
        <v/>
      </c>
      <c r="L266" s="422" t="str">
        <f>IF('Mapa final'!AD269="","",'Mapa final'!AD269)</f>
        <v/>
      </c>
      <c r="M266" s="346" t="str">
        <f>IF('Mapa final'!P269="","",'Mapa final'!P269)</f>
        <v/>
      </c>
      <c r="N266" s="417"/>
      <c r="O266" s="417"/>
      <c r="P266" s="417"/>
      <c r="Q266" s="187"/>
    </row>
    <row r="267" spans="1:17" ht="43.5" customHeight="1" x14ac:dyDescent="0.25">
      <c r="A267" s="118" t="s">
        <v>860</v>
      </c>
      <c r="B267" s="758"/>
      <c r="C267" s="760"/>
      <c r="D267" s="762"/>
      <c r="E267" s="760"/>
      <c r="F267" s="763"/>
      <c r="G267" s="763"/>
      <c r="H267" s="756"/>
      <c r="I267" s="422" t="str">
        <f>IF('Mapa final'!Y270="","",'Mapa final'!Y270)</f>
        <v/>
      </c>
      <c r="J267" s="422" t="str">
        <f>IF('Mapa final'!AA270="","",'Mapa final'!AA270)</f>
        <v/>
      </c>
      <c r="K267" s="422" t="str">
        <f t="shared" si="4"/>
        <v/>
      </c>
      <c r="L267" s="422" t="str">
        <f>IF('Mapa final'!AD270="","",'Mapa final'!AD270)</f>
        <v/>
      </c>
      <c r="M267" s="346" t="str">
        <f>IF('Mapa final'!P270="","",'Mapa final'!P270)</f>
        <v/>
      </c>
      <c r="N267" s="417"/>
      <c r="O267" s="417"/>
      <c r="P267" s="417"/>
      <c r="Q267" s="187"/>
    </row>
    <row r="268" spans="1:17" ht="43.5" customHeight="1" x14ac:dyDescent="0.25">
      <c r="A268" s="118" t="s">
        <v>861</v>
      </c>
      <c r="B268" s="758"/>
      <c r="C268" s="760"/>
      <c r="D268" s="762"/>
      <c r="E268" s="760"/>
      <c r="F268" s="763"/>
      <c r="G268" s="763"/>
      <c r="H268" s="756"/>
      <c r="I268" s="422" t="str">
        <f>IF('Mapa final'!Y271="","",'Mapa final'!Y271)</f>
        <v/>
      </c>
      <c r="J268" s="422" t="str">
        <f>IF('Mapa final'!AA271="","",'Mapa final'!AA271)</f>
        <v/>
      </c>
      <c r="K268" s="422" t="str">
        <f t="shared" si="4"/>
        <v/>
      </c>
      <c r="L268" s="422" t="str">
        <f>IF('Mapa final'!AD271="","",'Mapa final'!AD271)</f>
        <v/>
      </c>
      <c r="M268" s="346" t="str">
        <f>IF('Mapa final'!P271="","",'Mapa final'!P271)</f>
        <v/>
      </c>
      <c r="N268" s="417"/>
      <c r="O268" s="417"/>
      <c r="P268" s="417"/>
      <c r="Q268" s="187"/>
    </row>
    <row r="269" spans="1:17" ht="43.5" customHeight="1" x14ac:dyDescent="0.25">
      <c r="A269" s="118" t="s">
        <v>862</v>
      </c>
      <c r="B269" s="758"/>
      <c r="C269" s="760"/>
      <c r="D269" s="762"/>
      <c r="E269" s="760"/>
      <c r="F269" s="763"/>
      <c r="G269" s="763"/>
      <c r="H269" s="756"/>
      <c r="I269" s="422" t="str">
        <f>IF('Mapa final'!Y272="","",'Mapa final'!Y272)</f>
        <v/>
      </c>
      <c r="J269" s="422" t="str">
        <f>IF('Mapa final'!AA272="","",'Mapa final'!AA272)</f>
        <v/>
      </c>
      <c r="K269" s="422" t="str">
        <f t="shared" si="4"/>
        <v/>
      </c>
      <c r="L269" s="422" t="str">
        <f>IF('Mapa final'!AD272="","",'Mapa final'!AD272)</f>
        <v/>
      </c>
      <c r="M269" s="346" t="str">
        <f>IF('Mapa final'!P272="","",'Mapa final'!P272)</f>
        <v/>
      </c>
      <c r="N269" s="417"/>
      <c r="O269" s="417"/>
      <c r="P269" s="417"/>
      <c r="Q269" s="187"/>
    </row>
    <row r="270" spans="1:17" ht="43.5" customHeight="1" x14ac:dyDescent="0.25">
      <c r="A270" s="118" t="s">
        <v>863</v>
      </c>
      <c r="B270" s="758"/>
      <c r="C270" s="760"/>
      <c r="D270" s="762"/>
      <c r="E270" s="760"/>
      <c r="F270" s="763"/>
      <c r="G270" s="763"/>
      <c r="H270" s="756"/>
      <c r="I270" s="422" t="str">
        <f>IF('Mapa final'!Y273="","",'Mapa final'!Y273)</f>
        <v/>
      </c>
      <c r="J270" s="422" t="str">
        <f>IF('Mapa final'!AA273="","",'Mapa final'!AA273)</f>
        <v/>
      </c>
      <c r="K270" s="422" t="str">
        <f t="shared" si="4"/>
        <v/>
      </c>
      <c r="L270" s="422" t="str">
        <f>IF('Mapa final'!AD273="","",'Mapa final'!AD273)</f>
        <v/>
      </c>
      <c r="M270" s="346" t="str">
        <f>IF('Mapa final'!P273="","",'Mapa final'!P273)</f>
        <v/>
      </c>
      <c r="N270" s="417"/>
      <c r="O270" s="417"/>
      <c r="P270" s="417"/>
      <c r="Q270" s="187"/>
    </row>
    <row r="271" spans="1:17" ht="43.5" customHeight="1" x14ac:dyDescent="0.25">
      <c r="A271" s="118" t="s">
        <v>864</v>
      </c>
      <c r="B271" s="757"/>
      <c r="C271" s="759" t="str">
        <f>IF('Mapa final'!E274="","",'Mapa final'!E274)</f>
        <v/>
      </c>
      <c r="D271" s="761"/>
      <c r="E271" s="759" t="str">
        <f>IF('Mapa final'!D274="","",'Mapa final'!D274)</f>
        <v/>
      </c>
      <c r="F271" s="763" t="str">
        <f>IF('Mapa final'!H274="","",'Mapa final'!H274)</f>
        <v/>
      </c>
      <c r="G271" s="763" t="str">
        <f>IF('Mapa final'!L274="","",'Mapa final'!L274)</f>
        <v/>
      </c>
      <c r="H271" s="75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2" t="str">
        <f>IF('Mapa final'!Y274="","",'Mapa final'!Y274)</f>
        <v/>
      </c>
      <c r="J271" s="422" t="str">
        <f>IF('Mapa final'!AA274="","",'Mapa final'!AA274)</f>
        <v/>
      </c>
      <c r="K271" s="422" t="str">
        <f t="shared" si="4"/>
        <v/>
      </c>
      <c r="L271" s="422" t="str">
        <f>IF('Mapa final'!AD274="","",'Mapa final'!AD274)</f>
        <v/>
      </c>
      <c r="M271" s="346" t="str">
        <f>IF('Mapa final'!P274="","",'Mapa final'!P274)</f>
        <v/>
      </c>
      <c r="N271" s="417"/>
      <c r="O271" s="417"/>
      <c r="P271" s="417"/>
      <c r="Q271" s="187"/>
    </row>
    <row r="272" spans="1:17" ht="43.5" customHeight="1" x14ac:dyDescent="0.25">
      <c r="A272" s="118" t="s">
        <v>865</v>
      </c>
      <c r="B272" s="758"/>
      <c r="C272" s="760"/>
      <c r="D272" s="762"/>
      <c r="E272" s="760"/>
      <c r="F272" s="763"/>
      <c r="G272" s="763"/>
      <c r="H272" s="756"/>
      <c r="I272" s="422" t="str">
        <f>IF('Mapa final'!Y275="","",'Mapa final'!Y275)</f>
        <v/>
      </c>
      <c r="J272" s="422" t="str">
        <f>IF('Mapa final'!AA275="","",'Mapa final'!AA275)</f>
        <v/>
      </c>
      <c r="K272" s="422" t="str">
        <f t="shared" si="4"/>
        <v/>
      </c>
      <c r="L272" s="422" t="str">
        <f>IF('Mapa final'!AD275="","",'Mapa final'!AD275)</f>
        <v/>
      </c>
      <c r="M272" s="346" t="str">
        <f>IF('Mapa final'!P275="","",'Mapa final'!P275)</f>
        <v/>
      </c>
      <c r="N272" s="417"/>
      <c r="O272" s="417"/>
      <c r="P272" s="417"/>
      <c r="Q272" s="187"/>
    </row>
    <row r="273" spans="1:17" ht="43.5" customHeight="1" x14ac:dyDescent="0.25">
      <c r="A273" s="118" t="s">
        <v>866</v>
      </c>
      <c r="B273" s="758"/>
      <c r="C273" s="760"/>
      <c r="D273" s="762"/>
      <c r="E273" s="760"/>
      <c r="F273" s="763"/>
      <c r="G273" s="763"/>
      <c r="H273" s="756"/>
      <c r="I273" s="422" t="str">
        <f>IF('Mapa final'!Y276="","",'Mapa final'!Y276)</f>
        <v/>
      </c>
      <c r="J273" s="422" t="str">
        <f>IF('Mapa final'!AA276="","",'Mapa final'!AA276)</f>
        <v/>
      </c>
      <c r="K273" s="422" t="str">
        <f t="shared" si="4"/>
        <v/>
      </c>
      <c r="L273" s="422" t="str">
        <f>IF('Mapa final'!AD276="","",'Mapa final'!AD276)</f>
        <v/>
      </c>
      <c r="M273" s="346" t="str">
        <f>IF('Mapa final'!P276="","",'Mapa final'!P276)</f>
        <v/>
      </c>
      <c r="N273" s="417"/>
      <c r="O273" s="417"/>
      <c r="P273" s="417"/>
      <c r="Q273" s="187"/>
    </row>
    <row r="274" spans="1:17" ht="43.5" customHeight="1" x14ac:dyDescent="0.25">
      <c r="A274" s="118" t="s">
        <v>867</v>
      </c>
      <c r="B274" s="758"/>
      <c r="C274" s="760"/>
      <c r="D274" s="762"/>
      <c r="E274" s="760"/>
      <c r="F274" s="763"/>
      <c r="G274" s="763"/>
      <c r="H274" s="756"/>
      <c r="I274" s="422" t="str">
        <f>IF('Mapa final'!Y277="","",'Mapa final'!Y277)</f>
        <v/>
      </c>
      <c r="J274" s="422" t="str">
        <f>IF('Mapa final'!AA277="","",'Mapa final'!AA277)</f>
        <v/>
      </c>
      <c r="K274" s="422" t="str">
        <f t="shared" si="4"/>
        <v/>
      </c>
      <c r="L274" s="422" t="str">
        <f>IF('Mapa final'!AD277="","",'Mapa final'!AD277)</f>
        <v/>
      </c>
      <c r="M274" s="346" t="str">
        <f>IF('Mapa final'!P277="","",'Mapa final'!P277)</f>
        <v/>
      </c>
      <c r="N274" s="417"/>
      <c r="O274" s="417"/>
      <c r="P274" s="417"/>
      <c r="Q274" s="187"/>
    </row>
    <row r="275" spans="1:17" ht="43.5" customHeight="1" x14ac:dyDescent="0.25">
      <c r="A275" s="118" t="s">
        <v>868</v>
      </c>
      <c r="B275" s="758"/>
      <c r="C275" s="760"/>
      <c r="D275" s="762"/>
      <c r="E275" s="760"/>
      <c r="F275" s="763"/>
      <c r="G275" s="763"/>
      <c r="H275" s="756"/>
      <c r="I275" s="422" t="str">
        <f>IF('Mapa final'!Y278="","",'Mapa final'!Y278)</f>
        <v/>
      </c>
      <c r="J275" s="422" t="str">
        <f>IF('Mapa final'!AA278="","",'Mapa final'!AA278)</f>
        <v/>
      </c>
      <c r="K275" s="422" t="str">
        <f t="shared" si="4"/>
        <v/>
      </c>
      <c r="L275" s="422" t="str">
        <f>IF('Mapa final'!AD278="","",'Mapa final'!AD278)</f>
        <v/>
      </c>
      <c r="M275" s="346" t="str">
        <f>IF('Mapa final'!P278="","",'Mapa final'!P278)</f>
        <v/>
      </c>
      <c r="N275" s="417"/>
      <c r="O275" s="417"/>
      <c r="P275" s="417"/>
      <c r="Q275" s="187"/>
    </row>
    <row r="276" spans="1:17" ht="43.5" customHeight="1" x14ac:dyDescent="0.25">
      <c r="A276" s="118" t="s">
        <v>869</v>
      </c>
      <c r="B276" s="758"/>
      <c r="C276" s="760"/>
      <c r="D276" s="762"/>
      <c r="E276" s="760"/>
      <c r="F276" s="763"/>
      <c r="G276" s="763"/>
      <c r="H276" s="756"/>
      <c r="I276" s="422" t="str">
        <f>IF('Mapa final'!Y279="","",'Mapa final'!Y279)</f>
        <v/>
      </c>
      <c r="J276" s="422" t="str">
        <f>IF('Mapa final'!AA279="","",'Mapa final'!AA279)</f>
        <v/>
      </c>
      <c r="K276" s="422" t="str">
        <f t="shared" si="4"/>
        <v/>
      </c>
      <c r="L276" s="422" t="str">
        <f>IF('Mapa final'!AD279="","",'Mapa final'!AD279)</f>
        <v/>
      </c>
      <c r="M276" s="346" t="str">
        <f>IF('Mapa final'!P279="","",'Mapa final'!P279)</f>
        <v/>
      </c>
      <c r="N276" s="417"/>
      <c r="O276" s="417"/>
      <c r="P276" s="417"/>
      <c r="Q276" s="187"/>
    </row>
    <row r="277" spans="1:17" ht="43.5" customHeight="1" x14ac:dyDescent="0.25">
      <c r="A277" s="118" t="s">
        <v>870</v>
      </c>
      <c r="B277" s="757"/>
      <c r="C277" s="759" t="str">
        <f>IF('Mapa final'!E280="","",'Mapa final'!E280)</f>
        <v/>
      </c>
      <c r="D277" s="761"/>
      <c r="E277" s="759" t="str">
        <f>IF('Mapa final'!D280="","",'Mapa final'!D280)</f>
        <v/>
      </c>
      <c r="F277" s="763" t="str">
        <f>IF('Mapa final'!H280="","",'Mapa final'!H280)</f>
        <v/>
      </c>
      <c r="G277" s="763" t="str">
        <f>IF('Mapa final'!L280="","",'Mapa final'!L280)</f>
        <v/>
      </c>
      <c r="H277" s="75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2" t="str">
        <f>IF('Mapa final'!Y280="","",'Mapa final'!Y280)</f>
        <v/>
      </c>
      <c r="J277" s="422" t="str">
        <f>IF('Mapa final'!AA280="","",'Mapa final'!AA280)</f>
        <v/>
      </c>
      <c r="K277" s="422" t="str">
        <f t="shared" si="4"/>
        <v/>
      </c>
      <c r="L277" s="422" t="str">
        <f>IF('Mapa final'!AD280="","",'Mapa final'!AD280)</f>
        <v/>
      </c>
      <c r="M277" s="346" t="str">
        <f>IF('Mapa final'!P280="","",'Mapa final'!P280)</f>
        <v/>
      </c>
      <c r="N277" s="417"/>
      <c r="O277" s="417"/>
      <c r="P277" s="417"/>
      <c r="Q277" s="187"/>
    </row>
    <row r="278" spans="1:17" ht="43.5" customHeight="1" x14ac:dyDescent="0.25">
      <c r="A278" s="118" t="s">
        <v>871</v>
      </c>
      <c r="B278" s="758"/>
      <c r="C278" s="760"/>
      <c r="D278" s="762"/>
      <c r="E278" s="760"/>
      <c r="F278" s="763"/>
      <c r="G278" s="763"/>
      <c r="H278" s="756"/>
      <c r="I278" s="422" t="str">
        <f>IF('Mapa final'!Y281="","",'Mapa final'!Y281)</f>
        <v/>
      </c>
      <c r="J278" s="422" t="str">
        <f>IF('Mapa final'!AA281="","",'Mapa final'!AA281)</f>
        <v/>
      </c>
      <c r="K278" s="422" t="str">
        <f t="shared" si="4"/>
        <v/>
      </c>
      <c r="L278" s="422" t="str">
        <f>IF('Mapa final'!AD281="","",'Mapa final'!AD281)</f>
        <v/>
      </c>
      <c r="M278" s="346" t="str">
        <f>IF('Mapa final'!P281="","",'Mapa final'!P281)</f>
        <v/>
      </c>
      <c r="N278" s="417"/>
      <c r="O278" s="417"/>
      <c r="P278" s="417"/>
      <c r="Q278" s="187"/>
    </row>
    <row r="279" spans="1:17" ht="43.5" customHeight="1" x14ac:dyDescent="0.25">
      <c r="A279" s="118" t="s">
        <v>872</v>
      </c>
      <c r="B279" s="758"/>
      <c r="C279" s="760"/>
      <c r="D279" s="762"/>
      <c r="E279" s="760"/>
      <c r="F279" s="763"/>
      <c r="G279" s="763"/>
      <c r="H279" s="756"/>
      <c r="I279" s="422" t="str">
        <f>IF('Mapa final'!Y282="","",'Mapa final'!Y282)</f>
        <v/>
      </c>
      <c r="J279" s="422" t="str">
        <f>IF('Mapa final'!AA282="","",'Mapa final'!AA282)</f>
        <v/>
      </c>
      <c r="K279" s="422" t="str">
        <f t="shared" si="4"/>
        <v/>
      </c>
      <c r="L279" s="422" t="str">
        <f>IF('Mapa final'!AD282="","",'Mapa final'!AD282)</f>
        <v/>
      </c>
      <c r="M279" s="346" t="str">
        <f>IF('Mapa final'!P282="","",'Mapa final'!P282)</f>
        <v/>
      </c>
      <c r="N279" s="417"/>
      <c r="O279" s="417"/>
      <c r="P279" s="417"/>
      <c r="Q279" s="187"/>
    </row>
    <row r="280" spans="1:17" ht="43.5" customHeight="1" x14ac:dyDescent="0.25">
      <c r="A280" s="118" t="s">
        <v>873</v>
      </c>
      <c r="B280" s="758"/>
      <c r="C280" s="760"/>
      <c r="D280" s="762"/>
      <c r="E280" s="760"/>
      <c r="F280" s="763"/>
      <c r="G280" s="763"/>
      <c r="H280" s="756"/>
      <c r="I280" s="422" t="str">
        <f>IF('Mapa final'!Y283="","",'Mapa final'!Y283)</f>
        <v/>
      </c>
      <c r="J280" s="422" t="str">
        <f>IF('Mapa final'!AA283="","",'Mapa final'!AA283)</f>
        <v/>
      </c>
      <c r="K280" s="422" t="str">
        <f t="shared" si="4"/>
        <v/>
      </c>
      <c r="L280" s="422" t="str">
        <f>IF('Mapa final'!AD283="","",'Mapa final'!AD283)</f>
        <v/>
      </c>
      <c r="M280" s="346" t="str">
        <f>IF('Mapa final'!P283="","",'Mapa final'!P283)</f>
        <v/>
      </c>
      <c r="N280" s="417"/>
      <c r="O280" s="417"/>
      <c r="P280" s="417"/>
      <c r="Q280" s="187"/>
    </row>
    <row r="281" spans="1:17" ht="43.5" customHeight="1" x14ac:dyDescent="0.25">
      <c r="A281" s="118" t="s">
        <v>874</v>
      </c>
      <c r="B281" s="758"/>
      <c r="C281" s="760"/>
      <c r="D281" s="762"/>
      <c r="E281" s="760"/>
      <c r="F281" s="763"/>
      <c r="G281" s="763"/>
      <c r="H281" s="756"/>
      <c r="I281" s="422" t="str">
        <f>IF('Mapa final'!Y284="","",'Mapa final'!Y284)</f>
        <v/>
      </c>
      <c r="J281" s="422" t="str">
        <f>IF('Mapa final'!AA284="","",'Mapa final'!AA284)</f>
        <v/>
      </c>
      <c r="K281" s="422" t="str">
        <f t="shared" si="4"/>
        <v/>
      </c>
      <c r="L281" s="422" t="str">
        <f>IF('Mapa final'!AD284="","",'Mapa final'!AD284)</f>
        <v/>
      </c>
      <c r="M281" s="346" t="str">
        <f>IF('Mapa final'!P284="","",'Mapa final'!P284)</f>
        <v/>
      </c>
      <c r="N281" s="417"/>
      <c r="O281" s="417"/>
      <c r="P281" s="417"/>
      <c r="Q281" s="187"/>
    </row>
    <row r="282" spans="1:17" ht="43.5" customHeight="1" x14ac:dyDescent="0.25">
      <c r="A282" s="118" t="s">
        <v>875</v>
      </c>
      <c r="B282" s="758"/>
      <c r="C282" s="760"/>
      <c r="D282" s="762"/>
      <c r="E282" s="760"/>
      <c r="F282" s="763"/>
      <c r="G282" s="763"/>
      <c r="H282" s="756"/>
      <c r="I282" s="422" t="str">
        <f>IF('Mapa final'!Y285="","",'Mapa final'!Y285)</f>
        <v/>
      </c>
      <c r="J282" s="422" t="str">
        <f>IF('Mapa final'!AA285="","",'Mapa final'!AA285)</f>
        <v/>
      </c>
      <c r="K282" s="422" t="str">
        <f t="shared" si="4"/>
        <v/>
      </c>
      <c r="L282" s="422" t="str">
        <f>IF('Mapa final'!AD285="","",'Mapa final'!AD285)</f>
        <v/>
      </c>
      <c r="M282" s="346" t="str">
        <f>IF('Mapa final'!P285="","",'Mapa final'!P285)</f>
        <v/>
      </c>
      <c r="N282" s="417"/>
      <c r="O282" s="417"/>
      <c r="P282" s="417"/>
      <c r="Q282" s="187"/>
    </row>
    <row r="283" spans="1:17" ht="43.5" customHeight="1" x14ac:dyDescent="0.25">
      <c r="A283" s="118" t="s">
        <v>876</v>
      </c>
      <c r="B283" s="757"/>
      <c r="C283" s="759" t="str">
        <f>IF('Mapa final'!E286="","",'Mapa final'!E286)</f>
        <v/>
      </c>
      <c r="D283" s="761"/>
      <c r="E283" s="759" t="str">
        <f>IF('Mapa final'!D286="","",'Mapa final'!D286)</f>
        <v/>
      </c>
      <c r="F283" s="763" t="str">
        <f>IF('Mapa final'!H286="","",'Mapa final'!H286)</f>
        <v/>
      </c>
      <c r="G283" s="763" t="str">
        <f>IF('Mapa final'!L286="","",'Mapa final'!L286)</f>
        <v/>
      </c>
      <c r="H283" s="75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2" t="str">
        <f>IF('Mapa final'!Y286="","",'Mapa final'!Y286)</f>
        <v/>
      </c>
      <c r="J283" s="422" t="str">
        <f>IF('Mapa final'!AA286="","",'Mapa final'!AA286)</f>
        <v/>
      </c>
      <c r="K283" s="422" t="str">
        <f t="shared" si="4"/>
        <v/>
      </c>
      <c r="L283" s="422" t="str">
        <f>IF('Mapa final'!AD286="","",'Mapa final'!AD286)</f>
        <v/>
      </c>
      <c r="M283" s="346" t="str">
        <f>IF('Mapa final'!P286="","",'Mapa final'!P286)</f>
        <v/>
      </c>
      <c r="N283" s="417"/>
      <c r="O283" s="417"/>
      <c r="P283" s="417"/>
      <c r="Q283" s="187"/>
    </row>
    <row r="284" spans="1:17" ht="43.5" customHeight="1" x14ac:dyDescent="0.25">
      <c r="A284" s="118" t="s">
        <v>877</v>
      </c>
      <c r="B284" s="758"/>
      <c r="C284" s="760"/>
      <c r="D284" s="762"/>
      <c r="E284" s="760"/>
      <c r="F284" s="763"/>
      <c r="G284" s="763"/>
      <c r="H284" s="756"/>
      <c r="I284" s="422" t="str">
        <f>IF('Mapa final'!Y287="","",'Mapa final'!Y287)</f>
        <v/>
      </c>
      <c r="J284" s="422" t="str">
        <f>IF('Mapa final'!AA287="","",'Mapa final'!AA287)</f>
        <v/>
      </c>
      <c r="K284" s="422" t="str">
        <f t="shared" si="4"/>
        <v/>
      </c>
      <c r="L284" s="422" t="str">
        <f>IF('Mapa final'!AD287="","",'Mapa final'!AD287)</f>
        <v/>
      </c>
      <c r="M284" s="346" t="str">
        <f>IF('Mapa final'!P287="","",'Mapa final'!P287)</f>
        <v/>
      </c>
      <c r="N284" s="417"/>
      <c r="O284" s="417"/>
      <c r="P284" s="417"/>
      <c r="Q284" s="187"/>
    </row>
    <row r="285" spans="1:17" ht="43.5" customHeight="1" x14ac:dyDescent="0.25">
      <c r="A285" s="118" t="s">
        <v>878</v>
      </c>
      <c r="B285" s="758"/>
      <c r="C285" s="760"/>
      <c r="D285" s="762"/>
      <c r="E285" s="760"/>
      <c r="F285" s="763"/>
      <c r="G285" s="763"/>
      <c r="H285" s="756"/>
      <c r="I285" s="422" t="str">
        <f>IF('Mapa final'!Y288="","",'Mapa final'!Y288)</f>
        <v/>
      </c>
      <c r="J285" s="422" t="str">
        <f>IF('Mapa final'!AA288="","",'Mapa final'!AA288)</f>
        <v/>
      </c>
      <c r="K285" s="422" t="str">
        <f t="shared" si="4"/>
        <v/>
      </c>
      <c r="L285" s="422" t="str">
        <f>IF('Mapa final'!AD288="","",'Mapa final'!AD288)</f>
        <v/>
      </c>
      <c r="M285" s="346" t="str">
        <f>IF('Mapa final'!P288="","",'Mapa final'!P288)</f>
        <v/>
      </c>
      <c r="N285" s="417"/>
      <c r="O285" s="417"/>
      <c r="P285" s="417"/>
      <c r="Q285" s="187"/>
    </row>
    <row r="286" spans="1:17" ht="43.5" customHeight="1" x14ac:dyDescent="0.25">
      <c r="A286" s="118" t="s">
        <v>879</v>
      </c>
      <c r="B286" s="758"/>
      <c r="C286" s="760"/>
      <c r="D286" s="762"/>
      <c r="E286" s="760"/>
      <c r="F286" s="763"/>
      <c r="G286" s="763"/>
      <c r="H286" s="756"/>
      <c r="I286" s="422" t="str">
        <f>IF('Mapa final'!Y289="","",'Mapa final'!Y289)</f>
        <v/>
      </c>
      <c r="J286" s="422" t="str">
        <f>IF('Mapa final'!AA289="","",'Mapa final'!AA289)</f>
        <v/>
      </c>
      <c r="K286" s="422" t="str">
        <f t="shared" si="4"/>
        <v/>
      </c>
      <c r="L286" s="422" t="str">
        <f>IF('Mapa final'!AD289="","",'Mapa final'!AD289)</f>
        <v/>
      </c>
      <c r="M286" s="346" t="str">
        <f>IF('Mapa final'!P289="","",'Mapa final'!P289)</f>
        <v/>
      </c>
      <c r="N286" s="417"/>
      <c r="O286" s="417"/>
      <c r="P286" s="417"/>
      <c r="Q286" s="187"/>
    </row>
    <row r="287" spans="1:17" ht="43.5" customHeight="1" x14ac:dyDescent="0.25">
      <c r="A287" s="118" t="s">
        <v>880</v>
      </c>
      <c r="B287" s="758"/>
      <c r="C287" s="760"/>
      <c r="D287" s="762"/>
      <c r="E287" s="760"/>
      <c r="F287" s="763"/>
      <c r="G287" s="763"/>
      <c r="H287" s="756"/>
      <c r="I287" s="422" t="str">
        <f>IF('Mapa final'!Y290="","",'Mapa final'!Y290)</f>
        <v/>
      </c>
      <c r="J287" s="422" t="str">
        <f>IF('Mapa final'!AA290="","",'Mapa final'!AA290)</f>
        <v/>
      </c>
      <c r="K287" s="422" t="str">
        <f t="shared" si="4"/>
        <v/>
      </c>
      <c r="L287" s="422" t="str">
        <f>IF('Mapa final'!AD290="","",'Mapa final'!AD290)</f>
        <v/>
      </c>
      <c r="M287" s="346" t="str">
        <f>IF('Mapa final'!P290="","",'Mapa final'!P290)</f>
        <v/>
      </c>
      <c r="N287" s="417"/>
      <c r="O287" s="417"/>
      <c r="P287" s="417"/>
      <c r="Q287" s="187"/>
    </row>
    <row r="288" spans="1:17" ht="43.5" customHeight="1" x14ac:dyDescent="0.25">
      <c r="A288" s="118" t="s">
        <v>881</v>
      </c>
      <c r="B288" s="758"/>
      <c r="C288" s="760"/>
      <c r="D288" s="762"/>
      <c r="E288" s="760"/>
      <c r="F288" s="763"/>
      <c r="G288" s="763"/>
      <c r="H288" s="756"/>
      <c r="I288" s="422" t="str">
        <f>IF('Mapa final'!Y291="","",'Mapa final'!Y291)</f>
        <v/>
      </c>
      <c r="J288" s="422" t="str">
        <f>IF('Mapa final'!AA291="","",'Mapa final'!AA291)</f>
        <v/>
      </c>
      <c r="K288" s="422" t="str">
        <f t="shared" si="4"/>
        <v/>
      </c>
      <c r="L288" s="422" t="str">
        <f>IF('Mapa final'!AD291="","",'Mapa final'!AD291)</f>
        <v/>
      </c>
      <c r="M288" s="346" t="str">
        <f>IF('Mapa final'!P291="","",'Mapa final'!P291)</f>
        <v/>
      </c>
      <c r="N288" s="417"/>
      <c r="O288" s="417"/>
      <c r="P288" s="417"/>
      <c r="Q288" s="187"/>
    </row>
    <row r="289" spans="1:17" ht="43.5" customHeight="1" x14ac:dyDescent="0.25">
      <c r="A289" s="118" t="s">
        <v>882</v>
      </c>
      <c r="B289" s="757"/>
      <c r="C289" s="759" t="str">
        <f>IF('Mapa final'!E292="","",'Mapa final'!E292)</f>
        <v/>
      </c>
      <c r="D289" s="761"/>
      <c r="E289" s="759" t="str">
        <f>IF('Mapa final'!D292="","",'Mapa final'!D292)</f>
        <v/>
      </c>
      <c r="F289" s="763" t="str">
        <f>IF('Mapa final'!H292="","",'Mapa final'!H292)</f>
        <v/>
      </c>
      <c r="G289" s="763" t="str">
        <f>IF('Mapa final'!L292="","",'Mapa final'!L292)</f>
        <v/>
      </c>
      <c r="H289" s="75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2" t="str">
        <f>IF('Mapa final'!Y292="","",'Mapa final'!Y292)</f>
        <v/>
      </c>
      <c r="J289" s="422" t="str">
        <f>IF('Mapa final'!AA292="","",'Mapa final'!AA292)</f>
        <v/>
      </c>
      <c r="K289" s="422" t="str">
        <f t="shared" si="4"/>
        <v/>
      </c>
      <c r="L289" s="422" t="str">
        <f>IF('Mapa final'!AD292="","",'Mapa final'!AD292)</f>
        <v/>
      </c>
      <c r="M289" s="346" t="str">
        <f>IF('Mapa final'!P292="","",'Mapa final'!P292)</f>
        <v/>
      </c>
      <c r="N289" s="417"/>
      <c r="O289" s="417"/>
      <c r="P289" s="417"/>
      <c r="Q289" s="187"/>
    </row>
    <row r="290" spans="1:17" ht="43.5" customHeight="1" x14ac:dyDescent="0.25">
      <c r="A290" s="118" t="s">
        <v>883</v>
      </c>
      <c r="B290" s="758"/>
      <c r="C290" s="760"/>
      <c r="D290" s="762"/>
      <c r="E290" s="760"/>
      <c r="F290" s="763"/>
      <c r="G290" s="763"/>
      <c r="H290" s="756"/>
      <c r="I290" s="422" t="str">
        <f>IF('Mapa final'!Y293="","",'Mapa final'!Y293)</f>
        <v/>
      </c>
      <c r="J290" s="422" t="str">
        <f>IF('Mapa final'!AA293="","",'Mapa final'!AA293)</f>
        <v/>
      </c>
      <c r="K290" s="422" t="str">
        <f t="shared" si="4"/>
        <v/>
      </c>
      <c r="L290" s="422" t="str">
        <f>IF('Mapa final'!AD293="","",'Mapa final'!AD293)</f>
        <v/>
      </c>
      <c r="M290" s="346" t="str">
        <f>IF('Mapa final'!P293="","",'Mapa final'!P293)</f>
        <v/>
      </c>
      <c r="N290" s="417"/>
      <c r="O290" s="417"/>
      <c r="P290" s="417"/>
      <c r="Q290" s="187"/>
    </row>
    <row r="291" spans="1:17" ht="43.5" customHeight="1" x14ac:dyDescent="0.25">
      <c r="A291" s="118" t="s">
        <v>884</v>
      </c>
      <c r="B291" s="758"/>
      <c r="C291" s="760"/>
      <c r="D291" s="762"/>
      <c r="E291" s="760"/>
      <c r="F291" s="763"/>
      <c r="G291" s="763"/>
      <c r="H291" s="756"/>
      <c r="I291" s="422" t="str">
        <f>IF('Mapa final'!Y294="","",'Mapa final'!Y294)</f>
        <v/>
      </c>
      <c r="J291" s="422" t="str">
        <f>IF('Mapa final'!AA294="","",'Mapa final'!AA294)</f>
        <v/>
      </c>
      <c r="K291" s="422" t="str">
        <f t="shared" si="4"/>
        <v/>
      </c>
      <c r="L291" s="422" t="str">
        <f>IF('Mapa final'!AD294="","",'Mapa final'!AD294)</f>
        <v/>
      </c>
      <c r="M291" s="346" t="str">
        <f>IF('Mapa final'!P294="","",'Mapa final'!P294)</f>
        <v/>
      </c>
      <c r="N291" s="417"/>
      <c r="O291" s="417"/>
      <c r="P291" s="417"/>
      <c r="Q291" s="187"/>
    </row>
    <row r="292" spans="1:17" ht="43.5" customHeight="1" x14ac:dyDescent="0.25">
      <c r="A292" s="118" t="s">
        <v>885</v>
      </c>
      <c r="B292" s="758"/>
      <c r="C292" s="760"/>
      <c r="D292" s="762"/>
      <c r="E292" s="760"/>
      <c r="F292" s="763"/>
      <c r="G292" s="763"/>
      <c r="H292" s="756"/>
      <c r="I292" s="422" t="str">
        <f>IF('Mapa final'!Y295="","",'Mapa final'!Y295)</f>
        <v/>
      </c>
      <c r="J292" s="422" t="str">
        <f>IF('Mapa final'!AA295="","",'Mapa final'!AA295)</f>
        <v/>
      </c>
      <c r="K292" s="422" t="str">
        <f t="shared" si="4"/>
        <v/>
      </c>
      <c r="L292" s="422" t="str">
        <f>IF('Mapa final'!AD295="","",'Mapa final'!AD295)</f>
        <v/>
      </c>
      <c r="M292" s="346" t="str">
        <f>IF('Mapa final'!P295="","",'Mapa final'!P295)</f>
        <v/>
      </c>
      <c r="N292" s="417"/>
      <c r="O292" s="417"/>
      <c r="P292" s="417"/>
      <c r="Q292" s="187"/>
    </row>
    <row r="293" spans="1:17" ht="43.5" customHeight="1" x14ac:dyDescent="0.25">
      <c r="A293" s="118" t="s">
        <v>886</v>
      </c>
      <c r="B293" s="758"/>
      <c r="C293" s="760"/>
      <c r="D293" s="762"/>
      <c r="E293" s="760"/>
      <c r="F293" s="763"/>
      <c r="G293" s="763"/>
      <c r="H293" s="756"/>
      <c r="I293" s="422" t="str">
        <f>IF('Mapa final'!Y296="","",'Mapa final'!Y296)</f>
        <v/>
      </c>
      <c r="J293" s="422" t="str">
        <f>IF('Mapa final'!AA296="","",'Mapa final'!AA296)</f>
        <v/>
      </c>
      <c r="K293" s="422" t="str">
        <f t="shared" si="4"/>
        <v/>
      </c>
      <c r="L293" s="422" t="str">
        <f>IF('Mapa final'!AD296="","",'Mapa final'!AD296)</f>
        <v/>
      </c>
      <c r="M293" s="346" t="str">
        <f>IF('Mapa final'!P296="","",'Mapa final'!P296)</f>
        <v/>
      </c>
      <c r="N293" s="417"/>
      <c r="O293" s="417"/>
      <c r="P293" s="417"/>
      <c r="Q293" s="187"/>
    </row>
    <row r="294" spans="1:17" ht="43.5" customHeight="1" x14ac:dyDescent="0.25">
      <c r="A294" s="118" t="s">
        <v>887</v>
      </c>
      <c r="B294" s="758"/>
      <c r="C294" s="760"/>
      <c r="D294" s="762"/>
      <c r="E294" s="760"/>
      <c r="F294" s="763"/>
      <c r="G294" s="763"/>
      <c r="H294" s="756"/>
      <c r="I294" s="422" t="str">
        <f>IF('Mapa final'!Y297="","",'Mapa final'!Y297)</f>
        <v/>
      </c>
      <c r="J294" s="422" t="str">
        <f>IF('Mapa final'!AA297="","",'Mapa final'!AA297)</f>
        <v/>
      </c>
      <c r="K294" s="422" t="str">
        <f t="shared" si="4"/>
        <v/>
      </c>
      <c r="L294" s="422" t="str">
        <f>IF('Mapa final'!AD297="","",'Mapa final'!AD297)</f>
        <v/>
      </c>
      <c r="M294" s="346" t="str">
        <f>IF('Mapa final'!P297="","",'Mapa final'!P297)</f>
        <v/>
      </c>
      <c r="N294" s="417"/>
      <c r="O294" s="417"/>
      <c r="P294" s="417"/>
      <c r="Q294" s="187"/>
    </row>
    <row r="295" spans="1:17" ht="43.5" customHeight="1" x14ac:dyDescent="0.25">
      <c r="A295" s="118" t="s">
        <v>888</v>
      </c>
      <c r="B295" s="757"/>
      <c r="C295" s="759" t="str">
        <f>IF('Mapa final'!E298="","",'Mapa final'!E298)</f>
        <v/>
      </c>
      <c r="D295" s="761"/>
      <c r="E295" s="759" t="str">
        <f>IF('Mapa final'!D298="","",'Mapa final'!D298)</f>
        <v/>
      </c>
      <c r="F295" s="763" t="str">
        <f>IF('Mapa final'!H298="","",'Mapa final'!H298)</f>
        <v/>
      </c>
      <c r="G295" s="763" t="str">
        <f>IF('Mapa final'!L298="","",'Mapa final'!L298)</f>
        <v/>
      </c>
      <c r="H295" s="75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2" t="str">
        <f>IF('Mapa final'!Y298="","",'Mapa final'!Y298)</f>
        <v/>
      </c>
      <c r="J295" s="422" t="str">
        <f>IF('Mapa final'!AA298="","",'Mapa final'!AA298)</f>
        <v/>
      </c>
      <c r="K295" s="422" t="str">
        <f t="shared" si="4"/>
        <v/>
      </c>
      <c r="L295" s="422" t="str">
        <f>IF('Mapa final'!AD298="","",'Mapa final'!AD298)</f>
        <v/>
      </c>
      <c r="M295" s="346" t="str">
        <f>IF('Mapa final'!P298="","",'Mapa final'!P298)</f>
        <v/>
      </c>
      <c r="N295" s="417"/>
      <c r="O295" s="417"/>
      <c r="P295" s="417"/>
      <c r="Q295" s="187"/>
    </row>
    <row r="296" spans="1:17" ht="43.5" customHeight="1" x14ac:dyDescent="0.25">
      <c r="A296" s="118" t="s">
        <v>889</v>
      </c>
      <c r="B296" s="758"/>
      <c r="C296" s="760"/>
      <c r="D296" s="762"/>
      <c r="E296" s="760"/>
      <c r="F296" s="763"/>
      <c r="G296" s="763"/>
      <c r="H296" s="756"/>
      <c r="I296" s="422" t="str">
        <f>IF('Mapa final'!Y299="","",'Mapa final'!Y299)</f>
        <v/>
      </c>
      <c r="J296" s="422" t="str">
        <f>IF('Mapa final'!AA299="","",'Mapa final'!AA299)</f>
        <v/>
      </c>
      <c r="K296" s="422" t="str">
        <f t="shared" si="4"/>
        <v/>
      </c>
      <c r="L296" s="422" t="str">
        <f>IF('Mapa final'!AD299="","",'Mapa final'!AD299)</f>
        <v/>
      </c>
      <c r="M296" s="346" t="str">
        <f>IF('Mapa final'!P299="","",'Mapa final'!P299)</f>
        <v/>
      </c>
      <c r="N296" s="417"/>
      <c r="O296" s="417"/>
      <c r="P296" s="417"/>
      <c r="Q296" s="187"/>
    </row>
    <row r="297" spans="1:17" ht="43.5" customHeight="1" x14ac:dyDescent="0.25">
      <c r="A297" s="118" t="s">
        <v>890</v>
      </c>
      <c r="B297" s="758"/>
      <c r="C297" s="760"/>
      <c r="D297" s="762"/>
      <c r="E297" s="760"/>
      <c r="F297" s="763"/>
      <c r="G297" s="763"/>
      <c r="H297" s="756"/>
      <c r="I297" s="422" t="str">
        <f>IF('Mapa final'!Y300="","",'Mapa final'!Y300)</f>
        <v/>
      </c>
      <c r="J297" s="422" t="str">
        <f>IF('Mapa final'!AA300="","",'Mapa final'!AA300)</f>
        <v/>
      </c>
      <c r="K297" s="422" t="str">
        <f t="shared" si="4"/>
        <v/>
      </c>
      <c r="L297" s="422" t="str">
        <f>IF('Mapa final'!AD300="","",'Mapa final'!AD300)</f>
        <v/>
      </c>
      <c r="M297" s="346" t="str">
        <f>IF('Mapa final'!P300="","",'Mapa final'!P300)</f>
        <v/>
      </c>
      <c r="N297" s="417"/>
      <c r="O297" s="417"/>
      <c r="P297" s="417"/>
      <c r="Q297" s="187"/>
    </row>
    <row r="298" spans="1:17" ht="43.5" customHeight="1" x14ac:dyDescent="0.25">
      <c r="A298" s="118" t="s">
        <v>891</v>
      </c>
      <c r="B298" s="758"/>
      <c r="C298" s="760"/>
      <c r="D298" s="762"/>
      <c r="E298" s="760"/>
      <c r="F298" s="763"/>
      <c r="G298" s="763"/>
      <c r="H298" s="756"/>
      <c r="I298" s="422" t="str">
        <f>IF('Mapa final'!Y301="","",'Mapa final'!Y301)</f>
        <v/>
      </c>
      <c r="J298" s="422" t="str">
        <f>IF('Mapa final'!AA301="","",'Mapa final'!AA301)</f>
        <v/>
      </c>
      <c r="K298" s="422" t="str">
        <f t="shared" si="4"/>
        <v/>
      </c>
      <c r="L298" s="422" t="str">
        <f>IF('Mapa final'!AD301="","",'Mapa final'!AD301)</f>
        <v/>
      </c>
      <c r="M298" s="346" t="str">
        <f>IF('Mapa final'!P301="","",'Mapa final'!P301)</f>
        <v/>
      </c>
      <c r="N298" s="417"/>
      <c r="O298" s="417"/>
      <c r="P298" s="417"/>
      <c r="Q298" s="187"/>
    </row>
    <row r="299" spans="1:17" ht="43.5" customHeight="1" x14ac:dyDescent="0.25">
      <c r="A299" s="118" t="s">
        <v>892</v>
      </c>
      <c r="B299" s="758"/>
      <c r="C299" s="760"/>
      <c r="D299" s="762"/>
      <c r="E299" s="760"/>
      <c r="F299" s="763"/>
      <c r="G299" s="763"/>
      <c r="H299" s="756"/>
      <c r="I299" s="422" t="str">
        <f>IF('Mapa final'!Y302="","",'Mapa final'!Y302)</f>
        <v/>
      </c>
      <c r="J299" s="422" t="str">
        <f>IF('Mapa final'!AA302="","",'Mapa final'!AA302)</f>
        <v/>
      </c>
      <c r="K299" s="422" t="str">
        <f t="shared" si="4"/>
        <v/>
      </c>
      <c r="L299" s="422" t="str">
        <f>IF('Mapa final'!AD302="","",'Mapa final'!AD302)</f>
        <v/>
      </c>
      <c r="M299" s="346" t="str">
        <f>IF('Mapa final'!P302="","",'Mapa final'!P302)</f>
        <v/>
      </c>
      <c r="N299" s="417"/>
      <c r="O299" s="417"/>
      <c r="P299" s="417"/>
      <c r="Q299" s="187"/>
    </row>
    <row r="300" spans="1:17" ht="43.5" customHeight="1" x14ac:dyDescent="0.25">
      <c r="A300" s="118" t="s">
        <v>893</v>
      </c>
      <c r="B300" s="758"/>
      <c r="C300" s="760"/>
      <c r="D300" s="762"/>
      <c r="E300" s="760"/>
      <c r="F300" s="763"/>
      <c r="G300" s="763"/>
      <c r="H300" s="756"/>
      <c r="I300" s="422" t="str">
        <f>IF('Mapa final'!Y303="","",'Mapa final'!Y303)</f>
        <v/>
      </c>
      <c r="J300" s="422" t="str">
        <f>IF('Mapa final'!AA303="","",'Mapa final'!AA303)</f>
        <v/>
      </c>
      <c r="K300" s="422" t="str">
        <f t="shared" si="4"/>
        <v/>
      </c>
      <c r="L300" s="422" t="str">
        <f>IF('Mapa final'!AD303="","",'Mapa final'!AD303)</f>
        <v/>
      </c>
      <c r="M300" s="346" t="str">
        <f>IF('Mapa final'!P303="","",'Mapa final'!P303)</f>
        <v/>
      </c>
      <c r="N300" s="417"/>
      <c r="O300" s="417"/>
      <c r="P300" s="417"/>
      <c r="Q300" s="187"/>
    </row>
    <row r="301" spans="1:17" ht="43.5" customHeight="1" x14ac:dyDescent="0.25">
      <c r="A301" s="118" t="s">
        <v>894</v>
      </c>
      <c r="B301" s="757"/>
      <c r="C301" s="759" t="str">
        <f>IF('Mapa final'!E304="","",'Mapa final'!E304)</f>
        <v/>
      </c>
      <c r="D301" s="761"/>
      <c r="E301" s="759" t="str">
        <f>IF('Mapa final'!D304="","",'Mapa final'!D304)</f>
        <v/>
      </c>
      <c r="F301" s="763" t="str">
        <f>IF('Mapa final'!H304="","",'Mapa final'!H304)</f>
        <v/>
      </c>
      <c r="G301" s="763" t="str">
        <f>IF('Mapa final'!L304="","",'Mapa final'!L304)</f>
        <v/>
      </c>
      <c r="H301" s="75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2" t="str">
        <f>IF('Mapa final'!Y304="","",'Mapa final'!Y304)</f>
        <v/>
      </c>
      <c r="J301" s="422" t="str">
        <f>IF('Mapa final'!AA304="","",'Mapa final'!AA304)</f>
        <v/>
      </c>
      <c r="K301" s="422" t="str">
        <f t="shared" si="4"/>
        <v/>
      </c>
      <c r="L301" s="422" t="str">
        <f>IF('Mapa final'!AD304="","",'Mapa final'!AD304)</f>
        <v/>
      </c>
      <c r="M301" s="346" t="str">
        <f>IF('Mapa final'!P304="","",'Mapa final'!P304)</f>
        <v/>
      </c>
      <c r="N301" s="417"/>
      <c r="O301" s="417"/>
      <c r="P301" s="417"/>
      <c r="Q301" s="187"/>
    </row>
    <row r="302" spans="1:17" ht="43.5" customHeight="1" x14ac:dyDescent="0.25">
      <c r="A302" s="118" t="s">
        <v>895</v>
      </c>
      <c r="B302" s="758"/>
      <c r="C302" s="760"/>
      <c r="D302" s="762"/>
      <c r="E302" s="760"/>
      <c r="F302" s="763"/>
      <c r="G302" s="763"/>
      <c r="H302" s="756"/>
      <c r="I302" s="422" t="str">
        <f>IF('Mapa final'!Y305="","",'Mapa final'!Y305)</f>
        <v/>
      </c>
      <c r="J302" s="422" t="str">
        <f>IF('Mapa final'!AA305="","",'Mapa final'!AA305)</f>
        <v/>
      </c>
      <c r="K302" s="422" t="str">
        <f t="shared" si="4"/>
        <v/>
      </c>
      <c r="L302" s="422" t="str">
        <f>IF('Mapa final'!AD305="","",'Mapa final'!AD305)</f>
        <v/>
      </c>
      <c r="M302" s="346" t="str">
        <f>IF('Mapa final'!P305="","",'Mapa final'!P305)</f>
        <v/>
      </c>
      <c r="N302" s="417"/>
      <c r="O302" s="417"/>
      <c r="P302" s="417"/>
      <c r="Q302" s="187"/>
    </row>
    <row r="303" spans="1:17" ht="43.5" customHeight="1" x14ac:dyDescent="0.25">
      <c r="A303" s="118" t="s">
        <v>896</v>
      </c>
      <c r="B303" s="758"/>
      <c r="C303" s="760"/>
      <c r="D303" s="762"/>
      <c r="E303" s="760"/>
      <c r="F303" s="763"/>
      <c r="G303" s="763"/>
      <c r="H303" s="756"/>
      <c r="I303" s="422" t="str">
        <f>IF('Mapa final'!Y306="","",'Mapa final'!Y306)</f>
        <v/>
      </c>
      <c r="J303" s="422" t="str">
        <f>IF('Mapa final'!AA306="","",'Mapa final'!AA306)</f>
        <v/>
      </c>
      <c r="K303" s="422" t="str">
        <f t="shared" si="4"/>
        <v/>
      </c>
      <c r="L303" s="422" t="str">
        <f>IF('Mapa final'!AD306="","",'Mapa final'!AD306)</f>
        <v/>
      </c>
      <c r="M303" s="346" t="str">
        <f>IF('Mapa final'!P306="","",'Mapa final'!P306)</f>
        <v/>
      </c>
      <c r="N303" s="417"/>
      <c r="O303" s="417"/>
      <c r="P303" s="417"/>
      <c r="Q303" s="187"/>
    </row>
    <row r="304" spans="1:17" ht="43.5" customHeight="1" x14ac:dyDescent="0.25">
      <c r="A304" s="118" t="s">
        <v>897</v>
      </c>
      <c r="B304" s="758"/>
      <c r="C304" s="760"/>
      <c r="D304" s="762"/>
      <c r="E304" s="760"/>
      <c r="F304" s="763"/>
      <c r="G304" s="763"/>
      <c r="H304" s="756"/>
      <c r="I304" s="422" t="str">
        <f>IF('Mapa final'!Y307="","",'Mapa final'!Y307)</f>
        <v/>
      </c>
      <c r="J304" s="422" t="str">
        <f>IF('Mapa final'!AA307="","",'Mapa final'!AA307)</f>
        <v/>
      </c>
      <c r="K304" s="422" t="str">
        <f t="shared" si="4"/>
        <v/>
      </c>
      <c r="L304" s="422" t="str">
        <f>IF('Mapa final'!AD307="","",'Mapa final'!AD307)</f>
        <v/>
      </c>
      <c r="M304" s="346" t="str">
        <f>IF('Mapa final'!P307="","",'Mapa final'!P307)</f>
        <v/>
      </c>
      <c r="N304" s="417"/>
      <c r="O304" s="417"/>
      <c r="P304" s="417"/>
      <c r="Q304" s="187"/>
    </row>
    <row r="305" spans="1:17" ht="43.5" customHeight="1" x14ac:dyDescent="0.25">
      <c r="A305" s="118" t="s">
        <v>898</v>
      </c>
      <c r="B305" s="758"/>
      <c r="C305" s="760"/>
      <c r="D305" s="762"/>
      <c r="E305" s="760"/>
      <c r="F305" s="763"/>
      <c r="G305" s="763"/>
      <c r="H305" s="756"/>
      <c r="I305" s="422" t="str">
        <f>IF('Mapa final'!Y308="","",'Mapa final'!Y308)</f>
        <v/>
      </c>
      <c r="J305" s="422" t="str">
        <f>IF('Mapa final'!AA308="","",'Mapa final'!AA308)</f>
        <v/>
      </c>
      <c r="K305" s="422" t="str">
        <f t="shared" si="4"/>
        <v/>
      </c>
      <c r="L305" s="422" t="str">
        <f>IF('Mapa final'!AD308="","",'Mapa final'!AD308)</f>
        <v/>
      </c>
      <c r="M305" s="346" t="str">
        <f>IF('Mapa final'!P308="","",'Mapa final'!P308)</f>
        <v/>
      </c>
      <c r="N305" s="417"/>
      <c r="O305" s="417"/>
      <c r="P305" s="417"/>
      <c r="Q305" s="187"/>
    </row>
    <row r="306" spans="1:17" ht="43.5" customHeight="1" x14ac:dyDescent="0.25">
      <c r="A306" s="118" t="s">
        <v>899</v>
      </c>
      <c r="B306" s="758"/>
      <c r="C306" s="760"/>
      <c r="D306" s="762"/>
      <c r="E306" s="760"/>
      <c r="F306" s="763"/>
      <c r="G306" s="763"/>
      <c r="H306" s="756"/>
      <c r="I306" s="422" t="str">
        <f>IF('Mapa final'!Y309="","",'Mapa final'!Y309)</f>
        <v/>
      </c>
      <c r="J306" s="422" t="str">
        <f>IF('Mapa final'!AA309="","",'Mapa final'!AA309)</f>
        <v/>
      </c>
      <c r="K306" s="422" t="str">
        <f t="shared" si="4"/>
        <v/>
      </c>
      <c r="L306" s="422" t="str">
        <f>IF('Mapa final'!AD309="","",'Mapa final'!AD309)</f>
        <v/>
      </c>
      <c r="M306" s="346" t="str">
        <f>IF('Mapa final'!P309="","",'Mapa final'!P309)</f>
        <v/>
      </c>
      <c r="N306" s="417"/>
      <c r="O306" s="417"/>
      <c r="P306" s="417"/>
      <c r="Q306" s="187"/>
    </row>
    <row r="307" spans="1:17" ht="43.5" customHeight="1" x14ac:dyDescent="0.25">
      <c r="A307" s="118" t="s">
        <v>900</v>
      </c>
      <c r="B307" s="757"/>
      <c r="C307" s="759" t="str">
        <f>IF('Mapa final'!E310="","",'Mapa final'!E310)</f>
        <v/>
      </c>
      <c r="D307" s="761"/>
      <c r="E307" s="759" t="str">
        <f>IF('Mapa final'!D310="","",'Mapa final'!D310)</f>
        <v/>
      </c>
      <c r="F307" s="763" t="str">
        <f>IF('Mapa final'!H310="","",'Mapa final'!H310)</f>
        <v/>
      </c>
      <c r="G307" s="763" t="str">
        <f>IF('Mapa final'!L310="","",'Mapa final'!L310)</f>
        <v/>
      </c>
      <c r="H307" s="75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2" t="str">
        <f>IF('Mapa final'!Y310="","",'Mapa final'!Y310)</f>
        <v/>
      </c>
      <c r="J307" s="422" t="str">
        <f>IF('Mapa final'!AA310="","",'Mapa final'!AA310)</f>
        <v/>
      </c>
      <c r="K307" s="422" t="str">
        <f t="shared" si="4"/>
        <v/>
      </c>
      <c r="L307" s="422" t="str">
        <f>IF('Mapa final'!AD310="","",'Mapa final'!AD310)</f>
        <v/>
      </c>
      <c r="M307" s="346" t="str">
        <f>IF('Mapa final'!P310="","",'Mapa final'!P310)</f>
        <v/>
      </c>
      <c r="N307" s="417"/>
      <c r="O307" s="417"/>
      <c r="P307" s="417"/>
      <c r="Q307" s="187"/>
    </row>
    <row r="308" spans="1:17" ht="43.5" customHeight="1" x14ac:dyDescent="0.25">
      <c r="A308" s="118" t="s">
        <v>901</v>
      </c>
      <c r="B308" s="758"/>
      <c r="C308" s="760"/>
      <c r="D308" s="762"/>
      <c r="E308" s="760"/>
      <c r="F308" s="763"/>
      <c r="G308" s="763"/>
      <c r="H308" s="756"/>
      <c r="I308" s="422" t="str">
        <f>IF('Mapa final'!Y311="","",'Mapa final'!Y311)</f>
        <v/>
      </c>
      <c r="J308" s="422" t="str">
        <f>IF('Mapa final'!AA311="","",'Mapa final'!AA311)</f>
        <v/>
      </c>
      <c r="K308" s="422" t="str">
        <f t="shared" si="4"/>
        <v/>
      </c>
      <c r="L308" s="422" t="str">
        <f>IF('Mapa final'!AD311="","",'Mapa final'!AD311)</f>
        <v/>
      </c>
      <c r="M308" s="346" t="str">
        <f>IF('Mapa final'!P311="","",'Mapa final'!P311)</f>
        <v/>
      </c>
      <c r="N308" s="417"/>
      <c r="O308" s="417"/>
      <c r="P308" s="417"/>
      <c r="Q308" s="187"/>
    </row>
    <row r="309" spans="1:17" ht="43.5" customHeight="1" x14ac:dyDescent="0.25">
      <c r="A309" s="118" t="s">
        <v>902</v>
      </c>
      <c r="B309" s="758"/>
      <c r="C309" s="760"/>
      <c r="D309" s="762"/>
      <c r="E309" s="760"/>
      <c r="F309" s="763"/>
      <c r="G309" s="763"/>
      <c r="H309" s="756"/>
      <c r="I309" s="422" t="str">
        <f>IF('Mapa final'!Y312="","",'Mapa final'!Y312)</f>
        <v/>
      </c>
      <c r="J309" s="422" t="str">
        <f>IF('Mapa final'!AA312="","",'Mapa final'!AA312)</f>
        <v/>
      </c>
      <c r="K309" s="422" t="str">
        <f t="shared" si="4"/>
        <v/>
      </c>
      <c r="L309" s="422" t="str">
        <f>IF('Mapa final'!AD312="","",'Mapa final'!AD312)</f>
        <v/>
      </c>
      <c r="M309" s="346" t="str">
        <f>IF('Mapa final'!P312="","",'Mapa final'!P312)</f>
        <v/>
      </c>
      <c r="N309" s="417"/>
      <c r="O309" s="417"/>
      <c r="P309" s="417"/>
      <c r="Q309" s="187"/>
    </row>
    <row r="310" spans="1:17" ht="43.5" customHeight="1" x14ac:dyDescent="0.25">
      <c r="A310" s="118" t="s">
        <v>903</v>
      </c>
      <c r="B310" s="758"/>
      <c r="C310" s="760"/>
      <c r="D310" s="762"/>
      <c r="E310" s="760"/>
      <c r="F310" s="763"/>
      <c r="G310" s="763"/>
      <c r="H310" s="756"/>
      <c r="I310" s="422" t="str">
        <f>IF('Mapa final'!Y313="","",'Mapa final'!Y313)</f>
        <v/>
      </c>
      <c r="J310" s="422" t="str">
        <f>IF('Mapa final'!AA313="","",'Mapa final'!AA313)</f>
        <v/>
      </c>
      <c r="K310" s="422" t="str">
        <f t="shared" si="4"/>
        <v/>
      </c>
      <c r="L310" s="422" t="str">
        <f>IF('Mapa final'!AD313="","",'Mapa final'!AD313)</f>
        <v/>
      </c>
      <c r="M310" s="346" t="str">
        <f>IF('Mapa final'!P313="","",'Mapa final'!P313)</f>
        <v/>
      </c>
      <c r="N310" s="417"/>
      <c r="O310" s="417"/>
      <c r="P310" s="417"/>
      <c r="Q310" s="187"/>
    </row>
    <row r="311" spans="1:17" ht="43.5" customHeight="1" x14ac:dyDescent="0.25">
      <c r="A311" s="118" t="s">
        <v>904</v>
      </c>
      <c r="B311" s="758"/>
      <c r="C311" s="760"/>
      <c r="D311" s="762"/>
      <c r="E311" s="760"/>
      <c r="F311" s="763"/>
      <c r="G311" s="763"/>
      <c r="H311" s="756"/>
      <c r="I311" s="422" t="str">
        <f>IF('Mapa final'!Y314="","",'Mapa final'!Y314)</f>
        <v/>
      </c>
      <c r="J311" s="422" t="str">
        <f>IF('Mapa final'!AA314="","",'Mapa final'!AA314)</f>
        <v/>
      </c>
      <c r="K311" s="422" t="str">
        <f t="shared" si="4"/>
        <v/>
      </c>
      <c r="L311" s="422" t="str">
        <f>IF('Mapa final'!AD314="","",'Mapa final'!AD314)</f>
        <v/>
      </c>
      <c r="M311" s="346" t="str">
        <f>IF('Mapa final'!P314="","",'Mapa final'!P314)</f>
        <v/>
      </c>
      <c r="N311" s="417"/>
      <c r="O311" s="417"/>
      <c r="P311" s="417"/>
      <c r="Q311" s="187"/>
    </row>
    <row r="312" spans="1:17" ht="43.5" customHeight="1" x14ac:dyDescent="0.25">
      <c r="A312" s="118" t="s">
        <v>905</v>
      </c>
      <c r="B312" s="758"/>
      <c r="C312" s="760"/>
      <c r="D312" s="762"/>
      <c r="E312" s="760"/>
      <c r="F312" s="763"/>
      <c r="G312" s="763"/>
      <c r="H312" s="756"/>
      <c r="I312" s="422" t="str">
        <f>IF('Mapa final'!Y315="","",'Mapa final'!Y315)</f>
        <v/>
      </c>
      <c r="J312" s="422" t="str">
        <f>IF('Mapa final'!AA315="","",'Mapa final'!AA315)</f>
        <v/>
      </c>
      <c r="K312" s="422" t="str">
        <f t="shared" si="4"/>
        <v/>
      </c>
      <c r="L312" s="422" t="str">
        <f>IF('Mapa final'!AD315="","",'Mapa final'!AD315)</f>
        <v/>
      </c>
      <c r="M312" s="346" t="str">
        <f>IF('Mapa final'!P315="","",'Mapa final'!P315)</f>
        <v/>
      </c>
      <c r="N312" s="417"/>
      <c r="O312" s="417"/>
      <c r="P312" s="417"/>
      <c r="Q312" s="187"/>
    </row>
    <row r="313" spans="1:17" ht="43.5" customHeight="1" x14ac:dyDescent="0.25">
      <c r="A313" s="118" t="s">
        <v>906</v>
      </c>
      <c r="B313" s="757"/>
      <c r="C313" s="759" t="str">
        <f>IF('Mapa final'!E316="","",'Mapa final'!E316)</f>
        <v/>
      </c>
      <c r="D313" s="761"/>
      <c r="E313" s="759" t="str">
        <f>IF('Mapa final'!D316="","",'Mapa final'!D316)</f>
        <v/>
      </c>
      <c r="F313" s="763" t="str">
        <f>IF('Mapa final'!H316="","",'Mapa final'!H316)</f>
        <v/>
      </c>
      <c r="G313" s="763" t="str">
        <f>IF('Mapa final'!L316="","",'Mapa final'!L316)</f>
        <v/>
      </c>
      <c r="H313" s="75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2" t="str">
        <f>IF('Mapa final'!Y316="","",'Mapa final'!Y316)</f>
        <v/>
      </c>
      <c r="J313" s="422" t="str">
        <f>IF('Mapa final'!AA316="","",'Mapa final'!AA316)</f>
        <v/>
      </c>
      <c r="K313" s="422" t="str">
        <f t="shared" si="4"/>
        <v/>
      </c>
      <c r="L313" s="422" t="str">
        <f>IF('Mapa final'!AD316="","",'Mapa final'!AD316)</f>
        <v/>
      </c>
      <c r="M313" s="346" t="str">
        <f>IF('Mapa final'!P316="","",'Mapa final'!P316)</f>
        <v/>
      </c>
      <c r="N313" s="417"/>
      <c r="O313" s="417"/>
      <c r="P313" s="417"/>
      <c r="Q313" s="187"/>
    </row>
    <row r="314" spans="1:17" ht="43.5" customHeight="1" x14ac:dyDescent="0.25">
      <c r="A314" s="118" t="s">
        <v>907</v>
      </c>
      <c r="B314" s="758"/>
      <c r="C314" s="760"/>
      <c r="D314" s="762"/>
      <c r="E314" s="760"/>
      <c r="F314" s="763"/>
      <c r="G314" s="763"/>
      <c r="H314" s="756"/>
      <c r="I314" s="422" t="str">
        <f>IF('Mapa final'!Y317="","",'Mapa final'!Y317)</f>
        <v/>
      </c>
      <c r="J314" s="422" t="str">
        <f>IF('Mapa final'!AA317="","",'Mapa final'!AA317)</f>
        <v/>
      </c>
      <c r="K314" s="422" t="str">
        <f t="shared" si="4"/>
        <v/>
      </c>
      <c r="L314" s="422" t="str">
        <f>IF('Mapa final'!AD317="","",'Mapa final'!AD317)</f>
        <v/>
      </c>
      <c r="M314" s="346" t="str">
        <f>IF('Mapa final'!P317="","",'Mapa final'!P317)</f>
        <v/>
      </c>
      <c r="N314" s="417"/>
      <c r="O314" s="417"/>
      <c r="P314" s="417"/>
      <c r="Q314" s="187"/>
    </row>
    <row r="315" spans="1:17" ht="43.5" customHeight="1" x14ac:dyDescent="0.25">
      <c r="A315" s="118" t="s">
        <v>908</v>
      </c>
      <c r="B315" s="758"/>
      <c r="C315" s="760"/>
      <c r="D315" s="762"/>
      <c r="E315" s="760"/>
      <c r="F315" s="763"/>
      <c r="G315" s="763"/>
      <c r="H315" s="756"/>
      <c r="I315" s="422" t="str">
        <f>IF('Mapa final'!Y318="","",'Mapa final'!Y318)</f>
        <v/>
      </c>
      <c r="J315" s="422" t="str">
        <f>IF('Mapa final'!AA318="","",'Mapa final'!AA318)</f>
        <v/>
      </c>
      <c r="K315" s="422" t="str">
        <f t="shared" si="4"/>
        <v/>
      </c>
      <c r="L315" s="422" t="str">
        <f>IF('Mapa final'!AD318="","",'Mapa final'!AD318)</f>
        <v/>
      </c>
      <c r="M315" s="346" t="str">
        <f>IF('Mapa final'!P318="","",'Mapa final'!P318)</f>
        <v/>
      </c>
      <c r="N315" s="417"/>
      <c r="O315" s="417"/>
      <c r="P315" s="417"/>
      <c r="Q315" s="187"/>
    </row>
    <row r="316" spans="1:17" ht="43.5" customHeight="1" x14ac:dyDescent="0.25">
      <c r="A316" s="118" t="s">
        <v>909</v>
      </c>
      <c r="B316" s="758"/>
      <c r="C316" s="760"/>
      <c r="D316" s="762"/>
      <c r="E316" s="760"/>
      <c r="F316" s="763"/>
      <c r="G316" s="763"/>
      <c r="H316" s="756"/>
      <c r="I316" s="422" t="str">
        <f>IF('Mapa final'!Y319="","",'Mapa final'!Y319)</f>
        <v/>
      </c>
      <c r="J316" s="422" t="str">
        <f>IF('Mapa final'!AA319="","",'Mapa final'!AA319)</f>
        <v/>
      </c>
      <c r="K316" s="422" t="str">
        <f t="shared" si="4"/>
        <v/>
      </c>
      <c r="L316" s="422" t="str">
        <f>IF('Mapa final'!AD319="","",'Mapa final'!AD319)</f>
        <v/>
      </c>
      <c r="M316" s="346" t="str">
        <f>IF('Mapa final'!P319="","",'Mapa final'!P319)</f>
        <v/>
      </c>
      <c r="N316" s="417"/>
      <c r="O316" s="417"/>
      <c r="P316" s="417"/>
      <c r="Q316" s="187"/>
    </row>
    <row r="317" spans="1:17" ht="43.5" customHeight="1" x14ac:dyDescent="0.25">
      <c r="A317" s="118" t="s">
        <v>910</v>
      </c>
      <c r="B317" s="758"/>
      <c r="C317" s="760"/>
      <c r="D317" s="762"/>
      <c r="E317" s="760"/>
      <c r="F317" s="763"/>
      <c r="G317" s="763"/>
      <c r="H317" s="756"/>
      <c r="I317" s="422" t="str">
        <f>IF('Mapa final'!Y320="","",'Mapa final'!Y320)</f>
        <v/>
      </c>
      <c r="J317" s="422" t="str">
        <f>IF('Mapa final'!AA320="","",'Mapa final'!AA320)</f>
        <v/>
      </c>
      <c r="K317" s="422" t="str">
        <f t="shared" si="4"/>
        <v/>
      </c>
      <c r="L317" s="422" t="str">
        <f>IF('Mapa final'!AD320="","",'Mapa final'!AD320)</f>
        <v/>
      </c>
      <c r="M317" s="346" t="str">
        <f>IF('Mapa final'!P320="","",'Mapa final'!P320)</f>
        <v/>
      </c>
      <c r="N317" s="417"/>
      <c r="O317" s="417"/>
      <c r="P317" s="417"/>
      <c r="Q317" s="187"/>
    </row>
    <row r="318" spans="1:17" ht="43.5" customHeight="1" x14ac:dyDescent="0.25">
      <c r="A318" s="118" t="s">
        <v>911</v>
      </c>
      <c r="B318" s="758"/>
      <c r="C318" s="760"/>
      <c r="D318" s="762"/>
      <c r="E318" s="760"/>
      <c r="F318" s="763"/>
      <c r="G318" s="763"/>
      <c r="H318" s="756"/>
      <c r="I318" s="422" t="str">
        <f>IF('Mapa final'!Y321="","",'Mapa final'!Y321)</f>
        <v/>
      </c>
      <c r="J318" s="422" t="str">
        <f>IF('Mapa final'!AA321="","",'Mapa final'!AA321)</f>
        <v/>
      </c>
      <c r="K318" s="422" t="str">
        <f t="shared" si="4"/>
        <v/>
      </c>
      <c r="L318" s="422" t="str">
        <f>IF('Mapa final'!AD321="","",'Mapa final'!AD321)</f>
        <v/>
      </c>
      <c r="M318" s="346" t="str">
        <f>IF('Mapa final'!P321="","",'Mapa final'!P321)</f>
        <v/>
      </c>
      <c r="N318" s="417"/>
      <c r="O318" s="417"/>
      <c r="P318" s="417"/>
      <c r="Q318" s="187"/>
    </row>
    <row r="319" spans="1:17" ht="43.5" customHeight="1" x14ac:dyDescent="0.25">
      <c r="A319" s="118" t="s">
        <v>912</v>
      </c>
      <c r="B319" s="757"/>
      <c r="C319" s="759" t="str">
        <f>IF('Mapa final'!E322="","",'Mapa final'!E322)</f>
        <v/>
      </c>
      <c r="D319" s="761"/>
      <c r="E319" s="759" t="str">
        <f>IF('Mapa final'!D322="","",'Mapa final'!D322)</f>
        <v/>
      </c>
      <c r="F319" s="763" t="str">
        <f>IF('Mapa final'!H322="","",'Mapa final'!H322)</f>
        <v/>
      </c>
      <c r="G319" s="763" t="str">
        <f>IF('Mapa final'!L322="","",'Mapa final'!L322)</f>
        <v/>
      </c>
      <c r="H319" s="75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2" t="str">
        <f>IF('Mapa final'!Y322="","",'Mapa final'!Y322)</f>
        <v/>
      </c>
      <c r="J319" s="422" t="str">
        <f>IF('Mapa final'!AA322="","",'Mapa final'!AA322)</f>
        <v/>
      </c>
      <c r="K319" s="422" t="str">
        <f t="shared" si="4"/>
        <v/>
      </c>
      <c r="L319" s="422" t="str">
        <f>IF('Mapa final'!AD322="","",'Mapa final'!AD322)</f>
        <v/>
      </c>
      <c r="M319" s="346" t="str">
        <f>IF('Mapa final'!P322="","",'Mapa final'!P322)</f>
        <v/>
      </c>
      <c r="N319" s="417"/>
      <c r="O319" s="417"/>
      <c r="P319" s="417"/>
      <c r="Q319" s="187"/>
    </row>
    <row r="320" spans="1:17" ht="43.5" customHeight="1" x14ac:dyDescent="0.25">
      <c r="A320" s="118" t="s">
        <v>913</v>
      </c>
      <c r="B320" s="758"/>
      <c r="C320" s="760"/>
      <c r="D320" s="762"/>
      <c r="E320" s="760"/>
      <c r="F320" s="763"/>
      <c r="G320" s="763"/>
      <c r="H320" s="756"/>
      <c r="I320" s="422" t="str">
        <f>IF('Mapa final'!Y323="","",'Mapa final'!Y323)</f>
        <v/>
      </c>
      <c r="J320" s="422" t="str">
        <f>IF('Mapa final'!AA323="","",'Mapa final'!AA323)</f>
        <v/>
      </c>
      <c r="K320" s="422" t="str">
        <f t="shared" si="4"/>
        <v/>
      </c>
      <c r="L320" s="422" t="str">
        <f>IF('Mapa final'!AD323="","",'Mapa final'!AD323)</f>
        <v/>
      </c>
      <c r="M320" s="346" t="str">
        <f>IF('Mapa final'!P323="","",'Mapa final'!P323)</f>
        <v/>
      </c>
      <c r="N320" s="417"/>
      <c r="O320" s="417"/>
      <c r="P320" s="417"/>
      <c r="Q320" s="187"/>
    </row>
    <row r="321" spans="1:17" ht="43.5" customHeight="1" x14ac:dyDescent="0.25">
      <c r="A321" s="118" t="s">
        <v>914</v>
      </c>
      <c r="B321" s="758"/>
      <c r="C321" s="760"/>
      <c r="D321" s="762"/>
      <c r="E321" s="760"/>
      <c r="F321" s="763"/>
      <c r="G321" s="763"/>
      <c r="H321" s="756"/>
      <c r="I321" s="422" t="str">
        <f>IF('Mapa final'!Y324="","",'Mapa final'!Y324)</f>
        <v/>
      </c>
      <c r="J321" s="422" t="str">
        <f>IF('Mapa final'!AA324="","",'Mapa final'!AA324)</f>
        <v/>
      </c>
      <c r="K321" s="422" t="str">
        <f t="shared" si="4"/>
        <v/>
      </c>
      <c r="L321" s="422" t="str">
        <f>IF('Mapa final'!AD324="","",'Mapa final'!AD324)</f>
        <v/>
      </c>
      <c r="M321" s="346" t="str">
        <f>IF('Mapa final'!P324="","",'Mapa final'!P324)</f>
        <v/>
      </c>
      <c r="N321" s="417"/>
      <c r="O321" s="417"/>
      <c r="P321" s="417"/>
      <c r="Q321" s="187"/>
    </row>
    <row r="322" spans="1:17" ht="43.5" customHeight="1" x14ac:dyDescent="0.25">
      <c r="A322" s="118" t="s">
        <v>915</v>
      </c>
      <c r="B322" s="758"/>
      <c r="C322" s="760"/>
      <c r="D322" s="762"/>
      <c r="E322" s="760"/>
      <c r="F322" s="763"/>
      <c r="G322" s="763"/>
      <c r="H322" s="756"/>
      <c r="I322" s="422" t="str">
        <f>IF('Mapa final'!Y325="","",'Mapa final'!Y325)</f>
        <v/>
      </c>
      <c r="J322" s="422" t="str">
        <f>IF('Mapa final'!AA325="","",'Mapa final'!AA325)</f>
        <v/>
      </c>
      <c r="K322" s="422" t="str">
        <f t="shared" si="4"/>
        <v/>
      </c>
      <c r="L322" s="422" t="str">
        <f>IF('Mapa final'!AD325="","",'Mapa final'!AD325)</f>
        <v/>
      </c>
      <c r="M322" s="346" t="str">
        <f>IF('Mapa final'!P325="","",'Mapa final'!P325)</f>
        <v/>
      </c>
      <c r="N322" s="417"/>
      <c r="O322" s="417"/>
      <c r="P322" s="417"/>
      <c r="Q322" s="187"/>
    </row>
    <row r="323" spans="1:17" ht="43.5" customHeight="1" x14ac:dyDescent="0.25">
      <c r="A323" s="118" t="s">
        <v>916</v>
      </c>
      <c r="B323" s="758"/>
      <c r="C323" s="760"/>
      <c r="D323" s="762"/>
      <c r="E323" s="760"/>
      <c r="F323" s="763"/>
      <c r="G323" s="763"/>
      <c r="H323" s="756"/>
      <c r="I323" s="422" t="str">
        <f>IF('Mapa final'!Y326="","",'Mapa final'!Y326)</f>
        <v/>
      </c>
      <c r="J323" s="422" t="str">
        <f>IF('Mapa final'!AA326="","",'Mapa final'!AA326)</f>
        <v/>
      </c>
      <c r="K323" s="422" t="str">
        <f t="shared" si="4"/>
        <v/>
      </c>
      <c r="L323" s="422" t="str">
        <f>IF('Mapa final'!AD326="","",'Mapa final'!AD326)</f>
        <v/>
      </c>
      <c r="M323" s="346" t="str">
        <f>IF('Mapa final'!P326="","",'Mapa final'!P326)</f>
        <v/>
      </c>
      <c r="N323" s="417"/>
      <c r="O323" s="417"/>
      <c r="P323" s="417"/>
      <c r="Q323" s="187"/>
    </row>
    <row r="324" spans="1:17" ht="43.5" customHeight="1" x14ac:dyDescent="0.25">
      <c r="A324" s="118" t="s">
        <v>917</v>
      </c>
      <c r="B324" s="758"/>
      <c r="C324" s="760"/>
      <c r="D324" s="762"/>
      <c r="E324" s="760"/>
      <c r="F324" s="763"/>
      <c r="G324" s="763"/>
      <c r="H324" s="756"/>
      <c r="I324" s="422" t="str">
        <f>IF('Mapa final'!Y327="","",'Mapa final'!Y327)</f>
        <v/>
      </c>
      <c r="J324" s="422" t="str">
        <f>IF('Mapa final'!AA327="","",'Mapa final'!AA327)</f>
        <v/>
      </c>
      <c r="K324" s="422" t="str">
        <f t="shared" si="4"/>
        <v/>
      </c>
      <c r="L324" s="422" t="str">
        <f>IF('Mapa final'!AD327="","",'Mapa final'!AD327)</f>
        <v/>
      </c>
      <c r="M324" s="346" t="str">
        <f>IF('Mapa final'!P327="","",'Mapa final'!P327)</f>
        <v/>
      </c>
      <c r="N324" s="417"/>
      <c r="O324" s="417"/>
      <c r="P324" s="417"/>
      <c r="Q324" s="187"/>
    </row>
    <row r="325" spans="1:17" ht="43.5" customHeight="1" x14ac:dyDescent="0.25">
      <c r="A325" s="118" t="s">
        <v>918</v>
      </c>
      <c r="B325" s="757"/>
      <c r="C325" s="759" t="str">
        <f>IF('Mapa final'!E328="","",'Mapa final'!E328)</f>
        <v/>
      </c>
      <c r="D325" s="761"/>
      <c r="E325" s="759" t="str">
        <f>IF('Mapa final'!D328="","",'Mapa final'!D328)</f>
        <v/>
      </c>
      <c r="F325" s="763" t="str">
        <f>IF('Mapa final'!H328="","",'Mapa final'!H328)</f>
        <v/>
      </c>
      <c r="G325" s="763" t="str">
        <f>IF('Mapa final'!L328="","",'Mapa final'!L328)</f>
        <v/>
      </c>
      <c r="H325" s="75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2" t="str">
        <f>IF('Mapa final'!Y328="","",'Mapa final'!Y328)</f>
        <v/>
      </c>
      <c r="J325" s="422" t="str">
        <f>IF('Mapa final'!AA328="","",'Mapa final'!AA328)</f>
        <v/>
      </c>
      <c r="K325" s="422" t="str">
        <f t="shared" si="4"/>
        <v/>
      </c>
      <c r="L325" s="422" t="str">
        <f>IF('Mapa final'!AD328="","",'Mapa final'!AD328)</f>
        <v/>
      </c>
      <c r="M325" s="346" t="str">
        <f>IF('Mapa final'!P328="","",'Mapa final'!P328)</f>
        <v/>
      </c>
      <c r="N325" s="417"/>
      <c r="O325" s="417"/>
      <c r="P325" s="417"/>
      <c r="Q325" s="187"/>
    </row>
    <row r="326" spans="1:17" ht="43.5" customHeight="1" x14ac:dyDescent="0.25">
      <c r="A326" s="118" t="s">
        <v>919</v>
      </c>
      <c r="B326" s="758"/>
      <c r="C326" s="760"/>
      <c r="D326" s="762"/>
      <c r="E326" s="760"/>
      <c r="F326" s="763"/>
      <c r="G326" s="763"/>
      <c r="H326" s="756"/>
      <c r="I326" s="422" t="str">
        <f>IF('Mapa final'!Y329="","",'Mapa final'!Y329)</f>
        <v/>
      </c>
      <c r="J326" s="422" t="str">
        <f>IF('Mapa final'!AA329="","",'Mapa final'!AA329)</f>
        <v/>
      </c>
      <c r="K326" s="422" t="str">
        <f t="shared" si="4"/>
        <v/>
      </c>
      <c r="L326" s="422" t="str">
        <f>IF('Mapa final'!AD329="","",'Mapa final'!AD329)</f>
        <v/>
      </c>
      <c r="M326" s="346" t="str">
        <f>IF('Mapa final'!P329="","",'Mapa final'!P329)</f>
        <v/>
      </c>
      <c r="N326" s="417"/>
      <c r="O326" s="417"/>
      <c r="P326" s="417"/>
      <c r="Q326" s="187"/>
    </row>
    <row r="327" spans="1:17" ht="43.5" customHeight="1" x14ac:dyDescent="0.25">
      <c r="A327" s="118" t="s">
        <v>920</v>
      </c>
      <c r="B327" s="758"/>
      <c r="C327" s="760"/>
      <c r="D327" s="762"/>
      <c r="E327" s="760"/>
      <c r="F327" s="763"/>
      <c r="G327" s="763"/>
      <c r="H327" s="756"/>
      <c r="I327" s="422" t="str">
        <f>IF('Mapa final'!Y330="","",'Mapa final'!Y330)</f>
        <v/>
      </c>
      <c r="J327" s="422" t="str">
        <f>IF('Mapa final'!AA330="","",'Mapa final'!AA330)</f>
        <v/>
      </c>
      <c r="K327" s="422" t="str">
        <f t="shared" si="4"/>
        <v/>
      </c>
      <c r="L327" s="422" t="str">
        <f>IF('Mapa final'!AD330="","",'Mapa final'!AD330)</f>
        <v/>
      </c>
      <c r="M327" s="346" t="str">
        <f>IF('Mapa final'!P330="","",'Mapa final'!P330)</f>
        <v/>
      </c>
      <c r="N327" s="417"/>
      <c r="O327" s="417"/>
      <c r="P327" s="417"/>
      <c r="Q327" s="187"/>
    </row>
    <row r="328" spans="1:17" ht="43.5" customHeight="1" x14ac:dyDescent="0.25">
      <c r="A328" s="118" t="s">
        <v>921</v>
      </c>
      <c r="B328" s="758"/>
      <c r="C328" s="760"/>
      <c r="D328" s="762"/>
      <c r="E328" s="760"/>
      <c r="F328" s="763"/>
      <c r="G328" s="763"/>
      <c r="H328" s="756"/>
      <c r="I328" s="422" t="str">
        <f>IF('Mapa final'!Y331="","",'Mapa final'!Y331)</f>
        <v/>
      </c>
      <c r="J328" s="422" t="str">
        <f>IF('Mapa final'!AA331="","",'Mapa final'!AA331)</f>
        <v/>
      </c>
      <c r="K328" s="42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2" t="str">
        <f>IF('Mapa final'!AD331="","",'Mapa final'!AD331)</f>
        <v/>
      </c>
      <c r="M328" s="346" t="str">
        <f>IF('Mapa final'!P331="","",'Mapa final'!P331)</f>
        <v/>
      </c>
      <c r="N328" s="417"/>
      <c r="O328" s="417"/>
      <c r="P328" s="417"/>
      <c r="Q328" s="187"/>
    </row>
    <row r="329" spans="1:17" ht="43.5" customHeight="1" x14ac:dyDescent="0.25">
      <c r="A329" s="118" t="s">
        <v>922</v>
      </c>
      <c r="B329" s="758"/>
      <c r="C329" s="760"/>
      <c r="D329" s="762"/>
      <c r="E329" s="760"/>
      <c r="F329" s="763"/>
      <c r="G329" s="763"/>
      <c r="H329" s="756"/>
      <c r="I329" s="422" t="str">
        <f>IF('Mapa final'!Y332="","",'Mapa final'!Y332)</f>
        <v/>
      </c>
      <c r="J329" s="422" t="str">
        <f>IF('Mapa final'!AA332="","",'Mapa final'!AA332)</f>
        <v/>
      </c>
      <c r="K329" s="422" t="str">
        <f t="shared" si="5"/>
        <v/>
      </c>
      <c r="L329" s="422" t="str">
        <f>IF('Mapa final'!AD332="","",'Mapa final'!AD332)</f>
        <v/>
      </c>
      <c r="M329" s="346" t="str">
        <f>IF('Mapa final'!P332="","",'Mapa final'!P332)</f>
        <v/>
      </c>
      <c r="N329" s="417"/>
      <c r="O329" s="417"/>
      <c r="P329" s="417"/>
      <c r="Q329" s="187"/>
    </row>
    <row r="330" spans="1:17" ht="43.5" customHeight="1" x14ac:dyDescent="0.25">
      <c r="A330" s="118" t="s">
        <v>923</v>
      </c>
      <c r="B330" s="758"/>
      <c r="C330" s="760"/>
      <c r="D330" s="762"/>
      <c r="E330" s="760"/>
      <c r="F330" s="763"/>
      <c r="G330" s="763"/>
      <c r="H330" s="756"/>
      <c r="I330" s="422" t="str">
        <f>IF('Mapa final'!Y333="","",'Mapa final'!Y333)</f>
        <v/>
      </c>
      <c r="J330" s="422" t="str">
        <f>IF('Mapa final'!AA333="","",'Mapa final'!AA333)</f>
        <v/>
      </c>
      <c r="K330" s="422" t="str">
        <f t="shared" si="5"/>
        <v/>
      </c>
      <c r="L330" s="422" t="str">
        <f>IF('Mapa final'!AD333="","",'Mapa final'!AD333)</f>
        <v/>
      </c>
      <c r="M330" s="346" t="str">
        <f>IF('Mapa final'!P333="","",'Mapa final'!P333)</f>
        <v/>
      </c>
      <c r="N330" s="417"/>
      <c r="O330" s="417"/>
      <c r="P330" s="417"/>
      <c r="Q330" s="187"/>
    </row>
    <row r="331" spans="1:17" ht="43.5" customHeight="1" x14ac:dyDescent="0.25">
      <c r="A331" s="118" t="s">
        <v>924</v>
      </c>
      <c r="B331" s="757"/>
      <c r="C331" s="759" t="str">
        <f>IF('Mapa final'!E334="","",'Mapa final'!E334)</f>
        <v/>
      </c>
      <c r="D331" s="761"/>
      <c r="E331" s="759" t="str">
        <f>IF('Mapa final'!D334="","",'Mapa final'!D334)</f>
        <v/>
      </c>
      <c r="F331" s="763" t="str">
        <f>IF('Mapa final'!H334="","",'Mapa final'!H334)</f>
        <v/>
      </c>
      <c r="G331" s="763" t="str">
        <f>IF('Mapa final'!L334="","",'Mapa final'!L334)</f>
        <v/>
      </c>
      <c r="H331" s="75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2" t="str">
        <f>IF('Mapa final'!Y334="","",'Mapa final'!Y334)</f>
        <v/>
      </c>
      <c r="J331" s="422" t="str">
        <f>IF('Mapa final'!AA334="","",'Mapa final'!AA334)</f>
        <v/>
      </c>
      <c r="K331" s="422" t="str">
        <f t="shared" si="5"/>
        <v/>
      </c>
      <c r="L331" s="422" t="str">
        <f>IF('Mapa final'!AD334="","",'Mapa final'!AD334)</f>
        <v/>
      </c>
      <c r="M331" s="346" t="str">
        <f>IF('Mapa final'!P334="","",'Mapa final'!P334)</f>
        <v/>
      </c>
      <c r="N331" s="417"/>
      <c r="O331" s="417"/>
      <c r="P331" s="417"/>
      <c r="Q331" s="187"/>
    </row>
    <row r="332" spans="1:17" ht="43.5" customHeight="1" x14ac:dyDescent="0.25">
      <c r="A332" s="118" t="s">
        <v>925</v>
      </c>
      <c r="B332" s="758"/>
      <c r="C332" s="760"/>
      <c r="D332" s="762"/>
      <c r="E332" s="760"/>
      <c r="F332" s="763"/>
      <c r="G332" s="763"/>
      <c r="H332" s="756"/>
      <c r="I332" s="422" t="str">
        <f>IF('Mapa final'!Y335="","",'Mapa final'!Y335)</f>
        <v/>
      </c>
      <c r="J332" s="422" t="str">
        <f>IF('Mapa final'!AA335="","",'Mapa final'!AA335)</f>
        <v/>
      </c>
      <c r="K332" s="422" t="str">
        <f t="shared" si="5"/>
        <v/>
      </c>
      <c r="L332" s="422" t="str">
        <f>IF('Mapa final'!AD335="","",'Mapa final'!AD335)</f>
        <v/>
      </c>
      <c r="M332" s="346" t="str">
        <f>IF('Mapa final'!P335="","",'Mapa final'!P335)</f>
        <v/>
      </c>
      <c r="N332" s="417"/>
      <c r="O332" s="417"/>
      <c r="P332" s="417"/>
      <c r="Q332" s="187"/>
    </row>
    <row r="333" spans="1:17" ht="43.5" customHeight="1" x14ac:dyDescent="0.25">
      <c r="A333" s="118" t="s">
        <v>926</v>
      </c>
      <c r="B333" s="758"/>
      <c r="C333" s="760"/>
      <c r="D333" s="762"/>
      <c r="E333" s="760"/>
      <c r="F333" s="763"/>
      <c r="G333" s="763"/>
      <c r="H333" s="756"/>
      <c r="I333" s="422" t="str">
        <f>IF('Mapa final'!Y336="","",'Mapa final'!Y336)</f>
        <v/>
      </c>
      <c r="J333" s="422" t="str">
        <f>IF('Mapa final'!AA336="","",'Mapa final'!AA336)</f>
        <v/>
      </c>
      <c r="K333" s="422" t="str">
        <f t="shared" si="5"/>
        <v/>
      </c>
      <c r="L333" s="422" t="str">
        <f>IF('Mapa final'!AD336="","",'Mapa final'!AD336)</f>
        <v/>
      </c>
      <c r="M333" s="346" t="str">
        <f>IF('Mapa final'!P336="","",'Mapa final'!P336)</f>
        <v/>
      </c>
      <c r="N333" s="417"/>
      <c r="O333" s="417"/>
      <c r="P333" s="417"/>
      <c r="Q333" s="187"/>
    </row>
    <row r="334" spans="1:17" ht="43.5" customHeight="1" x14ac:dyDescent="0.25">
      <c r="A334" s="118" t="s">
        <v>927</v>
      </c>
      <c r="B334" s="758"/>
      <c r="C334" s="760"/>
      <c r="D334" s="762"/>
      <c r="E334" s="760"/>
      <c r="F334" s="763"/>
      <c r="G334" s="763"/>
      <c r="H334" s="756"/>
      <c r="I334" s="422" t="str">
        <f>IF('Mapa final'!Y337="","",'Mapa final'!Y337)</f>
        <v/>
      </c>
      <c r="J334" s="422" t="str">
        <f>IF('Mapa final'!AA337="","",'Mapa final'!AA337)</f>
        <v/>
      </c>
      <c r="K334" s="422" t="str">
        <f t="shared" si="5"/>
        <v/>
      </c>
      <c r="L334" s="422" t="str">
        <f>IF('Mapa final'!AD337="","",'Mapa final'!AD337)</f>
        <v/>
      </c>
      <c r="M334" s="346" t="str">
        <f>IF('Mapa final'!P337="","",'Mapa final'!P337)</f>
        <v/>
      </c>
      <c r="N334" s="417"/>
      <c r="O334" s="417"/>
      <c r="P334" s="417"/>
      <c r="Q334" s="187"/>
    </row>
    <row r="335" spans="1:17" ht="43.5" customHeight="1" x14ac:dyDescent="0.25">
      <c r="A335" s="118" t="s">
        <v>928</v>
      </c>
      <c r="B335" s="758"/>
      <c r="C335" s="760"/>
      <c r="D335" s="762"/>
      <c r="E335" s="760"/>
      <c r="F335" s="763"/>
      <c r="G335" s="763"/>
      <c r="H335" s="756"/>
      <c r="I335" s="422" t="str">
        <f>IF('Mapa final'!Y338="","",'Mapa final'!Y338)</f>
        <v/>
      </c>
      <c r="J335" s="422" t="str">
        <f>IF('Mapa final'!AA338="","",'Mapa final'!AA338)</f>
        <v/>
      </c>
      <c r="K335" s="422" t="str">
        <f t="shared" si="5"/>
        <v/>
      </c>
      <c r="L335" s="422" t="str">
        <f>IF('Mapa final'!AD338="","",'Mapa final'!AD338)</f>
        <v/>
      </c>
      <c r="M335" s="346" t="str">
        <f>IF('Mapa final'!P338="","",'Mapa final'!P338)</f>
        <v/>
      </c>
      <c r="N335" s="417"/>
      <c r="O335" s="417"/>
      <c r="P335" s="417"/>
      <c r="Q335" s="187"/>
    </row>
    <row r="336" spans="1:17" ht="43.5" customHeight="1" x14ac:dyDescent="0.25">
      <c r="A336" s="118" t="s">
        <v>929</v>
      </c>
      <c r="B336" s="758"/>
      <c r="C336" s="760"/>
      <c r="D336" s="762"/>
      <c r="E336" s="760"/>
      <c r="F336" s="763"/>
      <c r="G336" s="763"/>
      <c r="H336" s="756"/>
      <c r="I336" s="422" t="str">
        <f>IF('Mapa final'!Y339="","",'Mapa final'!Y339)</f>
        <v/>
      </c>
      <c r="J336" s="422" t="str">
        <f>IF('Mapa final'!AA339="","",'Mapa final'!AA339)</f>
        <v/>
      </c>
      <c r="K336" s="422" t="str">
        <f t="shared" si="5"/>
        <v/>
      </c>
      <c r="L336" s="422" t="str">
        <f>IF('Mapa final'!AD339="","",'Mapa final'!AD339)</f>
        <v/>
      </c>
      <c r="M336" s="346" t="str">
        <f>IF('Mapa final'!P339="","",'Mapa final'!P339)</f>
        <v/>
      </c>
      <c r="N336" s="417"/>
      <c r="O336" s="417"/>
      <c r="P336" s="417"/>
      <c r="Q336" s="187"/>
    </row>
    <row r="337" spans="1:17" ht="43.5" customHeight="1" x14ac:dyDescent="0.25">
      <c r="A337" s="118" t="s">
        <v>930</v>
      </c>
      <c r="B337" s="757"/>
      <c r="C337" s="759" t="str">
        <f>IF('Mapa final'!E340="","",'Mapa final'!E340)</f>
        <v/>
      </c>
      <c r="D337" s="761"/>
      <c r="E337" s="759" t="str">
        <f>IF('Mapa final'!D340="","",'Mapa final'!D340)</f>
        <v/>
      </c>
      <c r="F337" s="763" t="str">
        <f>IF('Mapa final'!H340="","",'Mapa final'!H340)</f>
        <v/>
      </c>
      <c r="G337" s="763" t="str">
        <f>IF('Mapa final'!L340="","",'Mapa final'!L340)</f>
        <v/>
      </c>
      <c r="H337" s="75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2" t="str">
        <f>IF('Mapa final'!Y340="","",'Mapa final'!Y340)</f>
        <v/>
      </c>
      <c r="J337" s="422" t="str">
        <f>IF('Mapa final'!AA340="","",'Mapa final'!AA340)</f>
        <v/>
      </c>
      <c r="K337" s="422" t="str">
        <f t="shared" si="5"/>
        <v/>
      </c>
      <c r="L337" s="422" t="str">
        <f>IF('Mapa final'!AD340="","",'Mapa final'!AD340)</f>
        <v/>
      </c>
      <c r="M337" s="346" t="str">
        <f>IF('Mapa final'!P340="","",'Mapa final'!P340)</f>
        <v/>
      </c>
      <c r="N337" s="417"/>
      <c r="O337" s="417"/>
      <c r="P337" s="417"/>
      <c r="Q337" s="187"/>
    </row>
    <row r="338" spans="1:17" ht="43.5" customHeight="1" x14ac:dyDescent="0.25">
      <c r="A338" s="118" t="s">
        <v>931</v>
      </c>
      <c r="B338" s="758"/>
      <c r="C338" s="760"/>
      <c r="D338" s="762"/>
      <c r="E338" s="760"/>
      <c r="F338" s="763"/>
      <c r="G338" s="763"/>
      <c r="H338" s="756"/>
      <c r="I338" s="422" t="str">
        <f>IF('Mapa final'!Y341="","",'Mapa final'!Y341)</f>
        <v/>
      </c>
      <c r="J338" s="422" t="str">
        <f>IF('Mapa final'!AA341="","",'Mapa final'!AA341)</f>
        <v/>
      </c>
      <c r="K338" s="422" t="str">
        <f t="shared" si="5"/>
        <v/>
      </c>
      <c r="L338" s="422" t="str">
        <f>IF('Mapa final'!AD341="","",'Mapa final'!AD341)</f>
        <v/>
      </c>
      <c r="M338" s="346" t="str">
        <f>IF('Mapa final'!P341="","",'Mapa final'!P341)</f>
        <v/>
      </c>
      <c r="N338" s="417"/>
      <c r="O338" s="417"/>
      <c r="P338" s="417"/>
      <c r="Q338" s="187"/>
    </row>
    <row r="339" spans="1:17" ht="43.5" customHeight="1" x14ac:dyDescent="0.25">
      <c r="A339" s="118" t="s">
        <v>932</v>
      </c>
      <c r="B339" s="758"/>
      <c r="C339" s="760"/>
      <c r="D339" s="762"/>
      <c r="E339" s="760"/>
      <c r="F339" s="763"/>
      <c r="G339" s="763"/>
      <c r="H339" s="756"/>
      <c r="I339" s="422" t="str">
        <f>IF('Mapa final'!Y342="","",'Mapa final'!Y342)</f>
        <v/>
      </c>
      <c r="J339" s="422" t="str">
        <f>IF('Mapa final'!AA342="","",'Mapa final'!AA342)</f>
        <v/>
      </c>
      <c r="K339" s="422" t="str">
        <f t="shared" si="5"/>
        <v/>
      </c>
      <c r="L339" s="422" t="str">
        <f>IF('Mapa final'!AD342="","",'Mapa final'!AD342)</f>
        <v/>
      </c>
      <c r="M339" s="346" t="str">
        <f>IF('Mapa final'!P342="","",'Mapa final'!P342)</f>
        <v/>
      </c>
      <c r="N339" s="417"/>
      <c r="O339" s="417"/>
      <c r="P339" s="417"/>
      <c r="Q339" s="187"/>
    </row>
    <row r="340" spans="1:17" ht="43.5" customHeight="1" x14ac:dyDescent="0.25">
      <c r="A340" s="118" t="s">
        <v>933</v>
      </c>
      <c r="B340" s="758"/>
      <c r="C340" s="760"/>
      <c r="D340" s="762"/>
      <c r="E340" s="760"/>
      <c r="F340" s="763"/>
      <c r="G340" s="763"/>
      <c r="H340" s="756"/>
      <c r="I340" s="422" t="str">
        <f>IF('Mapa final'!Y343="","",'Mapa final'!Y343)</f>
        <v/>
      </c>
      <c r="J340" s="422" t="str">
        <f>IF('Mapa final'!AA343="","",'Mapa final'!AA343)</f>
        <v/>
      </c>
      <c r="K340" s="422" t="str">
        <f t="shared" si="5"/>
        <v/>
      </c>
      <c r="L340" s="422" t="str">
        <f>IF('Mapa final'!AD343="","",'Mapa final'!AD343)</f>
        <v/>
      </c>
      <c r="M340" s="346" t="str">
        <f>IF('Mapa final'!P343="","",'Mapa final'!P343)</f>
        <v/>
      </c>
      <c r="N340" s="417"/>
      <c r="O340" s="417"/>
      <c r="P340" s="417"/>
      <c r="Q340" s="187"/>
    </row>
    <row r="341" spans="1:17" ht="43.5" customHeight="1" x14ac:dyDescent="0.25">
      <c r="A341" s="118" t="s">
        <v>934</v>
      </c>
      <c r="B341" s="758"/>
      <c r="C341" s="760"/>
      <c r="D341" s="762"/>
      <c r="E341" s="760"/>
      <c r="F341" s="763"/>
      <c r="G341" s="763"/>
      <c r="H341" s="756"/>
      <c r="I341" s="422" t="str">
        <f>IF('Mapa final'!Y344="","",'Mapa final'!Y344)</f>
        <v/>
      </c>
      <c r="J341" s="422" t="str">
        <f>IF('Mapa final'!AA344="","",'Mapa final'!AA344)</f>
        <v/>
      </c>
      <c r="K341" s="422" t="str">
        <f t="shared" si="5"/>
        <v/>
      </c>
      <c r="L341" s="422" t="str">
        <f>IF('Mapa final'!AD344="","",'Mapa final'!AD344)</f>
        <v/>
      </c>
      <c r="M341" s="346" t="str">
        <f>IF('Mapa final'!P344="","",'Mapa final'!P344)</f>
        <v/>
      </c>
      <c r="N341" s="417"/>
      <c r="O341" s="417"/>
      <c r="P341" s="417"/>
      <c r="Q341" s="187"/>
    </row>
    <row r="342" spans="1:17" ht="43.5" customHeight="1" x14ac:dyDescent="0.25">
      <c r="A342" s="118" t="s">
        <v>935</v>
      </c>
      <c r="B342" s="758"/>
      <c r="C342" s="760"/>
      <c r="D342" s="762"/>
      <c r="E342" s="760"/>
      <c r="F342" s="763"/>
      <c r="G342" s="763"/>
      <c r="H342" s="756"/>
      <c r="I342" s="422" t="str">
        <f>IF('Mapa final'!Y345="","",'Mapa final'!Y345)</f>
        <v/>
      </c>
      <c r="J342" s="422" t="str">
        <f>IF('Mapa final'!AA345="","",'Mapa final'!AA345)</f>
        <v/>
      </c>
      <c r="K342" s="422" t="str">
        <f t="shared" si="5"/>
        <v/>
      </c>
      <c r="L342" s="422" t="str">
        <f>IF('Mapa final'!AD345="","",'Mapa final'!AD345)</f>
        <v/>
      </c>
      <c r="M342" s="346" t="str">
        <f>IF('Mapa final'!P345="","",'Mapa final'!P345)</f>
        <v/>
      </c>
      <c r="N342" s="417"/>
      <c r="O342" s="417"/>
      <c r="P342" s="417"/>
      <c r="Q342" s="187"/>
    </row>
    <row r="343" spans="1:17" ht="43.5" customHeight="1" x14ac:dyDescent="0.25">
      <c r="A343" s="118" t="s">
        <v>936</v>
      </c>
      <c r="B343" s="757"/>
      <c r="C343" s="759" t="str">
        <f>IF('Mapa final'!E346="","",'Mapa final'!E346)</f>
        <v/>
      </c>
      <c r="D343" s="761"/>
      <c r="E343" s="759" t="str">
        <f>IF('Mapa final'!D346="","",'Mapa final'!D346)</f>
        <v/>
      </c>
      <c r="F343" s="763" t="str">
        <f>IF('Mapa final'!H346="","",'Mapa final'!H346)</f>
        <v/>
      </c>
      <c r="G343" s="763" t="str">
        <f>IF('Mapa final'!L346="","",'Mapa final'!L346)</f>
        <v/>
      </c>
      <c r="H343" s="75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2" t="str">
        <f>IF('Mapa final'!Y346="","",'Mapa final'!Y346)</f>
        <v/>
      </c>
      <c r="J343" s="422" t="str">
        <f>IF('Mapa final'!AA346="","",'Mapa final'!AA346)</f>
        <v/>
      </c>
      <c r="K343" s="422" t="str">
        <f t="shared" si="5"/>
        <v/>
      </c>
      <c r="L343" s="422" t="str">
        <f>IF('Mapa final'!AD346="","",'Mapa final'!AD346)</f>
        <v/>
      </c>
      <c r="M343" s="346" t="str">
        <f>IF('Mapa final'!P346="","",'Mapa final'!P346)</f>
        <v/>
      </c>
      <c r="N343" s="417"/>
      <c r="O343" s="417"/>
      <c r="P343" s="417"/>
      <c r="Q343" s="187"/>
    </row>
    <row r="344" spans="1:17" ht="43.5" customHeight="1" x14ac:dyDescent="0.25">
      <c r="A344" s="118" t="s">
        <v>937</v>
      </c>
      <c r="B344" s="758"/>
      <c r="C344" s="760"/>
      <c r="D344" s="762"/>
      <c r="E344" s="760"/>
      <c r="F344" s="763"/>
      <c r="G344" s="763"/>
      <c r="H344" s="756"/>
      <c r="I344" s="422" t="str">
        <f>IF('Mapa final'!Y347="","",'Mapa final'!Y347)</f>
        <v/>
      </c>
      <c r="J344" s="422" t="str">
        <f>IF('Mapa final'!AA347="","",'Mapa final'!AA347)</f>
        <v/>
      </c>
      <c r="K344" s="422" t="str">
        <f t="shared" si="5"/>
        <v/>
      </c>
      <c r="L344" s="422" t="str">
        <f>IF('Mapa final'!AD347="","",'Mapa final'!AD347)</f>
        <v/>
      </c>
      <c r="M344" s="346" t="str">
        <f>IF('Mapa final'!P347="","",'Mapa final'!P347)</f>
        <v/>
      </c>
      <c r="N344" s="417"/>
      <c r="O344" s="417"/>
      <c r="P344" s="417"/>
      <c r="Q344" s="187"/>
    </row>
    <row r="345" spans="1:17" ht="43.5" customHeight="1" x14ac:dyDescent="0.25">
      <c r="A345" s="118" t="s">
        <v>938</v>
      </c>
      <c r="B345" s="758"/>
      <c r="C345" s="760"/>
      <c r="D345" s="762"/>
      <c r="E345" s="760"/>
      <c r="F345" s="763"/>
      <c r="G345" s="763"/>
      <c r="H345" s="756"/>
      <c r="I345" s="422" t="str">
        <f>IF('Mapa final'!Y348="","",'Mapa final'!Y348)</f>
        <v/>
      </c>
      <c r="J345" s="422" t="str">
        <f>IF('Mapa final'!AA348="","",'Mapa final'!AA348)</f>
        <v/>
      </c>
      <c r="K345" s="422" t="str">
        <f t="shared" si="5"/>
        <v/>
      </c>
      <c r="L345" s="422" t="str">
        <f>IF('Mapa final'!AD348="","",'Mapa final'!AD348)</f>
        <v/>
      </c>
      <c r="M345" s="346" t="str">
        <f>IF('Mapa final'!P348="","",'Mapa final'!P348)</f>
        <v/>
      </c>
      <c r="N345" s="417"/>
      <c r="O345" s="417"/>
      <c r="P345" s="417"/>
      <c r="Q345" s="187"/>
    </row>
    <row r="346" spans="1:17" ht="43.5" customHeight="1" x14ac:dyDescent="0.25">
      <c r="A346" s="118" t="s">
        <v>939</v>
      </c>
      <c r="B346" s="758"/>
      <c r="C346" s="760"/>
      <c r="D346" s="762"/>
      <c r="E346" s="760"/>
      <c r="F346" s="763"/>
      <c r="G346" s="763"/>
      <c r="H346" s="756"/>
      <c r="I346" s="422" t="str">
        <f>IF('Mapa final'!Y349="","",'Mapa final'!Y349)</f>
        <v/>
      </c>
      <c r="J346" s="422" t="str">
        <f>IF('Mapa final'!AA349="","",'Mapa final'!AA349)</f>
        <v/>
      </c>
      <c r="K346" s="422" t="str">
        <f t="shared" si="5"/>
        <v/>
      </c>
      <c r="L346" s="422" t="str">
        <f>IF('Mapa final'!AD349="","",'Mapa final'!AD349)</f>
        <v/>
      </c>
      <c r="M346" s="346" t="str">
        <f>IF('Mapa final'!P349="","",'Mapa final'!P349)</f>
        <v/>
      </c>
      <c r="N346" s="417"/>
      <c r="O346" s="417"/>
      <c r="P346" s="417"/>
      <c r="Q346" s="187"/>
    </row>
    <row r="347" spans="1:17" ht="43.5" customHeight="1" x14ac:dyDescent="0.25">
      <c r="A347" s="118" t="s">
        <v>940</v>
      </c>
      <c r="B347" s="758"/>
      <c r="C347" s="760"/>
      <c r="D347" s="762"/>
      <c r="E347" s="760"/>
      <c r="F347" s="763"/>
      <c r="G347" s="763"/>
      <c r="H347" s="756"/>
      <c r="I347" s="422" t="str">
        <f>IF('Mapa final'!Y350="","",'Mapa final'!Y350)</f>
        <v/>
      </c>
      <c r="J347" s="422" t="str">
        <f>IF('Mapa final'!AA350="","",'Mapa final'!AA350)</f>
        <v/>
      </c>
      <c r="K347" s="422" t="str">
        <f t="shared" si="5"/>
        <v/>
      </c>
      <c r="L347" s="422" t="str">
        <f>IF('Mapa final'!AD350="","",'Mapa final'!AD350)</f>
        <v/>
      </c>
      <c r="M347" s="346" t="str">
        <f>IF('Mapa final'!P350="","",'Mapa final'!P350)</f>
        <v/>
      </c>
      <c r="N347" s="417"/>
      <c r="O347" s="417"/>
      <c r="P347" s="417"/>
      <c r="Q347" s="187"/>
    </row>
    <row r="348" spans="1:17" ht="43.5" customHeight="1" x14ac:dyDescent="0.25">
      <c r="A348" s="118" t="s">
        <v>941</v>
      </c>
      <c r="B348" s="758"/>
      <c r="C348" s="760"/>
      <c r="D348" s="762"/>
      <c r="E348" s="760"/>
      <c r="F348" s="763"/>
      <c r="G348" s="763"/>
      <c r="H348" s="756"/>
      <c r="I348" s="422" t="str">
        <f>IF('Mapa final'!Y351="","",'Mapa final'!Y351)</f>
        <v/>
      </c>
      <c r="J348" s="422" t="str">
        <f>IF('Mapa final'!AA351="","",'Mapa final'!AA351)</f>
        <v/>
      </c>
      <c r="K348" s="422" t="str">
        <f t="shared" si="5"/>
        <v/>
      </c>
      <c r="L348" s="422" t="str">
        <f>IF('Mapa final'!AD351="","",'Mapa final'!AD351)</f>
        <v/>
      </c>
      <c r="M348" s="346" t="str">
        <f>IF('Mapa final'!P351="","",'Mapa final'!P351)</f>
        <v/>
      </c>
      <c r="N348" s="417"/>
      <c r="O348" s="417"/>
      <c r="P348" s="417"/>
      <c r="Q348" s="187"/>
    </row>
    <row r="349" spans="1:17" ht="43.5" customHeight="1" x14ac:dyDescent="0.25">
      <c r="A349" s="118" t="s">
        <v>942</v>
      </c>
      <c r="B349" s="757"/>
      <c r="C349" s="759" t="str">
        <f>IF('Mapa final'!E352="","",'Mapa final'!E352)</f>
        <v/>
      </c>
      <c r="D349" s="761"/>
      <c r="E349" s="759" t="str">
        <f>IF('Mapa final'!D352="","",'Mapa final'!D352)</f>
        <v/>
      </c>
      <c r="F349" s="763" t="str">
        <f>IF('Mapa final'!H352="","",'Mapa final'!H352)</f>
        <v/>
      </c>
      <c r="G349" s="763" t="str">
        <f>IF('Mapa final'!L352="","",'Mapa final'!L352)</f>
        <v/>
      </c>
      <c r="H349" s="75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2" t="str">
        <f>IF('Mapa final'!Y352="","",'Mapa final'!Y352)</f>
        <v/>
      </c>
      <c r="J349" s="422" t="str">
        <f>IF('Mapa final'!AA352="","",'Mapa final'!AA352)</f>
        <v/>
      </c>
      <c r="K349" s="422" t="str">
        <f t="shared" si="5"/>
        <v/>
      </c>
      <c r="L349" s="422" t="str">
        <f>IF('Mapa final'!AD352="","",'Mapa final'!AD352)</f>
        <v/>
      </c>
      <c r="M349" s="346" t="str">
        <f>IF('Mapa final'!P352="","",'Mapa final'!P352)</f>
        <v/>
      </c>
      <c r="N349" s="417"/>
      <c r="O349" s="417"/>
      <c r="P349" s="417"/>
      <c r="Q349" s="187"/>
    </row>
    <row r="350" spans="1:17" ht="43.5" customHeight="1" x14ac:dyDescent="0.25">
      <c r="A350" s="118" t="s">
        <v>943</v>
      </c>
      <c r="B350" s="758"/>
      <c r="C350" s="760"/>
      <c r="D350" s="762"/>
      <c r="E350" s="760"/>
      <c r="F350" s="763"/>
      <c r="G350" s="763"/>
      <c r="H350" s="756"/>
      <c r="I350" s="422" t="str">
        <f>IF('Mapa final'!Y353="","",'Mapa final'!Y353)</f>
        <v/>
      </c>
      <c r="J350" s="422" t="str">
        <f>IF('Mapa final'!AA353="","",'Mapa final'!AA353)</f>
        <v/>
      </c>
      <c r="K350" s="422" t="str">
        <f t="shared" si="5"/>
        <v/>
      </c>
      <c r="L350" s="422" t="str">
        <f>IF('Mapa final'!AD353="","",'Mapa final'!AD353)</f>
        <v/>
      </c>
      <c r="M350" s="346" t="str">
        <f>IF('Mapa final'!P353="","",'Mapa final'!P353)</f>
        <v/>
      </c>
      <c r="N350" s="417"/>
      <c r="O350" s="417"/>
      <c r="P350" s="417"/>
      <c r="Q350" s="187"/>
    </row>
    <row r="351" spans="1:17" ht="43.5" customHeight="1" x14ac:dyDescent="0.25">
      <c r="A351" s="118" t="s">
        <v>944</v>
      </c>
      <c r="B351" s="758"/>
      <c r="C351" s="760"/>
      <c r="D351" s="762"/>
      <c r="E351" s="760"/>
      <c r="F351" s="763"/>
      <c r="G351" s="763"/>
      <c r="H351" s="756"/>
      <c r="I351" s="422" t="str">
        <f>IF('Mapa final'!Y354="","",'Mapa final'!Y354)</f>
        <v/>
      </c>
      <c r="J351" s="422" t="str">
        <f>IF('Mapa final'!AA354="","",'Mapa final'!AA354)</f>
        <v/>
      </c>
      <c r="K351" s="422" t="str">
        <f t="shared" si="5"/>
        <v/>
      </c>
      <c r="L351" s="422" t="str">
        <f>IF('Mapa final'!AD354="","",'Mapa final'!AD354)</f>
        <v/>
      </c>
      <c r="M351" s="346" t="str">
        <f>IF('Mapa final'!P354="","",'Mapa final'!P354)</f>
        <v/>
      </c>
      <c r="N351" s="417"/>
      <c r="O351" s="417"/>
      <c r="P351" s="417"/>
      <c r="Q351" s="187"/>
    </row>
    <row r="352" spans="1:17" ht="43.5" customHeight="1" x14ac:dyDescent="0.25">
      <c r="A352" s="118" t="s">
        <v>945</v>
      </c>
      <c r="B352" s="758"/>
      <c r="C352" s="760"/>
      <c r="D352" s="762"/>
      <c r="E352" s="760"/>
      <c r="F352" s="763"/>
      <c r="G352" s="763"/>
      <c r="H352" s="756"/>
      <c r="I352" s="422" t="str">
        <f>IF('Mapa final'!Y355="","",'Mapa final'!Y355)</f>
        <v/>
      </c>
      <c r="J352" s="422" t="str">
        <f>IF('Mapa final'!AA355="","",'Mapa final'!AA355)</f>
        <v/>
      </c>
      <c r="K352" s="422" t="str">
        <f t="shared" si="5"/>
        <v/>
      </c>
      <c r="L352" s="422" t="str">
        <f>IF('Mapa final'!AD355="","",'Mapa final'!AD355)</f>
        <v/>
      </c>
      <c r="M352" s="346" t="str">
        <f>IF('Mapa final'!P355="","",'Mapa final'!P355)</f>
        <v/>
      </c>
      <c r="N352" s="417"/>
      <c r="O352" s="417"/>
      <c r="P352" s="417"/>
      <c r="Q352" s="187"/>
    </row>
    <row r="353" spans="1:17" ht="43.5" customHeight="1" x14ac:dyDescent="0.25">
      <c r="A353" s="118" t="s">
        <v>946</v>
      </c>
      <c r="B353" s="758"/>
      <c r="C353" s="760"/>
      <c r="D353" s="762"/>
      <c r="E353" s="760"/>
      <c r="F353" s="763"/>
      <c r="G353" s="763"/>
      <c r="H353" s="756"/>
      <c r="I353" s="422" t="str">
        <f>IF('Mapa final'!Y356="","",'Mapa final'!Y356)</f>
        <v/>
      </c>
      <c r="J353" s="422" t="str">
        <f>IF('Mapa final'!AA356="","",'Mapa final'!AA356)</f>
        <v/>
      </c>
      <c r="K353" s="422" t="str">
        <f t="shared" si="5"/>
        <v/>
      </c>
      <c r="L353" s="422" t="str">
        <f>IF('Mapa final'!AD356="","",'Mapa final'!AD356)</f>
        <v/>
      </c>
      <c r="M353" s="346" t="str">
        <f>IF('Mapa final'!P356="","",'Mapa final'!P356)</f>
        <v/>
      </c>
      <c r="N353" s="417"/>
      <c r="O353" s="417"/>
      <c r="P353" s="417"/>
      <c r="Q353" s="187"/>
    </row>
    <row r="354" spans="1:17" ht="43.5" customHeight="1" x14ac:dyDescent="0.25">
      <c r="A354" s="118" t="s">
        <v>947</v>
      </c>
      <c r="B354" s="758"/>
      <c r="C354" s="760"/>
      <c r="D354" s="762"/>
      <c r="E354" s="760"/>
      <c r="F354" s="763"/>
      <c r="G354" s="763"/>
      <c r="H354" s="756"/>
      <c r="I354" s="422" t="str">
        <f>IF('Mapa final'!Y357="","",'Mapa final'!Y357)</f>
        <v/>
      </c>
      <c r="J354" s="422" t="str">
        <f>IF('Mapa final'!AA357="","",'Mapa final'!AA357)</f>
        <v/>
      </c>
      <c r="K354" s="422" t="str">
        <f t="shared" si="5"/>
        <v/>
      </c>
      <c r="L354" s="422" t="str">
        <f>IF('Mapa final'!AD357="","",'Mapa final'!AD357)</f>
        <v/>
      </c>
      <c r="M354" s="346" t="str">
        <f>IF('Mapa final'!P357="","",'Mapa final'!P357)</f>
        <v/>
      </c>
      <c r="N354" s="417"/>
      <c r="O354" s="417"/>
      <c r="P354" s="417"/>
      <c r="Q354" s="187"/>
    </row>
    <row r="355" spans="1:17" ht="43.5" customHeight="1" x14ac:dyDescent="0.25">
      <c r="A355" s="118" t="s">
        <v>948</v>
      </c>
      <c r="B355" s="757"/>
      <c r="C355" s="759" t="str">
        <f>IF('Mapa final'!E358="","",'Mapa final'!E358)</f>
        <v/>
      </c>
      <c r="D355" s="761"/>
      <c r="E355" s="759" t="str">
        <f>IF('Mapa final'!D358="","",'Mapa final'!D358)</f>
        <v/>
      </c>
      <c r="F355" s="763" t="str">
        <f>IF('Mapa final'!H358="","",'Mapa final'!H358)</f>
        <v/>
      </c>
      <c r="G355" s="763" t="str">
        <f>IF('Mapa final'!L358="","",'Mapa final'!L358)</f>
        <v/>
      </c>
      <c r="H355" s="75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2" t="str">
        <f>IF('Mapa final'!Y358="","",'Mapa final'!Y358)</f>
        <v/>
      </c>
      <c r="J355" s="422" t="str">
        <f>IF('Mapa final'!AA358="","",'Mapa final'!AA358)</f>
        <v/>
      </c>
      <c r="K355" s="422" t="str">
        <f t="shared" si="5"/>
        <v/>
      </c>
      <c r="L355" s="422" t="str">
        <f>IF('Mapa final'!AD358="","",'Mapa final'!AD358)</f>
        <v/>
      </c>
      <c r="M355" s="346" t="str">
        <f>IF('Mapa final'!P358="","",'Mapa final'!P358)</f>
        <v/>
      </c>
      <c r="N355" s="417"/>
      <c r="O355" s="417"/>
      <c r="P355" s="417"/>
      <c r="Q355" s="187"/>
    </row>
    <row r="356" spans="1:17" ht="43.5" customHeight="1" x14ac:dyDescent="0.25">
      <c r="A356" s="118" t="s">
        <v>949</v>
      </c>
      <c r="B356" s="758"/>
      <c r="C356" s="760"/>
      <c r="D356" s="762"/>
      <c r="E356" s="760"/>
      <c r="F356" s="763"/>
      <c r="G356" s="763"/>
      <c r="H356" s="756"/>
      <c r="I356" s="422" t="str">
        <f>IF('Mapa final'!Y359="","",'Mapa final'!Y359)</f>
        <v/>
      </c>
      <c r="J356" s="422" t="str">
        <f>IF('Mapa final'!AA359="","",'Mapa final'!AA359)</f>
        <v/>
      </c>
      <c r="K356" s="422" t="str">
        <f t="shared" si="5"/>
        <v/>
      </c>
      <c r="L356" s="422" t="str">
        <f>IF('Mapa final'!AD359="","",'Mapa final'!AD359)</f>
        <v/>
      </c>
      <c r="M356" s="346" t="str">
        <f>IF('Mapa final'!P359="","",'Mapa final'!P359)</f>
        <v/>
      </c>
      <c r="N356" s="417"/>
      <c r="O356" s="417"/>
      <c r="P356" s="417"/>
      <c r="Q356" s="187"/>
    </row>
    <row r="357" spans="1:17" ht="43.5" customHeight="1" x14ac:dyDescent="0.25">
      <c r="A357" s="118" t="s">
        <v>950</v>
      </c>
      <c r="B357" s="758"/>
      <c r="C357" s="760"/>
      <c r="D357" s="762"/>
      <c r="E357" s="760"/>
      <c r="F357" s="763"/>
      <c r="G357" s="763"/>
      <c r="H357" s="756"/>
      <c r="I357" s="422" t="str">
        <f>IF('Mapa final'!Y360="","",'Mapa final'!Y360)</f>
        <v/>
      </c>
      <c r="J357" s="422" t="str">
        <f>IF('Mapa final'!AA360="","",'Mapa final'!AA360)</f>
        <v/>
      </c>
      <c r="K357" s="422" t="str">
        <f t="shared" si="5"/>
        <v/>
      </c>
      <c r="L357" s="422" t="str">
        <f>IF('Mapa final'!AD360="","",'Mapa final'!AD360)</f>
        <v/>
      </c>
      <c r="M357" s="346" t="str">
        <f>IF('Mapa final'!P360="","",'Mapa final'!P360)</f>
        <v/>
      </c>
      <c r="N357" s="417"/>
      <c r="O357" s="417"/>
      <c r="P357" s="417"/>
      <c r="Q357" s="187"/>
    </row>
    <row r="358" spans="1:17" ht="43.5" customHeight="1" x14ac:dyDescent="0.25">
      <c r="A358" s="118" t="s">
        <v>951</v>
      </c>
      <c r="B358" s="758"/>
      <c r="C358" s="760"/>
      <c r="D358" s="762"/>
      <c r="E358" s="760"/>
      <c r="F358" s="763"/>
      <c r="G358" s="763"/>
      <c r="H358" s="756"/>
      <c r="I358" s="422" t="str">
        <f>IF('Mapa final'!Y361="","",'Mapa final'!Y361)</f>
        <v/>
      </c>
      <c r="J358" s="422" t="str">
        <f>IF('Mapa final'!AA361="","",'Mapa final'!AA361)</f>
        <v/>
      </c>
      <c r="K358" s="422" t="str">
        <f t="shared" si="5"/>
        <v/>
      </c>
      <c r="L358" s="422" t="str">
        <f>IF('Mapa final'!AD361="","",'Mapa final'!AD361)</f>
        <v/>
      </c>
      <c r="M358" s="346" t="str">
        <f>IF('Mapa final'!P361="","",'Mapa final'!P361)</f>
        <v/>
      </c>
      <c r="N358" s="417"/>
      <c r="O358" s="417"/>
      <c r="P358" s="417"/>
      <c r="Q358" s="187"/>
    </row>
    <row r="359" spans="1:17" ht="43.5" customHeight="1" x14ac:dyDescent="0.25">
      <c r="A359" s="118" t="s">
        <v>952</v>
      </c>
      <c r="B359" s="758"/>
      <c r="C359" s="760"/>
      <c r="D359" s="762"/>
      <c r="E359" s="760"/>
      <c r="F359" s="763"/>
      <c r="G359" s="763"/>
      <c r="H359" s="756"/>
      <c r="I359" s="422" t="str">
        <f>IF('Mapa final'!Y362="","",'Mapa final'!Y362)</f>
        <v/>
      </c>
      <c r="J359" s="422" t="str">
        <f>IF('Mapa final'!AA362="","",'Mapa final'!AA362)</f>
        <v/>
      </c>
      <c r="K359" s="422" t="str">
        <f t="shared" si="5"/>
        <v/>
      </c>
      <c r="L359" s="422" t="str">
        <f>IF('Mapa final'!AD362="","",'Mapa final'!AD362)</f>
        <v/>
      </c>
      <c r="M359" s="346" t="str">
        <f>IF('Mapa final'!P362="","",'Mapa final'!P362)</f>
        <v/>
      </c>
      <c r="N359" s="417"/>
      <c r="O359" s="417"/>
      <c r="P359" s="417"/>
      <c r="Q359" s="187"/>
    </row>
    <row r="360" spans="1:17" ht="43.5" customHeight="1" x14ac:dyDescent="0.25">
      <c r="A360" s="118" t="s">
        <v>953</v>
      </c>
      <c r="B360" s="758"/>
      <c r="C360" s="760"/>
      <c r="D360" s="762"/>
      <c r="E360" s="760"/>
      <c r="F360" s="763"/>
      <c r="G360" s="763"/>
      <c r="H360" s="756"/>
      <c r="I360" s="422" t="str">
        <f>IF('Mapa final'!Y363="","",'Mapa final'!Y363)</f>
        <v/>
      </c>
      <c r="J360" s="422" t="str">
        <f>IF('Mapa final'!AA363="","",'Mapa final'!AA363)</f>
        <v/>
      </c>
      <c r="K360" s="422" t="str">
        <f t="shared" si="5"/>
        <v/>
      </c>
      <c r="L360" s="422" t="str">
        <f>IF('Mapa final'!AD363="","",'Mapa final'!AD363)</f>
        <v/>
      </c>
      <c r="M360" s="346" t="str">
        <f>IF('Mapa final'!P363="","",'Mapa final'!P363)</f>
        <v/>
      </c>
      <c r="N360" s="417"/>
      <c r="O360" s="417"/>
      <c r="P360" s="417"/>
      <c r="Q360" s="187"/>
    </row>
    <row r="361" spans="1:17" ht="43.5" customHeight="1" x14ac:dyDescent="0.25">
      <c r="A361" s="118" t="s">
        <v>954</v>
      </c>
      <c r="B361" s="757" t="s">
        <v>73</v>
      </c>
      <c r="C361" s="759" t="str">
        <f>IF('Mapa final'!E364="","",'Mapa final'!E364)</f>
        <v/>
      </c>
      <c r="D361" s="761"/>
      <c r="E361" s="759" t="str">
        <f>IF('Mapa final'!D364="","",'Mapa final'!D364)</f>
        <v/>
      </c>
      <c r="F361" s="763" t="str">
        <f>IF('Mapa final'!H364="","",'Mapa final'!H364)</f>
        <v/>
      </c>
      <c r="G361" s="763" t="str">
        <f>IF('Mapa final'!L364="","",'Mapa final'!L364)</f>
        <v/>
      </c>
      <c r="H361" s="75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2" t="str">
        <f>IF('Mapa final'!Y364="","",'Mapa final'!Y364)</f>
        <v/>
      </c>
      <c r="J361" s="422" t="str">
        <f>IF('Mapa final'!AA364="","",'Mapa final'!AA364)</f>
        <v/>
      </c>
      <c r="K361" s="422" t="str">
        <f t="shared" si="5"/>
        <v/>
      </c>
      <c r="L361" s="422" t="str">
        <f>IF('Mapa final'!AD364="","",'Mapa final'!AD364)</f>
        <v/>
      </c>
      <c r="M361" s="346" t="str">
        <f>IF('Mapa final'!P364="","",'Mapa final'!P364)</f>
        <v/>
      </c>
      <c r="N361" s="417"/>
      <c r="O361" s="417"/>
      <c r="P361" s="417"/>
      <c r="Q361" s="187"/>
    </row>
    <row r="362" spans="1:17" ht="43.5" customHeight="1" x14ac:dyDescent="0.25">
      <c r="A362" s="118" t="s">
        <v>955</v>
      </c>
      <c r="B362" s="758"/>
      <c r="C362" s="760"/>
      <c r="D362" s="762"/>
      <c r="E362" s="760"/>
      <c r="F362" s="763"/>
      <c r="G362" s="763"/>
      <c r="H362" s="756"/>
      <c r="I362" s="422" t="str">
        <f>IF('Mapa final'!Y365="","",'Mapa final'!Y365)</f>
        <v/>
      </c>
      <c r="J362" s="422" t="str">
        <f>IF('Mapa final'!AA365="","",'Mapa final'!AA365)</f>
        <v/>
      </c>
      <c r="K362" s="422" t="str">
        <f t="shared" si="5"/>
        <v/>
      </c>
      <c r="L362" s="422" t="str">
        <f>IF('Mapa final'!AD365="","",'Mapa final'!AD365)</f>
        <v/>
      </c>
      <c r="M362" s="346" t="str">
        <f>IF('Mapa final'!P365="","",'Mapa final'!P365)</f>
        <v/>
      </c>
      <c r="N362" s="417"/>
      <c r="O362" s="417"/>
      <c r="P362" s="417"/>
      <c r="Q362" s="187"/>
    </row>
    <row r="363" spans="1:17" ht="51.75" customHeight="1" x14ac:dyDescent="0.25">
      <c r="A363" s="118" t="s">
        <v>956</v>
      </c>
      <c r="B363" s="758"/>
      <c r="C363" s="760"/>
      <c r="D363" s="762"/>
      <c r="E363" s="760"/>
      <c r="F363" s="763"/>
      <c r="G363" s="763"/>
      <c r="H363" s="756"/>
      <c r="I363" s="422" t="str">
        <f>IF('Mapa final'!Y366="","",'Mapa final'!Y366)</f>
        <v/>
      </c>
      <c r="J363" s="422" t="str">
        <f>IF('Mapa final'!AA366="","",'Mapa final'!AA366)</f>
        <v/>
      </c>
      <c r="K363" s="422" t="str">
        <f t="shared" si="5"/>
        <v/>
      </c>
      <c r="L363" s="422" t="str">
        <f>IF('Mapa final'!AD366="","",'Mapa final'!AD366)</f>
        <v/>
      </c>
      <c r="M363" s="346" t="str">
        <f>IF('Mapa final'!P366="","",'Mapa final'!P366)</f>
        <v/>
      </c>
      <c r="N363" s="417"/>
      <c r="O363" s="417"/>
      <c r="P363" s="417"/>
      <c r="Q363" s="187"/>
    </row>
    <row r="364" spans="1:17" ht="51.75" customHeight="1" x14ac:dyDescent="0.25">
      <c r="A364" s="118" t="s">
        <v>957</v>
      </c>
      <c r="B364" s="758"/>
      <c r="C364" s="760"/>
      <c r="D364" s="762"/>
      <c r="E364" s="760"/>
      <c r="F364" s="763"/>
      <c r="G364" s="763"/>
      <c r="H364" s="756"/>
      <c r="I364" s="422" t="str">
        <f>IF('Mapa final'!Y367="","",'Mapa final'!Y367)</f>
        <v/>
      </c>
      <c r="J364" s="422" t="str">
        <f>IF('Mapa final'!AA367="","",'Mapa final'!AA367)</f>
        <v/>
      </c>
      <c r="K364" s="422" t="str">
        <f t="shared" si="5"/>
        <v/>
      </c>
      <c r="L364" s="422" t="str">
        <f>IF('Mapa final'!AD367="","",'Mapa final'!AD367)</f>
        <v/>
      </c>
      <c r="M364" s="346" t="str">
        <f>IF('Mapa final'!P367="","",'Mapa final'!P367)</f>
        <v/>
      </c>
      <c r="N364" s="417"/>
      <c r="O364" s="417"/>
      <c r="P364" s="417"/>
      <c r="Q364" s="187"/>
    </row>
    <row r="365" spans="1:17" ht="51.75" customHeight="1" x14ac:dyDescent="0.25">
      <c r="A365" s="118" t="s">
        <v>958</v>
      </c>
      <c r="B365" s="758"/>
      <c r="C365" s="760"/>
      <c r="D365" s="762"/>
      <c r="E365" s="760"/>
      <c r="F365" s="763"/>
      <c r="G365" s="763"/>
      <c r="H365" s="756"/>
      <c r="I365" s="422" t="str">
        <f>IF('Mapa final'!Y368="","",'Mapa final'!Y368)</f>
        <v/>
      </c>
      <c r="J365" s="422" t="str">
        <f>IF('Mapa final'!AA368="","",'Mapa final'!AA368)</f>
        <v/>
      </c>
      <c r="K365" s="422" t="str">
        <f t="shared" si="5"/>
        <v/>
      </c>
      <c r="L365" s="422" t="str">
        <f>IF('Mapa final'!AD368="","",'Mapa final'!AD368)</f>
        <v/>
      </c>
      <c r="M365" s="346" t="str">
        <f>IF('Mapa final'!P368="","",'Mapa final'!P368)</f>
        <v/>
      </c>
      <c r="N365" s="417"/>
      <c r="O365" s="417"/>
      <c r="P365" s="417"/>
      <c r="Q365" s="187"/>
    </row>
    <row r="366" spans="1:17" ht="51.75" customHeight="1" x14ac:dyDescent="0.25">
      <c r="A366" s="118" t="s">
        <v>959</v>
      </c>
      <c r="B366" s="758"/>
      <c r="C366" s="760"/>
      <c r="D366" s="762"/>
      <c r="E366" s="760"/>
      <c r="F366" s="763"/>
      <c r="G366" s="763"/>
      <c r="H366" s="756"/>
      <c r="I366" s="422" t="str">
        <f>IF('Mapa final'!Y369="","",'Mapa final'!Y369)</f>
        <v/>
      </c>
      <c r="J366" s="422" t="str">
        <f>IF('Mapa final'!AA369="","",'Mapa final'!AA369)</f>
        <v/>
      </c>
      <c r="K366" s="422" t="str">
        <f t="shared" si="5"/>
        <v/>
      </c>
      <c r="L366" s="422" t="str">
        <f>IF('Mapa final'!AD369="","",'Mapa final'!AD369)</f>
        <v/>
      </c>
      <c r="M366" s="346" t="str">
        <f>IF('Mapa final'!P369="","",'Mapa final'!P369)</f>
        <v/>
      </c>
      <c r="N366" s="417"/>
      <c r="O366" s="417"/>
      <c r="P366" s="417"/>
      <c r="Q366" s="187"/>
    </row>
    <row r="367" spans="1:17" ht="51.75" customHeight="1" x14ac:dyDescent="0.25">
      <c r="A367" s="118" t="s">
        <v>960</v>
      </c>
      <c r="B367" s="757"/>
      <c r="C367" s="759" t="str">
        <f>IF('Mapa final'!E370="","",'Mapa final'!E370)</f>
        <v/>
      </c>
      <c r="D367" s="761"/>
      <c r="E367" s="759" t="str">
        <f>IF('Mapa final'!D370="","",'Mapa final'!D370)</f>
        <v/>
      </c>
      <c r="F367" s="763" t="str">
        <f>IF('Mapa final'!H370="","",'Mapa final'!H370)</f>
        <v/>
      </c>
      <c r="G367" s="763" t="str">
        <f>IF('Mapa final'!L370="","",'Mapa final'!L370)</f>
        <v/>
      </c>
      <c r="H367" s="75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2" t="str">
        <f>IF('Mapa final'!Y370="","",'Mapa final'!Y370)</f>
        <v/>
      </c>
      <c r="J367" s="422" t="str">
        <f>IF('Mapa final'!AA370="","",'Mapa final'!AA370)</f>
        <v/>
      </c>
      <c r="K367" s="422" t="str">
        <f t="shared" si="5"/>
        <v/>
      </c>
      <c r="L367" s="422" t="str">
        <f>IF('Mapa final'!AD370="","",'Mapa final'!AD370)</f>
        <v/>
      </c>
      <c r="M367" s="346" t="str">
        <f>IF('Mapa final'!P370="","",'Mapa final'!P370)</f>
        <v/>
      </c>
      <c r="N367" s="417"/>
      <c r="O367" s="417"/>
      <c r="P367" s="417"/>
      <c r="Q367" s="187"/>
    </row>
    <row r="368" spans="1:17" ht="51.75" customHeight="1" x14ac:dyDescent="0.25">
      <c r="A368" s="118" t="s">
        <v>961</v>
      </c>
      <c r="B368" s="758"/>
      <c r="C368" s="760"/>
      <c r="D368" s="762"/>
      <c r="E368" s="760"/>
      <c r="F368" s="763"/>
      <c r="G368" s="763"/>
      <c r="H368" s="756"/>
      <c r="I368" s="422" t="str">
        <f>IF('Mapa final'!Y371="","",'Mapa final'!Y371)</f>
        <v/>
      </c>
      <c r="J368" s="422" t="str">
        <f>IF('Mapa final'!AA371="","",'Mapa final'!AA371)</f>
        <v/>
      </c>
      <c r="K368" s="422" t="str">
        <f t="shared" si="5"/>
        <v/>
      </c>
      <c r="L368" s="422" t="str">
        <f>IF('Mapa final'!AD371="","",'Mapa final'!AD371)</f>
        <v/>
      </c>
      <c r="M368" s="346" t="str">
        <f>IF('Mapa final'!P371="","",'Mapa final'!P371)</f>
        <v/>
      </c>
      <c r="N368" s="417"/>
      <c r="O368" s="417"/>
      <c r="P368" s="417"/>
      <c r="Q368" s="187"/>
    </row>
    <row r="369" spans="1:17" ht="51.75" customHeight="1" x14ac:dyDescent="0.25">
      <c r="A369" s="118" t="s">
        <v>962</v>
      </c>
      <c r="B369" s="758"/>
      <c r="C369" s="760"/>
      <c r="D369" s="762"/>
      <c r="E369" s="760"/>
      <c r="F369" s="763"/>
      <c r="G369" s="763"/>
      <c r="H369" s="756"/>
      <c r="I369" s="422" t="str">
        <f>IF('Mapa final'!Y372="","",'Mapa final'!Y372)</f>
        <v/>
      </c>
      <c r="J369" s="422" t="str">
        <f>IF('Mapa final'!AA372="","",'Mapa final'!AA372)</f>
        <v/>
      </c>
      <c r="K369" s="422" t="str">
        <f t="shared" si="5"/>
        <v/>
      </c>
      <c r="L369" s="422" t="str">
        <f>IF('Mapa final'!AD372="","",'Mapa final'!AD372)</f>
        <v/>
      </c>
      <c r="M369" s="346" t="str">
        <f>IF('Mapa final'!P372="","",'Mapa final'!P372)</f>
        <v/>
      </c>
      <c r="N369" s="417"/>
      <c r="O369" s="417"/>
      <c r="P369" s="417"/>
      <c r="Q369" s="187"/>
    </row>
    <row r="370" spans="1:17" ht="51.75" customHeight="1" x14ac:dyDescent="0.25">
      <c r="A370" s="118" t="s">
        <v>963</v>
      </c>
      <c r="B370" s="758"/>
      <c r="C370" s="760"/>
      <c r="D370" s="762"/>
      <c r="E370" s="760"/>
      <c r="F370" s="763"/>
      <c r="G370" s="763"/>
      <c r="H370" s="756"/>
      <c r="I370" s="422" t="str">
        <f>IF('Mapa final'!Y373="","",'Mapa final'!Y373)</f>
        <v/>
      </c>
      <c r="J370" s="422" t="str">
        <f>IF('Mapa final'!AA373="","",'Mapa final'!AA373)</f>
        <v/>
      </c>
      <c r="K370" s="422" t="str">
        <f t="shared" si="5"/>
        <v/>
      </c>
      <c r="L370" s="422" t="str">
        <f>IF('Mapa final'!AD373="","",'Mapa final'!AD373)</f>
        <v/>
      </c>
      <c r="M370" s="346" t="str">
        <f>IF('Mapa final'!P373="","",'Mapa final'!P373)</f>
        <v/>
      </c>
      <c r="N370" s="417"/>
      <c r="O370" s="417"/>
      <c r="P370" s="417"/>
      <c r="Q370" s="187"/>
    </row>
    <row r="371" spans="1:17" ht="51.75" customHeight="1" x14ac:dyDescent="0.25">
      <c r="A371" s="118" t="s">
        <v>964</v>
      </c>
      <c r="B371" s="758"/>
      <c r="C371" s="760"/>
      <c r="D371" s="762"/>
      <c r="E371" s="760"/>
      <c r="F371" s="763"/>
      <c r="G371" s="763"/>
      <c r="H371" s="756"/>
      <c r="I371" s="422" t="str">
        <f>IF('Mapa final'!Y374="","",'Mapa final'!Y374)</f>
        <v/>
      </c>
      <c r="J371" s="422" t="str">
        <f>IF('Mapa final'!AA374="","",'Mapa final'!AA374)</f>
        <v/>
      </c>
      <c r="K371" s="422" t="str">
        <f t="shared" si="5"/>
        <v/>
      </c>
      <c r="L371" s="422" t="str">
        <f>IF('Mapa final'!AD374="","",'Mapa final'!AD374)</f>
        <v/>
      </c>
      <c r="M371" s="346" t="str">
        <f>IF('Mapa final'!P374="","",'Mapa final'!P374)</f>
        <v/>
      </c>
      <c r="N371" s="417"/>
      <c r="O371" s="417"/>
      <c r="P371" s="417"/>
      <c r="Q371" s="187"/>
    </row>
    <row r="372" spans="1:17" ht="51.75" customHeight="1" x14ac:dyDescent="0.25">
      <c r="A372" s="118" t="s">
        <v>965</v>
      </c>
      <c r="B372" s="758"/>
      <c r="C372" s="760"/>
      <c r="D372" s="762"/>
      <c r="E372" s="760"/>
      <c r="F372" s="763"/>
      <c r="G372" s="763"/>
      <c r="H372" s="756"/>
      <c r="I372" s="422" t="str">
        <f>IF('Mapa final'!Y375="","",'Mapa final'!Y375)</f>
        <v/>
      </c>
      <c r="J372" s="422" t="str">
        <f>IF('Mapa final'!AA375="","",'Mapa final'!AA375)</f>
        <v/>
      </c>
      <c r="K372" s="422" t="str">
        <f t="shared" si="5"/>
        <v/>
      </c>
      <c r="L372" s="422" t="str">
        <f>IF('Mapa final'!AD375="","",'Mapa final'!AD375)</f>
        <v/>
      </c>
      <c r="M372" s="346" t="str">
        <f>IF('Mapa final'!P375="","",'Mapa final'!P375)</f>
        <v/>
      </c>
      <c r="N372" s="417"/>
      <c r="O372" s="417"/>
      <c r="P372" s="417"/>
      <c r="Q372" s="187"/>
    </row>
    <row r="373" spans="1:17" ht="51.75" customHeight="1" x14ac:dyDescent="0.25">
      <c r="A373" s="118" t="s">
        <v>966</v>
      </c>
      <c r="B373" s="757"/>
      <c r="C373" s="759" t="str">
        <f>IF('Mapa final'!E376="","",'Mapa final'!E376)</f>
        <v/>
      </c>
      <c r="D373" s="761"/>
      <c r="E373" s="759" t="str">
        <f>IF('Mapa final'!D376="","",'Mapa final'!D376)</f>
        <v/>
      </c>
      <c r="F373" s="763" t="str">
        <f>IF('Mapa final'!H376="","",'Mapa final'!H376)</f>
        <v/>
      </c>
      <c r="G373" s="763" t="str">
        <f>IF('Mapa final'!L376="","",'Mapa final'!L376)</f>
        <v/>
      </c>
      <c r="H373" s="75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2" t="str">
        <f>IF('Mapa final'!Y376="","",'Mapa final'!Y376)</f>
        <v/>
      </c>
      <c r="J373" s="422" t="str">
        <f>IF('Mapa final'!AA376="","",'Mapa final'!AA376)</f>
        <v/>
      </c>
      <c r="K373" s="422" t="str">
        <f t="shared" si="5"/>
        <v/>
      </c>
      <c r="L373" s="422" t="str">
        <f>IF('Mapa final'!AD376="","",'Mapa final'!AD376)</f>
        <v/>
      </c>
      <c r="M373" s="346" t="str">
        <f>IF('Mapa final'!P376="","",'Mapa final'!P376)</f>
        <v/>
      </c>
      <c r="N373" s="417"/>
      <c r="O373" s="417"/>
      <c r="P373" s="417"/>
      <c r="Q373" s="187"/>
    </row>
    <row r="374" spans="1:17" ht="51.75" customHeight="1" x14ac:dyDescent="0.25">
      <c r="A374" s="118" t="s">
        <v>967</v>
      </c>
      <c r="B374" s="758"/>
      <c r="C374" s="760"/>
      <c r="D374" s="762"/>
      <c r="E374" s="760"/>
      <c r="F374" s="763"/>
      <c r="G374" s="763"/>
      <c r="H374" s="756"/>
      <c r="I374" s="422" t="str">
        <f>IF('Mapa final'!Y377="","",'Mapa final'!Y377)</f>
        <v/>
      </c>
      <c r="J374" s="422" t="str">
        <f>IF('Mapa final'!AA377="","",'Mapa final'!AA377)</f>
        <v/>
      </c>
      <c r="K374" s="422" t="str">
        <f t="shared" si="5"/>
        <v/>
      </c>
      <c r="L374" s="422" t="str">
        <f>IF('Mapa final'!AD377="","",'Mapa final'!AD377)</f>
        <v/>
      </c>
      <c r="M374" s="346" t="str">
        <f>IF('Mapa final'!P377="","",'Mapa final'!P377)</f>
        <v/>
      </c>
      <c r="N374" s="417"/>
      <c r="O374" s="417"/>
      <c r="P374" s="417"/>
      <c r="Q374" s="187"/>
    </row>
    <row r="375" spans="1:17" ht="51.75" customHeight="1" x14ac:dyDescent="0.25">
      <c r="A375" s="118" t="s">
        <v>968</v>
      </c>
      <c r="B375" s="758"/>
      <c r="C375" s="760"/>
      <c r="D375" s="762"/>
      <c r="E375" s="760"/>
      <c r="F375" s="763"/>
      <c r="G375" s="763"/>
      <c r="H375" s="756"/>
      <c r="I375" s="422" t="str">
        <f>IF('Mapa final'!Y378="","",'Mapa final'!Y378)</f>
        <v/>
      </c>
      <c r="J375" s="422" t="str">
        <f>IF('Mapa final'!AA378="","",'Mapa final'!AA378)</f>
        <v/>
      </c>
      <c r="K375" s="422" t="str">
        <f t="shared" si="5"/>
        <v/>
      </c>
      <c r="L375" s="422" t="str">
        <f>IF('Mapa final'!AD378="","",'Mapa final'!AD378)</f>
        <v/>
      </c>
      <c r="M375" s="346" t="str">
        <f>IF('Mapa final'!P378="","",'Mapa final'!P378)</f>
        <v/>
      </c>
      <c r="N375" s="417"/>
      <c r="O375" s="417"/>
      <c r="P375" s="417"/>
      <c r="Q375" s="187"/>
    </row>
    <row r="376" spans="1:17" ht="51.75" customHeight="1" x14ac:dyDescent="0.25">
      <c r="A376" s="118" t="s">
        <v>969</v>
      </c>
      <c r="B376" s="758"/>
      <c r="C376" s="760"/>
      <c r="D376" s="762"/>
      <c r="E376" s="760"/>
      <c r="F376" s="763"/>
      <c r="G376" s="763"/>
      <c r="H376" s="756"/>
      <c r="I376" s="422" t="str">
        <f>IF('Mapa final'!Y379="","",'Mapa final'!Y379)</f>
        <v/>
      </c>
      <c r="J376" s="422" t="str">
        <f>IF('Mapa final'!AA379="","",'Mapa final'!AA379)</f>
        <v/>
      </c>
      <c r="K376" s="422" t="str">
        <f t="shared" si="5"/>
        <v/>
      </c>
      <c r="L376" s="422" t="str">
        <f>IF('Mapa final'!AD379="","",'Mapa final'!AD379)</f>
        <v/>
      </c>
      <c r="M376" s="346" t="str">
        <f>IF('Mapa final'!P379="","",'Mapa final'!P379)</f>
        <v/>
      </c>
      <c r="N376" s="417"/>
      <c r="O376" s="417"/>
      <c r="P376" s="417"/>
      <c r="Q376" s="187"/>
    </row>
    <row r="377" spans="1:17" ht="51.75" customHeight="1" x14ac:dyDescent="0.25">
      <c r="A377" s="118" t="s">
        <v>970</v>
      </c>
      <c r="B377" s="758"/>
      <c r="C377" s="760"/>
      <c r="D377" s="762"/>
      <c r="E377" s="760"/>
      <c r="F377" s="763"/>
      <c r="G377" s="763"/>
      <c r="H377" s="756"/>
      <c r="I377" s="422" t="str">
        <f>IF('Mapa final'!Y380="","",'Mapa final'!Y380)</f>
        <v/>
      </c>
      <c r="J377" s="422" t="str">
        <f>IF('Mapa final'!AA380="","",'Mapa final'!AA380)</f>
        <v/>
      </c>
      <c r="K377" s="422" t="str">
        <f t="shared" si="5"/>
        <v/>
      </c>
      <c r="L377" s="422" t="str">
        <f>IF('Mapa final'!AD380="","",'Mapa final'!AD380)</f>
        <v/>
      </c>
      <c r="M377" s="346" t="str">
        <f>IF('Mapa final'!P380="","",'Mapa final'!P380)</f>
        <v/>
      </c>
      <c r="N377" s="417"/>
      <c r="O377" s="417"/>
      <c r="P377" s="417"/>
      <c r="Q377" s="187"/>
    </row>
    <row r="378" spans="1:17" ht="51.75" customHeight="1" x14ac:dyDescent="0.25">
      <c r="A378" s="118" t="s">
        <v>971</v>
      </c>
      <c r="B378" s="758"/>
      <c r="C378" s="760"/>
      <c r="D378" s="762"/>
      <c r="E378" s="760"/>
      <c r="F378" s="763"/>
      <c r="G378" s="763"/>
      <c r="H378" s="756"/>
      <c r="I378" s="422" t="str">
        <f>IF('Mapa final'!Y381="","",'Mapa final'!Y381)</f>
        <v/>
      </c>
      <c r="J378" s="422" t="str">
        <f>IF('Mapa final'!AA381="","",'Mapa final'!AA381)</f>
        <v/>
      </c>
      <c r="K378" s="422" t="str">
        <f t="shared" si="5"/>
        <v/>
      </c>
      <c r="L378" s="422" t="str">
        <f>IF('Mapa final'!AD381="","",'Mapa final'!AD381)</f>
        <v/>
      </c>
      <c r="M378" s="346" t="str">
        <f>IF('Mapa final'!P381="","",'Mapa final'!P381)</f>
        <v/>
      </c>
      <c r="N378" s="417"/>
      <c r="O378" s="417"/>
      <c r="P378" s="417"/>
      <c r="Q378" s="187"/>
    </row>
    <row r="379" spans="1:17" ht="51.75" customHeight="1" x14ac:dyDescent="0.25">
      <c r="A379" s="118" t="s">
        <v>972</v>
      </c>
      <c r="B379" s="757"/>
      <c r="C379" s="759" t="str">
        <f>IF('Mapa final'!E382="","",'Mapa final'!E382)</f>
        <v/>
      </c>
      <c r="D379" s="761"/>
      <c r="E379" s="759" t="str">
        <f>IF('Mapa final'!D382="","",'Mapa final'!D382)</f>
        <v/>
      </c>
      <c r="F379" s="763" t="str">
        <f>IF('Mapa final'!H382="","",'Mapa final'!H382)</f>
        <v/>
      </c>
      <c r="G379" s="763" t="str">
        <f>IF('Mapa final'!L382="","",'Mapa final'!L382)</f>
        <v/>
      </c>
      <c r="H379" s="75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2" t="str">
        <f>IF('Mapa final'!Y382="","",'Mapa final'!Y382)</f>
        <v/>
      </c>
      <c r="J379" s="422" t="str">
        <f>IF('Mapa final'!AA382="","",'Mapa final'!AA382)</f>
        <v/>
      </c>
      <c r="K379" s="422" t="str">
        <f t="shared" si="5"/>
        <v/>
      </c>
      <c r="L379" s="422" t="str">
        <f>IF('Mapa final'!AD382="","",'Mapa final'!AD382)</f>
        <v/>
      </c>
      <c r="M379" s="346" t="str">
        <f>IF('Mapa final'!P382="","",'Mapa final'!P382)</f>
        <v/>
      </c>
      <c r="N379" s="417"/>
      <c r="O379" s="417"/>
      <c r="P379" s="417"/>
      <c r="Q379" s="187"/>
    </row>
    <row r="380" spans="1:17" ht="51.75" customHeight="1" x14ac:dyDescent="0.25">
      <c r="A380" s="118" t="s">
        <v>973</v>
      </c>
      <c r="B380" s="758"/>
      <c r="C380" s="760"/>
      <c r="D380" s="762"/>
      <c r="E380" s="760"/>
      <c r="F380" s="763"/>
      <c r="G380" s="763"/>
      <c r="H380" s="756"/>
      <c r="I380" s="422" t="str">
        <f>IF('Mapa final'!Y383="","",'Mapa final'!Y383)</f>
        <v/>
      </c>
      <c r="J380" s="422" t="str">
        <f>IF('Mapa final'!AA383="","",'Mapa final'!AA383)</f>
        <v/>
      </c>
      <c r="K380" s="422" t="str">
        <f t="shared" si="5"/>
        <v/>
      </c>
      <c r="L380" s="422" t="str">
        <f>IF('Mapa final'!AD383="","",'Mapa final'!AD383)</f>
        <v/>
      </c>
      <c r="M380" s="346" t="str">
        <f>IF('Mapa final'!P383="","",'Mapa final'!P383)</f>
        <v/>
      </c>
      <c r="N380" s="417"/>
      <c r="O380" s="417"/>
      <c r="P380" s="417"/>
      <c r="Q380" s="187"/>
    </row>
    <row r="381" spans="1:17" ht="51.75" customHeight="1" x14ac:dyDescent="0.25">
      <c r="A381" s="118" t="s">
        <v>974</v>
      </c>
      <c r="B381" s="758"/>
      <c r="C381" s="760"/>
      <c r="D381" s="762"/>
      <c r="E381" s="760"/>
      <c r="F381" s="763"/>
      <c r="G381" s="763"/>
      <c r="H381" s="756"/>
      <c r="I381" s="422" t="str">
        <f>IF('Mapa final'!Y384="","",'Mapa final'!Y384)</f>
        <v/>
      </c>
      <c r="J381" s="422" t="str">
        <f>IF('Mapa final'!AA384="","",'Mapa final'!AA384)</f>
        <v/>
      </c>
      <c r="K381" s="422" t="str">
        <f t="shared" si="5"/>
        <v/>
      </c>
      <c r="L381" s="422" t="str">
        <f>IF('Mapa final'!AD384="","",'Mapa final'!AD384)</f>
        <v/>
      </c>
      <c r="M381" s="346" t="str">
        <f>IF('Mapa final'!P384="","",'Mapa final'!P384)</f>
        <v/>
      </c>
      <c r="N381" s="417"/>
      <c r="O381" s="417"/>
      <c r="P381" s="417"/>
      <c r="Q381" s="187"/>
    </row>
    <row r="382" spans="1:17" ht="51.75" customHeight="1" x14ac:dyDescent="0.25">
      <c r="A382" s="118" t="s">
        <v>975</v>
      </c>
      <c r="B382" s="758"/>
      <c r="C382" s="760"/>
      <c r="D382" s="762"/>
      <c r="E382" s="760"/>
      <c r="F382" s="763"/>
      <c r="G382" s="763"/>
      <c r="H382" s="756"/>
      <c r="I382" s="422" t="str">
        <f>IF('Mapa final'!Y385="","",'Mapa final'!Y385)</f>
        <v/>
      </c>
      <c r="J382" s="422" t="str">
        <f>IF('Mapa final'!AA385="","",'Mapa final'!AA385)</f>
        <v/>
      </c>
      <c r="K382" s="422" t="str">
        <f t="shared" si="5"/>
        <v/>
      </c>
      <c r="L382" s="422" t="str">
        <f>IF('Mapa final'!AD385="","",'Mapa final'!AD385)</f>
        <v/>
      </c>
      <c r="M382" s="346" t="str">
        <f>IF('Mapa final'!P385="","",'Mapa final'!P385)</f>
        <v/>
      </c>
      <c r="N382" s="417"/>
      <c r="O382" s="417"/>
      <c r="P382" s="417"/>
      <c r="Q382" s="187"/>
    </row>
    <row r="383" spans="1:17" ht="51.75" customHeight="1" x14ac:dyDescent="0.25">
      <c r="A383" s="118" t="s">
        <v>976</v>
      </c>
      <c r="B383" s="758"/>
      <c r="C383" s="760"/>
      <c r="D383" s="762"/>
      <c r="E383" s="760"/>
      <c r="F383" s="763"/>
      <c r="G383" s="763"/>
      <c r="H383" s="756"/>
      <c r="I383" s="422" t="str">
        <f>IF('Mapa final'!Y386="","",'Mapa final'!Y386)</f>
        <v/>
      </c>
      <c r="J383" s="422" t="str">
        <f>IF('Mapa final'!AA386="","",'Mapa final'!AA386)</f>
        <v/>
      </c>
      <c r="K383" s="422" t="str">
        <f t="shared" si="5"/>
        <v/>
      </c>
      <c r="L383" s="422" t="str">
        <f>IF('Mapa final'!AD386="","",'Mapa final'!AD386)</f>
        <v/>
      </c>
      <c r="M383" s="346" t="str">
        <f>IF('Mapa final'!P386="","",'Mapa final'!P386)</f>
        <v/>
      </c>
      <c r="N383" s="417"/>
      <c r="O383" s="417"/>
      <c r="P383" s="417"/>
      <c r="Q383" s="187"/>
    </row>
    <row r="384" spans="1:17" ht="51.75" customHeight="1" x14ac:dyDescent="0.25">
      <c r="A384" s="118" t="s">
        <v>977</v>
      </c>
      <c r="B384" s="758"/>
      <c r="C384" s="760"/>
      <c r="D384" s="762"/>
      <c r="E384" s="760"/>
      <c r="F384" s="763"/>
      <c r="G384" s="763"/>
      <c r="H384" s="756"/>
      <c r="I384" s="422" t="str">
        <f>IF('Mapa final'!Y387="","",'Mapa final'!Y387)</f>
        <v/>
      </c>
      <c r="J384" s="422" t="str">
        <f>IF('Mapa final'!AA387="","",'Mapa final'!AA387)</f>
        <v/>
      </c>
      <c r="K384" s="422" t="str">
        <f t="shared" si="5"/>
        <v/>
      </c>
      <c r="L384" s="422" t="str">
        <f>IF('Mapa final'!AD387="","",'Mapa final'!AD387)</f>
        <v/>
      </c>
      <c r="M384" s="346" t="str">
        <f>IF('Mapa final'!P387="","",'Mapa final'!P387)</f>
        <v/>
      </c>
      <c r="N384" s="417"/>
      <c r="O384" s="417"/>
      <c r="P384" s="417"/>
      <c r="Q384" s="187"/>
    </row>
    <row r="385" spans="1:17" ht="51.75" customHeight="1" x14ac:dyDescent="0.25">
      <c r="A385" s="118" t="s">
        <v>978</v>
      </c>
      <c r="B385" s="757"/>
      <c r="C385" s="759" t="str">
        <f>IF('Mapa final'!E388="","",'Mapa final'!E388)</f>
        <v/>
      </c>
      <c r="D385" s="761"/>
      <c r="E385" s="759" t="str">
        <f>IF('Mapa final'!D388="","",'Mapa final'!D388)</f>
        <v/>
      </c>
      <c r="F385" s="763" t="str">
        <f>IF('Mapa final'!H388="","",'Mapa final'!H388)</f>
        <v/>
      </c>
      <c r="G385" s="763" t="str">
        <f>IF('Mapa final'!L388="","",'Mapa final'!L388)</f>
        <v/>
      </c>
      <c r="H385" s="75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2" t="str">
        <f>IF('Mapa final'!Y388="","",'Mapa final'!Y388)</f>
        <v/>
      </c>
      <c r="J385" s="422" t="str">
        <f>IF('Mapa final'!AA388="","",'Mapa final'!AA388)</f>
        <v/>
      </c>
      <c r="K385" s="422" t="str">
        <f t="shared" si="5"/>
        <v/>
      </c>
      <c r="L385" s="422" t="str">
        <f>IF('Mapa final'!AD388="","",'Mapa final'!AD388)</f>
        <v/>
      </c>
      <c r="M385" s="346" t="str">
        <f>IF('Mapa final'!P388="","",'Mapa final'!P388)</f>
        <v/>
      </c>
      <c r="N385" s="417"/>
      <c r="O385" s="417"/>
      <c r="P385" s="417"/>
      <c r="Q385" s="187"/>
    </row>
    <row r="386" spans="1:17" ht="51.75" customHeight="1" x14ac:dyDescent="0.25">
      <c r="A386" s="118" t="s">
        <v>979</v>
      </c>
      <c r="B386" s="758"/>
      <c r="C386" s="760"/>
      <c r="D386" s="762"/>
      <c r="E386" s="760"/>
      <c r="F386" s="763"/>
      <c r="G386" s="763"/>
      <c r="H386" s="756"/>
      <c r="I386" s="422" t="str">
        <f>IF('Mapa final'!Y389="","",'Mapa final'!Y389)</f>
        <v/>
      </c>
      <c r="J386" s="422" t="str">
        <f>IF('Mapa final'!AA389="","",'Mapa final'!AA389)</f>
        <v/>
      </c>
      <c r="K386" s="422" t="str">
        <f t="shared" si="5"/>
        <v/>
      </c>
      <c r="L386" s="422" t="str">
        <f>IF('Mapa final'!AD389="","",'Mapa final'!AD389)</f>
        <v/>
      </c>
      <c r="M386" s="346" t="str">
        <f>IF('Mapa final'!P389="","",'Mapa final'!P389)</f>
        <v/>
      </c>
      <c r="N386" s="417"/>
      <c r="O386" s="417"/>
      <c r="P386" s="417"/>
      <c r="Q386" s="187"/>
    </row>
    <row r="387" spans="1:17" ht="51.75" customHeight="1" x14ac:dyDescent="0.25">
      <c r="A387" s="118" t="s">
        <v>980</v>
      </c>
      <c r="B387" s="758"/>
      <c r="C387" s="760"/>
      <c r="D387" s="762"/>
      <c r="E387" s="760"/>
      <c r="F387" s="763"/>
      <c r="G387" s="763"/>
      <c r="H387" s="756"/>
      <c r="I387" s="422" t="str">
        <f>IF('Mapa final'!Y390="","",'Mapa final'!Y390)</f>
        <v/>
      </c>
      <c r="J387" s="422" t="str">
        <f>IF('Mapa final'!AA390="","",'Mapa final'!AA390)</f>
        <v/>
      </c>
      <c r="K387" s="422" t="str">
        <f t="shared" si="5"/>
        <v/>
      </c>
      <c r="L387" s="422" t="str">
        <f>IF('Mapa final'!AD390="","",'Mapa final'!AD390)</f>
        <v/>
      </c>
      <c r="M387" s="346" t="str">
        <f>IF('Mapa final'!P390="","",'Mapa final'!P390)</f>
        <v/>
      </c>
      <c r="N387" s="417"/>
      <c r="O387" s="417"/>
      <c r="P387" s="417"/>
      <c r="Q387" s="187"/>
    </row>
    <row r="388" spans="1:17" ht="51.75" customHeight="1" x14ac:dyDescent="0.25">
      <c r="A388" s="118" t="s">
        <v>981</v>
      </c>
      <c r="B388" s="758"/>
      <c r="C388" s="760"/>
      <c r="D388" s="762"/>
      <c r="E388" s="760"/>
      <c r="F388" s="763"/>
      <c r="G388" s="763"/>
      <c r="H388" s="756"/>
      <c r="I388" s="422" t="str">
        <f>IF('Mapa final'!Y391="","",'Mapa final'!Y391)</f>
        <v/>
      </c>
      <c r="J388" s="422" t="str">
        <f>IF('Mapa final'!AA391="","",'Mapa final'!AA391)</f>
        <v/>
      </c>
      <c r="K388" s="422" t="str">
        <f t="shared" si="5"/>
        <v/>
      </c>
      <c r="L388" s="422" t="str">
        <f>IF('Mapa final'!AD391="","",'Mapa final'!AD391)</f>
        <v/>
      </c>
      <c r="M388" s="346" t="str">
        <f>IF('Mapa final'!P391="","",'Mapa final'!P391)</f>
        <v/>
      </c>
      <c r="N388" s="417"/>
      <c r="O388" s="417"/>
      <c r="P388" s="417"/>
      <c r="Q388" s="187"/>
    </row>
    <row r="389" spans="1:17" ht="51.75" customHeight="1" x14ac:dyDescent="0.25">
      <c r="A389" s="118" t="s">
        <v>982</v>
      </c>
      <c r="B389" s="758"/>
      <c r="C389" s="760"/>
      <c r="D389" s="762"/>
      <c r="E389" s="760"/>
      <c r="F389" s="763"/>
      <c r="G389" s="763"/>
      <c r="H389" s="756"/>
      <c r="I389" s="422" t="str">
        <f>IF('Mapa final'!Y392="","",'Mapa final'!Y392)</f>
        <v/>
      </c>
      <c r="J389" s="422" t="str">
        <f>IF('Mapa final'!AA392="","",'Mapa final'!AA392)</f>
        <v/>
      </c>
      <c r="K389" s="422" t="str">
        <f t="shared" si="5"/>
        <v/>
      </c>
      <c r="L389" s="422" t="str">
        <f>IF('Mapa final'!AD392="","",'Mapa final'!AD392)</f>
        <v/>
      </c>
      <c r="M389" s="346" t="str">
        <f>IF('Mapa final'!P392="","",'Mapa final'!P392)</f>
        <v/>
      </c>
      <c r="N389" s="417"/>
      <c r="O389" s="417"/>
      <c r="P389" s="417"/>
      <c r="Q389" s="187"/>
    </row>
    <row r="390" spans="1:17" ht="51.75" customHeight="1" x14ac:dyDescent="0.25">
      <c r="A390" s="118" t="s">
        <v>983</v>
      </c>
      <c r="B390" s="758"/>
      <c r="C390" s="760"/>
      <c r="D390" s="762"/>
      <c r="E390" s="760"/>
      <c r="F390" s="763"/>
      <c r="G390" s="763"/>
      <c r="H390" s="756"/>
      <c r="I390" s="422" t="str">
        <f>IF('Mapa final'!Y393="","",'Mapa final'!Y393)</f>
        <v/>
      </c>
      <c r="J390" s="422" t="str">
        <f>IF('Mapa final'!AA393="","",'Mapa final'!AA393)</f>
        <v/>
      </c>
      <c r="K390" s="422" t="str">
        <f t="shared" si="5"/>
        <v/>
      </c>
      <c r="L390" s="422" t="str">
        <f>IF('Mapa final'!AD393="","",'Mapa final'!AD393)</f>
        <v/>
      </c>
      <c r="M390" s="346" t="str">
        <f>IF('Mapa final'!P393="","",'Mapa final'!P393)</f>
        <v/>
      </c>
      <c r="N390" s="417"/>
      <c r="O390" s="417"/>
      <c r="P390" s="417"/>
      <c r="Q390" s="187"/>
    </row>
    <row r="391" spans="1:17" ht="51.75" customHeight="1" x14ac:dyDescent="0.25">
      <c r="A391" s="118" t="s">
        <v>984</v>
      </c>
      <c r="B391" s="757"/>
      <c r="C391" s="759" t="str">
        <f>IF('Mapa final'!E394="","",'Mapa final'!E394)</f>
        <v/>
      </c>
      <c r="D391" s="761"/>
      <c r="E391" s="759" t="str">
        <f>IF('Mapa final'!D394="","",'Mapa final'!D394)</f>
        <v/>
      </c>
      <c r="F391" s="763" t="str">
        <f>IF('Mapa final'!H394="","",'Mapa final'!H394)</f>
        <v/>
      </c>
      <c r="G391" s="763" t="str">
        <f>IF('Mapa final'!L394="","",'Mapa final'!L394)</f>
        <v/>
      </c>
      <c r="H391" s="75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2" t="str">
        <f>IF('Mapa final'!Y394="","",'Mapa final'!Y394)</f>
        <v/>
      </c>
      <c r="J391" s="422" t="str">
        <f>IF('Mapa final'!AA394="","",'Mapa final'!AA394)</f>
        <v/>
      </c>
      <c r="K391" s="422" t="str">
        <f t="shared" si="5"/>
        <v/>
      </c>
      <c r="L391" s="422" t="str">
        <f>IF('Mapa final'!AD394="","",'Mapa final'!AD394)</f>
        <v/>
      </c>
      <c r="M391" s="346" t="str">
        <f>IF('Mapa final'!P394="","",'Mapa final'!P394)</f>
        <v/>
      </c>
      <c r="N391" s="417"/>
      <c r="O391" s="417"/>
      <c r="P391" s="417"/>
      <c r="Q391" s="187"/>
    </row>
    <row r="392" spans="1:17" ht="51.75" customHeight="1" x14ac:dyDescent="0.25">
      <c r="A392" s="118" t="s">
        <v>985</v>
      </c>
      <c r="B392" s="758"/>
      <c r="C392" s="760"/>
      <c r="D392" s="762"/>
      <c r="E392" s="760"/>
      <c r="F392" s="763"/>
      <c r="G392" s="763"/>
      <c r="H392" s="756"/>
      <c r="I392" s="422" t="str">
        <f>IF('Mapa final'!Y395="","",'Mapa final'!Y395)</f>
        <v/>
      </c>
      <c r="J392" s="422" t="str">
        <f>IF('Mapa final'!AA395="","",'Mapa final'!AA395)</f>
        <v/>
      </c>
      <c r="K392" s="42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2" t="str">
        <f>IF('Mapa final'!AD395="","",'Mapa final'!AD395)</f>
        <v/>
      </c>
      <c r="M392" s="346" t="str">
        <f>IF('Mapa final'!P395="","",'Mapa final'!P395)</f>
        <v/>
      </c>
      <c r="N392" s="417"/>
      <c r="O392" s="417"/>
      <c r="P392" s="417"/>
      <c r="Q392" s="187"/>
    </row>
    <row r="393" spans="1:17" ht="51.75" customHeight="1" x14ac:dyDescent="0.25">
      <c r="A393" s="118" t="s">
        <v>986</v>
      </c>
      <c r="B393" s="758"/>
      <c r="C393" s="760"/>
      <c r="D393" s="762"/>
      <c r="E393" s="760"/>
      <c r="F393" s="763"/>
      <c r="G393" s="763"/>
      <c r="H393" s="756"/>
      <c r="I393" s="422" t="str">
        <f>IF('Mapa final'!Y396="","",'Mapa final'!Y396)</f>
        <v/>
      </c>
      <c r="J393" s="422" t="str">
        <f>IF('Mapa final'!AA396="","",'Mapa final'!AA396)</f>
        <v/>
      </c>
      <c r="K393" s="422" t="str">
        <f t="shared" si="6"/>
        <v/>
      </c>
      <c r="L393" s="422" t="str">
        <f>IF('Mapa final'!AD396="","",'Mapa final'!AD396)</f>
        <v/>
      </c>
      <c r="M393" s="346" t="str">
        <f>IF('Mapa final'!P396="","",'Mapa final'!P396)</f>
        <v/>
      </c>
      <c r="N393" s="417"/>
      <c r="O393" s="417"/>
      <c r="P393" s="417"/>
      <c r="Q393" s="187"/>
    </row>
    <row r="394" spans="1:17" ht="51.75" customHeight="1" x14ac:dyDescent="0.25">
      <c r="A394" s="118" t="s">
        <v>987</v>
      </c>
      <c r="B394" s="758"/>
      <c r="C394" s="760"/>
      <c r="D394" s="762"/>
      <c r="E394" s="760"/>
      <c r="F394" s="763"/>
      <c r="G394" s="763"/>
      <c r="H394" s="756"/>
      <c r="I394" s="422" t="str">
        <f>IF('Mapa final'!Y397="","",'Mapa final'!Y397)</f>
        <v/>
      </c>
      <c r="J394" s="422" t="str">
        <f>IF('Mapa final'!AA397="","",'Mapa final'!AA397)</f>
        <v/>
      </c>
      <c r="K394" s="422" t="str">
        <f t="shared" si="6"/>
        <v/>
      </c>
      <c r="L394" s="422" t="str">
        <f>IF('Mapa final'!AD397="","",'Mapa final'!AD397)</f>
        <v/>
      </c>
      <c r="M394" s="346" t="str">
        <f>IF('Mapa final'!P397="","",'Mapa final'!P397)</f>
        <v/>
      </c>
      <c r="N394" s="417"/>
      <c r="O394" s="417"/>
      <c r="P394" s="417"/>
      <c r="Q394" s="187"/>
    </row>
    <row r="395" spans="1:17" ht="51.75" customHeight="1" x14ac:dyDescent="0.25">
      <c r="A395" s="118" t="s">
        <v>988</v>
      </c>
      <c r="B395" s="758"/>
      <c r="C395" s="760"/>
      <c r="D395" s="762"/>
      <c r="E395" s="760"/>
      <c r="F395" s="763"/>
      <c r="G395" s="763"/>
      <c r="H395" s="756"/>
      <c r="I395" s="422" t="str">
        <f>IF('Mapa final'!Y398="","",'Mapa final'!Y398)</f>
        <v/>
      </c>
      <c r="J395" s="422" t="str">
        <f>IF('Mapa final'!AA398="","",'Mapa final'!AA398)</f>
        <v/>
      </c>
      <c r="K395" s="422" t="str">
        <f t="shared" si="6"/>
        <v/>
      </c>
      <c r="L395" s="422" t="str">
        <f>IF('Mapa final'!AD398="","",'Mapa final'!AD398)</f>
        <v/>
      </c>
      <c r="M395" s="346" t="str">
        <f>IF('Mapa final'!P398="","",'Mapa final'!P398)</f>
        <v/>
      </c>
      <c r="N395" s="417"/>
      <c r="O395" s="417"/>
      <c r="P395" s="417"/>
      <c r="Q395" s="187"/>
    </row>
    <row r="396" spans="1:17" ht="51.75" customHeight="1" x14ac:dyDescent="0.25">
      <c r="A396" s="118" t="s">
        <v>989</v>
      </c>
      <c r="B396" s="758"/>
      <c r="C396" s="760"/>
      <c r="D396" s="762"/>
      <c r="E396" s="760"/>
      <c r="F396" s="763"/>
      <c r="G396" s="763"/>
      <c r="H396" s="756"/>
      <c r="I396" s="422" t="str">
        <f>IF('Mapa final'!Y399="","",'Mapa final'!Y399)</f>
        <v/>
      </c>
      <c r="J396" s="422" t="str">
        <f>IF('Mapa final'!AA399="","",'Mapa final'!AA399)</f>
        <v/>
      </c>
      <c r="K396" s="422" t="str">
        <f t="shared" si="6"/>
        <v/>
      </c>
      <c r="L396" s="422" t="str">
        <f>IF('Mapa final'!AD399="","",'Mapa final'!AD399)</f>
        <v/>
      </c>
      <c r="M396" s="346" t="str">
        <f>IF('Mapa final'!P399="","",'Mapa final'!P399)</f>
        <v/>
      </c>
      <c r="N396" s="417"/>
      <c r="O396" s="417"/>
      <c r="P396" s="417"/>
      <c r="Q396" s="187"/>
    </row>
    <row r="397" spans="1:17" ht="51.75" customHeight="1" x14ac:dyDescent="0.25">
      <c r="A397" s="118" t="s">
        <v>990</v>
      </c>
      <c r="B397" s="757"/>
      <c r="C397" s="759" t="str">
        <f>IF('Mapa final'!E400="","",'Mapa final'!E400)</f>
        <v/>
      </c>
      <c r="D397" s="761"/>
      <c r="E397" s="759" t="str">
        <f>IF('Mapa final'!D400="","",'Mapa final'!D400)</f>
        <v/>
      </c>
      <c r="F397" s="763" t="str">
        <f>IF('Mapa final'!H400="","",'Mapa final'!H400)</f>
        <v/>
      </c>
      <c r="G397" s="763" t="str">
        <f>IF('Mapa final'!L400="","",'Mapa final'!L400)</f>
        <v/>
      </c>
      <c r="H397" s="75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2" t="str">
        <f>IF('Mapa final'!Y400="","",'Mapa final'!Y400)</f>
        <v/>
      </c>
      <c r="J397" s="422" t="str">
        <f>IF('Mapa final'!AA400="","",'Mapa final'!AA400)</f>
        <v/>
      </c>
      <c r="K397" s="422" t="str">
        <f t="shared" si="6"/>
        <v/>
      </c>
      <c r="L397" s="422" t="str">
        <f>IF('Mapa final'!AD400="","",'Mapa final'!AD400)</f>
        <v/>
      </c>
      <c r="M397" s="346" t="str">
        <f>IF('Mapa final'!P400="","",'Mapa final'!P400)</f>
        <v/>
      </c>
      <c r="N397" s="417"/>
      <c r="O397" s="417"/>
      <c r="P397" s="417"/>
      <c r="Q397" s="187"/>
    </row>
    <row r="398" spans="1:17" ht="51.75" customHeight="1" x14ac:dyDescent="0.25">
      <c r="A398" s="118" t="s">
        <v>991</v>
      </c>
      <c r="B398" s="758"/>
      <c r="C398" s="760"/>
      <c r="D398" s="762"/>
      <c r="E398" s="760"/>
      <c r="F398" s="763"/>
      <c r="G398" s="763"/>
      <c r="H398" s="756"/>
      <c r="I398" s="422" t="str">
        <f>IF('Mapa final'!Y401="","",'Mapa final'!Y401)</f>
        <v/>
      </c>
      <c r="J398" s="422" t="str">
        <f>IF('Mapa final'!AA401="","",'Mapa final'!AA401)</f>
        <v/>
      </c>
      <c r="K398" s="422" t="str">
        <f t="shared" si="6"/>
        <v/>
      </c>
      <c r="L398" s="422" t="str">
        <f>IF('Mapa final'!AD401="","",'Mapa final'!AD401)</f>
        <v/>
      </c>
      <c r="M398" s="346" t="str">
        <f>IF('Mapa final'!P401="","",'Mapa final'!P401)</f>
        <v/>
      </c>
      <c r="N398" s="417"/>
      <c r="O398" s="417"/>
      <c r="P398" s="417"/>
      <c r="Q398" s="187"/>
    </row>
    <row r="399" spans="1:17" ht="51.75" customHeight="1" x14ac:dyDescent="0.25">
      <c r="A399" s="118" t="s">
        <v>992</v>
      </c>
      <c r="B399" s="758"/>
      <c r="C399" s="760"/>
      <c r="D399" s="762"/>
      <c r="E399" s="760"/>
      <c r="F399" s="763"/>
      <c r="G399" s="763"/>
      <c r="H399" s="756"/>
      <c r="I399" s="422" t="str">
        <f>IF('Mapa final'!Y402="","",'Mapa final'!Y402)</f>
        <v/>
      </c>
      <c r="J399" s="422" t="str">
        <f>IF('Mapa final'!AA402="","",'Mapa final'!AA402)</f>
        <v/>
      </c>
      <c r="K399" s="422" t="str">
        <f t="shared" si="6"/>
        <v/>
      </c>
      <c r="L399" s="422" t="str">
        <f>IF('Mapa final'!AD402="","",'Mapa final'!AD402)</f>
        <v/>
      </c>
      <c r="M399" s="346" t="str">
        <f>IF('Mapa final'!P402="","",'Mapa final'!P402)</f>
        <v/>
      </c>
      <c r="N399" s="417"/>
      <c r="O399" s="417"/>
      <c r="P399" s="417"/>
      <c r="Q399" s="187"/>
    </row>
    <row r="400" spans="1:17" ht="51.75" customHeight="1" x14ac:dyDescent="0.25">
      <c r="A400" s="118" t="s">
        <v>993</v>
      </c>
      <c r="B400" s="758"/>
      <c r="C400" s="760"/>
      <c r="D400" s="762"/>
      <c r="E400" s="760"/>
      <c r="F400" s="763"/>
      <c r="G400" s="763"/>
      <c r="H400" s="756"/>
      <c r="I400" s="422" t="str">
        <f>IF('Mapa final'!Y403="","",'Mapa final'!Y403)</f>
        <v/>
      </c>
      <c r="J400" s="422" t="str">
        <f>IF('Mapa final'!AA403="","",'Mapa final'!AA403)</f>
        <v/>
      </c>
      <c r="K400" s="422" t="str">
        <f t="shared" si="6"/>
        <v/>
      </c>
      <c r="L400" s="422" t="str">
        <f>IF('Mapa final'!AD403="","",'Mapa final'!AD403)</f>
        <v/>
      </c>
      <c r="M400" s="346" t="str">
        <f>IF('Mapa final'!P403="","",'Mapa final'!P403)</f>
        <v/>
      </c>
      <c r="N400" s="417"/>
      <c r="O400" s="417"/>
      <c r="P400" s="417"/>
      <c r="Q400" s="187"/>
    </row>
    <row r="401" spans="1:17" ht="51.75" customHeight="1" x14ac:dyDescent="0.25">
      <c r="A401" s="118" t="s">
        <v>994</v>
      </c>
      <c r="B401" s="758"/>
      <c r="C401" s="760"/>
      <c r="D401" s="762"/>
      <c r="E401" s="760"/>
      <c r="F401" s="763"/>
      <c r="G401" s="763"/>
      <c r="H401" s="756"/>
      <c r="I401" s="422" t="str">
        <f>IF('Mapa final'!Y404="","",'Mapa final'!Y404)</f>
        <v/>
      </c>
      <c r="J401" s="422" t="str">
        <f>IF('Mapa final'!AA404="","",'Mapa final'!AA404)</f>
        <v/>
      </c>
      <c r="K401" s="422" t="str">
        <f t="shared" si="6"/>
        <v/>
      </c>
      <c r="L401" s="422" t="str">
        <f>IF('Mapa final'!AD404="","",'Mapa final'!AD404)</f>
        <v/>
      </c>
      <c r="M401" s="346" t="str">
        <f>IF('Mapa final'!P404="","",'Mapa final'!P404)</f>
        <v/>
      </c>
      <c r="N401" s="417"/>
      <c r="O401" s="417"/>
      <c r="P401" s="417"/>
      <c r="Q401" s="187"/>
    </row>
    <row r="402" spans="1:17" ht="51.75" customHeight="1" x14ac:dyDescent="0.25">
      <c r="A402" s="118" t="s">
        <v>995</v>
      </c>
      <c r="B402" s="758"/>
      <c r="C402" s="760"/>
      <c r="D402" s="762"/>
      <c r="E402" s="760"/>
      <c r="F402" s="763"/>
      <c r="G402" s="763"/>
      <c r="H402" s="756"/>
      <c r="I402" s="422" t="str">
        <f>IF('Mapa final'!Y405="","",'Mapa final'!Y405)</f>
        <v/>
      </c>
      <c r="J402" s="422" t="str">
        <f>IF('Mapa final'!AA405="","",'Mapa final'!AA405)</f>
        <v/>
      </c>
      <c r="K402" s="422" t="str">
        <f t="shared" si="6"/>
        <v/>
      </c>
      <c r="L402" s="422" t="str">
        <f>IF('Mapa final'!AD405="","",'Mapa final'!AD405)</f>
        <v/>
      </c>
      <c r="M402" s="346" t="str">
        <f>IF('Mapa final'!P405="","",'Mapa final'!P405)</f>
        <v/>
      </c>
      <c r="N402" s="417"/>
      <c r="O402" s="417"/>
      <c r="P402" s="417"/>
      <c r="Q402" s="187"/>
    </row>
    <row r="403" spans="1:17" ht="51.75" customHeight="1" x14ac:dyDescent="0.25">
      <c r="A403" s="118" t="s">
        <v>996</v>
      </c>
      <c r="B403" s="757"/>
      <c r="C403" s="759" t="str">
        <f>IF('Mapa final'!E406="","",'Mapa final'!E406)</f>
        <v/>
      </c>
      <c r="D403" s="761"/>
      <c r="E403" s="759" t="str">
        <f>IF('Mapa final'!D406="","",'Mapa final'!D406)</f>
        <v/>
      </c>
      <c r="F403" s="763" t="str">
        <f>IF('Mapa final'!H406="","",'Mapa final'!H406)</f>
        <v/>
      </c>
      <c r="G403" s="763" t="str">
        <f>IF('Mapa final'!L406="","",'Mapa final'!L406)</f>
        <v/>
      </c>
      <c r="H403" s="75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2" t="str">
        <f>IF('Mapa final'!Y406="","",'Mapa final'!Y406)</f>
        <v/>
      </c>
      <c r="J403" s="422" t="str">
        <f>IF('Mapa final'!AA406="","",'Mapa final'!AA406)</f>
        <v/>
      </c>
      <c r="K403" s="422" t="str">
        <f t="shared" si="6"/>
        <v/>
      </c>
      <c r="L403" s="422" t="str">
        <f>IF('Mapa final'!AD406="","",'Mapa final'!AD406)</f>
        <v/>
      </c>
      <c r="M403" s="346" t="str">
        <f>IF('Mapa final'!P406="","",'Mapa final'!P406)</f>
        <v/>
      </c>
      <c r="N403" s="417"/>
      <c r="O403" s="417"/>
      <c r="P403" s="417"/>
      <c r="Q403" s="187"/>
    </row>
    <row r="404" spans="1:17" ht="51.75" customHeight="1" x14ac:dyDescent="0.25">
      <c r="A404" s="118" t="s">
        <v>997</v>
      </c>
      <c r="B404" s="758"/>
      <c r="C404" s="760"/>
      <c r="D404" s="762"/>
      <c r="E404" s="760"/>
      <c r="F404" s="763"/>
      <c r="G404" s="763"/>
      <c r="H404" s="756"/>
      <c r="I404" s="422" t="str">
        <f>IF('Mapa final'!Y407="","",'Mapa final'!Y407)</f>
        <v/>
      </c>
      <c r="J404" s="422" t="str">
        <f>IF('Mapa final'!AA407="","",'Mapa final'!AA407)</f>
        <v/>
      </c>
      <c r="K404" s="422" t="str">
        <f t="shared" si="6"/>
        <v/>
      </c>
      <c r="L404" s="422" t="str">
        <f>IF('Mapa final'!AD407="","",'Mapa final'!AD407)</f>
        <v/>
      </c>
      <c r="M404" s="346" t="str">
        <f>IF('Mapa final'!P407="","",'Mapa final'!P407)</f>
        <v/>
      </c>
      <c r="N404" s="417"/>
      <c r="O404" s="417"/>
      <c r="P404" s="417"/>
      <c r="Q404" s="187"/>
    </row>
    <row r="405" spans="1:17" ht="51.75" customHeight="1" x14ac:dyDescent="0.25">
      <c r="A405" s="118" t="s">
        <v>998</v>
      </c>
      <c r="B405" s="758"/>
      <c r="C405" s="760"/>
      <c r="D405" s="762"/>
      <c r="E405" s="760"/>
      <c r="F405" s="763"/>
      <c r="G405" s="763"/>
      <c r="H405" s="756"/>
      <c r="I405" s="422" t="str">
        <f>IF('Mapa final'!Y408="","",'Mapa final'!Y408)</f>
        <v/>
      </c>
      <c r="J405" s="422" t="str">
        <f>IF('Mapa final'!AA408="","",'Mapa final'!AA408)</f>
        <v/>
      </c>
      <c r="K405" s="422" t="str">
        <f t="shared" si="6"/>
        <v/>
      </c>
      <c r="L405" s="422" t="str">
        <f>IF('Mapa final'!AD408="","",'Mapa final'!AD408)</f>
        <v/>
      </c>
      <c r="M405" s="346" t="str">
        <f>IF('Mapa final'!P408="","",'Mapa final'!P408)</f>
        <v/>
      </c>
      <c r="N405" s="417"/>
      <c r="O405" s="417"/>
      <c r="P405" s="417"/>
      <c r="Q405" s="187"/>
    </row>
    <row r="406" spans="1:17" ht="51.75" customHeight="1" x14ac:dyDescent="0.25">
      <c r="A406" s="118" t="s">
        <v>999</v>
      </c>
      <c r="B406" s="758"/>
      <c r="C406" s="760"/>
      <c r="D406" s="762"/>
      <c r="E406" s="760"/>
      <c r="F406" s="763"/>
      <c r="G406" s="763"/>
      <c r="H406" s="756"/>
      <c r="I406" s="422" t="str">
        <f>IF('Mapa final'!Y409="","",'Mapa final'!Y409)</f>
        <v/>
      </c>
      <c r="J406" s="422" t="str">
        <f>IF('Mapa final'!AA409="","",'Mapa final'!AA409)</f>
        <v/>
      </c>
      <c r="K406" s="422" t="str">
        <f t="shared" si="6"/>
        <v/>
      </c>
      <c r="L406" s="422" t="str">
        <f>IF('Mapa final'!AD409="","",'Mapa final'!AD409)</f>
        <v/>
      </c>
      <c r="M406" s="346" t="str">
        <f>IF('Mapa final'!P409="","",'Mapa final'!P409)</f>
        <v/>
      </c>
      <c r="N406" s="417"/>
      <c r="O406" s="417"/>
      <c r="P406" s="417"/>
      <c r="Q406" s="187"/>
    </row>
    <row r="407" spans="1:17" ht="51.75" customHeight="1" x14ac:dyDescent="0.25">
      <c r="A407" s="118" t="s">
        <v>1000</v>
      </c>
      <c r="B407" s="758"/>
      <c r="C407" s="760"/>
      <c r="D407" s="762"/>
      <c r="E407" s="760"/>
      <c r="F407" s="763"/>
      <c r="G407" s="763"/>
      <c r="H407" s="756"/>
      <c r="I407" s="422" t="str">
        <f>IF('Mapa final'!Y410="","",'Mapa final'!Y410)</f>
        <v/>
      </c>
      <c r="J407" s="422" t="str">
        <f>IF('Mapa final'!AA410="","",'Mapa final'!AA410)</f>
        <v/>
      </c>
      <c r="K407" s="422" t="str">
        <f t="shared" si="6"/>
        <v/>
      </c>
      <c r="L407" s="422" t="str">
        <f>IF('Mapa final'!AD410="","",'Mapa final'!AD410)</f>
        <v/>
      </c>
      <c r="M407" s="346" t="str">
        <f>IF('Mapa final'!P410="","",'Mapa final'!P410)</f>
        <v/>
      </c>
      <c r="N407" s="417"/>
      <c r="O407" s="417"/>
      <c r="P407" s="417"/>
      <c r="Q407" s="187"/>
    </row>
    <row r="408" spans="1:17" ht="51.75" customHeight="1" x14ac:dyDescent="0.25">
      <c r="A408" s="118" t="s">
        <v>1001</v>
      </c>
      <c r="B408" s="758"/>
      <c r="C408" s="760"/>
      <c r="D408" s="762"/>
      <c r="E408" s="760"/>
      <c r="F408" s="763"/>
      <c r="G408" s="763"/>
      <c r="H408" s="756"/>
      <c r="I408" s="422" t="str">
        <f>IF('Mapa final'!Y411="","",'Mapa final'!Y411)</f>
        <v/>
      </c>
      <c r="J408" s="422" t="str">
        <f>IF('Mapa final'!AA411="","",'Mapa final'!AA411)</f>
        <v/>
      </c>
      <c r="K408" s="422" t="str">
        <f t="shared" si="6"/>
        <v/>
      </c>
      <c r="L408" s="422" t="str">
        <f>IF('Mapa final'!AD411="","",'Mapa final'!AD411)</f>
        <v/>
      </c>
      <c r="M408" s="346" t="str">
        <f>IF('Mapa final'!P411="","",'Mapa final'!P411)</f>
        <v/>
      </c>
      <c r="N408" s="417"/>
      <c r="O408" s="417"/>
      <c r="P408" s="417"/>
      <c r="Q408" s="187"/>
    </row>
    <row r="409" spans="1:17" ht="51.75" customHeight="1" x14ac:dyDescent="0.25">
      <c r="A409" s="118" t="s">
        <v>1002</v>
      </c>
      <c r="B409" s="757"/>
      <c r="C409" s="759" t="str">
        <f>IF('Mapa final'!E412="","",'Mapa final'!E412)</f>
        <v/>
      </c>
      <c r="D409" s="761"/>
      <c r="E409" s="759" t="str">
        <f>IF('Mapa final'!D412="","",'Mapa final'!D412)</f>
        <v/>
      </c>
      <c r="F409" s="763" t="str">
        <f>IF('Mapa final'!H412="","",'Mapa final'!H412)</f>
        <v/>
      </c>
      <c r="G409" s="763" t="str">
        <f>IF('Mapa final'!L412="","",'Mapa final'!L412)</f>
        <v/>
      </c>
      <c r="H409" s="75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2" t="str">
        <f>IF('Mapa final'!Y412="","",'Mapa final'!Y412)</f>
        <v/>
      </c>
      <c r="J409" s="422" t="str">
        <f>IF('Mapa final'!AA412="","",'Mapa final'!AA412)</f>
        <v/>
      </c>
      <c r="K409" s="422" t="str">
        <f t="shared" si="6"/>
        <v/>
      </c>
      <c r="L409" s="422" t="str">
        <f>IF('Mapa final'!AD412="","",'Mapa final'!AD412)</f>
        <v/>
      </c>
      <c r="M409" s="346" t="str">
        <f>IF('Mapa final'!P412="","",'Mapa final'!P412)</f>
        <v/>
      </c>
      <c r="N409" s="417"/>
      <c r="O409" s="417"/>
      <c r="P409" s="417"/>
      <c r="Q409" s="187"/>
    </row>
    <row r="410" spans="1:17" ht="51.75" customHeight="1" x14ac:dyDescent="0.25">
      <c r="A410" s="118" t="s">
        <v>1003</v>
      </c>
      <c r="B410" s="758"/>
      <c r="C410" s="760"/>
      <c r="D410" s="762"/>
      <c r="E410" s="760"/>
      <c r="F410" s="763"/>
      <c r="G410" s="763"/>
      <c r="H410" s="756"/>
      <c r="I410" s="422" t="str">
        <f>IF('Mapa final'!Y413="","",'Mapa final'!Y413)</f>
        <v/>
      </c>
      <c r="J410" s="422" t="str">
        <f>IF('Mapa final'!AA413="","",'Mapa final'!AA413)</f>
        <v/>
      </c>
      <c r="K410" s="422" t="str">
        <f t="shared" si="6"/>
        <v/>
      </c>
      <c r="L410" s="422" t="str">
        <f>IF('Mapa final'!AD413="","",'Mapa final'!AD413)</f>
        <v/>
      </c>
      <c r="M410" s="346" t="str">
        <f>IF('Mapa final'!P413="","",'Mapa final'!P413)</f>
        <v/>
      </c>
      <c r="N410" s="417"/>
      <c r="O410" s="417"/>
      <c r="P410" s="417"/>
      <c r="Q410" s="187"/>
    </row>
    <row r="411" spans="1:17" ht="51.75" customHeight="1" x14ac:dyDescent="0.25">
      <c r="A411" s="118" t="s">
        <v>1004</v>
      </c>
      <c r="B411" s="758"/>
      <c r="C411" s="760"/>
      <c r="D411" s="762"/>
      <c r="E411" s="760"/>
      <c r="F411" s="763"/>
      <c r="G411" s="763"/>
      <c r="H411" s="756"/>
      <c r="I411" s="422" t="str">
        <f>IF('Mapa final'!Y414="","",'Mapa final'!Y414)</f>
        <v/>
      </c>
      <c r="J411" s="422" t="str">
        <f>IF('Mapa final'!AA414="","",'Mapa final'!AA414)</f>
        <v/>
      </c>
      <c r="K411" s="422" t="str">
        <f t="shared" si="6"/>
        <v/>
      </c>
      <c r="L411" s="422" t="str">
        <f>IF('Mapa final'!AD414="","",'Mapa final'!AD414)</f>
        <v/>
      </c>
      <c r="M411" s="346" t="str">
        <f>IF('Mapa final'!P414="","",'Mapa final'!P414)</f>
        <v/>
      </c>
      <c r="N411" s="417"/>
      <c r="O411" s="417"/>
      <c r="P411" s="417"/>
      <c r="Q411" s="187"/>
    </row>
    <row r="412" spans="1:17" ht="51.75" customHeight="1" x14ac:dyDescent="0.25">
      <c r="A412" s="118" t="s">
        <v>1005</v>
      </c>
      <c r="B412" s="758"/>
      <c r="C412" s="760"/>
      <c r="D412" s="762"/>
      <c r="E412" s="760"/>
      <c r="F412" s="763"/>
      <c r="G412" s="763"/>
      <c r="H412" s="756"/>
      <c r="I412" s="422" t="str">
        <f>IF('Mapa final'!Y415="","",'Mapa final'!Y415)</f>
        <v/>
      </c>
      <c r="J412" s="422" t="str">
        <f>IF('Mapa final'!AA415="","",'Mapa final'!AA415)</f>
        <v/>
      </c>
      <c r="K412" s="422" t="str">
        <f t="shared" si="6"/>
        <v/>
      </c>
      <c r="L412" s="422" t="str">
        <f>IF('Mapa final'!AD415="","",'Mapa final'!AD415)</f>
        <v/>
      </c>
      <c r="M412" s="346" t="str">
        <f>IF('Mapa final'!P415="","",'Mapa final'!P415)</f>
        <v/>
      </c>
      <c r="N412" s="417"/>
      <c r="O412" s="417"/>
      <c r="P412" s="417"/>
      <c r="Q412" s="187"/>
    </row>
    <row r="413" spans="1:17" ht="51.75" customHeight="1" x14ac:dyDescent="0.25">
      <c r="A413" s="118" t="s">
        <v>1006</v>
      </c>
      <c r="B413" s="758"/>
      <c r="C413" s="760"/>
      <c r="D413" s="762"/>
      <c r="E413" s="760"/>
      <c r="F413" s="763"/>
      <c r="G413" s="763"/>
      <c r="H413" s="756"/>
      <c r="I413" s="422" t="str">
        <f>IF('Mapa final'!Y416="","",'Mapa final'!Y416)</f>
        <v/>
      </c>
      <c r="J413" s="422" t="str">
        <f>IF('Mapa final'!AA416="","",'Mapa final'!AA416)</f>
        <v/>
      </c>
      <c r="K413" s="422" t="str">
        <f t="shared" si="6"/>
        <v/>
      </c>
      <c r="L413" s="422" t="str">
        <f>IF('Mapa final'!AD416="","",'Mapa final'!AD416)</f>
        <v/>
      </c>
      <c r="M413" s="346" t="str">
        <f>IF('Mapa final'!P416="","",'Mapa final'!P416)</f>
        <v/>
      </c>
      <c r="N413" s="417"/>
      <c r="O413" s="417"/>
      <c r="P413" s="417"/>
      <c r="Q413" s="187"/>
    </row>
    <row r="414" spans="1:17" ht="51.75" customHeight="1" x14ac:dyDescent="0.25">
      <c r="A414" s="118" t="s">
        <v>1007</v>
      </c>
      <c r="B414" s="758"/>
      <c r="C414" s="760"/>
      <c r="D414" s="762"/>
      <c r="E414" s="760"/>
      <c r="F414" s="763"/>
      <c r="G414" s="763"/>
      <c r="H414" s="756"/>
      <c r="I414" s="422" t="str">
        <f>IF('Mapa final'!Y417="","",'Mapa final'!Y417)</f>
        <v/>
      </c>
      <c r="J414" s="422" t="str">
        <f>IF('Mapa final'!AA417="","",'Mapa final'!AA417)</f>
        <v/>
      </c>
      <c r="K414" s="422" t="str">
        <f t="shared" si="6"/>
        <v/>
      </c>
      <c r="L414" s="422" t="str">
        <f>IF('Mapa final'!AD417="","",'Mapa final'!AD417)</f>
        <v/>
      </c>
      <c r="M414" s="346" t="str">
        <f>IF('Mapa final'!P417="","",'Mapa final'!P417)</f>
        <v/>
      </c>
      <c r="N414" s="417"/>
      <c r="O414" s="417"/>
      <c r="P414" s="417"/>
      <c r="Q414" s="187"/>
    </row>
    <row r="415" spans="1:17" ht="51.75" customHeight="1" x14ac:dyDescent="0.25">
      <c r="A415" s="118" t="s">
        <v>1008</v>
      </c>
      <c r="B415" s="757"/>
      <c r="C415" s="759" t="str">
        <f>IF('Mapa final'!E418="","",'Mapa final'!E418)</f>
        <v/>
      </c>
      <c r="D415" s="761"/>
      <c r="E415" s="759" t="str">
        <f>IF('Mapa final'!D418="","",'Mapa final'!D418)</f>
        <v/>
      </c>
      <c r="F415" s="763" t="str">
        <f>IF('Mapa final'!H418="","",'Mapa final'!H418)</f>
        <v/>
      </c>
      <c r="G415" s="763" t="str">
        <f>IF('Mapa final'!L418="","",'Mapa final'!L418)</f>
        <v/>
      </c>
      <c r="H415" s="75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2" t="str">
        <f>IF('Mapa final'!Y418="","",'Mapa final'!Y418)</f>
        <v/>
      </c>
      <c r="J415" s="422" t="str">
        <f>IF('Mapa final'!AA418="","",'Mapa final'!AA418)</f>
        <v/>
      </c>
      <c r="K415" s="422" t="str">
        <f t="shared" si="6"/>
        <v/>
      </c>
      <c r="L415" s="422" t="str">
        <f>IF('Mapa final'!AD418="","",'Mapa final'!AD418)</f>
        <v/>
      </c>
      <c r="M415" s="346" t="str">
        <f>IF('Mapa final'!P418="","",'Mapa final'!P418)</f>
        <v/>
      </c>
      <c r="N415" s="417"/>
      <c r="O415" s="417"/>
      <c r="P415" s="417"/>
      <c r="Q415" s="187"/>
    </row>
    <row r="416" spans="1:17" ht="51.75" customHeight="1" x14ac:dyDescent="0.25">
      <c r="A416" s="118" t="s">
        <v>1009</v>
      </c>
      <c r="B416" s="758"/>
      <c r="C416" s="760"/>
      <c r="D416" s="762"/>
      <c r="E416" s="760"/>
      <c r="F416" s="763"/>
      <c r="G416" s="763"/>
      <c r="H416" s="756"/>
      <c r="I416" s="422" t="str">
        <f>IF('Mapa final'!Y419="","",'Mapa final'!Y419)</f>
        <v/>
      </c>
      <c r="J416" s="422" t="str">
        <f>IF('Mapa final'!AA419="","",'Mapa final'!AA419)</f>
        <v/>
      </c>
      <c r="K416" s="422" t="str">
        <f t="shared" si="6"/>
        <v/>
      </c>
      <c r="L416" s="422" t="str">
        <f>IF('Mapa final'!AD419="","",'Mapa final'!AD419)</f>
        <v/>
      </c>
      <c r="M416" s="346" t="str">
        <f>IF('Mapa final'!P419="","",'Mapa final'!P419)</f>
        <v/>
      </c>
      <c r="N416" s="417"/>
      <c r="O416" s="417"/>
      <c r="P416" s="417"/>
      <c r="Q416" s="187"/>
    </row>
    <row r="417" spans="1:18" ht="51.75" customHeight="1" x14ac:dyDescent="0.25">
      <c r="A417" s="118" t="s">
        <v>1010</v>
      </c>
      <c r="B417" s="758"/>
      <c r="C417" s="760"/>
      <c r="D417" s="762"/>
      <c r="E417" s="760"/>
      <c r="F417" s="763"/>
      <c r="G417" s="763"/>
      <c r="H417" s="756"/>
      <c r="I417" s="422" t="str">
        <f>IF('Mapa final'!Y420="","",'Mapa final'!Y420)</f>
        <v/>
      </c>
      <c r="J417" s="422" t="str">
        <f>IF('Mapa final'!AA420="","",'Mapa final'!AA420)</f>
        <v/>
      </c>
      <c r="K417" s="422" t="str">
        <f t="shared" si="6"/>
        <v/>
      </c>
      <c r="L417" s="422" t="str">
        <f>IF('Mapa final'!AD420="","",'Mapa final'!AD420)</f>
        <v/>
      </c>
      <c r="M417" s="346" t="str">
        <f>IF('Mapa final'!P420="","",'Mapa final'!P420)</f>
        <v/>
      </c>
      <c r="N417" s="417"/>
      <c r="O417" s="417"/>
      <c r="P417" s="417"/>
      <c r="Q417" s="187"/>
    </row>
    <row r="418" spans="1:18" ht="51.75" customHeight="1" x14ac:dyDescent="0.25">
      <c r="A418" s="118" t="s">
        <v>1011</v>
      </c>
      <c r="B418" s="758"/>
      <c r="C418" s="760"/>
      <c r="D418" s="762"/>
      <c r="E418" s="760"/>
      <c r="F418" s="763"/>
      <c r="G418" s="763"/>
      <c r="H418" s="756"/>
      <c r="I418" s="422" t="str">
        <f>IF('Mapa final'!Y421="","",'Mapa final'!Y421)</f>
        <v/>
      </c>
      <c r="J418" s="422" t="str">
        <f>IF('Mapa final'!AA421="","",'Mapa final'!AA421)</f>
        <v/>
      </c>
      <c r="K418" s="422" t="str">
        <f t="shared" si="6"/>
        <v/>
      </c>
      <c r="L418" s="422" t="str">
        <f>IF('Mapa final'!AD421="","",'Mapa final'!AD421)</f>
        <v/>
      </c>
      <c r="M418" s="346" t="str">
        <f>IF('Mapa final'!P421="","",'Mapa final'!P421)</f>
        <v/>
      </c>
      <c r="N418" s="417"/>
      <c r="O418" s="417"/>
      <c r="P418" s="417"/>
      <c r="Q418" s="187"/>
    </row>
    <row r="419" spans="1:18" ht="51.75" customHeight="1" x14ac:dyDescent="0.25">
      <c r="A419" s="118" t="s">
        <v>1012</v>
      </c>
      <c r="B419" s="758"/>
      <c r="C419" s="760"/>
      <c r="D419" s="762"/>
      <c r="E419" s="760"/>
      <c r="F419" s="763"/>
      <c r="G419" s="763"/>
      <c r="H419" s="756"/>
      <c r="I419" s="422" t="str">
        <f>IF('Mapa final'!Y422="","",'Mapa final'!Y422)</f>
        <v/>
      </c>
      <c r="J419" s="422" t="str">
        <f>IF('Mapa final'!AA422="","",'Mapa final'!AA422)</f>
        <v/>
      </c>
      <c r="K419" s="422" t="str">
        <f t="shared" si="6"/>
        <v/>
      </c>
      <c r="L419" s="422" t="str">
        <f>IF('Mapa final'!AD422="","",'Mapa final'!AD422)</f>
        <v/>
      </c>
      <c r="M419" s="346" t="str">
        <f>IF('Mapa final'!P422="","",'Mapa final'!P422)</f>
        <v/>
      </c>
      <c r="N419" s="417"/>
      <c r="O419" s="417"/>
      <c r="P419" s="417"/>
      <c r="Q419" s="187"/>
    </row>
    <row r="420" spans="1:18" ht="51.75" customHeight="1" x14ac:dyDescent="0.25">
      <c r="A420" s="118" t="s">
        <v>1013</v>
      </c>
      <c r="B420" s="758"/>
      <c r="C420" s="760"/>
      <c r="D420" s="762"/>
      <c r="E420" s="760"/>
      <c r="F420" s="763"/>
      <c r="G420" s="763"/>
      <c r="H420" s="756"/>
      <c r="I420" s="422" t="str">
        <f>IF('Mapa final'!Y423="","",'Mapa final'!Y423)</f>
        <v/>
      </c>
      <c r="J420" s="422" t="str">
        <f>IF('Mapa final'!AA423="","",'Mapa final'!AA423)</f>
        <v/>
      </c>
      <c r="K420" s="422" t="str">
        <f t="shared" si="6"/>
        <v/>
      </c>
      <c r="L420" s="422" t="str">
        <f>IF('Mapa final'!AD423="","",'Mapa final'!AD423)</f>
        <v/>
      </c>
      <c r="M420" s="346" t="str">
        <f>IF('Mapa final'!P423="","",'Mapa final'!P423)</f>
        <v/>
      </c>
      <c r="N420" s="417"/>
      <c r="O420" s="417"/>
      <c r="P420" s="417"/>
      <c r="Q420" s="187"/>
    </row>
    <row r="421" spans="1:18" ht="51.75" customHeight="1" x14ac:dyDescent="0.25">
      <c r="A421" s="118" t="s">
        <v>1014</v>
      </c>
      <c r="B421" s="757"/>
      <c r="C421" s="759" t="str">
        <f>IF('Mapa final'!E424="","",'Mapa final'!E424)</f>
        <v/>
      </c>
      <c r="D421" s="761"/>
      <c r="E421" s="759" t="str">
        <f>IF('Mapa final'!D424="","",'Mapa final'!D424)</f>
        <v/>
      </c>
      <c r="F421" s="763" t="str">
        <f>IF('Mapa final'!H424="","",'Mapa final'!H424)</f>
        <v/>
      </c>
      <c r="G421" s="763" t="str">
        <f>IF('Mapa final'!L424="","",'Mapa final'!L424)</f>
        <v/>
      </c>
      <c r="H421" s="75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2" t="str">
        <f>IF('Mapa final'!Y424="","",'Mapa final'!Y424)</f>
        <v/>
      </c>
      <c r="J421" s="422" t="str">
        <f>IF('Mapa final'!AA424="","",'Mapa final'!AA424)</f>
        <v/>
      </c>
      <c r="K421" s="422" t="str">
        <f t="shared" si="6"/>
        <v/>
      </c>
      <c r="L421" s="422" t="str">
        <f>IF('Mapa final'!AD424="","",'Mapa final'!AD424)</f>
        <v/>
      </c>
      <c r="M421" s="346" t="str">
        <f>IF('Mapa final'!P424="","",'Mapa final'!P424)</f>
        <v/>
      </c>
      <c r="N421" s="417"/>
      <c r="O421" s="417"/>
      <c r="P421" s="417"/>
      <c r="Q421" s="187"/>
    </row>
    <row r="422" spans="1:18" ht="51.75" customHeight="1" x14ac:dyDescent="0.25">
      <c r="A422" s="118" t="s">
        <v>1015</v>
      </c>
      <c r="B422" s="758"/>
      <c r="C422" s="760"/>
      <c r="D422" s="762"/>
      <c r="E422" s="760"/>
      <c r="F422" s="763"/>
      <c r="G422" s="763"/>
      <c r="H422" s="756"/>
      <c r="I422" s="422" t="str">
        <f>IF('Mapa final'!Y425="","",'Mapa final'!Y425)</f>
        <v/>
      </c>
      <c r="J422" s="422" t="str">
        <f>IF('Mapa final'!AA425="","",'Mapa final'!AA425)</f>
        <v/>
      </c>
      <c r="K422" s="422" t="str">
        <f t="shared" si="6"/>
        <v/>
      </c>
      <c r="L422" s="422" t="str">
        <f>IF('Mapa final'!AD425="","",'Mapa final'!AD425)</f>
        <v/>
      </c>
      <c r="M422" s="346" t="str">
        <f>IF('Mapa final'!P425="","",'Mapa final'!P425)</f>
        <v/>
      </c>
      <c r="N422" s="417"/>
      <c r="O422" s="417"/>
      <c r="P422" s="417"/>
      <c r="Q422" s="187"/>
    </row>
    <row r="423" spans="1:18" ht="51.75" customHeight="1" x14ac:dyDescent="0.25">
      <c r="A423" s="118" t="s">
        <v>1016</v>
      </c>
      <c r="B423" s="758"/>
      <c r="C423" s="760"/>
      <c r="D423" s="762"/>
      <c r="E423" s="760"/>
      <c r="F423" s="763"/>
      <c r="G423" s="763"/>
      <c r="H423" s="756"/>
      <c r="I423" s="422" t="str">
        <f>IF('Mapa final'!Y426="","",'Mapa final'!Y426)</f>
        <v/>
      </c>
      <c r="J423" s="422" t="str">
        <f>IF('Mapa final'!AA426="","",'Mapa final'!AA426)</f>
        <v/>
      </c>
      <c r="K423" s="422" t="str">
        <f t="shared" si="6"/>
        <v/>
      </c>
      <c r="L423" s="422" t="str">
        <f>IF('Mapa final'!AD426="","",'Mapa final'!AD426)</f>
        <v/>
      </c>
      <c r="M423" s="346" t="str">
        <f>IF('Mapa final'!P426="","",'Mapa final'!P426)</f>
        <v/>
      </c>
      <c r="N423" s="417"/>
      <c r="O423" s="417"/>
      <c r="P423" s="417"/>
      <c r="Q423" s="187"/>
    </row>
    <row r="424" spans="1:18" ht="51.75" customHeight="1" x14ac:dyDescent="0.25">
      <c r="A424" s="118" t="s">
        <v>1017</v>
      </c>
      <c r="B424" s="758"/>
      <c r="C424" s="760"/>
      <c r="D424" s="762"/>
      <c r="E424" s="760"/>
      <c r="F424" s="763"/>
      <c r="G424" s="763"/>
      <c r="H424" s="756"/>
      <c r="I424" s="422" t="str">
        <f>IF('Mapa final'!Y427="","",'Mapa final'!Y427)</f>
        <v/>
      </c>
      <c r="J424" s="422" t="str">
        <f>IF('Mapa final'!AA427="","",'Mapa final'!AA427)</f>
        <v/>
      </c>
      <c r="K424" s="422" t="str">
        <f t="shared" si="6"/>
        <v/>
      </c>
      <c r="L424" s="422" t="str">
        <f>IF('Mapa final'!AD427="","",'Mapa final'!AD427)</f>
        <v/>
      </c>
      <c r="M424" s="346" t="str">
        <f>IF('Mapa final'!P427="","",'Mapa final'!P427)</f>
        <v/>
      </c>
      <c r="N424" s="417"/>
      <c r="O424" s="417"/>
      <c r="P424" s="417"/>
      <c r="Q424" s="187"/>
    </row>
    <row r="425" spans="1:18" ht="51.75" customHeight="1" x14ac:dyDescent="0.25">
      <c r="A425" s="118" t="s">
        <v>1018</v>
      </c>
      <c r="B425" s="758"/>
      <c r="C425" s="760"/>
      <c r="D425" s="762"/>
      <c r="E425" s="760"/>
      <c r="F425" s="763"/>
      <c r="G425" s="763"/>
      <c r="H425" s="756"/>
      <c r="I425" s="422" t="str">
        <f>IF('Mapa final'!Y428="","",'Mapa final'!Y428)</f>
        <v/>
      </c>
      <c r="J425" s="422" t="str">
        <f>IF('Mapa final'!AA428="","",'Mapa final'!AA428)</f>
        <v/>
      </c>
      <c r="K425" s="422" t="str">
        <f t="shared" si="6"/>
        <v/>
      </c>
      <c r="L425" s="422" t="str">
        <f>IF('Mapa final'!AD428="","",'Mapa final'!AD428)</f>
        <v/>
      </c>
      <c r="M425" s="346" t="str">
        <f>IF('Mapa final'!P428="","",'Mapa final'!P428)</f>
        <v/>
      </c>
      <c r="N425" s="417"/>
      <c r="O425" s="417"/>
      <c r="P425" s="417"/>
      <c r="Q425" s="187"/>
    </row>
    <row r="426" spans="1:18" ht="51.75" customHeight="1" x14ac:dyDescent="0.25">
      <c r="A426" s="118" t="s">
        <v>1019</v>
      </c>
      <c r="B426" s="758"/>
      <c r="C426" s="760"/>
      <c r="D426" s="762"/>
      <c r="E426" s="760"/>
      <c r="F426" s="763"/>
      <c r="G426" s="763"/>
      <c r="H426" s="756"/>
      <c r="I426" s="422" t="str">
        <f>IF('Mapa final'!Y429="","",'Mapa final'!Y429)</f>
        <v/>
      </c>
      <c r="J426" s="422" t="str">
        <f>IF('Mapa final'!AA429="","",'Mapa final'!AA429)</f>
        <v/>
      </c>
      <c r="K426" s="422" t="str">
        <f t="shared" si="6"/>
        <v/>
      </c>
      <c r="L426" s="422" t="str">
        <f>IF('Mapa final'!AD429="","",'Mapa final'!AD429)</f>
        <v/>
      </c>
      <c r="M426" s="346" t="str">
        <f>IF('Mapa final'!P429="","",'Mapa final'!P429)</f>
        <v/>
      </c>
      <c r="N426" s="417"/>
      <c r="O426" s="417"/>
      <c r="P426" s="417"/>
      <c r="Q426" s="187"/>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wWU/fDgAJ9HGAU8UyQmGht4sOpBRlzfJarzpnfTaoV0LuyvuQXE/yl3z2Zc3FshBnWmAgqMxKyWuau6bbhbOnA==" saltValue="P8kL2+uArqKc7jQX3Z+lz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B6" sqref="B6:AM5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75" t="s">
        <v>1020</v>
      </c>
      <c r="C1" s="775"/>
      <c r="D1" s="77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9"/>
      <c r="C3" s="290" t="s">
        <v>1021</v>
      </c>
      <c r="D3" s="290" t="s">
        <v>560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1" t="s">
        <v>1022</v>
      </c>
      <c r="C4" s="292" t="s">
        <v>1023</v>
      </c>
      <c r="D4" s="29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4" t="s">
        <v>1024</v>
      </c>
      <c r="C5" s="295" t="s">
        <v>1025</v>
      </c>
      <c r="D5" s="29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7" t="s">
        <v>1026</v>
      </c>
      <c r="C6" s="295" t="s">
        <v>1027</v>
      </c>
      <c r="D6" s="29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8" t="s">
        <v>1028</v>
      </c>
      <c r="C7" s="295" t="s">
        <v>1029</v>
      </c>
      <c r="D7" s="29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9" t="s">
        <v>1030</v>
      </c>
      <c r="C8" s="295" t="s">
        <v>1031</v>
      </c>
      <c r="D8" s="29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0"/>
      <c r="C9" s="300"/>
      <c r="D9" s="30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1"/>
      <c r="B10" s="342"/>
      <c r="C10" s="341"/>
      <c r="D10" s="341"/>
      <c r="E10" s="341"/>
      <c r="F10" s="341"/>
      <c r="G10" s="341"/>
      <c r="H10" s="341"/>
      <c r="I10" s="341"/>
      <c r="J10" s="341"/>
      <c r="K10" s="341"/>
      <c r="L10" s="341"/>
      <c r="M10" s="341"/>
      <c r="N10" s="341"/>
      <c r="O10" s="341"/>
      <c r="P10" s="34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1"/>
      <c r="B11" s="341"/>
      <c r="C11" s="341"/>
      <c r="D11" s="341"/>
      <c r="E11" s="341"/>
      <c r="F11" s="341"/>
      <c r="G11" s="341"/>
      <c r="H11" s="341"/>
      <c r="I11" s="341"/>
      <c r="J11" s="341"/>
      <c r="K11" s="341"/>
      <c r="L11" s="341"/>
      <c r="M11" s="341"/>
      <c r="N11" s="341"/>
      <c r="O11" s="341"/>
      <c r="P11" s="34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1"/>
      <c r="B12" s="341"/>
      <c r="C12" s="341"/>
      <c r="D12" s="341"/>
      <c r="E12" s="341"/>
      <c r="F12" s="341"/>
      <c r="G12" s="341"/>
      <c r="H12" s="341"/>
      <c r="I12" s="341"/>
      <c r="J12" s="341"/>
      <c r="K12" s="341"/>
      <c r="L12" s="341"/>
      <c r="M12" s="341"/>
      <c r="N12" s="341"/>
      <c r="O12" s="341"/>
      <c r="P12" s="34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1"/>
      <c r="B13" s="341"/>
      <c r="C13" s="341"/>
      <c r="D13" s="341"/>
      <c r="E13" s="341"/>
      <c r="F13" s="341"/>
      <c r="G13" s="341"/>
      <c r="H13" s="341"/>
      <c r="I13" s="341"/>
      <c r="J13" s="341"/>
      <c r="K13" s="341"/>
      <c r="L13" s="341"/>
      <c r="M13" s="341"/>
      <c r="N13" s="341"/>
      <c r="O13" s="341"/>
      <c r="P13" s="34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1"/>
      <c r="B14" s="341"/>
      <c r="C14" s="341"/>
      <c r="D14" s="341"/>
      <c r="E14" s="341"/>
      <c r="F14" s="341"/>
      <c r="G14" s="341"/>
      <c r="H14" s="341"/>
      <c r="I14" s="341"/>
      <c r="J14" s="341"/>
      <c r="K14" s="341"/>
      <c r="L14" s="341"/>
      <c r="M14" s="341"/>
      <c r="N14" s="341"/>
      <c r="O14" s="341"/>
      <c r="P14" s="34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1"/>
      <c r="B15" s="341"/>
      <c r="C15" s="341"/>
      <c r="D15" s="341"/>
      <c r="E15" s="341"/>
      <c r="F15" s="341"/>
      <c r="G15" s="341"/>
      <c r="H15" s="341"/>
      <c r="I15" s="341"/>
      <c r="J15" s="341"/>
      <c r="K15" s="341"/>
      <c r="L15" s="341"/>
      <c r="M15" s="341"/>
      <c r="N15" s="341"/>
      <c r="O15" s="341"/>
      <c r="P15" s="34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1"/>
      <c r="B16" s="341"/>
      <c r="C16" s="341"/>
      <c r="D16" s="341"/>
      <c r="E16" s="341"/>
      <c r="F16" s="341"/>
      <c r="G16" s="341"/>
      <c r="H16" s="341"/>
      <c r="I16" s="341"/>
      <c r="J16" s="341"/>
      <c r="K16" s="341"/>
      <c r="L16" s="341"/>
      <c r="M16" s="341"/>
      <c r="N16" s="341"/>
      <c r="O16" s="341"/>
      <c r="P16" s="34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1"/>
      <c r="B17" s="341"/>
      <c r="C17" s="341"/>
      <c r="D17" s="341"/>
      <c r="E17" s="341"/>
      <c r="F17" s="341"/>
      <c r="G17" s="341"/>
      <c r="H17" s="341"/>
      <c r="I17" s="341"/>
      <c r="J17" s="341"/>
      <c r="K17" s="341"/>
      <c r="L17" s="341"/>
      <c r="M17" s="341"/>
      <c r="N17" s="341"/>
      <c r="O17" s="341"/>
      <c r="P17" s="34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1"/>
      <c r="B18" s="341"/>
      <c r="C18" s="341"/>
      <c r="D18" s="341"/>
      <c r="E18" s="341"/>
      <c r="F18" s="341"/>
      <c r="G18" s="341"/>
      <c r="H18" s="341"/>
      <c r="I18" s="341"/>
      <c r="J18" s="341"/>
      <c r="K18" s="341"/>
      <c r="L18" s="341"/>
      <c r="M18" s="341"/>
      <c r="N18" s="341"/>
      <c r="O18" s="341"/>
      <c r="P18" s="34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1"/>
      <c r="B19" s="341"/>
      <c r="C19" s="341"/>
      <c r="D19" s="341"/>
      <c r="E19" s="341"/>
      <c r="F19" s="341"/>
      <c r="G19" s="341"/>
      <c r="H19" s="341"/>
      <c r="I19" s="341"/>
      <c r="J19" s="341"/>
      <c r="K19" s="341"/>
      <c r="L19" s="341"/>
      <c r="M19" s="341"/>
      <c r="N19" s="341"/>
      <c r="O19" s="341"/>
      <c r="P19" s="34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1"/>
      <c r="B20" s="341"/>
      <c r="C20" s="341"/>
      <c r="D20" s="341"/>
      <c r="E20" s="341"/>
      <c r="F20" s="341"/>
      <c r="G20" s="341"/>
      <c r="H20" s="341"/>
      <c r="I20" s="341"/>
      <c r="J20" s="341"/>
      <c r="K20" s="341"/>
      <c r="L20" s="341"/>
      <c r="M20" s="341"/>
      <c r="N20" s="341"/>
      <c r="O20" s="341"/>
      <c r="P20" s="34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1"/>
      <c r="B21" s="341"/>
      <c r="C21" s="341"/>
      <c r="D21" s="341"/>
      <c r="E21" s="341"/>
      <c r="F21" s="341"/>
      <c r="G21" s="341"/>
      <c r="H21" s="341"/>
      <c r="I21" s="341"/>
      <c r="J21" s="341"/>
      <c r="K21" s="341"/>
      <c r="L21" s="341"/>
      <c r="M21" s="341"/>
      <c r="N21" s="341"/>
      <c r="O21" s="341"/>
      <c r="P21" s="34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1"/>
      <c r="B22" s="341"/>
      <c r="C22" s="341"/>
      <c r="D22" s="341"/>
      <c r="E22" s="341"/>
      <c r="F22" s="341"/>
      <c r="G22" s="341"/>
      <c r="H22" s="341"/>
      <c r="I22" s="341"/>
      <c r="J22" s="341"/>
      <c r="K22" s="341"/>
      <c r="L22" s="341"/>
      <c r="M22" s="341"/>
      <c r="N22" s="341"/>
      <c r="O22" s="341"/>
      <c r="P22" s="34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1"/>
      <c r="B23" s="341"/>
      <c r="C23" s="341"/>
      <c r="D23" s="341"/>
      <c r="E23" s="341"/>
      <c r="F23" s="341"/>
      <c r="G23" s="341"/>
      <c r="H23" s="341"/>
      <c r="I23" s="341"/>
      <c r="J23" s="341"/>
      <c r="K23" s="341"/>
      <c r="L23" s="341"/>
      <c r="M23" s="341"/>
      <c r="N23" s="341"/>
      <c r="O23" s="341"/>
      <c r="P23" s="34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1"/>
      <c r="B24" s="341"/>
      <c r="C24" s="341"/>
      <c r="D24" s="341"/>
      <c r="E24" s="341"/>
      <c r="F24" s="341"/>
      <c r="G24" s="341"/>
      <c r="H24" s="341"/>
      <c r="I24" s="341"/>
      <c r="J24" s="341"/>
      <c r="K24" s="341"/>
      <c r="L24" s="341"/>
      <c r="M24" s="341"/>
      <c r="N24" s="341"/>
      <c r="O24" s="341"/>
      <c r="P24" s="34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1"/>
      <c r="B25" s="341"/>
      <c r="C25" s="341"/>
      <c r="D25" s="341"/>
      <c r="E25" s="341"/>
      <c r="F25" s="341"/>
      <c r="G25" s="341"/>
      <c r="H25" s="341"/>
      <c r="I25" s="341"/>
      <c r="J25" s="341"/>
      <c r="K25" s="341"/>
      <c r="L25" s="341"/>
      <c r="M25" s="341"/>
      <c r="N25" s="341"/>
      <c r="O25" s="341"/>
      <c r="P25" s="34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1"/>
      <c r="B26" s="341"/>
      <c r="C26" s="341"/>
      <c r="D26" s="341"/>
      <c r="E26" s="341"/>
      <c r="F26" s="341"/>
      <c r="G26" s="341"/>
      <c r="H26" s="341"/>
      <c r="I26" s="341"/>
      <c r="J26" s="341"/>
      <c r="K26" s="341"/>
      <c r="L26" s="341"/>
      <c r="M26" s="341"/>
      <c r="N26" s="341"/>
      <c r="O26" s="341"/>
      <c r="P26" s="34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1"/>
      <c r="B27" s="341"/>
      <c r="C27" s="341"/>
      <c r="D27" s="341"/>
      <c r="E27" s="341"/>
      <c r="F27" s="341"/>
      <c r="G27" s="341"/>
      <c r="H27" s="341"/>
      <c r="I27" s="341"/>
      <c r="J27" s="341"/>
      <c r="K27" s="341"/>
      <c r="L27" s="341"/>
      <c r="M27" s="341"/>
      <c r="N27" s="341"/>
      <c r="O27" s="341"/>
      <c r="P27" s="34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1"/>
      <c r="B28" s="341"/>
      <c r="C28" s="341"/>
      <c r="D28" s="341"/>
      <c r="E28" s="341"/>
      <c r="F28" s="341"/>
      <c r="G28" s="341"/>
      <c r="H28" s="341"/>
      <c r="I28" s="341"/>
      <c r="J28" s="341"/>
      <c r="K28" s="341"/>
      <c r="L28" s="341"/>
      <c r="M28" s="341"/>
      <c r="N28" s="341"/>
      <c r="O28" s="341"/>
      <c r="P28" s="34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1"/>
      <c r="B29" s="341"/>
      <c r="C29" s="341"/>
      <c r="D29" s="341"/>
      <c r="E29" s="341"/>
      <c r="F29" s="341"/>
      <c r="G29" s="341"/>
      <c r="H29" s="341"/>
      <c r="I29" s="341"/>
      <c r="J29" s="341"/>
      <c r="K29" s="341"/>
      <c r="L29" s="341"/>
      <c r="M29" s="341"/>
      <c r="N29" s="341"/>
      <c r="O29" s="341"/>
      <c r="P29" s="34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1"/>
      <c r="B30" s="341"/>
      <c r="C30" s="341"/>
      <c r="D30" s="341"/>
      <c r="E30" s="341"/>
      <c r="F30" s="341"/>
      <c r="G30" s="341"/>
      <c r="H30" s="341"/>
      <c r="I30" s="341"/>
      <c r="J30" s="341"/>
      <c r="K30" s="341"/>
      <c r="L30" s="341"/>
      <c r="M30" s="341"/>
      <c r="N30" s="341"/>
      <c r="O30" s="341"/>
      <c r="P30" s="34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1"/>
      <c r="B31" s="341"/>
      <c r="C31" s="341"/>
      <c r="D31" s="341"/>
      <c r="E31" s="341"/>
      <c r="F31" s="341"/>
      <c r="G31" s="341"/>
      <c r="H31" s="341"/>
      <c r="I31" s="341"/>
      <c r="J31" s="341"/>
      <c r="K31" s="341"/>
      <c r="L31" s="341"/>
      <c r="M31" s="341"/>
      <c r="N31" s="341"/>
      <c r="O31" s="341"/>
      <c r="P31" s="34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1"/>
      <c r="B32" s="341"/>
      <c r="C32" s="341"/>
      <c r="D32" s="341"/>
      <c r="E32" s="341"/>
      <c r="F32" s="341"/>
      <c r="G32" s="341"/>
      <c r="H32" s="341"/>
      <c r="I32" s="341"/>
      <c r="J32" s="341"/>
      <c r="K32" s="341"/>
      <c r="L32" s="341"/>
      <c r="M32" s="341"/>
      <c r="N32" s="341"/>
      <c r="O32" s="341"/>
      <c r="P32" s="34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1"/>
      <c r="B33" s="318"/>
      <c r="C33" s="318"/>
      <c r="D33" s="318"/>
      <c r="E33" s="341"/>
      <c r="F33" s="341"/>
      <c r="G33" s="341"/>
      <c r="H33" s="341"/>
      <c r="I33" s="341"/>
      <c r="J33" s="341"/>
      <c r="K33" s="341"/>
      <c r="L33" s="341"/>
      <c r="M33" s="341"/>
      <c r="N33" s="341"/>
      <c r="O33" s="341"/>
      <c r="P33" s="341"/>
      <c r="Q33" s="15"/>
      <c r="R33" s="15"/>
      <c r="S33" s="15"/>
      <c r="T33" s="15"/>
      <c r="U33" s="15"/>
      <c r="V33" s="15"/>
      <c r="W33" s="15"/>
      <c r="X33" s="15"/>
      <c r="Y33" s="15"/>
      <c r="Z33" s="15"/>
      <c r="AA33" s="15"/>
      <c r="AB33" s="15"/>
      <c r="AC33" s="15"/>
      <c r="AD33" s="15"/>
      <c r="AE33" s="15"/>
    </row>
    <row r="34" spans="1:31" x14ac:dyDescent="0.25">
      <c r="A34" s="341"/>
      <c r="B34" s="318"/>
      <c r="C34" s="318"/>
      <c r="D34" s="318"/>
      <c r="E34" s="341"/>
      <c r="F34" s="341"/>
      <c r="G34" s="341"/>
      <c r="H34" s="341"/>
      <c r="I34" s="341"/>
      <c r="J34" s="341"/>
      <c r="K34" s="341"/>
      <c r="L34" s="341"/>
      <c r="M34" s="341"/>
      <c r="N34" s="341"/>
      <c r="O34" s="341"/>
      <c r="P34" s="341"/>
      <c r="Q34" s="15"/>
      <c r="R34" s="15"/>
      <c r="S34" s="15"/>
      <c r="T34" s="15"/>
      <c r="U34" s="15"/>
      <c r="V34" s="15"/>
      <c r="W34" s="15"/>
      <c r="X34" s="15"/>
      <c r="Y34" s="15"/>
      <c r="Z34" s="15"/>
      <c r="AA34" s="15"/>
      <c r="AB34" s="15"/>
      <c r="AC34" s="15"/>
      <c r="AD34" s="15"/>
      <c r="AE34" s="15"/>
    </row>
    <row r="35" spans="1:31" x14ac:dyDescent="0.25">
      <c r="A35" s="341"/>
      <c r="B35" s="318"/>
      <c r="C35" s="318"/>
      <c r="D35" s="318"/>
      <c r="E35" s="318"/>
      <c r="F35" s="318"/>
      <c r="G35" s="318"/>
      <c r="H35" s="318"/>
      <c r="I35" s="318"/>
      <c r="J35" s="318"/>
      <c r="K35" s="318"/>
      <c r="L35" s="318"/>
      <c r="M35" s="318"/>
      <c r="N35" s="318"/>
      <c r="O35" s="318"/>
      <c r="P35" s="31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C5DD43-7DF4-4543-AE8E-C1CEF09F25AB}"/>
</file>

<file path=customXml/itemProps2.xml><?xml version="1.0" encoding="utf-8"?>
<ds:datastoreItem xmlns:ds="http://schemas.openxmlformats.org/officeDocument/2006/customXml" ds:itemID="{E731A62B-B7BD-4EFB-8F04-3E006C8DF53B}">
  <ds:schemaRefs>
    <ds:schemaRef ds:uri="http://purl.org/dc/dcmitype/"/>
    <ds:schemaRef ds:uri="http://purl.org/dc/elements/1.1/"/>
    <ds:schemaRef ds:uri="http://schemas.microsoft.com/office/2006/documentManagement/types"/>
    <ds:schemaRef ds:uri="6542cbba-6b9a-45ef-a1a8-539097f1fd66"/>
    <ds:schemaRef ds:uri="8d11d237-f108-4ce5-9fb0-89f4a21e2c20"/>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A28D2838-D58D-467B-995D-8F53547B70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2026-01-06T21:42:58Z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